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6.xml.rels" ContentType="application/vnd.openxmlformats-package.relationships+xml"/>
  <Override PartName="/xl/worksheets/_rels/sheet8.xml.rels" ContentType="application/vnd.openxmlformats-package.relationships+xml"/>
  <Override PartName="/xl/worksheets/_rels/sheet7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27.xml.rels" ContentType="application/vnd.openxmlformats-package.relationships+xml"/>
  <Override PartName="/xl/worksheets/_rels/sheet28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9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12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11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3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17.xml" ContentType="application/vnd.ms-excel.controlproperties+xml"/>
  <Override PartName="/xl/ctrlProps/ctrlProps9.xml" ContentType="application/vnd.ms-excel.controlproperties+xml"/>
  <Override PartName="/xl/ctrlProps/ctrlProps11.xml" ContentType="application/vnd.ms-excel.controlproperties+xml"/>
  <Override PartName="/xl/ctrlProps/ctrlProps15.xml" ContentType="application/vnd.ms-excel.controlproperties+xml"/>
  <Override PartName="/xl/ctrlProps/ctrlProps19.xml" ContentType="application/vnd.ms-excel.controlproperties+xml"/>
  <Override PartName="/xl/drawings/vmlDrawing6.vml" ContentType="application/vnd.openxmlformats-officedocument.vmlDrawing"/>
  <Override PartName="/xl/drawings/drawing16.xml" ContentType="application/vnd.openxmlformats-officedocument.drawing+xml"/>
  <Override PartName="/xl/drawings/vmlDrawing7.vml" ContentType="application/vnd.openxmlformats-officedocument.vmlDrawing"/>
  <Override PartName="/xl/drawings/drawing18.xml" ContentType="application/vnd.openxmlformats-officedocument.drawing+xml"/>
  <Override PartName="/xl/drawings/vmlDrawing3.vml" ContentType="application/vnd.openxmlformats-officedocument.vmlDrawing"/>
  <Override PartName="/xl/drawings/drawing2.xml" ContentType="application/vnd.openxmlformats-officedocument.drawing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vmlDrawing2.vml" ContentType="application/vnd.openxmlformats-officedocument.vmlDrawing"/>
  <Override PartName="/xl/drawings/drawing12.xml" ContentType="application/vnd.openxmlformats-officedocument.drawing+xml"/>
  <Override PartName="/xl/drawings/vmlDrawing4.vml" ContentType="application/vnd.openxmlformats-officedocument.vmlDrawing"/>
  <Override PartName="/xl/drawings/drawing14.xml" ContentType="application/vnd.openxmlformats-officedocument.drawing+xml"/>
  <Override PartName="/xl/drawings/drawing6.xml" ContentType="application/vnd.openxmlformats-officedocument.drawing+xml"/>
  <Override PartName="/xl/drawings/vmlDrawing5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Curve Summary Temp" sheetId="1" state="hidden" r:id="rId3"/>
    <sheet name="Power Desk Daily PriceA" sheetId="2" state="hidden" r:id="rId4"/>
    <sheet name="Top" sheetId="3" state="visible" r:id="rId5"/>
    <sheet name="Power Price" sheetId="4" state="visible" r:id="rId6"/>
    <sheet name="Power Off-Peak Prices" sheetId="5" state="visible" r:id="rId7"/>
    <sheet name="Power Desk Daily Price" sheetId="6" state="visible" r:id="rId8"/>
    <sheet name="OP.Power Desk Daily Price" sheetId="7" state="visible" r:id="rId9"/>
    <sheet name="Power &amp; Gas Heat Rates" sheetId="8" state="visible" r:id="rId10"/>
    <sheet name="West Daily Peak and Off Peak" sheetId="9" state="visible" r:id="rId11"/>
    <sheet name="Gas Curve Summary" sheetId="10" state="visible" r:id="rId12"/>
    <sheet name="Off Peak Detail" sheetId="11" state="visible" r:id="rId13"/>
    <sheet name="Power West Price OP 6 by 8" sheetId="12" state="visible" r:id="rId14"/>
    <sheet name="Power West Price Peak-Tim" sheetId="13" state="visible" r:id="rId15"/>
    <sheet name="Power West Price Off Peak-Tim" sheetId="14" state="visible" r:id="rId16"/>
    <sheet name="Curve Summary" sheetId="15" state="visible" r:id="rId17"/>
    <sheet name="Curve Summary ALBERTA" sheetId="16" state="visible" r:id="rId18"/>
    <sheet name="Sat Curve Sum" sheetId="17" state="visible" r:id="rId19"/>
    <sheet name="Sun Curve Sum" sheetId="18" state="visible" r:id="rId20"/>
    <sheet name="Curve Summary Backup" sheetId="19" state="visible" r:id="rId21"/>
    <sheet name="Off Peak Curve Sum" sheetId="20" state="visible" r:id="rId22"/>
    <sheet name="Off Peak Curve Sum Backup" sheetId="21" state="visible" r:id="rId23"/>
    <sheet name="Sun Curve Sum Backup" sheetId="22" state="visible" r:id="rId24"/>
    <sheet name="Sat Curve Sum Backup" sheetId="23" state="visible" r:id="rId25"/>
    <sheet name="Instruction" sheetId="24" state="visible" r:id="rId26"/>
    <sheet name="Regions" sheetId="25" state="visible" r:id="rId27"/>
    <sheet name="Holidays" sheetId="26" state="visible" r:id="rId28"/>
    <sheet name="Power West Price Peak" sheetId="27" state="visible" r:id="rId29"/>
    <sheet name="Power West Price Off-Peak" sheetId="28" state="visible" r:id="rId30"/>
    <sheet name="P2" sheetId="29" state="visible" r:id="rId31"/>
    <sheet name="P2Sun" sheetId="30" state="visible" r:id="rId32"/>
    <sheet name="Prices" sheetId="31" state="visible" r:id="rId33"/>
  </sheets>
  <externalReferences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</externalReferences>
  <definedNames>
    <definedName function="false" hidden="false" localSheetId="14" name="_xlnm.Print_Area" vbProcedure="false">'Curve Summary'!$A$4:$AG$7</definedName>
    <definedName function="false" hidden="false" localSheetId="15" name="_xlnm.Print_Area" vbProcedure="false">'Curve Summary ALBERTA'!$A$4:$AG$7</definedName>
    <definedName function="false" hidden="false" localSheetId="18" name="_xlnm.Print_Area" vbProcedure="false">'Curve Summary Backup'!$A$4:$AG$66</definedName>
    <definedName function="false" hidden="false" localSheetId="0" name="_xlnm.Print_Area" vbProcedure="false">'Curve Summary Temp'!$A$4:$AG$6</definedName>
    <definedName function="false" hidden="false" localSheetId="19" name="_xlnm.Print_Area" vbProcedure="false">'Off Peak Curve Sum'!$A$4:$AG$66</definedName>
    <definedName function="false" hidden="false" localSheetId="20" name="_xlnm.Print_Area" vbProcedure="false">'Off Peak Curve Sum Backup'!$A$4:$AG$66</definedName>
    <definedName function="false" hidden="false" localSheetId="6" name="_xlnm.Print_Area" vbProcedure="false">'OP.Power Desk Daily Price'!$A$6:$AG$38</definedName>
    <definedName function="false" hidden="false" localSheetId="7" name="_xlnm.Print_Area" vbProcedure="false">'Power &amp; Gas Heat Rates'!$A$8:$AC$90</definedName>
    <definedName function="false" hidden="false" localSheetId="5" name="_xlnm.Print_Area" vbProcedure="false">'Power Desk Daily Price'!$A$6:$AC$37</definedName>
    <definedName function="false" hidden="false" localSheetId="1" name="_xlnm.Print_Area" vbProcedure="false">'Power Desk Daily PriceA'!$A$8:$AC$44</definedName>
    <definedName function="false" hidden="false" localSheetId="4" name="_xlnm.Print_Area" vbProcedure="false">'Power Off-Peak Prices'!$A$6:$AC$93</definedName>
    <definedName function="false" hidden="false" localSheetId="3" name="_xlnm.Print_Area" vbProcedure="false">'Power Price'!$A$6:$AC$94</definedName>
    <definedName function="false" hidden="false" localSheetId="13" name="_xlnm.Print_Area" vbProcedure="false">'Power West Price Off Peak-Tim'!$A$1:$R$73</definedName>
    <definedName function="false" hidden="false" localSheetId="12" name="_xlnm.Print_Area" vbProcedure="false">'Power West Price Peak-Tim'!$A$1:$R$69</definedName>
    <definedName function="false" hidden="false" localSheetId="16" name="_xlnm.Print_Area" vbProcedure="false">'Sat Curve Sum'!$A$4:$AG$66</definedName>
    <definedName function="false" hidden="false" localSheetId="22" name="_xlnm.Print_Area" vbProcedure="false">'Sat Curve Sum Backup'!$A$4:$AG$66</definedName>
    <definedName function="false" hidden="false" localSheetId="17" name="_xlnm.Print_Area" vbProcedure="false">'Sun Curve Sum'!$A$4:$AG$66</definedName>
    <definedName function="false" hidden="false" localSheetId="21" name="_xlnm.Print_Area" vbProcedure="false">'Sun Curve Sum Backup'!$A$4:$AG$66</definedName>
    <definedName function="false" hidden="false" localSheetId="8" name="_xlnm.Print_Area" vbProcedure="false">'West Daily Peak and Off Peak'!$A$3:$AG$32</definedName>
    <definedName function="false" hidden="false" name="AncRegMap" vbProcedure="false">Regions!$I$4:$L$6</definedName>
    <definedName function="false" hidden="false" name="AncRegStart" vbProcedure="false">Regions!$I$4</definedName>
    <definedName function="false" hidden="false" name="BPath" vbProcedure="false">Top!$G$2</definedName>
    <definedName function="false" hidden="false" name="cCols" vbProcedure="false">COUNTA('[1]'!$A$1:$XFD$1)</definedName>
    <definedName function="false" hidden="false" name="cRows" vbProcedure="false">COUNTA('[1]'!$A$1:$A$1048576)</definedName>
    <definedName function="false" hidden="false" name="crvDate" vbProcedure="false">Top!$C$3</definedName>
    <definedName function="false" hidden="false" name="crvDir" vbProcedure="false">Top!$C$2</definedName>
    <definedName function="false" hidden="false" name="DetailData" vbProcedure="false">'OP.Power Desk Daily Price'!$B$9:$AF$25</definedName>
    <definedName function="false" hidden="false" name="epr19sec1" vbProcedure="false">'Power Off-Peak Prices'!$A$6:$AC$44</definedName>
    <definedName function="false" hidden="false" name="epr21sec1" vbProcedure="false">'Power &amp; Gas Heat Rates'!$A$7:$V$89</definedName>
    <definedName function="false" hidden="false" name="erv15sec1" vbProcedure="false">'Power Desk Daily Price'!$A$8:$AC$44</definedName>
    <definedName function="false" hidden="false" name="erv18sec1" vbProcedure="false">'Power Price'!$A$6:$AD$62</definedName>
    <definedName function="false" hidden="false" name="erv19sec1" vbProcedure="false">'Power Off-Peak Prices'!$A$6:$AC$44</definedName>
    <definedName function="false" hidden="false" name="erv21sec1" vbProcedure="false">'Power &amp; Gas Heat Rates'!$A$7:$V$89</definedName>
    <definedName function="false" hidden="false" name="erv25sec1" vbProcedure="false">'Power Desk Daily Price'!$A$6:$AC$18</definedName>
    <definedName function="false" hidden="false" name="erv30sec1" vbProcedure="false">'Power Price'!$A$6:$AC$37</definedName>
    <definedName function="false" hidden="false" name="erv31sec1" vbProcedure="false">'Power Off-Peak Prices'!$A$6:$AC$37</definedName>
    <definedName function="false" hidden="false" name="erv32sec1" vbProcedure="false">'Power &amp; Gas Heat Rates'!$A$8:$AC$85</definedName>
    <definedName function="false" hidden="false" name="Excel_BuiltIn_Database" vbProcedure="false">'[1]'!$D$4</definedName>
    <definedName function="false" hidden="false" name="Factors" vbProcedure="false">'Power Off-Peak Prices'!$C$9:$EJ$25</definedName>
    <definedName function="false" hidden="false" name="fStart" vbProcedure="false">'[1]'!$A$1</definedName>
    <definedName function="false" hidden="false" name="Holidays" vbProcedure="false">Holidays!$B$2:$B$61</definedName>
    <definedName function="false" hidden="false" name="LCRAFile" vbProcedure="false">'[1]'!$H$2</definedName>
    <definedName function="false" hidden="false" name="LCRAPositions" vbProcedure="false">'[1]'!$A$7:$G$54</definedName>
    <definedName function="false" hidden="false" name="LRDate" vbProcedure="false">Top!$C$53</definedName>
    <definedName function="false" hidden="false" name="NOTIONALREG" vbProcedure="false">'[1]'!$A$8:$J$90</definedName>
    <definedName function="false" hidden="false" name="NOTIONALSFile" vbProcedure="false">'[1]'!$H$3</definedName>
    <definedName function="false" hidden="false" name="nr_east_pow_pos" vbProcedure="false">'[1]'!$A$8:$T$58</definedName>
    <definedName function="false" hidden="false" name="nr_EPDDPrR" vbProcedure="false">'Power Desk Daily Price'!$A$8:$AC$44</definedName>
    <definedName function="false" hidden="false" name="nr_PGHtRt" vbProcedure="false">'Power &amp; Gas Heat Rates'!$A$7:$V$89</definedName>
    <definedName function="false" hidden="false" name="nr_POPPrc" vbProcedure="false">'Power Off-Peak Prices'!$A$6:$AC$44</definedName>
    <definedName function="false" hidden="false" name="nr_pow_east_price" vbProcedure="false">'Power Price'!$A$6:$AD$62</definedName>
    <definedName function="false" hidden="false" name="nr_pow_west_price" vbProcedure="false">'Power West Price Peak'!$A$2:$AA$32</definedName>
    <definedName function="false" hidden="false" name="nr_pow_west_price_offpeak" vbProcedure="false">'Power West Price Off-Peak'!$A$2:$AB$33</definedName>
    <definedName function="false" hidden="false" name="nr_pow_west_price_peak" vbProcedure="false">'Power West Price Peak'!$A$2:$AA$34</definedName>
    <definedName function="false" hidden="false" name="PASSWORD" vbProcedure="false">'[1]'!$D$3</definedName>
    <definedName function="false" hidden="false" name="PDate" vbProcedure="false">'Power West Price Peak'!$A$24</definedName>
    <definedName function="false" hidden="false" name="PriceFolder" vbProcedure="false">Top!$B$54</definedName>
    <definedName function="false" hidden="false" name="PriorDate" vbProcedure="false">Top!$G$3</definedName>
    <definedName function="false" hidden="false" name="PrReportDate" vbProcedure="false">Top!$C$3</definedName>
    <definedName function="false" hidden="false" name="RegionList" vbProcedure="false">Top!$A$5:$A$50</definedName>
    <definedName function="false" hidden="false" name="REGMAP" vbProcedure="false">Regions!$A$1:$B$10</definedName>
    <definedName function="false" hidden="false" name="RegRegMap" vbProcedure="false">Regions!$D$4:$G$21</definedName>
    <definedName function="false" hidden="false" name="RegRegStart" vbProcedure="false">Regions!$D$4</definedName>
    <definedName function="false" hidden="false" name="regStart" vbProcedure="false">Top!$A$5</definedName>
    <definedName function="false" hidden="false" name="ReportDate" vbProcedure="false">'[1]'!$A$2</definedName>
    <definedName function="false" hidden="false" name="SatOffPeak" vbProcedure="false">'Off Peak Detail'!$28:$44</definedName>
    <definedName function="false" hidden="false" name="SunOffPeak" vbProcedure="false">'Off Peak Detail'!$47:$63</definedName>
    <definedName function="false" hidden="false" name="totData" vbProcedure="false">OFFSET(fStart,0,0,cRows,cCols)</definedName>
    <definedName function="false" hidden="false" name="USER" vbProcedure="false">'[1]'!$D$2</definedName>
    <definedName function="false" hidden="false" localSheetId="0" name="cCols" vbProcedure="false">COUNTA('[3]'!$A$1:$XFD$1)</definedName>
    <definedName function="false" hidden="false" localSheetId="0" name="cRows" vbProcedure="false">COUNTA('[3]'!$A$1:$A$1048576)</definedName>
    <definedName function="false" hidden="false" localSheetId="0" name="Excel_BuiltIn_Database" vbProcedure="false">'[3]'!$D$4</definedName>
    <definedName function="false" hidden="false" localSheetId="0" name="fStart" vbProcedure="false">'[3]'!$A$1</definedName>
    <definedName function="false" hidden="false" localSheetId="0" name="LCRAFile" vbProcedure="false">'[3]'!$H$2</definedName>
    <definedName function="false" hidden="false" localSheetId="0" name="LCRAPositions" vbProcedure="false">'[3]'!$A$7:$G$54</definedName>
    <definedName function="false" hidden="false" localSheetId="0" name="NOTIONALREG" vbProcedure="false">'[3]'!$A$8:$J$90</definedName>
    <definedName function="false" hidden="false" localSheetId="0" name="NOTIONALSFile" vbProcedure="false">'[3]'!$H$3</definedName>
    <definedName function="false" hidden="false" localSheetId="0" name="nr_east_pow_pos" vbProcedure="false">'[3]'!$A$8:$T$58</definedName>
    <definedName function="false" hidden="false" localSheetId="0" name="PASSWORD" vbProcedure="false">'[3]'!$D$3</definedName>
    <definedName function="false" hidden="false" localSheetId="0" name="ReportDate" vbProcedure="false">'[3]'!$A$2</definedName>
    <definedName function="false" hidden="false" localSheetId="0" name="totData" vbProcedure="false">OFFSET(fStart,0,0,cRows,cCols)</definedName>
    <definedName function="false" hidden="false" localSheetId="0" name="USER" vbProcedure="false">'[3]'!$D$2</definedName>
    <definedName function="false" hidden="false" localSheetId="1" name="erv15sec1" vbProcedure="false">'Power Desk Daily PriceA'!$A$8:$AC$44</definedName>
    <definedName function="false" hidden="false" localSheetId="1" name="nr_EPDDPrR" vbProcedure="false">'Power Desk Daily PriceA'!$A$8:$AC$44</definedName>
    <definedName function="false" hidden="false" localSheetId="1" name="totData" vbProcedure="false">OFFSET(fStart,0,0,cRows,cCols)</definedName>
    <definedName function="false" hidden="false" localSheetId="2" name="totData" vbProcedure="false">OFFSET(fStart,0,0,cRows,cCols)</definedName>
    <definedName function="false" hidden="false" localSheetId="3" name="cCols" vbProcedure="false">COUNTA('[3]'!$A$1:$XFD$1)</definedName>
    <definedName function="false" hidden="false" localSheetId="3" name="cRows" vbProcedure="false">COUNTA('[3]'!$A$1:$A$1048576)</definedName>
    <definedName function="false" hidden="false" localSheetId="3" name="DetailData" vbProcedure="false">'Power Price'!$C$9:$EJ$25</definedName>
    <definedName function="false" hidden="false" localSheetId="3" name="Excel_BuiltIn_Database" vbProcedure="false">#REF!</definedName>
    <definedName function="false" hidden="false" localSheetId="3" name="fStart" vbProcedure="false">'[3]'!$A$1</definedName>
    <definedName function="false" hidden="false" localSheetId="3" name="LCRAFile" vbProcedure="false">#REF!</definedName>
    <definedName function="false" hidden="false" localSheetId="3" name="NOTIONALSFile" vbProcedure="false">#REF!</definedName>
    <definedName function="false" hidden="false" localSheetId="3" name="PASSWORD" vbProcedure="false">#REF!</definedName>
    <definedName function="false" hidden="false" localSheetId="3" name="totData" vbProcedure="false">OFFSET('Power Price'!fStart,0,0,'Power Price'!cRows,'Power Price'!cCols)</definedName>
    <definedName function="false" hidden="false" localSheetId="3" name="USER" vbProcedure="false">#REF!</definedName>
    <definedName function="false" hidden="false" localSheetId="4" name="cCols" vbProcedure="false">COUNTA('[2]'!$A$1:$XFD$1)</definedName>
    <definedName function="false" hidden="false" localSheetId="4" name="cRows" vbProcedure="false">COUNTA('[2]'!$A$1:$A$1048576)</definedName>
    <definedName function="false" hidden="false" localSheetId="4" name="DetailData" vbProcedure="false">'Power Off-Peak Prices'!$C$9:$EJ$25</definedName>
    <definedName function="false" hidden="false" localSheetId="4" name="Excel_BuiltIn_Database" vbProcedure="false">#REF!</definedName>
    <definedName function="false" hidden="false" localSheetId="4" name="fStart" vbProcedure="false">'[2]'!$A$1</definedName>
    <definedName function="false" hidden="false" localSheetId="4" name="HOLIDAYS" vbProcedure="false">Holidays!B65497:B65515</definedName>
    <definedName function="false" hidden="false" localSheetId="4" name="LCRAFile" vbProcedure="false">#REF!</definedName>
    <definedName function="false" hidden="false" localSheetId="4" name="NOTIONALSFile" vbProcedure="false">#REF!</definedName>
    <definedName function="false" hidden="false" localSheetId="4" name="nr_pow_east_price" vbProcedure="false">'Power Off-Peak Prices'!$A$6:$AC$62</definedName>
    <definedName function="false" hidden="false" localSheetId="4" name="PASSWORD" vbProcedure="false">#REF!</definedName>
    <definedName function="false" hidden="false" localSheetId="4" name="ReportDate" vbProcedure="false">'[3]'!$A$2</definedName>
    <definedName function="false" hidden="false" localSheetId="4" name="totData" vbProcedure="false">OFFSET('Power Off-Peak Prices'!fStart,0,0,'Power Off-Peak Prices'!cRows,'Power Off-Peak Prices'!cCols)</definedName>
    <definedName function="false" hidden="false" localSheetId="4" name="USER" vbProcedure="false">#REF!</definedName>
    <definedName function="false" hidden="false" localSheetId="6" name="DetailData" vbProcedure="false">'OP.Power Desk Daily Price'!$B$9:$AF$25</definedName>
    <definedName function="false" hidden="false" localSheetId="6" name="erv15sec1" vbProcedure="false">'OP.Power Desk Daily Price'!$A$8:$AG$44</definedName>
    <definedName function="false" hidden="false" localSheetId="6" name="nr_EPDDPrR" vbProcedure="false">'OP.Power Desk Daily Price'!$A$8:$AG$44</definedName>
    <definedName function="false" hidden="false" localSheetId="6" name="totData" vbProcedure="false">OFFSET(fStart,0,0,cRows,cCols)</definedName>
    <definedName function="false" hidden="false" localSheetId="9" name="Excel_BuiltIn_Print_Area" vbProcedure="false">#REF!</definedName>
    <definedName function="false" hidden="false" localSheetId="9" name="totData" vbProcedure="false">OFFSET(fStart,0,0,cRows,cCols)</definedName>
    <definedName function="false" hidden="false" localSheetId="11" name="nr_pow_west_price" vbProcedure="false">'Power West Price OP 6 by 8'!$A$2:$W$36</definedName>
    <definedName function="false" hidden="false" localSheetId="11" name="nr_pow_west_price_offpeak" vbProcedure="false">'Power West Price OP 6 by 8'!$A$2:$AB$33</definedName>
    <definedName function="false" hidden="false" localSheetId="13" name="nr_pow_west_price" vbProcedure="false">#REF!</definedName>
    <definedName function="false" hidden="false" localSheetId="13" name="nr_pow_west_price_peak" vbProcedure="false">#REF!</definedName>
    <definedName function="false" hidden="false" localSheetId="15" name="totData" vbProcedure="false">OFFSET(fStart,0,0,cRows,cCols)</definedName>
    <definedName function="false" hidden="false" localSheetId="16" name="totData" vbProcedure="false">OFFSET(fStart,0,0,cRows,cCols)</definedName>
    <definedName function="false" hidden="false" localSheetId="17" name="totData" vbProcedure="false">OFFSET(fStart,0,0,cRows,cCols)</definedName>
    <definedName function="false" hidden="false" localSheetId="18" name="cCols" vbProcedure="false">COUNTA('[3]'!$A$1:$XFD$1)</definedName>
    <definedName function="false" hidden="false" localSheetId="18" name="cRows" vbProcedure="false">COUNTA('[3]'!$A$1:$A$1048576)</definedName>
    <definedName function="false" hidden="false" localSheetId="18" name="Excel_BuiltIn_Database" vbProcedure="false">'[3]'!$D$4</definedName>
    <definedName function="false" hidden="false" localSheetId="18" name="fStart" vbProcedure="false">'[3]'!$A$1</definedName>
    <definedName function="false" hidden="false" localSheetId="18" name="LCRAFile" vbProcedure="false">'[3]'!$H$2</definedName>
    <definedName function="false" hidden="false" localSheetId="18" name="LCRAPositions" vbProcedure="false">'[3]'!$A$7:$G$54</definedName>
    <definedName function="false" hidden="false" localSheetId="18" name="NOTIONALREG" vbProcedure="false">'[3]'!$A$8:$J$90</definedName>
    <definedName function="false" hidden="false" localSheetId="18" name="NOTIONALSFile" vbProcedure="false">'[3]'!$H$3</definedName>
    <definedName function="false" hidden="false" localSheetId="18" name="nr_east_pow_pos" vbProcedure="false">'[3]'!$A$8:$T$58</definedName>
    <definedName function="false" hidden="false" localSheetId="18" name="PASSWORD" vbProcedure="false">'[3]'!$D$3</definedName>
    <definedName function="false" hidden="false" localSheetId="18" name="ReportDate" vbProcedure="false">'[3]'!$A$2</definedName>
    <definedName function="false" hidden="false" localSheetId="18" name="totData" vbProcedure="false">OFFSET('Curve Summary Backup'!fStart,0,0,'Curve Summary Backup'!cRows,'Curve Summary Backup'!cCols)</definedName>
    <definedName function="false" hidden="false" localSheetId="18" name="USER" vbProcedure="false">'[3]'!$D$2</definedName>
    <definedName function="false" hidden="false" localSheetId="19" name="cCols" vbProcedure="false">COUNTA('[3]'!$A$1:$XFD$1)</definedName>
    <definedName function="false" hidden="false" localSheetId="19" name="cRows" vbProcedure="false">COUNTA('[3]'!$A$1:$A$1048576)</definedName>
    <definedName function="false" hidden="false" localSheetId="19" name="Excel_BuiltIn_Database" vbProcedure="false">'[3]'!$D$4</definedName>
    <definedName function="false" hidden="false" localSheetId="19" name="fStart" vbProcedure="false">'[3]'!$A$1</definedName>
    <definedName function="false" hidden="false" localSheetId="19" name="LCRAFile" vbProcedure="false">'[3]'!$H$2</definedName>
    <definedName function="false" hidden="false" localSheetId="19" name="LCRAPositions" vbProcedure="false">'[3]'!$A$7:$G$54</definedName>
    <definedName function="false" hidden="false" localSheetId="19" name="NOTIONALREG" vbProcedure="false">'[3]'!$A$8:$J$90</definedName>
    <definedName function="false" hidden="false" localSheetId="19" name="NOTIONALSFile" vbProcedure="false">'[3]'!$H$3</definedName>
    <definedName function="false" hidden="false" localSheetId="19" name="nr_east_pow_pos" vbProcedure="false">'[3]'!$A$8:$T$58</definedName>
    <definedName function="false" hidden="false" localSheetId="19" name="PASSWORD" vbProcedure="false">'[3]'!$D$3</definedName>
    <definedName function="false" hidden="false" localSheetId="19" name="ReportDate" vbProcedure="false">'[3]'!$A$2</definedName>
    <definedName function="false" hidden="false" localSheetId="19" name="totData" vbProcedure="false">OFFSET('Off Peak Curve Sum'!fStart,0,0,'Off Peak Curve Sum'!cRows,'Off Peak Curve Sum'!cCols)</definedName>
    <definedName function="false" hidden="false" localSheetId="19" name="USER" vbProcedure="false">'[3]'!$D$2</definedName>
    <definedName function="false" hidden="false" localSheetId="20" name="cCols" vbProcedure="false">COUNTA('[3]'!$A$1:$XFD$1)</definedName>
    <definedName function="false" hidden="false" localSheetId="20" name="cRows" vbProcedure="false">COUNTA('[3]'!$A$1:$A$1048576)</definedName>
    <definedName function="false" hidden="false" localSheetId="20" name="Excel_BuiltIn_Database" vbProcedure="false">'[3]'!$D$4</definedName>
    <definedName function="false" hidden="false" localSheetId="20" name="fStart" vbProcedure="false">'[3]'!$A$1</definedName>
    <definedName function="false" hidden="false" localSheetId="20" name="LCRAFile" vbProcedure="false">'[3]'!$H$2</definedName>
    <definedName function="false" hidden="false" localSheetId="20" name="LCRAPositions" vbProcedure="false">'[3]'!$A$7:$G$54</definedName>
    <definedName function="false" hidden="false" localSheetId="20" name="NOTIONALREG" vbProcedure="false">'[3]'!$A$8:$J$90</definedName>
    <definedName function="false" hidden="false" localSheetId="20" name="NOTIONALSFile" vbProcedure="false">'[3]'!$H$3</definedName>
    <definedName function="false" hidden="false" localSheetId="20" name="nr_east_pow_pos" vbProcedure="false">'[3]'!$A$8:$T$58</definedName>
    <definedName function="false" hidden="false" localSheetId="20" name="PASSWORD" vbProcedure="false">'[3]'!$D$3</definedName>
    <definedName function="false" hidden="false" localSheetId="20" name="ReportDate" vbProcedure="false">'[3]'!$A$2</definedName>
    <definedName function="false" hidden="false" localSheetId="20" name="totData" vbProcedure="false">OFFSET('Off Peak Curve Sum Backup'!fStart,0,0,'Off Peak Curve Sum Backup'!cRows,'Off Peak Curve Sum Backup'!cCols)</definedName>
    <definedName function="false" hidden="false" localSheetId="20" name="USER" vbProcedure="false">'[3]'!$D$2</definedName>
    <definedName function="false" hidden="false" localSheetId="21" name="cCols" vbProcedure="false">COUNTA('[3]'!$A$1:$XFD$1)</definedName>
    <definedName function="false" hidden="false" localSheetId="21" name="cRows" vbProcedure="false">COUNTA('[3]'!$A$1:$A$1048576)</definedName>
    <definedName function="false" hidden="false" localSheetId="21" name="Excel_BuiltIn_Database" vbProcedure="false">'[3]'!$D$4</definedName>
    <definedName function="false" hidden="false" localSheetId="21" name="fStart" vbProcedure="false">'[3]'!$A$1</definedName>
    <definedName function="false" hidden="false" localSheetId="21" name="LCRAFile" vbProcedure="false">'[3]'!$H$2</definedName>
    <definedName function="false" hidden="false" localSheetId="21" name="LCRAPositions" vbProcedure="false">'[3]'!$A$7:$G$54</definedName>
    <definedName function="false" hidden="false" localSheetId="21" name="NOTIONALREG" vbProcedure="false">'[3]'!$A$8:$J$90</definedName>
    <definedName function="false" hidden="false" localSheetId="21" name="NOTIONALSFile" vbProcedure="false">'[3]'!$H$3</definedName>
    <definedName function="false" hidden="false" localSheetId="21" name="nr_east_pow_pos" vbProcedure="false">'[3]'!$A$8:$T$58</definedName>
    <definedName function="false" hidden="false" localSheetId="21" name="PASSWORD" vbProcedure="false">'[3]'!$D$3</definedName>
    <definedName function="false" hidden="false" localSheetId="21" name="ReportDate" vbProcedure="false">'[3]'!$A$2</definedName>
    <definedName function="false" hidden="false" localSheetId="21" name="totData" vbProcedure="false">OFFSET('Sun Curve Sum Backup'!fStart,0,0,'Sun Curve Sum Backup'!cRows,'Sun Curve Sum Backup'!cCols)</definedName>
    <definedName function="false" hidden="false" localSheetId="21" name="USER" vbProcedure="false">'[3]'!$D$2</definedName>
    <definedName function="false" hidden="false" localSheetId="22" name="cCols" vbProcedure="false">COUNTA('[3]'!$A$1:$XFD$1)</definedName>
    <definedName function="false" hidden="false" localSheetId="22" name="cRows" vbProcedure="false">COUNTA('[3]'!$A$1:$A$1048576)</definedName>
    <definedName function="false" hidden="false" localSheetId="22" name="Excel_BuiltIn_Database" vbProcedure="false">'[3]'!$D$4</definedName>
    <definedName function="false" hidden="false" localSheetId="22" name="fStart" vbProcedure="false">'[3]'!$A$1</definedName>
    <definedName function="false" hidden="false" localSheetId="22" name="LCRAFile" vbProcedure="false">'[3]'!$H$2</definedName>
    <definedName function="false" hidden="false" localSheetId="22" name="LCRAPositions" vbProcedure="false">'[3]'!$A$7:$G$54</definedName>
    <definedName function="false" hidden="false" localSheetId="22" name="NOTIONALREG" vbProcedure="false">'[3]'!$A$8:$J$90</definedName>
    <definedName function="false" hidden="false" localSheetId="22" name="NOTIONALSFile" vbProcedure="false">'[3]'!$H$3</definedName>
    <definedName function="false" hidden="false" localSheetId="22" name="nr_east_pow_pos" vbProcedure="false">'[3]'!$A$8:$T$58</definedName>
    <definedName function="false" hidden="false" localSheetId="22" name="PASSWORD" vbProcedure="false">'[3]'!$D$3</definedName>
    <definedName function="false" hidden="false" localSheetId="22" name="ReportDate" vbProcedure="false">'[3]'!$A$2</definedName>
    <definedName function="false" hidden="false" localSheetId="22" name="totData" vbProcedure="false">OFFSET('Sat Curve Sum Backup'!fStart,0,0,'Sat Curve Sum Backup'!cRows,'Sat Curve Sum Backup'!cCols)</definedName>
    <definedName function="false" hidden="false" localSheetId="22" name="USER" vbProcedure="false">'[3]'!$D$2</definedName>
    <definedName function="false" hidden="false" localSheetId="27" name="nr_pow_west_price" vbProcedure="false">'Power West Price Off-Peak'!$A$2:$W$36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<sst xmlns="http://schemas.openxmlformats.org/spreadsheetml/2006/main" count="1075" uniqueCount="203">
  <si>
    <t xml:space="preserve">R7</t>
  </si>
  <si>
    <t xml:space="preserve">R8</t>
  </si>
  <si>
    <t xml:space="preserve">R9</t>
  </si>
  <si>
    <t xml:space="preserve">R10</t>
  </si>
  <si>
    <t xml:space="preserve">R11</t>
  </si>
  <si>
    <t xml:space="preserve">B4</t>
  </si>
  <si>
    <t xml:space="preserve">R12</t>
  </si>
  <si>
    <t xml:space="preserve">R21</t>
  </si>
  <si>
    <t xml:space="preserve">                                                                                       WEST</t>
  </si>
  <si>
    <t xml:space="preserve">ALBERTA</t>
  </si>
  <si>
    <t xml:space="preserve">GAS CURVES</t>
  </si>
  <si>
    <t xml:space="preserve">Palo Verde</t>
  </si>
  <si>
    <t xml:space="preserve">COB</t>
  </si>
  <si>
    <t xml:space="preserve">MID-COLUMBIA</t>
  </si>
  <si>
    <t xml:space="preserve">NP15</t>
  </si>
  <si>
    <t xml:space="preserve">SP15</t>
  </si>
  <si>
    <t xml:space="preserve">Mead</t>
  </si>
  <si>
    <t xml:space="preserve">ZP26</t>
  </si>
  <si>
    <t xml:space="preserve">NG HH</t>
  </si>
  <si>
    <t xml:space="preserve">ALGONQUIN</t>
  </si>
  <si>
    <t xml:space="preserve">CHICAGO LDC</t>
  </si>
  <si>
    <t xml:space="preserve">TETCO M3</t>
  </si>
  <si>
    <t xml:space="preserve">TRANSCO Z6</t>
  </si>
  <si>
    <t xml:space="preserve">Report Date</t>
  </si>
  <si>
    <t xml:space="preserve">Peak Prices</t>
  </si>
  <si>
    <t xml:space="preserve">WEST</t>
  </si>
  <si>
    <t xml:space="preserve">Total</t>
  </si>
  <si>
    <t xml:space="preserve">Change</t>
  </si>
  <si>
    <t xml:space="preserve">10 Min Spin</t>
  </si>
  <si>
    <t xml:space="preserve">10 Min Non-Spin</t>
  </si>
  <si>
    <t xml:space="preserve">Operating Reserves</t>
  </si>
  <si>
    <t xml:space="preserve">AGC</t>
  </si>
  <si>
    <t xml:space="preserve">UI Congestion Up-lift</t>
  </si>
  <si>
    <t xml:space="preserve">ICAP</t>
  </si>
  <si>
    <t xml:space="preserve">NEPOOL</t>
  </si>
  <si>
    <t xml:space="preserve">PJM</t>
  </si>
  <si>
    <t xml:space="preserve">NY Zone G</t>
  </si>
  <si>
    <t xml:space="preserve">NY Zone A</t>
  </si>
  <si>
    <t xml:space="preserve">NY Zone J</t>
  </si>
  <si>
    <t xml:space="preserve">Cinergy</t>
  </si>
  <si>
    <t xml:space="preserve">Com-Ed</t>
  </si>
  <si>
    <t xml:space="preserve">TVA</t>
  </si>
  <si>
    <t xml:space="preserve">Entergy</t>
  </si>
  <si>
    <t xml:space="preserve">SOCO</t>
  </si>
  <si>
    <t xml:space="preserve">ERCOT</t>
  </si>
  <si>
    <t xml:space="preserve">Curve Directory</t>
  </si>
  <si>
    <t xml:space="preserve">m:\power2\region\</t>
  </si>
  <si>
    <t xml:space="preserve">Curve Date</t>
  </si>
  <si>
    <t xml:space="preserve">Prior Date</t>
  </si>
  <si>
    <t xml:space="preserve">Regions</t>
  </si>
  <si>
    <t xml:space="preserve">Last Running Day</t>
  </si>
  <si>
    <t xml:space="preserve">Price Folder</t>
  </si>
  <si>
    <t xml:space="preserve">M:\Genco\Position\spread position 16 hr.xls</t>
  </si>
  <si>
    <t xml:space="preserve">M:\common\power\riskmgmt\lcra\lcra_newexotica.xls</t>
  </si>
  <si>
    <t xml:space="preserve">West Peak Prices</t>
  </si>
  <si>
    <t xml:space="preserve">Oct 01</t>
  </si>
  <si>
    <t xml:space="preserve">Nov 01</t>
  </si>
  <si>
    <t xml:space="preserve">Dec 01</t>
  </si>
  <si>
    <t xml:space="preserve">2001 Total</t>
  </si>
  <si>
    <t xml:space="preserve">Jan-Feb '02</t>
  </si>
  <si>
    <t xml:space="preserve">Mar-Apr '02</t>
  </si>
  <si>
    <t xml:space="preserve">Jul-Aug '02</t>
  </si>
  <si>
    <t xml:space="preserve">Oct-Dec '02</t>
  </si>
  <si>
    <t xml:space="preserve">2002</t>
  </si>
  <si>
    <t xml:space="preserve">2003</t>
  </si>
  <si>
    <t xml:space="preserve">2004</t>
  </si>
  <si>
    <t xml:space="preserve">2005</t>
  </si>
  <si>
    <t xml:space="preserve">2006-2009</t>
  </si>
  <si>
    <t xml:space="preserve">&gt; =2010</t>
  </si>
  <si>
    <t xml:space="preserve">Total Avg Peak</t>
  </si>
  <si>
    <t xml:space="preserve">TenMinSpin</t>
  </si>
  <si>
    <t xml:space="preserve">OpRes</t>
  </si>
  <si>
    <t xml:space="preserve">NEPOOLU</t>
  </si>
  <si>
    <t xml:space="preserve">Alberta Peak Prices</t>
  </si>
  <si>
    <t xml:space="preserve">NYPP</t>
  </si>
  <si>
    <t xml:space="preserve">West Heat Rates</t>
  </si>
  <si>
    <t xml:space="preserve"> </t>
  </si>
  <si>
    <t xml:space="preserve">West Off-Peak Prices</t>
  </si>
  <si>
    <t xml:space="preserve">Total Avg Off-Peak</t>
  </si>
  <si>
    <t xml:space="preserve">Alberta Off Peak Prices</t>
  </si>
  <si>
    <t xml:space="preserve">Heat Rates - Off Peak</t>
  </si>
  <si>
    <t xml:space="preserve">Total Avg Off Peak</t>
  </si>
  <si>
    <t xml:space="preserve">West Daily Peak Prices</t>
  </si>
  <si>
    <t xml:space="preserve">Alberta Daily Peak Prices</t>
  </si>
  <si>
    <t xml:space="preserve">Weight for West</t>
  </si>
  <si>
    <t xml:space="preserve">Weight for Alberta</t>
  </si>
  <si>
    <t xml:space="preserve">West Off Peak Prices</t>
  </si>
  <si>
    <t xml:space="preserve">Alberta</t>
  </si>
  <si>
    <t xml:space="preserve">Peak Heat Rates</t>
  </si>
  <si>
    <t xml:space="preserve">Off Peak Heat Rates</t>
  </si>
  <si>
    <t xml:space="preserve">PRICE</t>
  </si>
  <si>
    <t xml:space="preserve">BASIS</t>
  </si>
  <si>
    <t xml:space="preserve">Off-Peak Prices</t>
  </si>
  <si>
    <t xml:space="preserve">5x8 Off Peak</t>
  </si>
  <si>
    <t xml:space="preserve">Oct-Dec 01</t>
  </si>
  <si>
    <t xml:space="preserve">2004-2010</t>
  </si>
  <si>
    <t xml:space="preserve">&gt; 2011</t>
  </si>
  <si>
    <t xml:space="preserve">Total Off-Peak</t>
  </si>
  <si>
    <t xml:space="preserve">Sat 2x16</t>
  </si>
  <si>
    <t xml:space="preserve">Sun 2x16</t>
  </si>
  <si>
    <t xml:space="preserve">2005-2014</t>
  </si>
  <si>
    <t xml:space="preserve">Off Peak</t>
  </si>
  <si>
    <t xml:space="preserve">Cal-01</t>
  </si>
  <si>
    <t xml:space="preserve">Q2-02</t>
  </si>
  <si>
    <t xml:space="preserve">Q3-02</t>
  </si>
  <si>
    <t xml:space="preserve">Q4-02</t>
  </si>
  <si>
    <t xml:space="preserve">Cal-02</t>
  </si>
  <si>
    <t xml:space="preserve">Cal-03</t>
  </si>
  <si>
    <t xml:space="preserve">Cal-04</t>
  </si>
  <si>
    <t xml:space="preserve">Q1</t>
  </si>
  <si>
    <t xml:space="preserve">Q2</t>
  </si>
  <si>
    <t xml:space="preserve">Q3</t>
  </si>
  <si>
    <t xml:space="preserve">Q4</t>
  </si>
  <si>
    <t xml:space="preserve">Cal 05-14</t>
  </si>
  <si>
    <t xml:space="preserve">Price change</t>
  </si>
  <si>
    <t xml:space="preserve">MID-C</t>
  </si>
  <si>
    <t xml:space="preserve">NP-15</t>
  </si>
  <si>
    <t xml:space="preserve">SP-15</t>
  </si>
  <si>
    <t xml:space="preserve">PV</t>
  </si>
  <si>
    <t xml:space="preserve">Cal01</t>
  </si>
  <si>
    <t xml:space="preserve">Cal02</t>
  </si>
  <si>
    <t xml:space="preserve">Cal03</t>
  </si>
  <si>
    <t xml:space="preserve">Cal04</t>
  </si>
  <si>
    <t xml:space="preserve">Cal05</t>
  </si>
  <si>
    <t xml:space="preserve">Cal06</t>
  </si>
  <si>
    <t xml:space="preserve">Cal07</t>
  </si>
  <si>
    <t xml:space="preserve">Cal08</t>
  </si>
  <si>
    <t xml:space="preserve">Cal09</t>
  </si>
  <si>
    <t xml:space="preserve">Cal10</t>
  </si>
  <si>
    <t xml:space="preserve">R4</t>
  </si>
  <si>
    <t xml:space="preserve">B10</t>
  </si>
  <si>
    <t xml:space="preserve">B12</t>
  </si>
  <si>
    <t xml:space="preserve">R4B</t>
  </si>
  <si>
    <t xml:space="preserve">R4C</t>
  </si>
  <si>
    <t xml:space="preserve">R3</t>
  </si>
  <si>
    <t xml:space="preserve">R3A</t>
  </si>
  <si>
    <t xml:space="preserve">R3B</t>
  </si>
  <si>
    <t xml:space="preserve">R5</t>
  </si>
  <si>
    <t xml:space="preserve">R5A</t>
  </si>
  <si>
    <t xml:space="preserve">R6</t>
  </si>
  <si>
    <t xml:space="preserve">                                       Southeast/Texas</t>
  </si>
  <si>
    <t xml:space="preserve">Capacity</t>
  </si>
  <si>
    <t xml:space="preserve">Main</t>
  </si>
  <si>
    <t xml:space="preserve">                    Serc</t>
  </si>
  <si>
    <t xml:space="preserve">            SPP</t>
  </si>
  <si>
    <t xml:space="preserve">Ercot</t>
  </si>
  <si>
    <t xml:space="preserve">Ameren Basis</t>
  </si>
  <si>
    <t xml:space="preserve">Michigan Basis</t>
  </si>
  <si>
    <t xml:space="preserve">Southern Mapp</t>
  </si>
  <si>
    <t xml:space="preserve">Comed</t>
  </si>
  <si>
    <t xml:space="preserve">Serc</t>
  </si>
  <si>
    <t xml:space="preserve">Serc Florida</t>
  </si>
  <si>
    <t xml:space="preserve">Associated</t>
  </si>
  <si>
    <t xml:space="preserve">Instruction of make "New Month"</t>
  </si>
  <si>
    <t xml:space="preserve">0. Save privious file as today file, then open privousday file as reference file</t>
  </si>
  <si>
    <t xml:space="preserve">1. Change  report date </t>
  </si>
  <si>
    <t xml:space="preserve">2.Click "Roll Privous day"</t>
  </si>
  <si>
    <t xml:space="preserve">3. Click "New Month" in "E. Power Desk Daily Price"</t>
  </si>
  <si>
    <t xml:space="preserve">6. On tab "Power &amp; Gas Heat Rates", delete the old month's column;  make sure formula of current year total column is correct; make change if need</t>
  </si>
  <si>
    <t xml:space="preserve">3. On tab "Power East Price", delete the old month's column;  make sure formula of current year total column is correct; make change if need (Don't forget to check Row 73 and below 73)</t>
  </si>
  <si>
    <t xml:space="preserve">4. On tab "Power Off-Peak Price", delete the old month's column;  make sure formula of current year total column is correct; make change if need(Don't forget to check Row 73 and below 73)</t>
  </si>
  <si>
    <t xml:space="preserve">5. On tab "Off-Peak Detail", delete the old month's column;  make sure formula of current year total column is correct; make change if need</t>
  </si>
  <si>
    <t xml:space="preserve">7. Run "Fetch Price"</t>
  </si>
  <si>
    <t xml:space="preserve">0-Cinergy</t>
  </si>
  <si>
    <t xml:space="preserve">4-Entergy</t>
  </si>
  <si>
    <t xml:space="preserve">Regular</t>
  </si>
  <si>
    <t xml:space="preserve">Ancillary</t>
  </si>
  <si>
    <t xml:space="preserve">5-ERCOT</t>
  </si>
  <si>
    <t xml:space="preserve">RegionID</t>
  </si>
  <si>
    <t xml:space="preserve">AggName</t>
  </si>
  <si>
    <t xml:space="preserve">AggTotal</t>
  </si>
  <si>
    <t xml:space="preserve">RegionCD</t>
  </si>
  <si>
    <t xml:space="preserve">6-PJM_R1A</t>
  </si>
  <si>
    <t xml:space="preserve">Nepool</t>
  </si>
  <si>
    <t xml:space="preserve">R1B</t>
  </si>
  <si>
    <t xml:space="preserve">TenMinNonSpin</t>
  </si>
  <si>
    <t xml:space="preserve">R1J</t>
  </si>
  <si>
    <t xml:space="preserve">7-PJM_R1E</t>
  </si>
  <si>
    <t xml:space="preserve">R1H</t>
  </si>
  <si>
    <t xml:space="preserve">R1K</t>
  </si>
  <si>
    <t xml:space="preserve">8-SERC-Florida</t>
  </si>
  <si>
    <t xml:space="preserve">R1A</t>
  </si>
  <si>
    <t xml:space="preserve">R1L</t>
  </si>
  <si>
    <t xml:space="preserve">9-MAPP</t>
  </si>
  <si>
    <t xml:space="preserve">R1E</t>
  </si>
  <si>
    <t xml:space="preserve">3-NEPOOL</t>
  </si>
  <si>
    <t xml:space="preserve">R1</t>
  </si>
  <si>
    <t xml:space="preserve">2-Comed</t>
  </si>
  <si>
    <t xml:space="preserve">R1C</t>
  </si>
  <si>
    <t xml:space="preserve">1-TVA</t>
  </si>
  <si>
    <t xml:space="preserve">R1Z</t>
  </si>
  <si>
    <t xml:space="preserve">R4A</t>
  </si>
  <si>
    <t xml:space="preserve">R2</t>
  </si>
  <si>
    <t xml:space="preserve">SERC</t>
  </si>
  <si>
    <t xml:space="preserve">Peak</t>
  </si>
  <si>
    <t xml:space="preserve">Price Change</t>
  </si>
  <si>
    <t xml:space="preserve">Off-Peak</t>
  </si>
  <si>
    <t xml:space="preserve">R7A</t>
  </si>
  <si>
    <t xml:space="preserve">Sun</t>
  </si>
  <si>
    <t xml:space="preserve">Diff OP</t>
  </si>
  <si>
    <t xml:space="preserve">Diff Sun</t>
  </si>
  <si>
    <t xml:space="preserve">6*8 Factors</t>
  </si>
  <si>
    <t xml:space="preserve">Diff 6*8</t>
  </si>
</sst>
</file>

<file path=xl/styles.xml><?xml version="1.0" encoding="utf-8"?>
<styleSheet xmlns="http://schemas.openxmlformats.org/spreadsheetml/2006/main">
  <numFmts count="16">
    <numFmt numFmtId="164" formatCode="General"/>
    <numFmt numFmtId="165" formatCode="[$-409]m/d/yyyy"/>
    <numFmt numFmtId="166" formatCode="0.00"/>
    <numFmt numFmtId="167" formatCode="dd\-mmm\-yyyy"/>
    <numFmt numFmtId="168" formatCode="[$-409]d\-mmm\-yy"/>
    <numFmt numFmtId="169" formatCode="m/d"/>
    <numFmt numFmtId="170" formatCode="_(* #,##0.00_);_(* \(#,##0.00\);_(* \-??_);_(@_)"/>
    <numFmt numFmtId="171" formatCode="_(* #,##0_);_(* \(#,##0\);_(* \-??_);_(@_)"/>
    <numFmt numFmtId="172" formatCode="&quot;Effective Date:  &quot;dd\-mmm\-yyyy"/>
    <numFmt numFmtId="173" formatCode="[$-409]mmm\-yy"/>
    <numFmt numFmtId="174" formatCode="[$-409]#,##0_);[RED]\(#,##0\)"/>
    <numFmt numFmtId="175" formatCode="#,##0.0000"/>
    <numFmt numFmtId="176" formatCode="#,##0.00"/>
    <numFmt numFmtId="177" formatCode="_(\$* #,##0.00_);_(\$* \(#,##0.00\);_(\$* \-??_);_(@_)"/>
    <numFmt numFmtId="178" formatCode="[$-409]#,##0.00_);\(#,##0.00\)"/>
    <numFmt numFmtId="179" formatCode="0.00_);[RED]\(0.00\)"/>
  </numFmts>
  <fonts count="24">
    <font>
      <sz val="8"/>
      <name val="Lucida Console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b val="true"/>
      <sz val="12"/>
      <name val="Arial"/>
      <family val="2"/>
    </font>
    <font>
      <b val="true"/>
      <sz val="10"/>
      <name val="Arial"/>
      <family val="2"/>
    </font>
    <font>
      <sz val="8"/>
      <name val="Times New Roman"/>
      <family val="1"/>
    </font>
    <font>
      <b val="true"/>
      <sz val="8"/>
      <name val="Times New Roman"/>
      <family val="1"/>
    </font>
    <font>
      <b val="true"/>
      <sz val="8"/>
      <name val="Lucida Console"/>
      <family val="3"/>
    </font>
    <font>
      <sz val="10"/>
      <name val="Times New Roman"/>
      <family val="1"/>
    </font>
    <font>
      <sz val="8"/>
      <name val="Arial"/>
      <family val="2"/>
    </font>
    <font>
      <b val="true"/>
      <sz val="8"/>
      <name val="Arial"/>
      <family val="2"/>
    </font>
    <font>
      <b val="true"/>
      <sz val="10"/>
      <name val="Times New Roman"/>
      <family val="1"/>
    </font>
    <font>
      <b val="true"/>
      <sz val="12"/>
      <name val="Times New Roman"/>
      <family val="1"/>
    </font>
    <font>
      <b val="true"/>
      <sz val="11"/>
      <name val="Arial"/>
      <family val="2"/>
    </font>
    <font>
      <b val="true"/>
      <sz val="9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0"/>
      <color rgb="FF000000"/>
      <name val=""/>
      <family val="0"/>
    </font>
    <font>
      <b val="true"/>
      <sz val="13"/>
      <name val="Arial"/>
      <family val="2"/>
    </font>
    <font>
      <sz val="8"/>
      <name val="Lucida Console"/>
      <family val="3"/>
    </font>
    <font>
      <sz val="8"/>
      <color rgb="FF000000"/>
      <name val="Lucida Console"/>
      <family val="3"/>
    </font>
    <font>
      <sz val="10"/>
      <color rgb="FF000000"/>
      <name val="Arial"/>
      <family val="0"/>
    </font>
  </fonts>
  <fills count="11">
    <fill>
      <patternFill patternType="none"/>
    </fill>
    <fill>
      <patternFill patternType="gray125"/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99FF"/>
        <bgColor rgb="FF9999FF"/>
      </patternFill>
    </fill>
    <fill>
      <patternFill patternType="solid">
        <fgColor rgb="FFCCFFCC"/>
        <bgColor rgb="FFCCFFFF"/>
      </patternFill>
    </fill>
    <fill>
      <patternFill patternType="solid">
        <fgColor rgb="FFFFFFFF"/>
        <bgColor rgb="FFFFFFCC"/>
      </patternFill>
    </fill>
    <fill>
      <patternFill patternType="solid">
        <fgColor rgb="FF99CCFF"/>
        <bgColor rgb="FFCCCCFF"/>
      </patternFill>
    </fill>
    <fill>
      <patternFill patternType="solid">
        <fgColor rgb="FFFFFF00"/>
        <bgColor rgb="FFFFFF00"/>
      </patternFill>
    </fill>
  </fills>
  <borders count="51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3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7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1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2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29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2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3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4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5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6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6" xfId="29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" fillId="0" borderId="0" xfId="29" applyFont="fals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" fillId="0" borderId="0" xfId="29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6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8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9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3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5" xfId="3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31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true"/>
    </xf>
    <xf numFmtId="165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2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2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3" fontId="12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1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11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2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2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2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2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2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3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3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1" fillId="0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9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9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4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2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2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9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4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4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4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4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4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4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3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2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5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1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1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1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1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1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1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1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7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8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7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7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7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7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7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8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2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7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7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7" borderId="2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7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7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2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6" fillId="0" borderId="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6" fillId="0" borderId="3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1" fillId="0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1" fillId="0" borderId="2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1" fillId="0" borderId="3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6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9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" fillId="0" borderId="0" xfId="29" applyFont="fals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" fillId="0" borderId="13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9" borderId="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0" borderId="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" fillId="0" borderId="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" fillId="9" borderId="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9" borderId="14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29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70" fontId="1" fillId="0" borderId="8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9" borderId="9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0" borderId="9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" fillId="0" borderId="9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" fillId="9" borderId="9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9" borderId="1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8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9" fillId="0" borderId="50" xfId="3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5" fontId="1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2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11" fillId="0" borderId="2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2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2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2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2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3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29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1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2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2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2" fillId="1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1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3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23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3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0" fillId="1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1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- Style1" xfId="20"/>
    <cellStyle name="Normal - Style2" xfId="21"/>
    <cellStyle name="Normal - Style3" xfId="22"/>
    <cellStyle name="Normal - Style4" xfId="23"/>
    <cellStyle name="Normal - Style5" xfId="24"/>
    <cellStyle name="Normal - Style6" xfId="25"/>
    <cellStyle name="Normal - Style7" xfId="26"/>
    <cellStyle name="Normal - Style8" xfId="27"/>
    <cellStyle name="Normal_Book2" xfId="28"/>
    <cellStyle name="Normal_Curve Summary" xfId="29"/>
    <cellStyle name="Normal_Sheet1" xfId="30"/>
    <cellStyle name="Normal_Top" xfId="31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externalLink" Target="externalLinks/externalLink1.xml"/><Relationship Id="rId35" Type="http://schemas.openxmlformats.org/officeDocument/2006/relationships/externalLink" Target="externalLinks/externalLink2.xml"/><Relationship Id="rId36" Type="http://schemas.openxmlformats.org/officeDocument/2006/relationships/externalLink" Target="externalLinks/externalLink3.xml"/><Relationship Id="rId37" Type="http://schemas.openxmlformats.org/officeDocument/2006/relationships/externalLink" Target="externalLinks/externalLink4.xml"/><Relationship Id="rId38" Type="http://schemas.openxmlformats.org/officeDocument/2006/relationships/externalLink" Target="externalLinks/externalLink5.xml"/><Relationship Id="rId39" Type="http://schemas.openxmlformats.org/officeDocument/2006/relationships/externalLink" Target="externalLinks/externalLink6.xml"/><Relationship Id="rId40" Type="http://schemas.openxmlformats.org/officeDocument/2006/relationships/externalLink" Target="externalLinks/externalLink7.xml"/><Relationship Id="rId41" Type="http://schemas.openxmlformats.org/officeDocument/2006/relationships/externalLink" Target="externalLinks/externalLink8.xml"/><Relationship Id="rId42" Type="http://schemas.openxmlformats.org/officeDocument/2006/relationships/externalLink" Target="externalLinks/externalLink9.xml"/><Relationship Id="rId43" Type="http://schemas.openxmlformats.org/officeDocument/2006/relationships/externalLink" Target="externalLinks/externalLink10.xml"/><Relationship Id="rId44" Type="http://schemas.openxmlformats.org/officeDocument/2006/relationships/externalLink" Target="externalLinks/externalLink11.xml"/><Relationship Id="rId45" Type="http://schemas.openxmlformats.org/officeDocument/2006/relationships/externalLink" Target="externalLinks/externalLink12.xml"/><Relationship Id="rId46" Type="http://schemas.openxmlformats.org/officeDocument/2006/relationships/sharedStrings" Target="sharedStrings.xml"/>
</Relationships>
</file>

<file path=xl/ctrlProps/ctrlProps11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17.xml><?xml version="1.0" encoding="utf-8"?>
<formControlPr xmlns="http://schemas.microsoft.com/office/spreadsheetml/2009/9/main" objectType="Button" lockText="1"/>
</file>

<file path=xl/ctrlProps/ctrlProps19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290520</xdr:colOff>
          <xdr:row>0</xdr:row>
          <xdr:rowOff>133560</xdr:rowOff>
        </xdr:from>
        <xdr:to>
          <xdr:col>6</xdr:col>
          <xdr:colOff>419760</xdr:colOff>
          <xdr:row>2</xdr:row>
          <xdr:rowOff>114120</xdr:rowOff>
        </xdr:to>
        <xdr:sp>
          <xdr:nvSpPr>
            <xdr:cNvPr id="1001" name="Button 5" descr="PublishPowerDeskDailyPr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PublishPowerDeskDailyPrice</a:t>
              </a:r>
            </a:p>
          </xdr:txBody>
        </xdr:sp>
        <xdr:clientData/>
      </xdr:twoCellAnchor>
    </mc:Choice>
  </mc:AlternateContent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290520</xdr:colOff>
          <xdr:row>0</xdr:row>
          <xdr:rowOff>37800</xdr:rowOff>
        </xdr:from>
        <xdr:to>
          <xdr:col>7</xdr:col>
          <xdr:colOff>8640</xdr:colOff>
          <xdr:row>1</xdr:row>
          <xdr:rowOff>114480</xdr:rowOff>
        </xdr:to>
        <xdr:sp>
          <xdr:nvSpPr>
            <xdr:cNvPr id="1001" name="Button 2" descr="PublishOPPowerDeskDailyPr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PublishOPPowerDeskDailyPrice</a:t>
              </a:r>
            </a:p>
          </xdr:txBody>
        </xdr:sp>
        <xdr:clientData/>
      </xdr:twoCellAnchor>
    </mc:Choice>
  </mc:AlternateContent>
</xdr:wsDr>
</file>

<file path=xl/drawings/drawing14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2</xdr:col><xdr:colOff>40320</xdr:colOff><xdr:row>1</xdr:row><xdr:rowOff>0</xdr:rowOff></xdr:from><xdr:to><xdr:col>5</xdr:col><xdr:colOff>234360</xdr:colOff><xdr:row>3</xdr:row><xdr:rowOff>57240</xdr:rowOff></xdr:to><xdr:sp><xdr:nvSpPr><xdr:cNvPr id="1001" name="Button 1" descr="Power &amp; Gas Heat Rates" hidden="0"/><xdr:cNvSpPr/></xdr:nvSpPr><xdr:spPr><a:xfrm><a:off x="0" y="0"/><a:ext cx="0" cy="0"/></a:xfrm><a:prstGeom prst="rect"><a:avLst/></a:prstGeom></xdr:spPr><xdr:txBody><a:bodyPr anchor="ctr"><a:noAutofit/></a:bodyPr><a:p><a:r><a:t>Power & Gas Heat Rates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508320</xdr:colOff>
          <xdr:row>0</xdr:row>
          <xdr:rowOff>65880</xdr:rowOff>
        </xdr:from>
        <xdr:to>
          <xdr:col>17</xdr:col>
          <xdr:colOff>145800</xdr:colOff>
          <xdr:row>1</xdr:row>
          <xdr:rowOff>-95400</xdr:rowOff>
        </xdr:to>
        <xdr:sp>
          <xdr:nvSpPr>
            <xdr:cNvPr id="1001" name="Button 3" descr="Publish West Price 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Peak</a:t>
              </a:r>
            </a:p>
          </xdr:txBody>
        </xdr:sp>
        <xdr:clientData/>
      </xdr:twoCellAnchor>
    </mc:Choice>
  </mc:AlternateContent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411480</xdr:colOff>
          <xdr:row>0</xdr:row>
          <xdr:rowOff>104400</xdr:rowOff>
        </xdr:from>
        <xdr:to>
          <xdr:col>19</xdr:col>
          <xdr:colOff>411840</xdr:colOff>
          <xdr:row>1</xdr:row>
          <xdr:rowOff>-56880</xdr:rowOff>
        </xdr:to>
        <xdr:sp>
          <xdr:nvSpPr>
            <xdr:cNvPr id="1001" name="Button 2" descr="Publish West Price Off-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Off-Peak</a:t>
              </a:r>
            </a:p>
          </xdr:txBody>
        </xdr:sp>
        <xdr:clientData/>
      </xdr:twoCellAnchor>
    </mc:Choice>
  </mc:AlternateContent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16200</xdr:colOff>
          <xdr:row>8</xdr:row>
          <xdr:rowOff>57240</xdr:rowOff>
        </xdr:from>
        <xdr:to>
          <xdr:col>13</xdr:col>
          <xdr:colOff>24840</xdr:colOff>
          <xdr:row>10</xdr:row>
          <xdr:rowOff>86040</xdr:rowOff>
        </xdr:to>
        <xdr:sp>
          <xdr:nvSpPr>
            <xdr:cNvPr id="1001" name="Button 8" descr="Roll Prior Day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Roll Prior Day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169560</xdr:colOff>
          <xdr:row>8</xdr:row>
          <xdr:rowOff>28800</xdr:rowOff>
        </xdr:from>
        <xdr:to>
          <xdr:col>3</xdr:col>
          <xdr:colOff>8640</xdr:colOff>
          <xdr:row>11</xdr:row>
          <xdr:rowOff>19080</xdr:rowOff>
        </xdr:to>
        <xdr:sp>
          <xdr:nvSpPr>
            <xdr:cNvPr id="1002" name="Button 9" descr="Copy Daily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Copy Daily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88920</xdr:colOff>
          <xdr:row>14</xdr:row>
          <xdr:rowOff>9720</xdr:rowOff>
        </xdr:from>
        <xdr:to>
          <xdr:col>3</xdr:col>
          <xdr:colOff>25200</xdr:colOff>
          <xdr:row>16</xdr:row>
          <xdr:rowOff>114480</xdr:rowOff>
        </xdr:to>
        <xdr:sp>
          <xdr:nvSpPr>
            <xdr:cNvPr id="1003" name="Button 10" descr="Copy Daily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Copy Daily</a:t>
              </a:r>
            </a:p>
          </xdr:txBody>
        </xdr:sp>
        <xdr:clientData/>
      </xdr:twoCellAnchor>
    </mc:Choice>
  </mc:AlternateContent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322560</xdr:colOff>
          <xdr:row>0</xdr:row>
          <xdr:rowOff>37800</xdr:rowOff>
        </xdr:from>
        <xdr:to>
          <xdr:col>12</xdr:col>
          <xdr:colOff>145800</xdr:colOff>
          <xdr:row>1</xdr:row>
          <xdr:rowOff>123840</xdr:rowOff>
        </xdr:to>
        <xdr:sp>
          <xdr:nvSpPr>
            <xdr:cNvPr id="1001" name="Button 3" descr="Publish  Pr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 Price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459000</xdr:colOff>
          <xdr:row>0</xdr:row>
          <xdr:rowOff>28440</xdr:rowOff>
        </xdr:from>
        <xdr:to>
          <xdr:col>27</xdr:col>
          <xdr:colOff>435960</xdr:colOff>
          <xdr:row>1</xdr:row>
          <xdr:rowOff>304920</xdr:rowOff>
        </xdr:to>
        <xdr:sp>
          <xdr:nvSpPr>
            <xdr:cNvPr id="1002" name="Button 3" descr="Roll Prior Day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Roll Prior Day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371160</xdr:colOff>
          <xdr:row>0</xdr:row>
          <xdr:rowOff>28440</xdr:rowOff>
        </xdr:from>
        <xdr:to>
          <xdr:col>31</xdr:col>
          <xdr:colOff>493200</xdr:colOff>
          <xdr:row>1</xdr:row>
          <xdr:rowOff>114120</xdr:rowOff>
        </xdr:to>
        <xdr:sp>
          <xdr:nvSpPr>
            <xdr:cNvPr id="1003" name="Button 4" descr="copy ancillari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copy ancillaries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TEMP/_daily%20prices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xls/Region/B4.xls" TargetMode="External"/>
</Relationships>
</file>

<file path=xl/externalLinks/_rels/externalLink11.xml.rels><?xml version="1.0" encoding="UTF-8"?>
<Relationships xmlns="http://schemas.openxmlformats.org/package/2006/relationships"><Relationship Id="rId1" Type="http://schemas.openxmlformats.org/officeDocument/2006/relationships/externalLinkPath" Target="../xls/Region/R12.xls" TargetMode="External"/>
</Relationships>
</file>

<file path=xl/externalLinks/_rels/externalLink12.xml.rels><?xml version="1.0" encoding="UTF-8"?>
<Relationships xmlns="http://schemas.openxmlformats.org/package/2006/relationships"><Relationship Id="rId1" Type="http://schemas.openxmlformats.org/officeDocument/2006/relationships/externalLinkPath" Target="../xls/Region/R21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daily%20prices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Power_Devl/Developer/EastPrices/EastPrice_0612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xls/heat%20rate%20curve%20import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xls/Region/R7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xls/Region/R8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xls/Region/R9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xls/Region/R10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xls/Region/R1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ower East Price"/>
      <sheetName val="Peak Daily Power Prices"/>
      <sheetName val="Power East Off Peak Price"/>
      <sheetName val="#REF"/>
    </sheetNames>
    <sheetDataSet>
      <sheetData sheetId="0"/>
      <sheetData sheetId="1"/>
      <sheetData sheetId="2"/>
      <sheetData sheetId="3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Tbasis"/>
    </sheetNames>
    <sheetDataSet>
      <sheetData sheetId="0">
        <row r="6">
          <cell r="D6">
            <v>26.9</v>
          </cell>
          <cell r="E6">
            <v>16.25</v>
          </cell>
        </row>
        <row r="7">
          <cell r="D7">
            <v>28</v>
          </cell>
          <cell r="E7">
            <v>18.5</v>
          </cell>
        </row>
        <row r="8">
          <cell r="D8">
            <v>28</v>
          </cell>
          <cell r="E8">
            <v>18.5</v>
          </cell>
        </row>
        <row r="9">
          <cell r="D9">
            <v>28</v>
          </cell>
          <cell r="E9">
            <v>18.5</v>
          </cell>
        </row>
        <row r="10">
          <cell r="D10">
            <v>19</v>
          </cell>
          <cell r="E10">
            <v>18.5</v>
          </cell>
        </row>
        <row r="11">
          <cell r="D11">
            <v>28</v>
          </cell>
          <cell r="E11">
            <v>18.5</v>
          </cell>
        </row>
        <row r="12">
          <cell r="D12">
            <v>28</v>
          </cell>
          <cell r="E12">
            <v>18.5</v>
          </cell>
        </row>
        <row r="13">
          <cell r="D13">
            <v>28</v>
          </cell>
          <cell r="E13">
            <v>18.5</v>
          </cell>
        </row>
        <row r="14">
          <cell r="D14">
            <v>28</v>
          </cell>
          <cell r="E14">
            <v>18.5</v>
          </cell>
        </row>
        <row r="15">
          <cell r="D15">
            <v>28</v>
          </cell>
          <cell r="E15">
            <v>18.5</v>
          </cell>
        </row>
        <row r="16">
          <cell r="D16">
            <v>28</v>
          </cell>
          <cell r="E16">
            <v>18.5</v>
          </cell>
        </row>
        <row r="17">
          <cell r="D17">
            <v>19</v>
          </cell>
          <cell r="E17">
            <v>18.5</v>
          </cell>
        </row>
        <row r="18">
          <cell r="D18">
            <v>28</v>
          </cell>
          <cell r="E18">
            <v>18.5</v>
          </cell>
        </row>
        <row r="19">
          <cell r="D19">
            <v>28</v>
          </cell>
          <cell r="E19">
            <v>18.5</v>
          </cell>
        </row>
        <row r="20">
          <cell r="D20">
            <v>28</v>
          </cell>
          <cell r="E20">
            <v>18.5</v>
          </cell>
        </row>
        <row r="21">
          <cell r="D21">
            <v>28</v>
          </cell>
          <cell r="E21">
            <v>18.25</v>
          </cell>
        </row>
        <row r="22">
          <cell r="D22">
            <v>28</v>
          </cell>
          <cell r="E22">
            <v>18.25</v>
          </cell>
        </row>
        <row r="23">
          <cell r="D23">
            <v>28</v>
          </cell>
          <cell r="E23">
            <v>18.25</v>
          </cell>
        </row>
        <row r="24">
          <cell r="D24">
            <v>18.75</v>
          </cell>
          <cell r="E24">
            <v>18.25</v>
          </cell>
        </row>
        <row r="25">
          <cell r="D25">
            <v>28</v>
          </cell>
          <cell r="E25">
            <v>18.25</v>
          </cell>
        </row>
        <row r="26">
          <cell r="D26">
            <v>28</v>
          </cell>
          <cell r="E26">
            <v>18.25</v>
          </cell>
        </row>
        <row r="27">
          <cell r="D27">
            <v>28</v>
          </cell>
          <cell r="E27">
            <v>18.25</v>
          </cell>
        </row>
        <row r="28">
          <cell r="D28">
            <v>28</v>
          </cell>
          <cell r="E28">
            <v>18.25</v>
          </cell>
        </row>
        <row r="29">
          <cell r="D29">
            <v>28</v>
          </cell>
          <cell r="E29">
            <v>18.25</v>
          </cell>
        </row>
        <row r="30">
          <cell r="D30">
            <v>28</v>
          </cell>
          <cell r="E30">
            <v>18.25</v>
          </cell>
        </row>
        <row r="31">
          <cell r="D31">
            <v>18.75</v>
          </cell>
          <cell r="E31">
            <v>18.25</v>
          </cell>
        </row>
        <row r="32">
          <cell r="D32">
            <v>28</v>
          </cell>
          <cell r="E32">
            <v>18.25</v>
          </cell>
        </row>
        <row r="33">
          <cell r="D33">
            <v>28</v>
          </cell>
          <cell r="E33">
            <v>18.25</v>
          </cell>
        </row>
        <row r="34">
          <cell r="D34">
            <v>28</v>
          </cell>
          <cell r="E34">
            <v>18.25</v>
          </cell>
        </row>
        <row r="35">
          <cell r="D35">
            <v>28</v>
          </cell>
          <cell r="E35">
            <v>18.25</v>
          </cell>
        </row>
        <row r="36">
          <cell r="D36">
            <v>28</v>
          </cell>
          <cell r="E36">
            <v>18.25</v>
          </cell>
        </row>
        <row r="37">
          <cell r="D37">
            <v>28</v>
          </cell>
          <cell r="E37">
            <v>17.417</v>
          </cell>
        </row>
        <row r="38">
          <cell r="D38">
            <v>33.5</v>
          </cell>
          <cell r="E38">
            <v>21.331</v>
          </cell>
        </row>
        <row r="39">
          <cell r="D39">
            <v>33.25</v>
          </cell>
          <cell r="E39">
            <v>22.165</v>
          </cell>
        </row>
        <row r="40">
          <cell r="D40">
            <v>32.5</v>
          </cell>
          <cell r="E40">
            <v>22.219</v>
          </cell>
        </row>
        <row r="41">
          <cell r="D41">
            <v>31.75</v>
          </cell>
          <cell r="E41">
            <v>22.348</v>
          </cell>
        </row>
        <row r="42">
          <cell r="D42">
            <v>31.75</v>
          </cell>
          <cell r="E42">
            <v>22.917</v>
          </cell>
        </row>
        <row r="43">
          <cell r="D43">
            <v>37.5</v>
          </cell>
          <cell r="E43">
            <v>22.25</v>
          </cell>
        </row>
        <row r="44">
          <cell r="D44">
            <v>47</v>
          </cell>
          <cell r="E44">
            <v>22.333</v>
          </cell>
        </row>
        <row r="45">
          <cell r="D45">
            <v>57</v>
          </cell>
          <cell r="E45">
            <v>33.065</v>
          </cell>
        </row>
        <row r="46">
          <cell r="D46">
            <v>68.5</v>
          </cell>
          <cell r="E46">
            <v>35.194</v>
          </cell>
        </row>
        <row r="47">
          <cell r="D47">
            <v>55</v>
          </cell>
          <cell r="E47">
            <v>27.6</v>
          </cell>
        </row>
        <row r="48">
          <cell r="D48">
            <v>37.75</v>
          </cell>
          <cell r="E48">
            <v>25.879</v>
          </cell>
        </row>
        <row r="49">
          <cell r="D49">
            <v>35.75</v>
          </cell>
          <cell r="E49">
            <v>23.229</v>
          </cell>
        </row>
        <row r="50">
          <cell r="D50">
            <v>36.5</v>
          </cell>
          <cell r="E50">
            <v>22.887</v>
          </cell>
        </row>
        <row r="51">
          <cell r="D51">
            <v>37.25</v>
          </cell>
          <cell r="E51">
            <v>23.222</v>
          </cell>
        </row>
        <row r="52">
          <cell r="D52">
            <v>36.75</v>
          </cell>
          <cell r="E52">
            <v>23.446</v>
          </cell>
        </row>
        <row r="53">
          <cell r="D53">
            <v>36.75</v>
          </cell>
          <cell r="E53">
            <v>22.681</v>
          </cell>
        </row>
        <row r="54">
          <cell r="D54">
            <v>36.25</v>
          </cell>
          <cell r="E54">
            <v>22.333</v>
          </cell>
        </row>
        <row r="55">
          <cell r="D55">
            <v>36.25</v>
          </cell>
          <cell r="E55">
            <v>22.141</v>
          </cell>
        </row>
        <row r="56">
          <cell r="D56">
            <v>43.25</v>
          </cell>
          <cell r="E56">
            <v>24.229</v>
          </cell>
        </row>
        <row r="57">
          <cell r="D57">
            <v>59.25</v>
          </cell>
          <cell r="E57">
            <v>29.464</v>
          </cell>
        </row>
        <row r="58">
          <cell r="D58">
            <v>67.75</v>
          </cell>
          <cell r="E58">
            <v>34.181</v>
          </cell>
        </row>
        <row r="59">
          <cell r="D59">
            <v>53.25</v>
          </cell>
          <cell r="E59">
            <v>31.521</v>
          </cell>
        </row>
        <row r="60">
          <cell r="D60">
            <v>39</v>
          </cell>
          <cell r="E60">
            <v>25.783</v>
          </cell>
        </row>
        <row r="61">
          <cell r="D61">
            <v>37</v>
          </cell>
          <cell r="E61">
            <v>21.455</v>
          </cell>
        </row>
        <row r="62">
          <cell r="D62">
            <v>36.75</v>
          </cell>
          <cell r="E62">
            <v>22.31</v>
          </cell>
        </row>
        <row r="63">
          <cell r="D63">
            <v>38.43</v>
          </cell>
          <cell r="E63">
            <v>23.759</v>
          </cell>
        </row>
        <row r="64">
          <cell r="D64">
            <v>38</v>
          </cell>
          <cell r="E64">
            <v>23.794</v>
          </cell>
        </row>
        <row r="65">
          <cell r="D65">
            <v>38</v>
          </cell>
          <cell r="E65">
            <v>23.547</v>
          </cell>
        </row>
        <row r="66">
          <cell r="D66">
            <v>37.57</v>
          </cell>
          <cell r="E66">
            <v>23.083</v>
          </cell>
        </row>
        <row r="67">
          <cell r="D67">
            <v>37.57</v>
          </cell>
          <cell r="E67">
            <v>22.665</v>
          </cell>
        </row>
        <row r="68">
          <cell r="D68">
            <v>43.56</v>
          </cell>
          <cell r="E68">
            <v>24.955</v>
          </cell>
        </row>
        <row r="69">
          <cell r="D69">
            <v>57.24</v>
          </cell>
          <cell r="E69">
            <v>28.86</v>
          </cell>
        </row>
        <row r="70">
          <cell r="D70">
            <v>64.51</v>
          </cell>
          <cell r="E70">
            <v>32.74</v>
          </cell>
        </row>
        <row r="71">
          <cell r="D71">
            <v>52.11</v>
          </cell>
          <cell r="E71">
            <v>30.599</v>
          </cell>
        </row>
        <row r="72">
          <cell r="D72">
            <v>39.93</v>
          </cell>
          <cell r="E72">
            <v>25.769</v>
          </cell>
        </row>
        <row r="73">
          <cell r="D73">
            <v>38.21</v>
          </cell>
          <cell r="E73">
            <v>22.546</v>
          </cell>
        </row>
        <row r="74">
          <cell r="D74">
            <v>38</v>
          </cell>
          <cell r="E74">
            <v>23.047</v>
          </cell>
        </row>
        <row r="75">
          <cell r="D75">
            <v>39.42</v>
          </cell>
          <cell r="E75">
            <v>23.818</v>
          </cell>
        </row>
        <row r="76">
          <cell r="D76">
            <v>39.06</v>
          </cell>
          <cell r="E76">
            <v>24.273</v>
          </cell>
        </row>
        <row r="77">
          <cell r="D77">
            <v>39.06</v>
          </cell>
          <cell r="E77">
            <v>23.903</v>
          </cell>
        </row>
        <row r="78">
          <cell r="D78">
            <v>38.69</v>
          </cell>
          <cell r="E78">
            <v>23.475</v>
          </cell>
        </row>
        <row r="79">
          <cell r="D79">
            <v>38.69</v>
          </cell>
          <cell r="E79">
            <v>23.017</v>
          </cell>
        </row>
        <row r="80">
          <cell r="D80">
            <v>43.8</v>
          </cell>
          <cell r="E80">
            <v>25.157</v>
          </cell>
        </row>
        <row r="81">
          <cell r="D81">
            <v>55.51</v>
          </cell>
          <cell r="E81">
            <v>28.22</v>
          </cell>
        </row>
        <row r="82">
          <cell r="D82">
            <v>61.72</v>
          </cell>
          <cell r="E82">
            <v>32.917</v>
          </cell>
        </row>
        <row r="83">
          <cell r="D83">
            <v>51.11</v>
          </cell>
          <cell r="E83">
            <v>30.296</v>
          </cell>
        </row>
        <row r="84">
          <cell r="D84">
            <v>40.71</v>
          </cell>
          <cell r="E84">
            <v>25.917</v>
          </cell>
        </row>
        <row r="85">
          <cell r="D85">
            <v>39.25</v>
          </cell>
          <cell r="E85">
            <v>22.979</v>
          </cell>
        </row>
        <row r="86">
          <cell r="D86">
            <v>39.07</v>
          </cell>
          <cell r="E86">
            <v>23.44</v>
          </cell>
        </row>
        <row r="87">
          <cell r="D87">
            <v>40.32</v>
          </cell>
          <cell r="E87">
            <v>24.08</v>
          </cell>
        </row>
        <row r="88">
          <cell r="D88">
            <v>40</v>
          </cell>
          <cell r="E88">
            <v>24.567</v>
          </cell>
        </row>
        <row r="89">
          <cell r="D89">
            <v>40</v>
          </cell>
          <cell r="E89">
            <v>24.243</v>
          </cell>
        </row>
        <row r="90">
          <cell r="D90">
            <v>39.69</v>
          </cell>
          <cell r="E90">
            <v>23.573</v>
          </cell>
        </row>
        <row r="91">
          <cell r="D91">
            <v>39.69</v>
          </cell>
          <cell r="E91">
            <v>23.618</v>
          </cell>
        </row>
        <row r="92">
          <cell r="D92">
            <v>44.06</v>
          </cell>
          <cell r="E92">
            <v>25.361</v>
          </cell>
        </row>
        <row r="93">
          <cell r="D93">
            <v>54.07</v>
          </cell>
          <cell r="E93">
            <v>28.203</v>
          </cell>
        </row>
        <row r="94">
          <cell r="D94">
            <v>59.37</v>
          </cell>
          <cell r="E94">
            <v>32.481</v>
          </cell>
        </row>
        <row r="95">
          <cell r="D95">
            <v>50.3</v>
          </cell>
          <cell r="E95">
            <v>30.043</v>
          </cell>
        </row>
        <row r="96">
          <cell r="D96">
            <v>41.42</v>
          </cell>
          <cell r="E96">
            <v>26.043</v>
          </cell>
        </row>
        <row r="97">
          <cell r="D97">
            <v>40.17</v>
          </cell>
          <cell r="E97">
            <v>23.386</v>
          </cell>
        </row>
        <row r="98">
          <cell r="D98">
            <v>40.02</v>
          </cell>
          <cell r="E98">
            <v>23.528</v>
          </cell>
        </row>
        <row r="99">
          <cell r="D99">
            <v>40.92</v>
          </cell>
          <cell r="E99">
            <v>24.643</v>
          </cell>
        </row>
        <row r="100">
          <cell r="D100">
            <v>40.64</v>
          </cell>
          <cell r="E100">
            <v>24.855</v>
          </cell>
        </row>
        <row r="101">
          <cell r="D101">
            <v>40.64</v>
          </cell>
          <cell r="E101">
            <v>24.585</v>
          </cell>
        </row>
        <row r="102">
          <cell r="D102">
            <v>40.37</v>
          </cell>
          <cell r="E102">
            <v>23.939</v>
          </cell>
        </row>
        <row r="103">
          <cell r="D103">
            <v>40.36</v>
          </cell>
          <cell r="E103">
            <v>23.999</v>
          </cell>
        </row>
        <row r="104">
          <cell r="D104">
            <v>44.31</v>
          </cell>
          <cell r="E104">
            <v>25.594</v>
          </cell>
        </row>
        <row r="105">
          <cell r="D105">
            <v>53.37</v>
          </cell>
          <cell r="E105">
            <v>28.093</v>
          </cell>
        </row>
        <row r="106">
          <cell r="D106">
            <v>58.17</v>
          </cell>
          <cell r="E106">
            <v>32.049</v>
          </cell>
        </row>
        <row r="107">
          <cell r="D107">
            <v>49.96</v>
          </cell>
          <cell r="E107">
            <v>29.478</v>
          </cell>
        </row>
        <row r="108">
          <cell r="D108">
            <v>41.92</v>
          </cell>
          <cell r="E108">
            <v>26.423</v>
          </cell>
        </row>
        <row r="109">
          <cell r="D109">
            <v>40.8</v>
          </cell>
          <cell r="E109">
            <v>23.777</v>
          </cell>
        </row>
        <row r="110">
          <cell r="D110">
            <v>40.66</v>
          </cell>
          <cell r="E110">
            <v>23.889</v>
          </cell>
        </row>
        <row r="111">
          <cell r="D111">
            <v>41.43</v>
          </cell>
          <cell r="E111">
            <v>24.893</v>
          </cell>
        </row>
        <row r="112">
          <cell r="D112">
            <v>41.16</v>
          </cell>
          <cell r="E112">
            <v>25.145</v>
          </cell>
        </row>
        <row r="113">
          <cell r="D113">
            <v>41.17</v>
          </cell>
          <cell r="E113">
            <v>24.599</v>
          </cell>
        </row>
        <row r="114">
          <cell r="D114">
            <v>40.91</v>
          </cell>
          <cell r="E114">
            <v>24.537</v>
          </cell>
        </row>
        <row r="115">
          <cell r="D115">
            <v>40.92</v>
          </cell>
          <cell r="E115">
            <v>24.291</v>
          </cell>
        </row>
        <row r="116">
          <cell r="D116">
            <v>44.56</v>
          </cell>
          <cell r="E116">
            <v>25.452</v>
          </cell>
        </row>
        <row r="117">
          <cell r="D117">
            <v>52.94</v>
          </cell>
          <cell r="E117">
            <v>28.567</v>
          </cell>
        </row>
        <row r="118">
          <cell r="D118">
            <v>57.39</v>
          </cell>
          <cell r="E118">
            <v>31.274</v>
          </cell>
        </row>
        <row r="119">
          <cell r="D119">
            <v>49.78</v>
          </cell>
          <cell r="E119">
            <v>29.686</v>
          </cell>
        </row>
        <row r="120">
          <cell r="D120">
            <v>42.35</v>
          </cell>
          <cell r="E120">
            <v>26.592</v>
          </cell>
        </row>
        <row r="121">
          <cell r="D121">
            <v>41.32</v>
          </cell>
          <cell r="E121">
            <v>23.801</v>
          </cell>
        </row>
        <row r="122">
          <cell r="D122">
            <v>41.19</v>
          </cell>
          <cell r="E122">
            <v>24.48</v>
          </cell>
        </row>
        <row r="123">
          <cell r="D123">
            <v>41.92</v>
          </cell>
          <cell r="E123">
            <v>25.134</v>
          </cell>
        </row>
        <row r="124">
          <cell r="D124">
            <v>41.67</v>
          </cell>
          <cell r="E124">
            <v>25.359</v>
          </cell>
        </row>
        <row r="125">
          <cell r="D125">
            <v>41.68</v>
          </cell>
          <cell r="E125">
            <v>24.871</v>
          </cell>
        </row>
        <row r="126">
          <cell r="D126">
            <v>41.43</v>
          </cell>
          <cell r="E126">
            <v>24.849</v>
          </cell>
        </row>
        <row r="127">
          <cell r="D127">
            <v>41.44</v>
          </cell>
          <cell r="E127">
            <v>24.312</v>
          </cell>
        </row>
        <row r="128">
          <cell r="D128">
            <v>44.82</v>
          </cell>
          <cell r="E128">
            <v>26.013</v>
          </cell>
        </row>
        <row r="129">
          <cell r="D129">
            <v>52.56</v>
          </cell>
          <cell r="E129">
            <v>28.538</v>
          </cell>
        </row>
        <row r="130">
          <cell r="D130">
            <v>56.67</v>
          </cell>
          <cell r="E130">
            <v>31.056</v>
          </cell>
        </row>
        <row r="131">
          <cell r="D131">
            <v>49.64</v>
          </cell>
          <cell r="E131">
            <v>29.588</v>
          </cell>
        </row>
        <row r="132">
          <cell r="D132">
            <v>42.77</v>
          </cell>
          <cell r="E132">
            <v>26.747</v>
          </cell>
        </row>
        <row r="133">
          <cell r="D133">
            <v>41.81</v>
          </cell>
          <cell r="E133">
            <v>24.105</v>
          </cell>
        </row>
        <row r="134">
          <cell r="D134">
            <v>41.69</v>
          </cell>
          <cell r="E134">
            <v>24.771</v>
          </cell>
        </row>
        <row r="135">
          <cell r="D135">
            <v>42.34</v>
          </cell>
          <cell r="E135">
            <v>25.075</v>
          </cell>
        </row>
        <row r="136">
          <cell r="D136">
            <v>42.11</v>
          </cell>
          <cell r="E136">
            <v>25.581</v>
          </cell>
        </row>
        <row r="137">
          <cell r="D137">
            <v>42.12</v>
          </cell>
          <cell r="E137">
            <v>25.395</v>
          </cell>
        </row>
        <row r="138">
          <cell r="D138">
            <v>41.9</v>
          </cell>
          <cell r="E138">
            <v>25.109</v>
          </cell>
        </row>
        <row r="139">
          <cell r="D139">
            <v>41.9</v>
          </cell>
          <cell r="E139">
            <v>24.567</v>
          </cell>
        </row>
        <row r="140">
          <cell r="D140">
            <v>45.01</v>
          </cell>
          <cell r="E140">
            <v>26.191</v>
          </cell>
        </row>
        <row r="141">
          <cell r="D141">
            <v>52.17</v>
          </cell>
          <cell r="E141">
            <v>28.521</v>
          </cell>
        </row>
        <row r="142">
          <cell r="D142">
            <v>55.97</v>
          </cell>
          <cell r="E142">
            <v>30.833</v>
          </cell>
        </row>
        <row r="143">
          <cell r="D143">
            <v>49.47</v>
          </cell>
          <cell r="E143">
            <v>29.467</v>
          </cell>
        </row>
        <row r="144">
          <cell r="D144">
            <v>43.14</v>
          </cell>
          <cell r="E144">
            <v>26.64</v>
          </cell>
        </row>
        <row r="145">
          <cell r="D145">
            <v>42.25</v>
          </cell>
          <cell r="E145">
            <v>24.698</v>
          </cell>
        </row>
        <row r="146">
          <cell r="D146">
            <v>42.14</v>
          </cell>
          <cell r="E146">
            <v>25.044</v>
          </cell>
        </row>
        <row r="147">
          <cell r="D147">
            <v>42.74</v>
          </cell>
          <cell r="E147">
            <v>25.271</v>
          </cell>
        </row>
        <row r="148">
          <cell r="D148">
            <v>42.53</v>
          </cell>
          <cell r="E148">
            <v>25.781</v>
          </cell>
        </row>
        <row r="149">
          <cell r="D149">
            <v>42.55</v>
          </cell>
          <cell r="E149">
            <v>25.609</v>
          </cell>
        </row>
        <row r="150">
          <cell r="D150">
            <v>42.34</v>
          </cell>
          <cell r="E150">
            <v>25.333</v>
          </cell>
        </row>
        <row r="151">
          <cell r="D151">
            <v>42.34</v>
          </cell>
          <cell r="E151">
            <v>24.793</v>
          </cell>
        </row>
        <row r="152">
          <cell r="D152">
            <v>45.21</v>
          </cell>
          <cell r="E152">
            <v>26.357</v>
          </cell>
        </row>
        <row r="153">
          <cell r="D153">
            <v>51.83</v>
          </cell>
          <cell r="E153">
            <v>28.105</v>
          </cell>
        </row>
        <row r="154">
          <cell r="D154">
            <v>55.34</v>
          </cell>
          <cell r="E154">
            <v>31.231</v>
          </cell>
        </row>
        <row r="155">
          <cell r="D155">
            <v>49.33</v>
          </cell>
          <cell r="E155">
            <v>29.446</v>
          </cell>
        </row>
        <row r="156">
          <cell r="D156">
            <v>43.48</v>
          </cell>
          <cell r="E156">
            <v>26.777</v>
          </cell>
        </row>
        <row r="157">
          <cell r="D157">
            <v>42.67</v>
          </cell>
          <cell r="E157">
            <v>24.936</v>
          </cell>
        </row>
        <row r="158">
          <cell r="D158">
            <v>42.56</v>
          </cell>
          <cell r="E158">
            <v>25.256</v>
          </cell>
        </row>
        <row r="159">
          <cell r="D159">
            <v>43.14</v>
          </cell>
          <cell r="E159">
            <v>25.443</v>
          </cell>
        </row>
        <row r="160">
          <cell r="D160">
            <v>42.94</v>
          </cell>
          <cell r="E160">
            <v>26.005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26.78</v>
          </cell>
        </row>
        <row r="7">
          <cell r="G7">
            <v>17.13</v>
          </cell>
        </row>
        <row r="7">
          <cell r="L7">
            <v>20.48</v>
          </cell>
        </row>
        <row r="7">
          <cell r="P7">
            <v>24</v>
          </cell>
        </row>
        <row r="8">
          <cell r="C8">
            <v>27.1875</v>
          </cell>
        </row>
        <row r="8">
          <cell r="G8">
            <v>27.1875</v>
          </cell>
        </row>
        <row r="8">
          <cell r="L8">
            <v>25.1</v>
          </cell>
        </row>
        <row r="8">
          <cell r="P8">
            <v>27.1875</v>
          </cell>
        </row>
        <row r="9">
          <cell r="C9">
            <v>27.1875</v>
          </cell>
        </row>
        <row r="9">
          <cell r="G9">
            <v>27.1875</v>
          </cell>
        </row>
        <row r="9">
          <cell r="L9">
            <v>26</v>
          </cell>
        </row>
        <row r="9">
          <cell r="P9">
            <v>20.175</v>
          </cell>
        </row>
        <row r="10">
          <cell r="C10">
            <v>30.25</v>
          </cell>
        </row>
        <row r="10">
          <cell r="G10">
            <v>30.25</v>
          </cell>
        </row>
        <row r="10">
          <cell r="L10">
            <v>32.5</v>
          </cell>
        </row>
        <row r="10">
          <cell r="P10">
            <v>24.375</v>
          </cell>
        </row>
        <row r="11">
          <cell r="C11">
            <v>27.1875</v>
          </cell>
        </row>
        <row r="11">
          <cell r="G11">
            <v>27.1875</v>
          </cell>
        </row>
        <row r="11">
          <cell r="L11">
            <v>33.25</v>
          </cell>
        </row>
        <row r="11">
          <cell r="P11">
            <v>24.9375</v>
          </cell>
        </row>
        <row r="12">
          <cell r="C12">
            <v>27.1875</v>
          </cell>
        </row>
        <row r="12">
          <cell r="G12">
            <v>27.1875</v>
          </cell>
        </row>
        <row r="12">
          <cell r="L12">
            <v>33.25</v>
          </cell>
        </row>
        <row r="12">
          <cell r="P12">
            <v>24.9375</v>
          </cell>
        </row>
        <row r="13">
          <cell r="C13">
            <v>27.1875</v>
          </cell>
        </row>
        <row r="13">
          <cell r="G13">
            <v>27.1875</v>
          </cell>
        </row>
        <row r="13">
          <cell r="L13">
            <v>31</v>
          </cell>
        </row>
        <row r="13">
          <cell r="P13">
            <v>23.25</v>
          </cell>
        </row>
        <row r="14">
          <cell r="C14">
            <v>27.1875</v>
          </cell>
        </row>
        <row r="14">
          <cell r="G14">
            <v>27.1875</v>
          </cell>
        </row>
        <row r="14">
          <cell r="L14">
            <v>29.75</v>
          </cell>
        </row>
        <row r="14">
          <cell r="P14">
            <v>22.3125</v>
          </cell>
        </row>
        <row r="15">
          <cell r="C15">
            <v>27.1875</v>
          </cell>
        </row>
        <row r="15">
          <cell r="G15">
            <v>27.1875</v>
          </cell>
        </row>
        <row r="15">
          <cell r="L15">
            <v>29.75</v>
          </cell>
        </row>
        <row r="15">
          <cell r="P15">
            <v>22.3125</v>
          </cell>
        </row>
        <row r="16">
          <cell r="C16">
            <v>27.1875</v>
          </cell>
        </row>
        <row r="16">
          <cell r="G16">
            <v>27.1875</v>
          </cell>
        </row>
        <row r="16">
          <cell r="L16">
            <v>36.5</v>
          </cell>
        </row>
        <row r="16">
          <cell r="P16">
            <v>27.375</v>
          </cell>
        </row>
        <row r="17">
          <cell r="C17">
            <v>25.5</v>
          </cell>
        </row>
        <row r="17">
          <cell r="G17">
            <v>25.5</v>
          </cell>
        </row>
        <row r="17">
          <cell r="L17">
            <v>45.25</v>
          </cell>
        </row>
        <row r="17">
          <cell r="P17">
            <v>33.9375</v>
          </cell>
        </row>
        <row r="18">
          <cell r="C18">
            <v>27.1875</v>
          </cell>
        </row>
        <row r="18">
          <cell r="G18">
            <v>27.1875</v>
          </cell>
        </row>
        <row r="18">
          <cell r="L18">
            <v>52.25</v>
          </cell>
        </row>
        <row r="18">
          <cell r="P18">
            <v>39.1875</v>
          </cell>
        </row>
        <row r="19">
          <cell r="C19">
            <v>27.1875</v>
          </cell>
        </row>
        <row r="19">
          <cell r="G19">
            <v>27.1875</v>
          </cell>
        </row>
        <row r="19">
          <cell r="L19">
            <v>40.25</v>
          </cell>
        </row>
        <row r="19">
          <cell r="P19">
            <v>30.1875</v>
          </cell>
        </row>
        <row r="20">
          <cell r="C20">
            <v>27.1875</v>
          </cell>
        </row>
        <row r="20">
          <cell r="G20">
            <v>27.1875</v>
          </cell>
        </row>
        <row r="20">
          <cell r="L20">
            <v>36.25</v>
          </cell>
        </row>
        <row r="20">
          <cell r="P20">
            <v>27.1875</v>
          </cell>
        </row>
        <row r="21">
          <cell r="C21">
            <v>27.1875</v>
          </cell>
        </row>
        <row r="21">
          <cell r="G21">
            <v>27.1875</v>
          </cell>
        </row>
        <row r="21">
          <cell r="L21">
            <v>35.5</v>
          </cell>
        </row>
        <row r="21">
          <cell r="P21">
            <v>26.625</v>
          </cell>
        </row>
        <row r="22">
          <cell r="C22">
            <v>24.9</v>
          </cell>
        </row>
        <row r="22">
          <cell r="G22">
            <v>18.608</v>
          </cell>
        </row>
        <row r="22">
          <cell r="L22">
            <v>37.75</v>
          </cell>
        </row>
        <row r="22">
          <cell r="P22">
            <v>28.3125</v>
          </cell>
        </row>
        <row r="23">
          <cell r="C23">
            <v>24.9</v>
          </cell>
        </row>
        <row r="23">
          <cell r="G23">
            <v>18.608</v>
          </cell>
        </row>
        <row r="23">
          <cell r="L23">
            <v>28.5</v>
          </cell>
        </row>
        <row r="23">
          <cell r="P23">
            <v>21.375</v>
          </cell>
        </row>
        <row r="24">
          <cell r="C24">
            <v>24.8999996185303</v>
          </cell>
        </row>
        <row r="24">
          <cell r="G24">
            <v>24.8999996185303</v>
          </cell>
        </row>
        <row r="24">
          <cell r="L24">
            <v>27.5</v>
          </cell>
        </row>
        <row r="24">
          <cell r="P24">
            <v>20.625</v>
          </cell>
        </row>
        <row r="25">
          <cell r="C25">
            <v>20.1749992370605</v>
          </cell>
        </row>
        <row r="25">
          <cell r="G25">
            <v>20.1749992370605</v>
          </cell>
        </row>
        <row r="25">
          <cell r="L25">
            <v>25</v>
          </cell>
        </row>
        <row r="25">
          <cell r="P25">
            <v>18.75</v>
          </cell>
        </row>
        <row r="26">
          <cell r="C26">
            <v>20.1749992370605</v>
          </cell>
        </row>
        <row r="26">
          <cell r="G26">
            <v>20.1749992370605</v>
          </cell>
        </row>
        <row r="26">
          <cell r="L26">
            <v>23.5</v>
          </cell>
        </row>
        <row r="26">
          <cell r="P26">
            <v>17.625</v>
          </cell>
        </row>
        <row r="27">
          <cell r="C27">
            <v>20.1749992370605</v>
          </cell>
        </row>
        <row r="27">
          <cell r="G27">
            <v>20.1749992370605</v>
          </cell>
        </row>
        <row r="27">
          <cell r="L27">
            <v>24.5</v>
          </cell>
        </row>
        <row r="27">
          <cell r="P27">
            <v>18.375</v>
          </cell>
        </row>
        <row r="28">
          <cell r="C28">
            <v>20.1749992370605</v>
          </cell>
        </row>
        <row r="28">
          <cell r="G28">
            <v>20.1749992370605</v>
          </cell>
        </row>
        <row r="28">
          <cell r="L28">
            <v>28.5</v>
          </cell>
        </row>
        <row r="28">
          <cell r="P28">
            <v>21.375</v>
          </cell>
        </row>
        <row r="29">
          <cell r="C29">
            <v>20.1749992370605</v>
          </cell>
        </row>
        <row r="29">
          <cell r="G29">
            <v>20.1749992370605</v>
          </cell>
        </row>
        <row r="29">
          <cell r="L29">
            <v>38.75</v>
          </cell>
        </row>
        <row r="29">
          <cell r="P29">
            <v>29.0625</v>
          </cell>
        </row>
        <row r="30">
          <cell r="C30">
            <v>20.1749992370605</v>
          </cell>
        </row>
        <row r="30">
          <cell r="G30">
            <v>20.1749992370605</v>
          </cell>
        </row>
        <row r="30">
          <cell r="L30">
            <v>47.5</v>
          </cell>
        </row>
        <row r="30">
          <cell r="P30">
            <v>35.625</v>
          </cell>
        </row>
        <row r="31">
          <cell r="C31">
            <v>26</v>
          </cell>
        </row>
        <row r="31">
          <cell r="G31">
            <v>26</v>
          </cell>
        </row>
        <row r="31">
          <cell r="L31">
            <v>37.5</v>
          </cell>
        </row>
        <row r="31">
          <cell r="P31">
            <v>28.125</v>
          </cell>
        </row>
        <row r="32">
          <cell r="C32">
            <v>20.1749992370605</v>
          </cell>
        </row>
        <row r="32">
          <cell r="G32">
            <v>20.1749992370605</v>
          </cell>
        </row>
        <row r="32">
          <cell r="L32">
            <v>28</v>
          </cell>
        </row>
        <row r="32">
          <cell r="P32">
            <v>21</v>
          </cell>
        </row>
        <row r="33">
          <cell r="C33">
            <v>20.1749992370605</v>
          </cell>
        </row>
        <row r="33">
          <cell r="G33">
            <v>20.1749992370605</v>
          </cell>
        </row>
        <row r="33">
          <cell r="L33">
            <v>25.5</v>
          </cell>
        </row>
        <row r="33">
          <cell r="P33">
            <v>19.125</v>
          </cell>
        </row>
        <row r="34">
          <cell r="C34">
            <v>20.1749992370605</v>
          </cell>
        </row>
        <row r="34">
          <cell r="G34">
            <v>20.1749992370605</v>
          </cell>
        </row>
        <row r="34">
          <cell r="L34">
            <v>29</v>
          </cell>
        </row>
        <row r="34">
          <cell r="P34">
            <v>21.75</v>
          </cell>
        </row>
        <row r="35">
          <cell r="C35">
            <v>20.1749992370605</v>
          </cell>
        </row>
        <row r="35">
          <cell r="G35">
            <v>20.1749992370605</v>
          </cell>
        </row>
        <row r="35">
          <cell r="L35">
            <v>19.25</v>
          </cell>
        </row>
        <row r="35">
          <cell r="P35">
            <v>14.4375</v>
          </cell>
        </row>
        <row r="36">
          <cell r="C36">
            <v>20.1749992370605</v>
          </cell>
        </row>
        <row r="36">
          <cell r="G36">
            <v>20.1749992370605</v>
          </cell>
        </row>
        <row r="36">
          <cell r="L36">
            <v>21.5</v>
          </cell>
        </row>
        <row r="36">
          <cell r="P36">
            <v>16.125</v>
          </cell>
        </row>
        <row r="37">
          <cell r="C37">
            <v>20.1749992370605</v>
          </cell>
        </row>
        <row r="37">
          <cell r="G37">
            <v>20.1749992370605</v>
          </cell>
        </row>
        <row r="37">
          <cell r="L37">
            <v>18.5</v>
          </cell>
        </row>
        <row r="37">
          <cell r="P37">
            <v>13.875</v>
          </cell>
        </row>
        <row r="38">
          <cell r="C38">
            <v>26</v>
          </cell>
        </row>
        <row r="38">
          <cell r="G38">
            <v>18.275</v>
          </cell>
        </row>
        <row r="38">
          <cell r="L38">
            <v>26.5</v>
          </cell>
        </row>
        <row r="38">
          <cell r="P38">
            <v>19.875</v>
          </cell>
        </row>
        <row r="39">
          <cell r="C39">
            <v>32.5</v>
          </cell>
        </row>
        <row r="39">
          <cell r="G39">
            <v>23.855</v>
          </cell>
        </row>
        <row r="39">
          <cell r="L39">
            <v>26.5</v>
          </cell>
        </row>
        <row r="39">
          <cell r="P39">
            <v>19.875</v>
          </cell>
        </row>
        <row r="40">
          <cell r="C40">
            <v>33.25</v>
          </cell>
        </row>
        <row r="40">
          <cell r="G40">
            <v>24.359</v>
          </cell>
        </row>
        <row r="40">
          <cell r="L40">
            <v>32.5</v>
          </cell>
        </row>
        <row r="40">
          <cell r="P40">
            <v>24.375</v>
          </cell>
        </row>
        <row r="41">
          <cell r="C41">
            <v>33.25</v>
          </cell>
        </row>
        <row r="41">
          <cell r="G41">
            <v>23.732</v>
          </cell>
        </row>
        <row r="41">
          <cell r="L41">
            <v>36.5</v>
          </cell>
        </row>
        <row r="41">
          <cell r="P41">
            <v>27.375</v>
          </cell>
        </row>
        <row r="42">
          <cell r="C42">
            <v>31</v>
          </cell>
        </row>
        <row r="42">
          <cell r="G42">
            <v>23.581</v>
          </cell>
        </row>
        <row r="42">
          <cell r="L42">
            <v>45.5</v>
          </cell>
        </row>
        <row r="42">
          <cell r="P42">
            <v>34.125</v>
          </cell>
        </row>
        <row r="43">
          <cell r="C43">
            <v>29.75</v>
          </cell>
        </row>
        <row r="43">
          <cell r="G43">
            <v>21.917</v>
          </cell>
        </row>
        <row r="43">
          <cell r="L43">
            <v>29.25</v>
          </cell>
        </row>
        <row r="43">
          <cell r="P43">
            <v>21.9375</v>
          </cell>
        </row>
        <row r="44">
          <cell r="C44">
            <v>29.75</v>
          </cell>
        </row>
        <row r="44">
          <cell r="G44">
            <v>24.544</v>
          </cell>
        </row>
        <row r="44">
          <cell r="L44">
            <v>30.5</v>
          </cell>
        </row>
        <row r="44">
          <cell r="P44">
            <v>22.875</v>
          </cell>
        </row>
        <row r="45">
          <cell r="C45">
            <v>36.5</v>
          </cell>
        </row>
        <row r="45">
          <cell r="G45">
            <v>24.208</v>
          </cell>
        </row>
        <row r="45">
          <cell r="L45">
            <v>26</v>
          </cell>
        </row>
        <row r="45">
          <cell r="P45">
            <v>19.5</v>
          </cell>
        </row>
        <row r="46">
          <cell r="C46">
            <v>45.25</v>
          </cell>
        </row>
        <row r="46">
          <cell r="G46">
            <v>29.391</v>
          </cell>
        </row>
        <row r="46">
          <cell r="L46">
            <v>28.75</v>
          </cell>
        </row>
        <row r="46">
          <cell r="P46">
            <v>21.5625</v>
          </cell>
        </row>
        <row r="47">
          <cell r="C47">
            <v>52.25</v>
          </cell>
        </row>
        <row r="47">
          <cell r="G47">
            <v>28.887</v>
          </cell>
        </row>
        <row r="47">
          <cell r="L47">
            <v>19.25</v>
          </cell>
        </row>
        <row r="47">
          <cell r="P47">
            <v>14.4375</v>
          </cell>
        </row>
        <row r="48">
          <cell r="C48">
            <v>40.25</v>
          </cell>
        </row>
        <row r="48">
          <cell r="G48">
            <v>27.125</v>
          </cell>
        </row>
        <row r="48">
          <cell r="L48">
            <v>21.5</v>
          </cell>
        </row>
        <row r="48">
          <cell r="P48">
            <v>16.125</v>
          </cell>
        </row>
        <row r="49">
          <cell r="C49">
            <v>36.25</v>
          </cell>
        </row>
        <row r="49">
          <cell r="G49">
            <v>24.435</v>
          </cell>
        </row>
        <row r="49">
          <cell r="L49">
            <v>18.5</v>
          </cell>
        </row>
        <row r="49">
          <cell r="P49">
            <v>13.875</v>
          </cell>
        </row>
        <row r="50">
          <cell r="C50">
            <v>35.5</v>
          </cell>
        </row>
        <row r="50">
          <cell r="G50">
            <v>25.792</v>
          </cell>
        </row>
        <row r="50">
          <cell r="L50">
            <v>25.5</v>
          </cell>
        </row>
        <row r="50">
          <cell r="P50">
            <v>19.125</v>
          </cell>
        </row>
        <row r="51">
          <cell r="C51">
            <v>37.75</v>
          </cell>
        </row>
        <row r="51">
          <cell r="G51">
            <v>26.492</v>
          </cell>
        </row>
        <row r="51">
          <cell r="L51">
            <v>25.5</v>
          </cell>
        </row>
        <row r="51">
          <cell r="P51">
            <v>19.125</v>
          </cell>
        </row>
        <row r="52">
          <cell r="C52">
            <v>28.5</v>
          </cell>
        </row>
        <row r="52">
          <cell r="G52">
            <v>13.935</v>
          </cell>
        </row>
        <row r="52">
          <cell r="L52">
            <v>30.5</v>
          </cell>
        </row>
        <row r="52">
          <cell r="P52">
            <v>22.875</v>
          </cell>
        </row>
        <row r="53">
          <cell r="C53">
            <v>27.5</v>
          </cell>
        </row>
        <row r="53">
          <cell r="G53">
            <v>13.071</v>
          </cell>
        </row>
        <row r="53">
          <cell r="L53">
            <v>27.5</v>
          </cell>
        </row>
        <row r="53">
          <cell r="P53">
            <v>20.625</v>
          </cell>
        </row>
        <row r="54">
          <cell r="C54">
            <v>25</v>
          </cell>
        </row>
        <row r="54">
          <cell r="G54">
            <v>13.46</v>
          </cell>
        </row>
        <row r="54">
          <cell r="L54">
            <v>36.5</v>
          </cell>
        </row>
        <row r="54">
          <cell r="P54">
            <v>27.375</v>
          </cell>
        </row>
        <row r="55">
          <cell r="C55">
            <v>23.5</v>
          </cell>
        </row>
        <row r="55">
          <cell r="G55">
            <v>12.717</v>
          </cell>
        </row>
        <row r="55">
          <cell r="L55">
            <v>23.25</v>
          </cell>
        </row>
        <row r="55">
          <cell r="P55">
            <v>17.4375</v>
          </cell>
        </row>
        <row r="56">
          <cell r="C56">
            <v>24.5</v>
          </cell>
        </row>
        <row r="56">
          <cell r="G56">
            <v>13.581</v>
          </cell>
        </row>
        <row r="56">
          <cell r="L56">
            <v>27.5</v>
          </cell>
        </row>
        <row r="56">
          <cell r="P56">
            <v>20.625</v>
          </cell>
        </row>
        <row r="57">
          <cell r="C57">
            <v>28.5</v>
          </cell>
        </row>
        <row r="57">
          <cell r="G57">
            <v>15.208</v>
          </cell>
        </row>
        <row r="57">
          <cell r="L57">
            <v>23.5</v>
          </cell>
        </row>
        <row r="57">
          <cell r="P57">
            <v>17.625</v>
          </cell>
        </row>
        <row r="58">
          <cell r="C58">
            <v>38.75</v>
          </cell>
        </row>
        <row r="58">
          <cell r="G58">
            <v>15.423</v>
          </cell>
        </row>
        <row r="58">
          <cell r="L58">
            <v>26.25</v>
          </cell>
        </row>
        <row r="58">
          <cell r="P58">
            <v>19.6875</v>
          </cell>
        </row>
        <row r="59">
          <cell r="C59">
            <v>47.5</v>
          </cell>
        </row>
        <row r="59">
          <cell r="G59">
            <v>15.952</v>
          </cell>
        </row>
        <row r="59">
          <cell r="L59">
            <v>19.5</v>
          </cell>
        </row>
        <row r="59">
          <cell r="P59">
            <v>14.625</v>
          </cell>
        </row>
        <row r="60">
          <cell r="C60">
            <v>37.5</v>
          </cell>
        </row>
        <row r="60">
          <cell r="G60">
            <v>14.292</v>
          </cell>
        </row>
        <row r="60">
          <cell r="L60">
            <v>21.75</v>
          </cell>
        </row>
        <row r="60">
          <cell r="P60">
            <v>16.3125</v>
          </cell>
        </row>
        <row r="61">
          <cell r="C61">
            <v>28</v>
          </cell>
        </row>
        <row r="61">
          <cell r="G61">
            <v>14.395</v>
          </cell>
        </row>
        <row r="61">
          <cell r="L61">
            <v>18.75</v>
          </cell>
        </row>
        <row r="61">
          <cell r="P61">
            <v>14.0625</v>
          </cell>
        </row>
        <row r="62">
          <cell r="C62">
            <v>25.5</v>
          </cell>
        </row>
        <row r="62">
          <cell r="G62">
            <v>14.4</v>
          </cell>
        </row>
        <row r="62">
          <cell r="L62">
            <v>25.75</v>
          </cell>
        </row>
        <row r="62">
          <cell r="P62">
            <v>19.3125</v>
          </cell>
        </row>
        <row r="63">
          <cell r="C63">
            <v>29</v>
          </cell>
        </row>
        <row r="63">
          <cell r="G63">
            <v>15.137</v>
          </cell>
        </row>
        <row r="63">
          <cell r="L63">
            <v>25.75</v>
          </cell>
        </row>
        <row r="63">
          <cell r="P63">
            <v>19.3125</v>
          </cell>
        </row>
        <row r="64">
          <cell r="C64">
            <v>19.25</v>
          </cell>
        </row>
        <row r="64">
          <cell r="G64">
            <v>14.3</v>
          </cell>
        </row>
        <row r="64">
          <cell r="L64">
            <v>30.75</v>
          </cell>
        </row>
        <row r="64">
          <cell r="P64">
            <v>23.0625</v>
          </cell>
        </row>
        <row r="65">
          <cell r="C65">
            <v>21.5</v>
          </cell>
        </row>
        <row r="65">
          <cell r="G65">
            <v>14.077</v>
          </cell>
        </row>
        <row r="65">
          <cell r="L65">
            <v>27.75</v>
          </cell>
        </row>
        <row r="65">
          <cell r="P65">
            <v>20.8125</v>
          </cell>
        </row>
        <row r="66">
          <cell r="C66">
            <v>18.5</v>
          </cell>
        </row>
        <row r="66">
          <cell r="G66">
            <v>14.019</v>
          </cell>
        </row>
        <row r="66">
          <cell r="L66">
            <v>36.75</v>
          </cell>
        </row>
        <row r="66">
          <cell r="P66">
            <v>27.5625</v>
          </cell>
        </row>
        <row r="67">
          <cell r="C67">
            <v>26.5</v>
          </cell>
        </row>
        <row r="67">
          <cell r="G67">
            <v>13.834</v>
          </cell>
        </row>
        <row r="67">
          <cell r="L67">
            <v>23.5</v>
          </cell>
        </row>
        <row r="67">
          <cell r="P67">
            <v>17.625</v>
          </cell>
        </row>
        <row r="68">
          <cell r="C68">
            <v>26.5</v>
          </cell>
        </row>
        <row r="68">
          <cell r="G68">
            <v>11.991</v>
          </cell>
        </row>
        <row r="68">
          <cell r="L68">
            <v>27.75</v>
          </cell>
        </row>
        <row r="68">
          <cell r="P68">
            <v>20.8125</v>
          </cell>
        </row>
        <row r="69">
          <cell r="C69">
            <v>32.5</v>
          </cell>
        </row>
        <row r="69">
          <cell r="G69">
            <v>13.167</v>
          </cell>
        </row>
        <row r="69">
          <cell r="L69">
            <v>23.75</v>
          </cell>
        </row>
        <row r="69">
          <cell r="P69">
            <v>17.8125</v>
          </cell>
        </row>
        <row r="70">
          <cell r="C70">
            <v>36.5</v>
          </cell>
        </row>
        <row r="70">
          <cell r="G70">
            <v>11.179</v>
          </cell>
        </row>
        <row r="70">
          <cell r="L70">
            <v>26.5</v>
          </cell>
        </row>
        <row r="70">
          <cell r="P70">
            <v>19.875</v>
          </cell>
        </row>
        <row r="71">
          <cell r="C71">
            <v>45.5</v>
          </cell>
        </row>
        <row r="71">
          <cell r="G71">
            <v>14.644</v>
          </cell>
        </row>
        <row r="71">
          <cell r="L71">
            <v>28.85</v>
          </cell>
        </row>
        <row r="71">
          <cell r="P71">
            <v>21.6375</v>
          </cell>
        </row>
        <row r="72">
          <cell r="C72">
            <v>29.25</v>
          </cell>
        </row>
        <row r="72">
          <cell r="G72">
            <v>14.886</v>
          </cell>
        </row>
        <row r="72">
          <cell r="L72">
            <v>31.1</v>
          </cell>
        </row>
        <row r="72">
          <cell r="P72">
            <v>23.325</v>
          </cell>
        </row>
        <row r="73">
          <cell r="C73">
            <v>30.5</v>
          </cell>
        </row>
        <row r="73">
          <cell r="G73">
            <v>14.488</v>
          </cell>
        </row>
        <row r="73">
          <cell r="L73">
            <v>28.1</v>
          </cell>
        </row>
        <row r="73">
          <cell r="P73">
            <v>21.075</v>
          </cell>
        </row>
        <row r="74">
          <cell r="C74">
            <v>26</v>
          </cell>
        </row>
        <row r="74">
          <cell r="G74">
            <v>13.759</v>
          </cell>
        </row>
        <row r="74">
          <cell r="L74">
            <v>35.1</v>
          </cell>
        </row>
        <row r="74">
          <cell r="P74">
            <v>26.325</v>
          </cell>
        </row>
        <row r="75">
          <cell r="C75">
            <v>28.75</v>
          </cell>
        </row>
        <row r="75">
          <cell r="G75">
            <v>14.431</v>
          </cell>
        </row>
        <row r="75">
          <cell r="L75">
            <v>35.1</v>
          </cell>
        </row>
        <row r="75">
          <cell r="P75">
            <v>26.325</v>
          </cell>
        </row>
        <row r="76">
          <cell r="C76">
            <v>19.25</v>
          </cell>
        </row>
        <row r="76">
          <cell r="G76">
            <v>15.869</v>
          </cell>
        </row>
        <row r="76">
          <cell r="L76">
            <v>41.1</v>
          </cell>
        </row>
        <row r="76">
          <cell r="P76">
            <v>30.825</v>
          </cell>
        </row>
        <row r="77">
          <cell r="C77">
            <v>21.5</v>
          </cell>
        </row>
        <row r="77">
          <cell r="G77">
            <v>15.882</v>
          </cell>
        </row>
        <row r="77">
          <cell r="L77">
            <v>48.1</v>
          </cell>
        </row>
        <row r="77">
          <cell r="P77">
            <v>36.075</v>
          </cell>
        </row>
        <row r="78">
          <cell r="C78">
            <v>18.5</v>
          </cell>
        </row>
        <row r="78">
          <cell r="G78">
            <v>15.726</v>
          </cell>
        </row>
        <row r="78">
          <cell r="L78">
            <v>57.1</v>
          </cell>
        </row>
        <row r="78">
          <cell r="P78">
            <v>42.825</v>
          </cell>
        </row>
        <row r="79">
          <cell r="C79">
            <v>25.5</v>
          </cell>
        </row>
        <row r="79">
          <cell r="G79">
            <v>14.887</v>
          </cell>
        </row>
        <row r="79">
          <cell r="L79">
            <v>39.85</v>
          </cell>
        </row>
        <row r="79">
          <cell r="P79">
            <v>29.8875</v>
          </cell>
        </row>
        <row r="80">
          <cell r="C80">
            <v>25.5</v>
          </cell>
        </row>
        <row r="80">
          <cell r="G80">
            <v>12.996</v>
          </cell>
        </row>
        <row r="80">
          <cell r="L80">
            <v>40.1</v>
          </cell>
        </row>
        <row r="80">
          <cell r="P80">
            <v>30.075</v>
          </cell>
        </row>
        <row r="81">
          <cell r="C81">
            <v>30.5</v>
          </cell>
        </row>
        <row r="81">
          <cell r="G81">
            <v>11.498</v>
          </cell>
        </row>
        <row r="81">
          <cell r="L81">
            <v>36.1</v>
          </cell>
        </row>
        <row r="81">
          <cell r="P81">
            <v>27.075</v>
          </cell>
        </row>
        <row r="82">
          <cell r="C82">
            <v>27.5</v>
          </cell>
        </row>
        <row r="82">
          <cell r="G82">
            <v>12.1</v>
          </cell>
        </row>
        <row r="82">
          <cell r="L82">
            <v>38.85</v>
          </cell>
        </row>
        <row r="82">
          <cell r="P82">
            <v>29.1375</v>
          </cell>
        </row>
        <row r="83">
          <cell r="C83">
            <v>36.5</v>
          </cell>
        </row>
        <row r="83">
          <cell r="G83">
            <v>16.352</v>
          </cell>
        </row>
        <row r="83">
          <cell r="L83">
            <v>29.2</v>
          </cell>
        </row>
        <row r="83">
          <cell r="P83">
            <v>21.9</v>
          </cell>
        </row>
        <row r="84">
          <cell r="C84">
            <v>23.25</v>
          </cell>
        </row>
        <row r="84">
          <cell r="G84">
            <v>15.072</v>
          </cell>
        </row>
        <row r="84">
          <cell r="L84">
            <v>31.45</v>
          </cell>
        </row>
        <row r="84">
          <cell r="P84">
            <v>23.5875</v>
          </cell>
        </row>
        <row r="85">
          <cell r="C85">
            <v>27.5</v>
          </cell>
        </row>
        <row r="85">
          <cell r="G85">
            <v>13.997</v>
          </cell>
        </row>
        <row r="85">
          <cell r="L85">
            <v>28.45</v>
          </cell>
        </row>
        <row r="85">
          <cell r="P85">
            <v>21.3375</v>
          </cell>
        </row>
        <row r="86">
          <cell r="C86">
            <v>23.5</v>
          </cell>
        </row>
        <row r="86">
          <cell r="G86">
            <v>14.194</v>
          </cell>
        </row>
        <row r="86">
          <cell r="L86">
            <v>35.45</v>
          </cell>
        </row>
        <row r="86">
          <cell r="P86">
            <v>26.5875</v>
          </cell>
        </row>
        <row r="87">
          <cell r="C87">
            <v>26.25</v>
          </cell>
        </row>
        <row r="87">
          <cell r="G87">
            <v>14.841</v>
          </cell>
        </row>
        <row r="87">
          <cell r="L87">
            <v>35.45</v>
          </cell>
        </row>
        <row r="87">
          <cell r="P87">
            <v>26.5875</v>
          </cell>
        </row>
        <row r="88">
          <cell r="C88">
            <v>19.5</v>
          </cell>
        </row>
        <row r="88">
          <cell r="G88">
            <v>16.009</v>
          </cell>
        </row>
        <row r="88">
          <cell r="L88">
            <v>41.45</v>
          </cell>
        </row>
        <row r="88">
          <cell r="P88">
            <v>31.0875</v>
          </cell>
        </row>
        <row r="89">
          <cell r="C89">
            <v>21.75</v>
          </cell>
        </row>
        <row r="89">
          <cell r="G89">
            <v>16.012</v>
          </cell>
        </row>
        <row r="89">
          <cell r="L89">
            <v>48.45</v>
          </cell>
        </row>
        <row r="89">
          <cell r="P89">
            <v>36.3375</v>
          </cell>
        </row>
        <row r="90">
          <cell r="C90">
            <v>18.75</v>
          </cell>
        </row>
        <row r="90">
          <cell r="G90">
            <v>15.866</v>
          </cell>
        </row>
        <row r="90">
          <cell r="L90">
            <v>57.45</v>
          </cell>
        </row>
        <row r="90">
          <cell r="P90">
            <v>43.0875</v>
          </cell>
        </row>
        <row r="91">
          <cell r="C91">
            <v>25.75</v>
          </cell>
        </row>
        <row r="91">
          <cell r="G91">
            <v>14.835</v>
          </cell>
        </row>
        <row r="91">
          <cell r="L91">
            <v>40.2</v>
          </cell>
        </row>
        <row r="91">
          <cell r="P91">
            <v>30.15</v>
          </cell>
        </row>
        <row r="92">
          <cell r="C92">
            <v>25.75</v>
          </cell>
        </row>
        <row r="92">
          <cell r="G92">
            <v>13.386</v>
          </cell>
        </row>
        <row r="92">
          <cell r="L92">
            <v>40.45</v>
          </cell>
        </row>
        <row r="92">
          <cell r="P92">
            <v>30.3375</v>
          </cell>
        </row>
        <row r="93">
          <cell r="C93">
            <v>30.75</v>
          </cell>
        </row>
        <row r="93">
          <cell r="G93">
            <v>11.638</v>
          </cell>
        </row>
        <row r="93">
          <cell r="L93">
            <v>36.45</v>
          </cell>
        </row>
        <row r="93">
          <cell r="P93">
            <v>27.3375</v>
          </cell>
        </row>
        <row r="94">
          <cell r="C94">
            <v>27.75</v>
          </cell>
        </row>
        <row r="94">
          <cell r="G94">
            <v>12.24</v>
          </cell>
        </row>
        <row r="94">
          <cell r="L94">
            <v>39.2</v>
          </cell>
        </row>
        <row r="94">
          <cell r="P94">
            <v>29.4</v>
          </cell>
        </row>
        <row r="95">
          <cell r="C95">
            <v>36.75</v>
          </cell>
        </row>
        <row r="95">
          <cell r="G95">
            <v>16.492</v>
          </cell>
        </row>
        <row r="95">
          <cell r="L95">
            <v>29.7</v>
          </cell>
        </row>
        <row r="95">
          <cell r="P95">
            <v>22.275</v>
          </cell>
        </row>
        <row r="96">
          <cell r="C96">
            <v>23.5</v>
          </cell>
        </row>
        <row r="96">
          <cell r="G96">
            <v>15.19</v>
          </cell>
        </row>
        <row r="96">
          <cell r="L96">
            <v>31.95</v>
          </cell>
        </row>
        <row r="96">
          <cell r="P96">
            <v>23.9625</v>
          </cell>
        </row>
        <row r="97">
          <cell r="C97">
            <v>27.75</v>
          </cell>
        </row>
        <row r="97">
          <cell r="G97">
            <v>14.016</v>
          </cell>
        </row>
        <row r="97">
          <cell r="L97">
            <v>28.95</v>
          </cell>
        </row>
        <row r="97">
          <cell r="P97">
            <v>21.7125</v>
          </cell>
        </row>
        <row r="98">
          <cell r="C98">
            <v>23.75</v>
          </cell>
        </row>
        <row r="98">
          <cell r="G98">
            <v>14.209</v>
          </cell>
        </row>
        <row r="98">
          <cell r="L98">
            <v>36</v>
          </cell>
        </row>
        <row r="98">
          <cell r="P98">
            <v>27</v>
          </cell>
        </row>
        <row r="99">
          <cell r="C99">
            <v>26.5</v>
          </cell>
        </row>
        <row r="99">
          <cell r="G99">
            <v>14.551</v>
          </cell>
        </row>
        <row r="99">
          <cell r="L99">
            <v>36</v>
          </cell>
        </row>
        <row r="99">
          <cell r="P99">
            <v>27</v>
          </cell>
        </row>
        <row r="100">
          <cell r="C100">
            <v>28.85</v>
          </cell>
        </row>
        <row r="100">
          <cell r="G100">
            <v>17.714</v>
          </cell>
        </row>
        <row r="100">
          <cell r="L100">
            <v>42</v>
          </cell>
        </row>
        <row r="100">
          <cell r="P100">
            <v>31.5</v>
          </cell>
        </row>
        <row r="101">
          <cell r="C101">
            <v>31.1</v>
          </cell>
        </row>
        <row r="101">
          <cell r="G101">
            <v>17.809</v>
          </cell>
        </row>
        <row r="101">
          <cell r="L101">
            <v>49</v>
          </cell>
        </row>
        <row r="101">
          <cell r="P101">
            <v>36.75</v>
          </cell>
        </row>
        <row r="102">
          <cell r="C102">
            <v>28.1</v>
          </cell>
        </row>
        <row r="102">
          <cell r="G102">
            <v>17.75</v>
          </cell>
        </row>
        <row r="102">
          <cell r="L102">
            <v>58</v>
          </cell>
        </row>
        <row r="102">
          <cell r="P102">
            <v>43.5</v>
          </cell>
        </row>
        <row r="103">
          <cell r="C103">
            <v>35.1</v>
          </cell>
        </row>
        <row r="103">
          <cell r="G103">
            <v>16.473</v>
          </cell>
        </row>
        <row r="103">
          <cell r="L103">
            <v>40.7</v>
          </cell>
        </row>
        <row r="103">
          <cell r="P103">
            <v>30.525</v>
          </cell>
        </row>
        <row r="104">
          <cell r="C104">
            <v>35.1</v>
          </cell>
        </row>
        <row r="104">
          <cell r="G104">
            <v>15.057</v>
          </cell>
        </row>
        <row r="104">
          <cell r="L104">
            <v>41</v>
          </cell>
        </row>
        <row r="104">
          <cell r="P104">
            <v>30.75</v>
          </cell>
        </row>
        <row r="105">
          <cell r="C105">
            <v>41.1</v>
          </cell>
        </row>
        <row r="105">
          <cell r="G105">
            <v>16.227</v>
          </cell>
        </row>
        <row r="105">
          <cell r="L105">
            <v>37</v>
          </cell>
        </row>
        <row r="105">
          <cell r="P105">
            <v>27.75</v>
          </cell>
        </row>
        <row r="106">
          <cell r="C106">
            <v>48.1</v>
          </cell>
        </row>
        <row r="106">
          <cell r="G106">
            <v>18.097</v>
          </cell>
        </row>
        <row r="106">
          <cell r="L106">
            <v>39.7</v>
          </cell>
        </row>
        <row r="106">
          <cell r="P106">
            <v>29.775</v>
          </cell>
        </row>
        <row r="107">
          <cell r="C107">
            <v>57.1</v>
          </cell>
        </row>
        <row r="107">
          <cell r="G107">
            <v>23.891</v>
          </cell>
        </row>
        <row r="107">
          <cell r="L107">
            <v>30.2</v>
          </cell>
        </row>
        <row r="107">
          <cell r="P107">
            <v>22.65</v>
          </cell>
        </row>
        <row r="108">
          <cell r="C108">
            <v>39.85</v>
          </cell>
        </row>
        <row r="108">
          <cell r="G108">
            <v>20.244</v>
          </cell>
        </row>
        <row r="108">
          <cell r="L108">
            <v>32.45</v>
          </cell>
        </row>
        <row r="108">
          <cell r="P108">
            <v>24.3375</v>
          </cell>
        </row>
        <row r="109">
          <cell r="C109">
            <v>40.1</v>
          </cell>
        </row>
        <row r="109">
          <cell r="G109">
            <v>18.703</v>
          </cell>
        </row>
        <row r="109">
          <cell r="L109">
            <v>29.45</v>
          </cell>
        </row>
        <row r="109">
          <cell r="P109">
            <v>22.0875</v>
          </cell>
        </row>
        <row r="110">
          <cell r="C110">
            <v>36.1</v>
          </cell>
        </row>
        <row r="110">
          <cell r="G110">
            <v>17.058</v>
          </cell>
        </row>
        <row r="110">
          <cell r="L110">
            <v>36.75</v>
          </cell>
        </row>
        <row r="110">
          <cell r="P110">
            <v>27.5625</v>
          </cell>
        </row>
        <row r="111">
          <cell r="C111">
            <v>38.85</v>
          </cell>
        </row>
        <row r="111">
          <cell r="G111">
            <v>17.179</v>
          </cell>
        </row>
        <row r="111">
          <cell r="L111">
            <v>36.75</v>
          </cell>
        </row>
        <row r="111">
          <cell r="P111">
            <v>27.5625</v>
          </cell>
        </row>
        <row r="112">
          <cell r="C112">
            <v>29.2</v>
          </cell>
        </row>
        <row r="112">
          <cell r="G112">
            <v>17.894</v>
          </cell>
        </row>
        <row r="112">
          <cell r="L112">
            <v>42.75</v>
          </cell>
        </row>
        <row r="112">
          <cell r="P112">
            <v>32.0625</v>
          </cell>
        </row>
        <row r="113">
          <cell r="C113">
            <v>31.45</v>
          </cell>
        </row>
        <row r="113">
          <cell r="G113">
            <v>18.031</v>
          </cell>
        </row>
        <row r="113">
          <cell r="L113">
            <v>49.75</v>
          </cell>
        </row>
        <row r="113">
          <cell r="P113">
            <v>37.3125</v>
          </cell>
        </row>
        <row r="114">
          <cell r="C114">
            <v>28.45</v>
          </cell>
        </row>
        <row r="114">
          <cell r="G114">
            <v>17.737</v>
          </cell>
        </row>
        <row r="114">
          <cell r="L114">
            <v>58.75</v>
          </cell>
        </row>
        <row r="114">
          <cell r="P114">
            <v>44.0625</v>
          </cell>
        </row>
        <row r="115">
          <cell r="C115">
            <v>35.45</v>
          </cell>
        </row>
        <row r="115">
          <cell r="G115">
            <v>17.148</v>
          </cell>
        </row>
        <row r="115">
          <cell r="L115">
            <v>41.2</v>
          </cell>
        </row>
        <row r="115">
          <cell r="P115">
            <v>30.9</v>
          </cell>
        </row>
        <row r="116">
          <cell r="C116">
            <v>35.45</v>
          </cell>
        </row>
        <row r="116">
          <cell r="G116">
            <v>15.237</v>
          </cell>
        </row>
        <row r="116">
          <cell r="L116">
            <v>41.75</v>
          </cell>
        </row>
        <row r="116">
          <cell r="P116">
            <v>31.3125</v>
          </cell>
        </row>
        <row r="117">
          <cell r="C117">
            <v>41.45</v>
          </cell>
        </row>
        <row r="117">
          <cell r="G117">
            <v>15.304</v>
          </cell>
        </row>
        <row r="117">
          <cell r="L117">
            <v>37.75</v>
          </cell>
        </row>
        <row r="117">
          <cell r="P117">
            <v>28.3125</v>
          </cell>
        </row>
        <row r="118">
          <cell r="C118">
            <v>48.45</v>
          </cell>
        </row>
        <row r="118">
          <cell r="G118">
            <v>19.113</v>
          </cell>
        </row>
        <row r="118">
          <cell r="L118">
            <v>40.2</v>
          </cell>
        </row>
        <row r="118">
          <cell r="P118">
            <v>30.15</v>
          </cell>
        </row>
        <row r="119">
          <cell r="C119">
            <v>57.45</v>
          </cell>
        </row>
        <row r="119">
          <cell r="G119">
            <v>23.669</v>
          </cell>
        </row>
        <row r="119">
          <cell r="L119">
            <v>30.7</v>
          </cell>
        </row>
        <row r="119">
          <cell r="P119">
            <v>23.025</v>
          </cell>
        </row>
        <row r="120">
          <cell r="C120">
            <v>40.2</v>
          </cell>
        </row>
        <row r="120">
          <cell r="G120">
            <v>21.481</v>
          </cell>
        </row>
        <row r="120">
          <cell r="L120">
            <v>32.95</v>
          </cell>
        </row>
        <row r="120">
          <cell r="P120">
            <v>24.7125</v>
          </cell>
        </row>
        <row r="121">
          <cell r="C121">
            <v>40.45</v>
          </cell>
        </row>
        <row r="121">
          <cell r="G121">
            <v>18.882</v>
          </cell>
        </row>
        <row r="121">
          <cell r="L121">
            <v>29.95</v>
          </cell>
        </row>
        <row r="121">
          <cell r="P121">
            <v>22.4625</v>
          </cell>
        </row>
        <row r="122">
          <cell r="C122">
            <v>36.45</v>
          </cell>
        </row>
        <row r="122">
          <cell r="G122">
            <v>16.717</v>
          </cell>
        </row>
        <row r="122">
          <cell r="L122">
            <v>37.25</v>
          </cell>
        </row>
        <row r="122">
          <cell r="P122">
            <v>27.9375</v>
          </cell>
        </row>
        <row r="123">
          <cell r="C123">
            <v>39.2</v>
          </cell>
        </row>
        <row r="123">
          <cell r="G123">
            <v>17.993</v>
          </cell>
        </row>
        <row r="123">
          <cell r="L123">
            <v>37.25</v>
          </cell>
        </row>
        <row r="123">
          <cell r="P123">
            <v>27.9375</v>
          </cell>
        </row>
        <row r="124">
          <cell r="C124">
            <v>29.7</v>
          </cell>
        </row>
        <row r="124">
          <cell r="G124">
            <v>18.034</v>
          </cell>
        </row>
        <row r="124">
          <cell r="L124">
            <v>43.25</v>
          </cell>
        </row>
        <row r="124">
          <cell r="P124">
            <v>32.4375</v>
          </cell>
        </row>
        <row r="125">
          <cell r="C125">
            <v>31.95</v>
          </cell>
        </row>
        <row r="125">
          <cell r="G125">
            <v>18.139</v>
          </cell>
        </row>
        <row r="125">
          <cell r="L125">
            <v>50.25</v>
          </cell>
        </row>
        <row r="125">
          <cell r="P125">
            <v>37.6875</v>
          </cell>
        </row>
        <row r="126">
          <cell r="C126">
            <v>28.95</v>
          </cell>
        </row>
        <row r="126">
          <cell r="G126">
            <v>17.877</v>
          </cell>
        </row>
        <row r="126">
          <cell r="L126">
            <v>59.25</v>
          </cell>
        </row>
        <row r="126">
          <cell r="P126">
            <v>44.4375</v>
          </cell>
        </row>
        <row r="127">
          <cell r="C127">
            <v>36</v>
          </cell>
        </row>
        <row r="127">
          <cell r="G127">
            <v>17.298</v>
          </cell>
        </row>
        <row r="127">
          <cell r="L127">
            <v>41.7</v>
          </cell>
        </row>
        <row r="127">
          <cell r="P127">
            <v>31.275</v>
          </cell>
        </row>
        <row r="128">
          <cell r="C128">
            <v>36</v>
          </cell>
        </row>
        <row r="128">
          <cell r="G128">
            <v>14.803</v>
          </cell>
        </row>
        <row r="128">
          <cell r="L128">
            <v>42.25</v>
          </cell>
        </row>
        <row r="128">
          <cell r="P128">
            <v>31.6875</v>
          </cell>
        </row>
        <row r="129">
          <cell r="C129">
            <v>42</v>
          </cell>
        </row>
        <row r="129">
          <cell r="G129">
            <v>16.557</v>
          </cell>
        </row>
        <row r="129">
          <cell r="L129">
            <v>38.25</v>
          </cell>
        </row>
        <row r="129">
          <cell r="P129">
            <v>28.6875</v>
          </cell>
        </row>
        <row r="130">
          <cell r="C130">
            <v>49</v>
          </cell>
        </row>
        <row r="130">
          <cell r="G130">
            <v>19.243</v>
          </cell>
        </row>
        <row r="130">
          <cell r="L130">
            <v>40.7</v>
          </cell>
        </row>
        <row r="130">
          <cell r="P130">
            <v>30.525</v>
          </cell>
        </row>
        <row r="131">
          <cell r="C131">
            <v>58</v>
          </cell>
        </row>
        <row r="131">
          <cell r="G131">
            <v>23.797</v>
          </cell>
        </row>
        <row r="131">
          <cell r="L131">
            <v>30.95</v>
          </cell>
        </row>
        <row r="131">
          <cell r="P131">
            <v>23.2125</v>
          </cell>
        </row>
        <row r="132">
          <cell r="C132">
            <v>40.7</v>
          </cell>
        </row>
        <row r="132">
          <cell r="G132">
            <v>21.569</v>
          </cell>
        </row>
        <row r="132">
          <cell r="L132">
            <v>33.2</v>
          </cell>
        </row>
        <row r="132">
          <cell r="P132">
            <v>24.9</v>
          </cell>
        </row>
        <row r="133">
          <cell r="C133">
            <v>41</v>
          </cell>
        </row>
        <row r="133">
          <cell r="G133">
            <v>19.032</v>
          </cell>
        </row>
        <row r="133">
          <cell r="L133">
            <v>30.2</v>
          </cell>
        </row>
        <row r="133">
          <cell r="P133">
            <v>22.65</v>
          </cell>
        </row>
        <row r="134">
          <cell r="C134">
            <v>37</v>
          </cell>
        </row>
        <row r="134">
          <cell r="G134">
            <v>16.837</v>
          </cell>
        </row>
        <row r="134">
          <cell r="L134">
            <v>37.5</v>
          </cell>
        </row>
        <row r="134">
          <cell r="P134">
            <v>28.125</v>
          </cell>
        </row>
        <row r="135">
          <cell r="C135">
            <v>39.7</v>
          </cell>
        </row>
        <row r="135">
          <cell r="G135">
            <v>18.133</v>
          </cell>
        </row>
        <row r="135">
          <cell r="L135">
            <v>37.5</v>
          </cell>
        </row>
        <row r="135">
          <cell r="P135">
            <v>28.125</v>
          </cell>
        </row>
        <row r="136">
          <cell r="C136">
            <v>30.2</v>
          </cell>
        </row>
        <row r="136">
          <cell r="G136">
            <v>17.886</v>
          </cell>
        </row>
        <row r="136">
          <cell r="L136">
            <v>43.5</v>
          </cell>
        </row>
        <row r="136">
          <cell r="P136">
            <v>32.625</v>
          </cell>
        </row>
        <row r="137">
          <cell r="C137">
            <v>32.45</v>
          </cell>
        </row>
        <row r="137">
          <cell r="G137">
            <v>18.349</v>
          </cell>
        </row>
        <row r="137">
          <cell r="L137">
            <v>50.5</v>
          </cell>
        </row>
        <row r="137">
          <cell r="P137">
            <v>37.875</v>
          </cell>
        </row>
        <row r="138">
          <cell r="C138">
            <v>29.45</v>
          </cell>
        </row>
        <row r="138">
          <cell r="G138">
            <v>18.3</v>
          </cell>
        </row>
        <row r="138">
          <cell r="L138">
            <v>59.5</v>
          </cell>
        </row>
        <row r="138">
          <cell r="P138">
            <v>44.625</v>
          </cell>
        </row>
        <row r="139">
          <cell r="C139">
            <v>36.75</v>
          </cell>
        </row>
        <row r="139">
          <cell r="G139">
            <v>17.458</v>
          </cell>
        </row>
        <row r="139">
          <cell r="L139">
            <v>41.95</v>
          </cell>
        </row>
        <row r="139">
          <cell r="P139">
            <v>31.4625</v>
          </cell>
        </row>
        <row r="140">
          <cell r="C140">
            <v>36.75</v>
          </cell>
        </row>
        <row r="140">
          <cell r="G140">
            <v>14.933</v>
          </cell>
        </row>
        <row r="140">
          <cell r="L140">
            <v>42.5</v>
          </cell>
        </row>
        <row r="140">
          <cell r="P140">
            <v>31.875</v>
          </cell>
        </row>
        <row r="141">
          <cell r="C141">
            <v>42.75</v>
          </cell>
        </row>
        <row r="141">
          <cell r="G141">
            <v>16.777</v>
          </cell>
        </row>
        <row r="141">
          <cell r="L141">
            <v>38.5</v>
          </cell>
        </row>
        <row r="141">
          <cell r="P141">
            <v>28.875</v>
          </cell>
        </row>
        <row r="142">
          <cell r="C142">
            <v>49.75</v>
          </cell>
        </row>
        <row r="142">
          <cell r="G142">
            <v>19.393</v>
          </cell>
        </row>
        <row r="142">
          <cell r="L142">
            <v>40.95</v>
          </cell>
        </row>
        <row r="142">
          <cell r="P142">
            <v>30.7125</v>
          </cell>
        </row>
        <row r="143">
          <cell r="C143">
            <v>58.75</v>
          </cell>
        </row>
        <row r="143">
          <cell r="G143">
            <v>23.948</v>
          </cell>
        </row>
        <row r="143">
          <cell r="L143">
            <v>31.7</v>
          </cell>
        </row>
        <row r="143">
          <cell r="P143">
            <v>23.775</v>
          </cell>
        </row>
        <row r="144">
          <cell r="C144">
            <v>41.2</v>
          </cell>
        </row>
        <row r="144">
          <cell r="G144">
            <v>21.667</v>
          </cell>
        </row>
        <row r="144">
          <cell r="L144">
            <v>33.95</v>
          </cell>
        </row>
        <row r="144">
          <cell r="P144">
            <v>25.4625</v>
          </cell>
        </row>
        <row r="145">
          <cell r="C145">
            <v>41.75</v>
          </cell>
        </row>
        <row r="145">
          <cell r="G145">
            <v>18.577</v>
          </cell>
        </row>
        <row r="145">
          <cell r="L145">
            <v>30.95</v>
          </cell>
        </row>
        <row r="145">
          <cell r="P145">
            <v>23.2125</v>
          </cell>
        </row>
        <row r="146">
          <cell r="C146">
            <v>37.75</v>
          </cell>
        </row>
        <row r="146">
          <cell r="G146">
            <v>17.507</v>
          </cell>
        </row>
        <row r="146">
          <cell r="L146">
            <v>38.25</v>
          </cell>
        </row>
        <row r="146">
          <cell r="P146">
            <v>28.6875</v>
          </cell>
        </row>
        <row r="147">
          <cell r="C147">
            <v>40.2</v>
          </cell>
        </row>
        <row r="147">
          <cell r="G147">
            <v>18.273</v>
          </cell>
        </row>
        <row r="147">
          <cell r="L147">
            <v>38.25</v>
          </cell>
        </row>
        <row r="147">
          <cell r="P147">
            <v>28.6875</v>
          </cell>
        </row>
        <row r="148">
          <cell r="C148">
            <v>30.7</v>
          </cell>
        </row>
        <row r="148">
          <cell r="G148">
            <v>18.086</v>
          </cell>
        </row>
        <row r="148">
          <cell r="L148">
            <v>44.25</v>
          </cell>
        </row>
        <row r="148">
          <cell r="P148">
            <v>33.1875</v>
          </cell>
        </row>
        <row r="149">
          <cell r="C149">
            <v>32.95</v>
          </cell>
        </row>
        <row r="149">
          <cell r="G149">
            <v>18.569</v>
          </cell>
        </row>
        <row r="149">
          <cell r="L149">
            <v>51.25</v>
          </cell>
        </row>
        <row r="149">
          <cell r="P149">
            <v>38.4375</v>
          </cell>
        </row>
        <row r="150">
          <cell r="C150">
            <v>29.95</v>
          </cell>
        </row>
        <row r="150">
          <cell r="G150">
            <v>18.52</v>
          </cell>
        </row>
        <row r="150">
          <cell r="L150">
            <v>60.25</v>
          </cell>
        </row>
        <row r="150">
          <cell r="P150">
            <v>45.1875</v>
          </cell>
        </row>
        <row r="151">
          <cell r="C151">
            <v>37.25</v>
          </cell>
        </row>
        <row r="151">
          <cell r="G151">
            <v>17.678</v>
          </cell>
        </row>
        <row r="151">
          <cell r="L151">
            <v>42.2</v>
          </cell>
        </row>
        <row r="151">
          <cell r="P151">
            <v>31.65</v>
          </cell>
        </row>
        <row r="152">
          <cell r="C152">
            <v>37.25</v>
          </cell>
        </row>
        <row r="152">
          <cell r="G152">
            <v>15.133</v>
          </cell>
        </row>
        <row r="152">
          <cell r="L152">
            <v>43.25</v>
          </cell>
        </row>
        <row r="152">
          <cell r="P152">
            <v>32.4375</v>
          </cell>
        </row>
        <row r="153">
          <cell r="C153">
            <v>43.25</v>
          </cell>
        </row>
        <row r="153">
          <cell r="G153">
            <v>16.997</v>
          </cell>
        </row>
        <row r="153">
          <cell r="L153">
            <v>39.25</v>
          </cell>
        </row>
        <row r="153">
          <cell r="P153">
            <v>29.4375</v>
          </cell>
        </row>
        <row r="154">
          <cell r="C154">
            <v>50.25</v>
          </cell>
        </row>
        <row r="154">
          <cell r="G154">
            <v>18.717</v>
          </cell>
        </row>
        <row r="154">
          <cell r="L154">
            <v>41.2</v>
          </cell>
        </row>
        <row r="154">
          <cell r="P154">
            <v>30.9</v>
          </cell>
        </row>
        <row r="155">
          <cell r="C155">
            <v>59.25</v>
          </cell>
        </row>
        <row r="155">
          <cell r="G155">
            <v>24.601</v>
          </cell>
        </row>
        <row r="155">
          <cell r="L155">
            <v>32.45</v>
          </cell>
        </row>
        <row r="155">
          <cell r="P155">
            <v>24.3375</v>
          </cell>
        </row>
        <row r="156">
          <cell r="C156">
            <v>41.7</v>
          </cell>
        </row>
        <row r="156">
          <cell r="G156">
            <v>21.836</v>
          </cell>
        </row>
        <row r="156">
          <cell r="L156">
            <v>34.7</v>
          </cell>
        </row>
        <row r="156">
          <cell r="P156">
            <v>26.025</v>
          </cell>
        </row>
        <row r="157">
          <cell r="C157">
            <v>42.25</v>
          </cell>
        </row>
        <row r="157">
          <cell r="G157">
            <v>18.787</v>
          </cell>
        </row>
        <row r="157">
          <cell r="L157">
            <v>31.7</v>
          </cell>
        </row>
        <row r="157">
          <cell r="P157">
            <v>23.775</v>
          </cell>
        </row>
        <row r="158">
          <cell r="C158">
            <v>38.25</v>
          </cell>
        </row>
        <row r="158">
          <cell r="G158">
            <v>17.717</v>
          </cell>
        </row>
        <row r="158">
          <cell r="L158">
            <v>39</v>
          </cell>
        </row>
        <row r="158">
          <cell r="P158">
            <v>29.25</v>
          </cell>
        </row>
        <row r="159">
          <cell r="C159">
            <v>40.7</v>
          </cell>
        </row>
        <row r="159">
          <cell r="G159">
            <v>18.483</v>
          </cell>
        </row>
        <row r="159">
          <cell r="L159">
            <v>39</v>
          </cell>
        </row>
        <row r="159">
          <cell r="P159">
            <v>29.25</v>
          </cell>
        </row>
        <row r="160">
          <cell r="C160">
            <v>30.95</v>
          </cell>
        </row>
        <row r="160">
          <cell r="G160">
            <v>18.366</v>
          </cell>
        </row>
        <row r="160">
          <cell r="L160">
            <v>45</v>
          </cell>
        </row>
        <row r="160">
          <cell r="P160">
            <v>33.75</v>
          </cell>
        </row>
        <row r="161">
          <cell r="C161">
            <v>33.2</v>
          </cell>
        </row>
        <row r="161">
          <cell r="G161">
            <v>18.881</v>
          </cell>
        </row>
        <row r="161">
          <cell r="L161">
            <v>52</v>
          </cell>
        </row>
        <row r="161">
          <cell r="P161">
            <v>39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62</v>
          </cell>
        </row>
        <row r="7">
          <cell r="G7">
            <v>26.004997253418</v>
          </cell>
        </row>
        <row r="7">
          <cell r="L7">
            <v>0</v>
          </cell>
        </row>
        <row r="7">
          <cell r="P7">
            <v>0</v>
          </cell>
        </row>
        <row r="8">
          <cell r="C8">
            <v>49.5</v>
          </cell>
        </row>
        <row r="8">
          <cell r="G8">
            <v>26.7549991607666</v>
          </cell>
        </row>
        <row r="8">
          <cell r="L8">
            <v>0</v>
          </cell>
        </row>
        <row r="8">
          <cell r="P8">
            <v>0</v>
          </cell>
        </row>
        <row r="9">
          <cell r="C9">
            <v>49.5</v>
          </cell>
        </row>
        <row r="9">
          <cell r="G9">
            <v>26.75</v>
          </cell>
        </row>
        <row r="9">
          <cell r="L9">
            <v>36.6275</v>
          </cell>
        </row>
        <row r="9">
          <cell r="P9">
            <v>36.6275</v>
          </cell>
        </row>
        <row r="10">
          <cell r="C10">
            <v>41.5</v>
          </cell>
        </row>
        <row r="10">
          <cell r="G10">
            <v>26.75</v>
          </cell>
        </row>
        <row r="10">
          <cell r="L10">
            <v>41.8226947221786</v>
          </cell>
        </row>
        <row r="10">
          <cell r="P10">
            <v>41.8226947221786</v>
          </cell>
        </row>
        <row r="11">
          <cell r="C11">
            <v>41.5</v>
          </cell>
        </row>
        <row r="11">
          <cell r="G11">
            <v>26.7549991607666</v>
          </cell>
        </row>
        <row r="11">
          <cell r="L11">
            <v>49.4173037552466</v>
          </cell>
        </row>
        <row r="11">
          <cell r="P11">
            <v>36.8207361313602</v>
          </cell>
        </row>
        <row r="12">
          <cell r="C12">
            <v>49.5</v>
          </cell>
        </row>
        <row r="12">
          <cell r="G12">
            <v>26.75</v>
          </cell>
        </row>
        <row r="12">
          <cell r="L12">
            <v>48.8681991447289</v>
          </cell>
        </row>
        <row r="12">
          <cell r="P12">
            <v>36.4115993627392</v>
          </cell>
        </row>
        <row r="13">
          <cell r="C13">
            <v>49.5</v>
          </cell>
        </row>
        <row r="13">
          <cell r="G13">
            <v>26.75</v>
          </cell>
        </row>
        <row r="13">
          <cell r="L13">
            <v>47.653893541514</v>
          </cell>
        </row>
        <row r="13">
          <cell r="P13">
            <v>35.5068226387751</v>
          </cell>
        </row>
        <row r="14">
          <cell r="C14">
            <v>49.5</v>
          </cell>
        </row>
        <row r="14">
          <cell r="G14">
            <v>26.75</v>
          </cell>
        </row>
        <row r="14">
          <cell r="L14">
            <v>40.7251817358303</v>
          </cell>
        </row>
        <row r="14">
          <cell r="P14">
            <v>33.6425414339468</v>
          </cell>
        </row>
        <row r="15">
          <cell r="C15">
            <v>49.5</v>
          </cell>
        </row>
        <row r="15">
          <cell r="G15">
            <v>26.75</v>
          </cell>
        </row>
        <row r="15">
          <cell r="L15">
            <v>41.1150345848998</v>
          </cell>
        </row>
        <row r="15">
          <cell r="P15">
            <v>33.9645937875259</v>
          </cell>
        </row>
        <row r="16">
          <cell r="C16">
            <v>49.5</v>
          </cell>
        </row>
        <row r="16">
          <cell r="G16">
            <v>26.7549991607666</v>
          </cell>
        </row>
        <row r="16">
          <cell r="L16">
            <v>41.8976246205388</v>
          </cell>
        </row>
        <row r="16">
          <cell r="P16">
            <v>34.6110812082712</v>
          </cell>
        </row>
        <row r="17">
          <cell r="C17">
            <v>41.5</v>
          </cell>
        </row>
        <row r="17">
          <cell r="G17">
            <v>26.747501373291</v>
          </cell>
        </row>
        <row r="17">
          <cell r="L17">
            <v>44.4989636032544</v>
          </cell>
        </row>
        <row r="17">
          <cell r="P17">
            <v>35.2283461859097</v>
          </cell>
        </row>
        <row r="18">
          <cell r="C18">
            <v>41.5</v>
          </cell>
        </row>
        <row r="18">
          <cell r="G18">
            <v>26.7525005340576</v>
          </cell>
        </row>
        <row r="18">
          <cell r="L18">
            <v>45.2765917432126</v>
          </cell>
        </row>
        <row r="18">
          <cell r="P18">
            <v>35.8439684633767</v>
          </cell>
        </row>
        <row r="19">
          <cell r="C19">
            <v>49.5</v>
          </cell>
        </row>
        <row r="19">
          <cell r="G19">
            <v>26.75</v>
          </cell>
        </row>
        <row r="19">
          <cell r="L19">
            <v>45.2317866535373</v>
          </cell>
        </row>
        <row r="19">
          <cell r="P19">
            <v>35.8084977673837</v>
          </cell>
        </row>
        <row r="20">
          <cell r="C20">
            <v>49.5</v>
          </cell>
        </row>
        <row r="20">
          <cell r="G20">
            <v>26.7488498687744</v>
          </cell>
        </row>
        <row r="20">
          <cell r="L20">
            <v>41.7962229499256</v>
          </cell>
        </row>
        <row r="20">
          <cell r="P20">
            <v>36.0967380022085</v>
          </cell>
        </row>
        <row r="21">
          <cell r="C21">
            <v>49.5</v>
          </cell>
        </row>
        <row r="21">
          <cell r="G21">
            <v>26.75</v>
          </cell>
        </row>
        <row r="21">
          <cell r="L21">
            <v>46.1705485489553</v>
          </cell>
        </row>
        <row r="21">
          <cell r="P21">
            <v>39.874564655916</v>
          </cell>
        </row>
        <row r="22">
          <cell r="C22">
            <v>46.4999961853027</v>
          </cell>
        </row>
        <row r="22">
          <cell r="G22">
            <v>28.6688489532471</v>
          </cell>
        </row>
        <row r="22">
          <cell r="L22">
            <v>49.578038678794</v>
          </cell>
        </row>
        <row r="22">
          <cell r="P22">
            <v>42.8173970407766</v>
          </cell>
        </row>
        <row r="23">
          <cell r="C23">
            <v>46.4999961853027</v>
          </cell>
        </row>
        <row r="23">
          <cell r="G23">
            <v>28.6724977111816</v>
          </cell>
        </row>
        <row r="23">
          <cell r="L23">
            <v>48.0779940291165</v>
          </cell>
        </row>
        <row r="23">
          <cell r="P23">
            <v>43.3874580262758</v>
          </cell>
        </row>
        <row r="24">
          <cell r="C24">
            <v>36.629997253418</v>
          </cell>
        </row>
        <row r="24">
          <cell r="G24">
            <v>28.6724977111816</v>
          </cell>
        </row>
        <row r="24">
          <cell r="L24">
            <v>46.6336377094544</v>
          </cell>
        </row>
        <row r="24">
          <cell r="P24">
            <v>42.0840145182881</v>
          </cell>
        </row>
        <row r="25">
          <cell r="C25">
            <v>36.629997253418</v>
          </cell>
        </row>
        <row r="25">
          <cell r="G25">
            <v>28.6724977111816</v>
          </cell>
        </row>
        <row r="25">
          <cell r="L25">
            <v>45.1112964973639</v>
          </cell>
        </row>
        <row r="25">
          <cell r="P25">
            <v>40.7101944000601</v>
          </cell>
        </row>
        <row r="26">
          <cell r="C26">
            <v>46.4999961853027</v>
          </cell>
        </row>
        <row r="26">
          <cell r="G26">
            <v>28.669997177124</v>
          </cell>
        </row>
        <row r="26">
          <cell r="L26">
            <v>42.9170753572129</v>
          </cell>
        </row>
        <row r="26">
          <cell r="P26">
            <v>38.7300436150458</v>
          </cell>
        </row>
        <row r="27">
          <cell r="C27">
            <v>46.4999961853027</v>
          </cell>
        </row>
        <row r="27">
          <cell r="G27">
            <v>28.6699990844727</v>
          </cell>
        </row>
        <row r="27">
          <cell r="L27">
            <v>43.0721472239942</v>
          </cell>
        </row>
        <row r="27">
          <cell r="P27">
            <v>38.8699865192143</v>
          </cell>
        </row>
        <row r="28">
          <cell r="C28">
            <v>46.4999961853027</v>
          </cell>
        </row>
        <row r="28">
          <cell r="G28">
            <v>28.6699990844727</v>
          </cell>
        </row>
        <row r="28">
          <cell r="L28">
            <v>43.5315659356225</v>
          </cell>
        </row>
        <row r="28">
          <cell r="P28">
            <v>39.2845838931227</v>
          </cell>
        </row>
        <row r="29">
          <cell r="C29">
            <v>46.4999961853027</v>
          </cell>
        </row>
        <row r="29">
          <cell r="G29">
            <v>28.6699990844727</v>
          </cell>
        </row>
        <row r="29">
          <cell r="L29">
            <v>43.9288768300445</v>
          </cell>
        </row>
        <row r="29">
          <cell r="P29">
            <v>39.6431327490645</v>
          </cell>
        </row>
        <row r="30">
          <cell r="C30">
            <v>46.4999961853027</v>
          </cell>
        </row>
        <row r="30">
          <cell r="G30">
            <v>28.6699990844727</v>
          </cell>
        </row>
        <row r="30">
          <cell r="L30">
            <v>44.3708081650914</v>
          </cell>
        </row>
        <row r="30">
          <cell r="P30">
            <v>40.0419488319117</v>
          </cell>
        </row>
        <row r="31">
          <cell r="C31">
            <v>36.629997253418</v>
          </cell>
        </row>
        <row r="31">
          <cell r="G31">
            <v>28.6699990844727</v>
          </cell>
        </row>
        <row r="31">
          <cell r="L31">
            <v>44.4302841305816</v>
          </cell>
        </row>
        <row r="31">
          <cell r="P31">
            <v>40.0956222641834</v>
          </cell>
        </row>
        <row r="32">
          <cell r="C32">
            <v>36.629997253418</v>
          </cell>
        </row>
        <row r="32">
          <cell r="G32">
            <v>28.6699990844727</v>
          </cell>
        </row>
        <row r="32">
          <cell r="L32">
            <v>44.6117589835763</v>
          </cell>
        </row>
        <row r="32">
          <cell r="P32">
            <v>40.2593922534713</v>
          </cell>
        </row>
        <row r="33">
          <cell r="C33">
            <v>46.4999961853027</v>
          </cell>
        </row>
        <row r="33">
          <cell r="G33">
            <v>28.6699990844727</v>
          </cell>
        </row>
        <row r="33">
          <cell r="L33">
            <v>47.9801891180888</v>
          </cell>
        </row>
        <row r="33">
          <cell r="P33">
            <v>43.2991950577875</v>
          </cell>
        </row>
        <row r="34">
          <cell r="C34">
            <v>46.4999961853027</v>
          </cell>
        </row>
        <row r="34">
          <cell r="G34">
            <v>28.6749999237061</v>
          </cell>
        </row>
        <row r="34">
          <cell r="L34">
            <v>50.3691135251501</v>
          </cell>
        </row>
        <row r="34">
          <cell r="P34">
            <v>45.4550536690379</v>
          </cell>
        </row>
        <row r="35">
          <cell r="C35">
            <v>46.4999961853027</v>
          </cell>
        </row>
        <row r="35">
          <cell r="G35">
            <v>28.6749999237061</v>
          </cell>
        </row>
        <row r="35">
          <cell r="L35">
            <v>46.2058919565391</v>
          </cell>
        </row>
        <row r="35">
          <cell r="P35">
            <v>43.7082761751045</v>
          </cell>
        </row>
        <row r="36">
          <cell r="C36">
            <v>46.4999961853027</v>
          </cell>
        </row>
        <row r="36">
          <cell r="G36">
            <v>28.6749999237061</v>
          </cell>
        </row>
        <row r="36">
          <cell r="L36">
            <v>44.6167460235348</v>
          </cell>
        </row>
        <row r="36">
          <cell r="P36">
            <v>42.2050300222627</v>
          </cell>
        </row>
        <row r="37">
          <cell r="C37">
            <v>46.4999961853027</v>
          </cell>
        </row>
        <row r="37">
          <cell r="G37">
            <v>28.6675004577637</v>
          </cell>
        </row>
        <row r="37">
          <cell r="L37">
            <v>42.5872627588728</v>
          </cell>
        </row>
        <row r="37">
          <cell r="P37">
            <v>40.2852485556905</v>
          </cell>
        </row>
        <row r="38">
          <cell r="C38">
            <v>46.4999961853027</v>
          </cell>
        </row>
        <row r="38">
          <cell r="G38">
            <v>28.665</v>
          </cell>
        </row>
        <row r="38">
          <cell r="L38">
            <v>39.7624752445201</v>
          </cell>
        </row>
        <row r="38">
          <cell r="P38">
            <v>37.6131522583298</v>
          </cell>
        </row>
        <row r="39">
          <cell r="C39">
            <v>51.5499992370606</v>
          </cell>
        </row>
        <row r="39">
          <cell r="G39">
            <v>32.7308045651833</v>
          </cell>
        </row>
        <row r="39">
          <cell r="L39">
            <v>39.6927354415643</v>
          </cell>
        </row>
        <row r="39">
          <cell r="P39">
            <v>37.5471821744528</v>
          </cell>
        </row>
        <row r="40">
          <cell r="C40">
            <v>51.3885113525391</v>
          </cell>
        </row>
        <row r="40">
          <cell r="G40">
            <v>25.1931352477728</v>
          </cell>
        </row>
        <row r="40">
          <cell r="L40">
            <v>40.2141595324054</v>
          </cell>
        </row>
        <row r="40">
          <cell r="P40">
            <v>38.0404211793024</v>
          </cell>
        </row>
        <row r="41">
          <cell r="C41">
            <v>50.7947370910645</v>
          </cell>
        </row>
        <row r="41">
          <cell r="G41">
            <v>24.9131995639794</v>
          </cell>
        </row>
        <row r="41">
          <cell r="L41">
            <v>40.8335788242368</v>
          </cell>
        </row>
        <row r="41">
          <cell r="P41">
            <v>38.626358347251</v>
          </cell>
        </row>
        <row r="42">
          <cell r="C42">
            <v>49.5290556335449</v>
          </cell>
        </row>
        <row r="42">
          <cell r="G42">
            <v>24.2941418054777</v>
          </cell>
        </row>
        <row r="42">
          <cell r="L42">
            <v>41.3588145214032</v>
          </cell>
        </row>
        <row r="42">
          <cell r="P42">
            <v>39.1232029256516</v>
          </cell>
        </row>
        <row r="43">
          <cell r="C43">
            <v>44.2592724609375</v>
          </cell>
        </row>
        <row r="43">
          <cell r="G43">
            <v>23.0185809811215</v>
          </cell>
        </row>
        <row r="43">
          <cell r="L43">
            <v>41.2785519739517</v>
          </cell>
        </row>
        <row r="43">
          <cell r="P43">
            <v>39.0472788942786</v>
          </cell>
        </row>
        <row r="44">
          <cell r="C44">
            <v>44.6892874145508</v>
          </cell>
        </row>
        <row r="44">
          <cell r="G44">
            <v>23.2389325914651</v>
          </cell>
        </row>
        <row r="44">
          <cell r="L44">
            <v>41.2828268012634</v>
          </cell>
        </row>
        <row r="44">
          <cell r="P44">
            <v>39.0513226498438</v>
          </cell>
        </row>
        <row r="45">
          <cell r="C45">
            <v>45.5408963266726</v>
          </cell>
        </row>
        <row r="45">
          <cell r="G45">
            <v>23.6812660898697</v>
          </cell>
        </row>
        <row r="45">
          <cell r="L45">
            <v>44.1722488382865</v>
          </cell>
        </row>
        <row r="45">
          <cell r="P45">
            <v>41.7845597118926</v>
          </cell>
        </row>
        <row r="46">
          <cell r="C46">
            <v>48.2072105701923</v>
          </cell>
        </row>
        <row r="46">
          <cell r="G46">
            <v>24.1036052850961</v>
          </cell>
        </row>
        <row r="46">
          <cell r="L46">
            <v>46.2538587203945</v>
          </cell>
        </row>
        <row r="46">
          <cell r="P46">
            <v>43.7536501409138</v>
          </cell>
        </row>
        <row r="47">
          <cell r="C47">
            <v>49.049641055147</v>
          </cell>
        </row>
        <row r="47">
          <cell r="G47">
            <v>24.5248205275735</v>
          </cell>
        </row>
        <row r="47">
          <cell r="L47">
            <v>44.883129588323</v>
          </cell>
        </row>
        <row r="47">
          <cell r="P47">
            <v>43.6007544572281</v>
          </cell>
        </row>
        <row r="48">
          <cell r="C48">
            <v>49.0011022079987</v>
          </cell>
        </row>
        <row r="48">
          <cell r="G48">
            <v>24.5005511039994</v>
          </cell>
        </row>
        <row r="48">
          <cell r="L48">
            <v>43.3784635411227</v>
          </cell>
        </row>
        <row r="48">
          <cell r="P48">
            <v>42.1390788685192</v>
          </cell>
        </row>
        <row r="49">
          <cell r="C49">
            <v>45.595879581737</v>
          </cell>
        </row>
        <row r="49">
          <cell r="G49">
            <v>24.6977681067742</v>
          </cell>
        </row>
        <row r="49">
          <cell r="L49">
            <v>41.4584225030393</v>
          </cell>
        </row>
        <row r="49">
          <cell r="P49">
            <v>40.2738961458096</v>
          </cell>
        </row>
        <row r="50">
          <cell r="C50">
            <v>50.3678711443149</v>
          </cell>
        </row>
        <row r="50">
          <cell r="G50">
            <v>27.2825968698373</v>
          </cell>
        </row>
        <row r="50">
          <cell r="L50">
            <v>38.6571818093595</v>
          </cell>
        </row>
        <row r="50">
          <cell r="P50">
            <v>37.5526909005207</v>
          </cell>
        </row>
        <row r="51">
          <cell r="C51">
            <v>54.0851331041389</v>
          </cell>
        </row>
        <row r="51">
          <cell r="G51">
            <v>29.2961137647419</v>
          </cell>
        </row>
        <row r="51">
          <cell r="L51">
            <v>38.5903925029295</v>
          </cell>
        </row>
        <row r="51">
          <cell r="P51">
            <v>37.4878098599886</v>
          </cell>
        </row>
        <row r="52">
          <cell r="C52">
            <v>49.2506280298266</v>
          </cell>
        </row>
        <row r="52">
          <cell r="G52">
            <v>30.4884840184641</v>
          </cell>
        </row>
        <row r="52">
          <cell r="L52">
            <v>39.082492171001</v>
          </cell>
        </row>
        <row r="52">
          <cell r="P52">
            <v>37.9658495375438</v>
          </cell>
        </row>
        <row r="53">
          <cell r="C53">
            <v>47.771043507246</v>
          </cell>
        </row>
        <row r="53">
          <cell r="G53">
            <v>29.5725507425809</v>
          </cell>
        </row>
        <row r="53">
          <cell r="L53">
            <v>39.6673826144914</v>
          </cell>
        </row>
        <row r="53">
          <cell r="P53">
            <v>38.5340288255059</v>
          </cell>
        </row>
        <row r="54">
          <cell r="C54">
            <v>46.2115720216899</v>
          </cell>
        </row>
        <row r="54">
          <cell r="G54">
            <v>28.6071636324747</v>
          </cell>
        </row>
        <row r="54">
          <cell r="L54">
            <v>40.1630611472559</v>
          </cell>
        </row>
        <row r="54">
          <cell r="P54">
            <v>39.0155451144772</v>
          </cell>
        </row>
        <row r="55">
          <cell r="C55">
            <v>43.9638332927547</v>
          </cell>
        </row>
        <row r="55">
          <cell r="G55">
            <v>27.2157063240862</v>
          </cell>
        </row>
        <row r="55">
          <cell r="L55">
            <v>40.0865295023784</v>
          </cell>
        </row>
        <row r="55">
          <cell r="P55">
            <v>38.9412000880248</v>
          </cell>
        </row>
        <row r="56">
          <cell r="C56">
            <v>44.1226874001892</v>
          </cell>
        </row>
        <row r="56">
          <cell r="G56">
            <v>27.3140445810695</v>
          </cell>
        </row>
        <row r="56">
          <cell r="L56">
            <v>40.0891218550246</v>
          </cell>
        </row>
        <row r="56">
          <cell r="P56">
            <v>38.9437183734525</v>
          </cell>
        </row>
        <row r="57">
          <cell r="C57">
            <v>44.5933114462474</v>
          </cell>
        </row>
        <row r="57">
          <cell r="G57">
            <v>27.6053832762484</v>
          </cell>
        </row>
        <row r="57">
          <cell r="L57">
            <v>42.8911605068813</v>
          </cell>
        </row>
        <row r="57">
          <cell r="P57">
            <v>41.6656987781132</v>
          </cell>
        </row>
        <row r="58">
          <cell r="C58">
            <v>45.0003128502895</v>
          </cell>
        </row>
        <row r="58">
          <cell r="G58">
            <v>27.8573365263697</v>
          </cell>
        </row>
        <row r="58">
          <cell r="L58">
            <v>44.8743342814254</v>
          </cell>
        </row>
        <row r="58">
          <cell r="P58">
            <v>43.5922104448133</v>
          </cell>
        </row>
        <row r="59">
          <cell r="C59">
            <v>45.4530229983863</v>
          </cell>
        </row>
        <row r="59">
          <cell r="G59">
            <v>28.1375856656677</v>
          </cell>
        </row>
        <row r="59">
          <cell r="L59">
            <v>42.1086764062146</v>
          </cell>
        </row>
        <row r="59">
          <cell r="P59">
            <v>40.7927802685204</v>
          </cell>
        </row>
        <row r="60">
          <cell r="C60">
            <v>45.5139495971812</v>
          </cell>
        </row>
        <row r="60">
          <cell r="G60">
            <v>28.1753021315883</v>
          </cell>
        </row>
        <row r="60">
          <cell r="L60">
            <v>40.7583774568076</v>
          </cell>
        </row>
        <row r="60">
          <cell r="P60">
            <v>39.4846781612824</v>
          </cell>
        </row>
        <row r="61">
          <cell r="C61">
            <v>45.6998506661026</v>
          </cell>
        </row>
        <row r="61">
          <cell r="G61">
            <v>28.2903837456825</v>
          </cell>
        </row>
        <row r="61">
          <cell r="L61">
            <v>39.0246886059222</v>
          </cell>
        </row>
        <row r="61">
          <cell r="P61">
            <v>37.8051670869872</v>
          </cell>
        </row>
        <row r="62">
          <cell r="C62">
            <v>49.1504376331642</v>
          </cell>
        </row>
        <row r="62">
          <cell r="G62">
            <v>30.4264613919588</v>
          </cell>
        </row>
        <row r="62">
          <cell r="L62">
            <v>36.422114971065</v>
          </cell>
        </row>
        <row r="62">
          <cell r="P62">
            <v>35.2839238782193</v>
          </cell>
        </row>
        <row r="63">
          <cell r="C63">
            <v>51.5976284891781</v>
          </cell>
        </row>
        <row r="63">
          <cell r="G63">
            <v>31.9413890647293</v>
          </cell>
        </row>
        <row r="63">
          <cell r="L63">
            <v>36.379418742768</v>
          </cell>
        </row>
        <row r="63">
          <cell r="P63">
            <v>35.2425619070565</v>
          </cell>
        </row>
        <row r="64">
          <cell r="C64">
            <v>49.9523156286909</v>
          </cell>
        </row>
        <row r="64">
          <cell r="G64">
            <v>32.4690051586491</v>
          </cell>
        </row>
        <row r="64">
          <cell r="L64">
            <v>36.8504742223811</v>
          </cell>
        </row>
        <row r="64">
          <cell r="P64">
            <v>35.6988969029317</v>
          </cell>
        </row>
        <row r="65">
          <cell r="C65">
            <v>48.2343200254431</v>
          </cell>
        </row>
        <row r="65">
          <cell r="G65">
            <v>31.352308016538</v>
          </cell>
        </row>
        <row r="65">
          <cell r="L65">
            <v>37.4054105171605</v>
          </cell>
        </row>
        <row r="65">
          <cell r="P65">
            <v>36.2364914384992</v>
          </cell>
        </row>
        <row r="66">
          <cell r="C66">
            <v>46.0402840636463</v>
          </cell>
        </row>
        <row r="66">
          <cell r="G66">
            <v>29.9261846413701</v>
          </cell>
        </row>
        <row r="66">
          <cell r="L66">
            <v>37.8784905282969</v>
          </cell>
        </row>
        <row r="66">
          <cell r="P66">
            <v>36.6947876992876</v>
          </cell>
        </row>
        <row r="67">
          <cell r="C67">
            <v>42.9864597238055</v>
          </cell>
        </row>
        <row r="67">
          <cell r="G67">
            <v>27.9411988204736</v>
          </cell>
        </row>
        <row r="67">
          <cell r="L67">
            <v>37.8271453481083</v>
          </cell>
        </row>
        <row r="67">
          <cell r="P67">
            <v>36.64504705598</v>
          </cell>
        </row>
        <row r="68">
          <cell r="C68">
            <v>42.9110653422317</v>
          </cell>
        </row>
        <row r="68">
          <cell r="G68">
            <v>27.8921924724506</v>
          </cell>
        </row>
        <row r="68">
          <cell r="L68">
            <v>37.84728963498</v>
          </cell>
        </row>
        <row r="68">
          <cell r="P68">
            <v>36.6645618338869</v>
          </cell>
        </row>
        <row r="69">
          <cell r="C69">
            <v>43.4747670620599</v>
          </cell>
        </row>
        <row r="69">
          <cell r="G69">
            <v>28.2585985903389</v>
          </cell>
        </row>
        <row r="69">
          <cell r="L69">
            <v>40.4889285456803</v>
          </cell>
        </row>
        <row r="69">
          <cell r="P69">
            <v>39.2236495286278</v>
          </cell>
        </row>
        <row r="70">
          <cell r="C70">
            <v>44.1444095397154</v>
          </cell>
        </row>
        <row r="70">
          <cell r="G70">
            <v>28.693866200815</v>
          </cell>
        </row>
        <row r="70">
          <cell r="L70">
            <v>42.3105234766389</v>
          </cell>
        </row>
        <row r="70">
          <cell r="P70">
            <v>40.988319617994</v>
          </cell>
        </row>
        <row r="71">
          <cell r="C71">
            <v>44.7122319150304</v>
          </cell>
        </row>
        <row r="71">
          <cell r="G71">
            <v>29.0629507447698</v>
          </cell>
        </row>
        <row r="71">
          <cell r="L71">
            <v>43.4213376052151</v>
          </cell>
        </row>
        <row r="71">
          <cell r="P71">
            <v>42.0644208050521</v>
          </cell>
        </row>
        <row r="72">
          <cell r="C72">
            <v>44.6254615934613</v>
          </cell>
        </row>
        <row r="72">
          <cell r="G72">
            <v>29.0065500357499</v>
          </cell>
        </row>
        <row r="72">
          <cell r="L72">
            <v>42.0513867718194</v>
          </cell>
        </row>
        <row r="72">
          <cell r="P72">
            <v>40.7372809352</v>
          </cell>
        </row>
        <row r="73">
          <cell r="C73">
            <v>44.6300830283929</v>
          </cell>
        </row>
        <row r="73">
          <cell r="G73">
            <v>29.0095539684554</v>
          </cell>
        </row>
        <row r="73">
          <cell r="L73">
            <v>40.2979834679494</v>
          </cell>
        </row>
        <row r="73">
          <cell r="P73">
            <v>39.0386714845759</v>
          </cell>
        </row>
        <row r="74">
          <cell r="C74">
            <v>47.7537825278773</v>
          </cell>
        </row>
        <row r="74">
          <cell r="G74">
            <v>31.0399586431202</v>
          </cell>
        </row>
        <row r="74">
          <cell r="L74">
            <v>37.6715969519404</v>
          </cell>
        </row>
        <row r="74">
          <cell r="P74">
            <v>36.4943595471923</v>
          </cell>
        </row>
        <row r="75">
          <cell r="C75">
            <v>50.0041715896157</v>
          </cell>
        </row>
        <row r="75">
          <cell r="G75">
            <v>32.5027115332502</v>
          </cell>
        </row>
        <row r="75">
          <cell r="L75">
            <v>37.6159738044008</v>
          </cell>
        </row>
        <row r="75">
          <cell r="P75">
            <v>36.4404746230133</v>
          </cell>
        </row>
        <row r="76">
          <cell r="C76">
            <v>48.7302549816078</v>
          </cell>
        </row>
        <row r="76">
          <cell r="G76">
            <v>33.3417534084685</v>
          </cell>
        </row>
        <row r="76">
          <cell r="L76">
            <v>38.0748158516367</v>
          </cell>
        </row>
        <row r="76">
          <cell r="P76">
            <v>36.8849778562731</v>
          </cell>
        </row>
        <row r="77">
          <cell r="C77">
            <v>47.0966175589332</v>
          </cell>
        </row>
        <row r="77">
          <cell r="G77">
            <v>32.2240014876912</v>
          </cell>
        </row>
        <row r="77">
          <cell r="L77">
            <v>38.6173393902556</v>
          </cell>
        </row>
        <row r="77">
          <cell r="P77">
            <v>37.4105475343101</v>
          </cell>
        </row>
        <row r="78">
          <cell r="C78">
            <v>45.0120015747283</v>
          </cell>
        </row>
        <row r="78">
          <cell r="G78">
            <v>30.797685287972</v>
          </cell>
        </row>
        <row r="78">
          <cell r="L78">
            <v>39.0763478293464</v>
          </cell>
        </row>
        <row r="78">
          <cell r="P78">
            <v>37.8552119596793</v>
          </cell>
        </row>
        <row r="79">
          <cell r="C79">
            <v>41.9706545358761</v>
          </cell>
        </row>
        <row r="79">
          <cell r="G79">
            <v>28.7167636298099</v>
          </cell>
        </row>
        <row r="79">
          <cell r="L79">
            <v>39.0089329140144</v>
          </cell>
        </row>
        <row r="79">
          <cell r="P79">
            <v>37.7899037604515</v>
          </cell>
        </row>
        <row r="80">
          <cell r="C80">
            <v>41.898140431752</v>
          </cell>
        </row>
        <row r="80">
          <cell r="G80">
            <v>28.6671487164619</v>
          </cell>
        </row>
        <row r="80">
          <cell r="L80">
            <v>39.0131410577137</v>
          </cell>
        </row>
        <row r="80">
          <cell r="P80">
            <v>37.7939803996602</v>
          </cell>
        </row>
        <row r="81">
          <cell r="C81">
            <v>42.4324200713725</v>
          </cell>
        </row>
        <row r="81">
          <cell r="G81">
            <v>29.0327084698864</v>
          </cell>
        </row>
        <row r="81">
          <cell r="L81">
            <v>41.5907030078197</v>
          </cell>
        </row>
        <row r="81">
          <cell r="P81">
            <v>40.2909935388254</v>
          </cell>
        </row>
        <row r="82">
          <cell r="C82">
            <v>43.0674439814478</v>
          </cell>
        </row>
        <row r="82">
          <cell r="G82">
            <v>29.4671985136222</v>
          </cell>
        </row>
        <row r="82">
          <cell r="L82">
            <v>43.4145520058885</v>
          </cell>
        </row>
        <row r="82">
          <cell r="P82">
            <v>42.0578472557045</v>
          </cell>
        </row>
        <row r="83">
          <cell r="C83">
            <v>43.6056092455922</v>
          </cell>
        </row>
        <row r="83">
          <cell r="G83">
            <v>29.8354168522473</v>
          </cell>
        </row>
        <row r="83">
          <cell r="L83">
            <v>44.5565670477891</v>
          </cell>
        </row>
        <row r="83">
          <cell r="P83">
            <v>43.1641743275457</v>
          </cell>
        </row>
        <row r="84">
          <cell r="C84">
            <v>43.5225177454394</v>
          </cell>
        </row>
        <row r="84">
          <cell r="G84">
            <v>29.7785647731954</v>
          </cell>
        </row>
        <row r="84">
          <cell r="L84">
            <v>43.1845901377088</v>
          </cell>
        </row>
        <row r="84">
          <cell r="P84">
            <v>41.8350716959054</v>
          </cell>
        </row>
        <row r="85">
          <cell r="C85">
            <v>43.525332299741</v>
          </cell>
        </row>
        <row r="85">
          <cell r="G85">
            <v>29.7804905208754</v>
          </cell>
        </row>
        <row r="85">
          <cell r="L85">
            <v>41.4288387558203</v>
          </cell>
        </row>
        <row r="85">
          <cell r="P85">
            <v>40.1341875447009</v>
          </cell>
        </row>
        <row r="86">
          <cell r="C86">
            <v>46.5675456931854</v>
          </cell>
        </row>
        <row r="86">
          <cell r="G86">
            <v>31.8620049479689</v>
          </cell>
        </row>
        <row r="86">
          <cell r="L86">
            <v>38.7988129103379</v>
          </cell>
        </row>
        <row r="86">
          <cell r="P86">
            <v>37.5863500068898</v>
          </cell>
        </row>
        <row r="87">
          <cell r="C87">
            <v>48.7207057912619</v>
          </cell>
        </row>
        <row r="87">
          <cell r="G87">
            <v>33.335219751916</v>
          </cell>
        </row>
        <row r="87">
          <cell r="L87">
            <v>38.7429517165333</v>
          </cell>
        </row>
        <row r="87">
          <cell r="P87">
            <v>37.5322344753916</v>
          </cell>
        </row>
        <row r="88">
          <cell r="C88">
            <v>44.2141102265254</v>
          </cell>
        </row>
        <row r="88">
          <cell r="G88">
            <v>28.9497150292726</v>
          </cell>
        </row>
        <row r="88">
          <cell r="L88">
            <v>39.2022183754319</v>
          </cell>
        </row>
        <row r="88">
          <cell r="P88">
            <v>37.9771490511997</v>
          </cell>
        </row>
        <row r="89">
          <cell r="C89">
            <v>42.796296329648</v>
          </cell>
        </row>
        <row r="89">
          <cell r="G89">
            <v>28.0213845015552</v>
          </cell>
        </row>
        <row r="89">
          <cell r="L89">
            <v>39.745272756025</v>
          </cell>
        </row>
        <row r="89">
          <cell r="P89">
            <v>38.5032329823992</v>
          </cell>
        </row>
        <row r="90">
          <cell r="C90">
            <v>40.9759230362183</v>
          </cell>
        </row>
        <row r="90">
          <cell r="G90">
            <v>26.8294734165715</v>
          </cell>
        </row>
        <row r="90">
          <cell r="L90">
            <v>40.2046903832657</v>
          </cell>
        </row>
        <row r="90">
          <cell r="P90">
            <v>38.9482938087887</v>
          </cell>
        </row>
        <row r="91">
          <cell r="C91">
            <v>38.2432207196183</v>
          </cell>
        </row>
        <row r="91">
          <cell r="G91">
            <v>25.0402040426072</v>
          </cell>
        </row>
        <row r="91">
          <cell r="L91">
            <v>40.137005515729</v>
          </cell>
        </row>
        <row r="91">
          <cell r="P91">
            <v>38.8827240933625</v>
          </cell>
        </row>
        <row r="92">
          <cell r="C92">
            <v>38.1983896799064</v>
          </cell>
        </row>
        <row r="92">
          <cell r="G92">
            <v>25.010850385653</v>
          </cell>
        </row>
        <row r="92">
          <cell r="L92">
            <v>40.1410409110355</v>
          </cell>
        </row>
        <row r="92">
          <cell r="P92">
            <v>38.8866333825657</v>
          </cell>
        </row>
        <row r="93">
          <cell r="C93">
            <v>38.6929979335002</v>
          </cell>
        </row>
        <row r="93">
          <cell r="G93">
            <v>25.334701027887</v>
          </cell>
        </row>
        <row r="93">
          <cell r="L93">
            <v>42.4914018641495</v>
          </cell>
        </row>
        <row r="93">
          <cell r="P93">
            <v>41.1635455558949</v>
          </cell>
        </row>
        <row r="94">
          <cell r="C94">
            <v>39.2756810430185</v>
          </cell>
        </row>
        <row r="94">
          <cell r="G94">
            <v>25.7162197305478</v>
          </cell>
        </row>
        <row r="94">
          <cell r="L94">
            <v>44.3426542440596</v>
          </cell>
        </row>
        <row r="94">
          <cell r="P94">
            <v>42.9569462989327</v>
          </cell>
        </row>
        <row r="95">
          <cell r="C95">
            <v>39.7724150547118</v>
          </cell>
        </row>
        <row r="95">
          <cell r="G95">
            <v>26.0414622382041</v>
          </cell>
        </row>
        <row r="95">
          <cell r="L95">
            <v>45.5438106504222</v>
          </cell>
        </row>
        <row r="95">
          <cell r="P95">
            <v>44.1205665675965</v>
          </cell>
        </row>
        <row r="96">
          <cell r="C96">
            <v>39.7185026155138</v>
          </cell>
        </row>
        <row r="96">
          <cell r="G96">
            <v>26.0061624268245</v>
          </cell>
        </row>
        <row r="96">
          <cell r="L96">
            <v>44.1948695848698</v>
          </cell>
        </row>
        <row r="96">
          <cell r="P96">
            <v>42.8137799103426</v>
          </cell>
        </row>
        <row r="97">
          <cell r="C97">
            <v>39.7396541167291</v>
          </cell>
        </row>
        <row r="97">
          <cell r="G97">
            <v>26.0200116240488</v>
          </cell>
        </row>
        <row r="97">
          <cell r="L97">
            <v>42.4569216470887</v>
          </cell>
        </row>
        <row r="97">
          <cell r="P97">
            <v>41.1301428456171</v>
          </cell>
        </row>
        <row r="98">
          <cell r="C98">
            <v>42.5133749729643</v>
          </cell>
        </row>
        <row r="98">
          <cell r="G98">
            <v>27.8361383751552</v>
          </cell>
        </row>
        <row r="98">
          <cell r="L98">
            <v>39.4210382022345</v>
          </cell>
        </row>
        <row r="98">
          <cell r="P98">
            <v>38.1891307584147</v>
          </cell>
        </row>
        <row r="99">
          <cell r="C99">
            <v>44.4260496504709</v>
          </cell>
        </row>
        <row r="99">
          <cell r="G99">
            <v>29.0884848901893</v>
          </cell>
        </row>
        <row r="99">
          <cell r="L99">
            <v>39.3893795985256</v>
          </cell>
        </row>
        <row r="99">
          <cell r="P99">
            <v>38.1584614860717</v>
          </cell>
        </row>
        <row r="100">
          <cell r="C100">
            <v>45.5924044854758</v>
          </cell>
        </row>
        <row r="100">
          <cell r="G100">
            <v>29.8521696035854</v>
          </cell>
        </row>
        <row r="100">
          <cell r="L100">
            <v>39.877070699771</v>
          </cell>
        </row>
        <row r="100">
          <cell r="P100">
            <v>38.6309122404032</v>
          </cell>
        </row>
        <row r="101">
          <cell r="C101">
            <v>44.1539561104103</v>
          </cell>
        </row>
        <row r="101">
          <cell r="G101">
            <v>28.9103284056258</v>
          </cell>
        </row>
        <row r="101">
          <cell r="L101">
            <v>40.4493745241886</v>
          </cell>
        </row>
        <row r="101">
          <cell r="P101">
            <v>39.1853315703077</v>
          </cell>
        </row>
        <row r="102">
          <cell r="C102">
            <v>42.3128826413468</v>
          </cell>
        </row>
        <row r="102">
          <cell r="G102">
            <v>27.7048636342152</v>
          </cell>
        </row>
        <row r="102">
          <cell r="L102">
            <v>40.9396129042764</v>
          </cell>
        </row>
        <row r="102">
          <cell r="P102">
            <v>39.6602500010178</v>
          </cell>
        </row>
        <row r="103">
          <cell r="C103">
            <v>39.5551767995374</v>
          </cell>
        </row>
        <row r="103">
          <cell r="G103">
            <v>25.899222904459</v>
          </cell>
        </row>
        <row r="103">
          <cell r="L103">
            <v>40.8998912421891</v>
          </cell>
        </row>
        <row r="103">
          <cell r="P103">
            <v>39.6217696408707</v>
          </cell>
        </row>
        <row r="104">
          <cell r="C104">
            <v>39.4967724946208</v>
          </cell>
        </row>
        <row r="104">
          <cell r="G104">
            <v>25.8609819905256</v>
          </cell>
        </row>
        <row r="104">
          <cell r="L104">
            <v>40.9320333226631</v>
          </cell>
        </row>
        <row r="104">
          <cell r="P104">
            <v>39.6529072813299</v>
          </cell>
        </row>
        <row r="105">
          <cell r="C105">
            <v>39.9785566442186</v>
          </cell>
        </row>
        <row r="105">
          <cell r="G105">
            <v>26.1764358980003</v>
          </cell>
        </row>
        <row r="105">
          <cell r="L105">
            <v>43.7472400248509</v>
          </cell>
        </row>
        <row r="105">
          <cell r="P105">
            <v>42.3801387740743</v>
          </cell>
        </row>
        <row r="106">
          <cell r="C106">
            <v>40.5482063597684</v>
          </cell>
        </row>
        <row r="106">
          <cell r="G106">
            <v>26.5494208308007</v>
          </cell>
        </row>
        <row r="106">
          <cell r="L106">
            <v>45.6223660166772</v>
          </cell>
        </row>
        <row r="106">
          <cell r="P106">
            <v>44.196667078656</v>
          </cell>
        </row>
        <row r="107">
          <cell r="C107">
            <v>41.0301652208137</v>
          </cell>
        </row>
        <row r="107">
          <cell r="G107">
            <v>26.8649891326756</v>
          </cell>
        </row>
        <row r="107">
          <cell r="L107">
            <v>46.872502428827</v>
          </cell>
        </row>
        <row r="107">
          <cell r="P107">
            <v>45.4077367279262</v>
          </cell>
        </row>
        <row r="108">
          <cell r="C108">
            <v>40.9593795597152</v>
          </cell>
        </row>
        <row r="108">
          <cell r="G108">
            <v>26.8186413783849</v>
          </cell>
        </row>
        <row r="108">
          <cell r="L108">
            <v>45.5187454626068</v>
          </cell>
        </row>
        <row r="108">
          <cell r="P108">
            <v>44.0962846669003</v>
          </cell>
        </row>
        <row r="109">
          <cell r="C109">
            <v>40.9637981105994</v>
          </cell>
        </row>
        <row r="109">
          <cell r="G109">
            <v>26.8215344771782</v>
          </cell>
        </row>
        <row r="109">
          <cell r="L109">
            <v>43.771152347196</v>
          </cell>
        </row>
        <row r="109">
          <cell r="P109">
            <v>42.4033038363461</v>
          </cell>
        </row>
        <row r="110">
          <cell r="C110">
            <v>43.6702381582107</v>
          </cell>
        </row>
        <row r="110">
          <cell r="G110">
            <v>28.5936083178761</v>
          </cell>
        </row>
        <row r="110">
          <cell r="L110">
            <v>40.2882325120165</v>
          </cell>
        </row>
        <row r="110">
          <cell r="P110">
            <v>39.029225246016</v>
          </cell>
        </row>
        <row r="111">
          <cell r="C111">
            <v>45.585279606183</v>
          </cell>
        </row>
        <row r="111">
          <cell r="G111">
            <v>29.8475045040484</v>
          </cell>
        </row>
        <row r="111">
          <cell r="L111">
            <v>40.2625940739654</v>
          </cell>
        </row>
        <row r="111">
          <cell r="P111">
            <v>39.004388009154</v>
          </cell>
        </row>
        <row r="112">
          <cell r="C112">
            <v>46.7843954001786</v>
          </cell>
        </row>
        <row r="112">
          <cell r="G112">
            <v>30.632639845355</v>
          </cell>
        </row>
        <row r="112">
          <cell r="L112">
            <v>40.761696154531</v>
          </cell>
        </row>
        <row r="112">
          <cell r="P112">
            <v>39.4878931497019</v>
          </cell>
        </row>
        <row r="113">
          <cell r="C113">
            <v>45.3438196445942</v>
          </cell>
        </row>
        <row r="113">
          <cell r="G113">
            <v>29.6894057196748</v>
          </cell>
        </row>
        <row r="113">
          <cell r="L113">
            <v>41.3462092230625</v>
          </cell>
        </row>
        <row r="113">
          <cell r="P113">
            <v>40.0541401848418</v>
          </cell>
        </row>
        <row r="114">
          <cell r="C114">
            <v>43.5002806936113</v>
          </cell>
        </row>
        <row r="114">
          <cell r="G114">
            <v>28.4823266446264</v>
          </cell>
        </row>
        <row r="114">
          <cell r="L114">
            <v>41.8482099879767</v>
          </cell>
        </row>
        <row r="114">
          <cell r="P114">
            <v>40.5404534258524</v>
          </cell>
        </row>
        <row r="115">
          <cell r="C115">
            <v>40.7387535558548</v>
          </cell>
        </row>
        <row r="115">
          <cell r="G115">
            <v>26.6741838758573</v>
          </cell>
        </row>
        <row r="115">
          <cell r="L115">
            <v>41.814876127402</v>
          </cell>
        </row>
        <row r="115">
          <cell r="P115">
            <v>40.5081612484207</v>
          </cell>
        </row>
        <row r="116">
          <cell r="C116">
            <v>40.68009930236</v>
          </cell>
        </row>
        <row r="116">
          <cell r="G116">
            <v>26.6357793051166</v>
          </cell>
        </row>
        <row r="116">
          <cell r="L116">
            <v>41.8539417697916</v>
          </cell>
        </row>
        <row r="116">
          <cell r="P116">
            <v>40.5460060894856</v>
          </cell>
        </row>
        <row r="117">
          <cell r="C117">
            <v>41.1623292942035</v>
          </cell>
        </row>
        <row r="117">
          <cell r="G117">
            <v>26.9515251331094</v>
          </cell>
        </row>
        <row r="117">
          <cell r="L117">
            <v>44.3395156521753</v>
          </cell>
        </row>
        <row r="117">
          <cell r="P117">
            <v>42.9539057880449</v>
          </cell>
        </row>
        <row r="118">
          <cell r="C118">
            <v>41.7325363938263</v>
          </cell>
        </row>
        <row r="118">
          <cell r="G118">
            <v>27.3248750197672</v>
          </cell>
        </row>
        <row r="118">
          <cell r="L118">
            <v>46.2417401307871</v>
          </cell>
        </row>
        <row r="118">
          <cell r="P118">
            <v>44.7966857517</v>
          </cell>
        </row>
        <row r="119">
          <cell r="C119">
            <v>42.214924902429</v>
          </cell>
        </row>
        <row r="119">
          <cell r="G119">
            <v>27.6407246384952</v>
          </cell>
        </row>
        <row r="119">
          <cell r="L119">
            <v>41.2493868782101</v>
          </cell>
        </row>
        <row r="119">
          <cell r="P119">
            <v>28.2232647061438</v>
          </cell>
        </row>
        <row r="120">
          <cell r="C120">
            <v>42.1438557915155</v>
          </cell>
        </row>
        <row r="120">
          <cell r="G120">
            <v>27.5941912920637</v>
          </cell>
        </row>
        <row r="120">
          <cell r="L120">
            <v>40.027640364376</v>
          </cell>
        </row>
        <row r="120">
          <cell r="P120">
            <v>27.3873328808888</v>
          </cell>
        </row>
        <row r="121">
          <cell r="C121">
            <v>42.1480929565873</v>
          </cell>
        </row>
        <row r="121">
          <cell r="G121">
            <v>27.5969656263369</v>
          </cell>
        </row>
        <row r="121">
          <cell r="L121">
            <v>38.4535672722058</v>
          </cell>
        </row>
        <row r="121">
          <cell r="P121">
            <v>26.3103355020356</v>
          </cell>
        </row>
        <row r="122">
          <cell r="C122">
            <v>44.615971957357</v>
          </cell>
        </row>
        <row r="122">
          <cell r="G122">
            <v>29.2128387816028</v>
          </cell>
        </row>
        <row r="122">
          <cell r="L122">
            <v>35.7039438009695</v>
          </cell>
        </row>
        <row r="122">
          <cell r="P122">
            <v>24.4290141796107</v>
          </cell>
        </row>
        <row r="123">
          <cell r="C123">
            <v>46.5597869562626</v>
          </cell>
        </row>
        <row r="123">
          <cell r="G123">
            <v>30.485574792791</v>
          </cell>
        </row>
        <row r="123">
          <cell r="L123">
            <v>35.6752703550334</v>
          </cell>
        </row>
        <row r="123">
          <cell r="P123">
            <v>24.4093955060755</v>
          </cell>
        </row>
        <row r="124">
          <cell r="C124">
            <v>47.8210011829433</v>
          </cell>
        </row>
        <row r="124">
          <cell r="G124">
            <v>31.3113698221653</v>
          </cell>
        </row>
        <row r="124">
          <cell r="L124">
            <v>36.1169760143763</v>
          </cell>
        </row>
        <row r="124">
          <cell r="P124">
            <v>24.7116151677311</v>
          </cell>
        </row>
        <row r="125">
          <cell r="C125">
            <v>46.4046130641133</v>
          </cell>
        </row>
        <row r="125">
          <cell r="G125">
            <v>30.383972839598</v>
          </cell>
        </row>
        <row r="125">
          <cell r="L125">
            <v>36.6353160814049</v>
          </cell>
        </row>
        <row r="125">
          <cell r="P125">
            <v>25.0662688978033</v>
          </cell>
        </row>
        <row r="126">
          <cell r="C126">
            <v>44.5797677294431</v>
          </cell>
        </row>
        <row r="126">
          <cell r="G126">
            <v>29.1891336323734</v>
          </cell>
        </row>
        <row r="126">
          <cell r="L126">
            <v>37.0793288311944</v>
          </cell>
        </row>
        <row r="126">
          <cell r="P126">
            <v>25.3700670950278</v>
          </cell>
        </row>
        <row r="127">
          <cell r="C127">
            <v>41.3920901123462</v>
          </cell>
        </row>
        <row r="127">
          <cell r="G127">
            <v>27.1019637640362</v>
          </cell>
        </row>
        <row r="127">
          <cell r="L127">
            <v>37.0433526099805</v>
          </cell>
        </row>
        <row r="127">
          <cell r="P127">
            <v>25.3454517857761</v>
          </cell>
        </row>
        <row r="128">
          <cell r="C128">
            <v>41.3588485784519</v>
          </cell>
        </row>
        <row r="128">
          <cell r="G128">
            <v>27.0801984739864</v>
          </cell>
        </row>
        <row r="128">
          <cell r="L128">
            <v>37.0724639446187</v>
          </cell>
        </row>
        <row r="128">
          <cell r="P128">
            <v>25.3653700673707</v>
          </cell>
        </row>
        <row r="129">
          <cell r="C129">
            <v>41.8709242347596</v>
          </cell>
        </row>
        <row r="129">
          <cell r="G129">
            <v>27.4154861060926</v>
          </cell>
        </row>
        <row r="129">
          <cell r="L129">
            <v>39.6222187574519</v>
          </cell>
        </row>
        <row r="129">
          <cell r="P129">
            <v>27.1099391498355</v>
          </cell>
        </row>
        <row r="130">
          <cell r="C130">
            <v>42.471843250398</v>
          </cell>
        </row>
        <row r="130">
          <cell r="G130">
            <v>27.8089449853797</v>
          </cell>
        </row>
        <row r="130">
          <cell r="L130">
            <v>41.3205350901787</v>
          </cell>
        </row>
        <row r="130">
          <cell r="P130">
            <v>28.2719450617012</v>
          </cell>
        </row>
        <row r="131">
          <cell r="C131">
            <v>42.9865935494902</v>
          </cell>
        </row>
        <row r="131">
          <cell r="G131">
            <v>28.14598387169</v>
          </cell>
        </row>
        <row r="131">
          <cell r="L131">
            <v>41.2493868782101</v>
          </cell>
        </row>
        <row r="131">
          <cell r="P131">
            <v>28.2232647061438</v>
          </cell>
        </row>
        <row r="132">
          <cell r="C132">
            <v>42.9448858042985</v>
          </cell>
        </row>
        <row r="132">
          <cell r="G132">
            <v>28.118675229005</v>
          </cell>
        </row>
        <row r="132">
          <cell r="L132">
            <v>40.027640364376</v>
          </cell>
        </row>
        <row r="132">
          <cell r="P132">
            <v>27.3873328808888</v>
          </cell>
        </row>
        <row r="133">
          <cell r="C133">
            <v>42.9786349887963</v>
          </cell>
        </row>
        <row r="133">
          <cell r="G133">
            <v>28.1407729093309</v>
          </cell>
        </row>
        <row r="133">
          <cell r="L133">
            <v>38.4535672722058</v>
          </cell>
        </row>
        <row r="133">
          <cell r="P133">
            <v>26.3103355020356</v>
          </cell>
        </row>
        <row r="134">
          <cell r="C134">
            <v>45.9346020260935</v>
          </cell>
        </row>
        <row r="134">
          <cell r="G134">
            <v>30.076227517085</v>
          </cell>
        </row>
        <row r="134">
          <cell r="L134">
            <v>35.7039438009695</v>
          </cell>
        </row>
        <row r="134">
          <cell r="P134">
            <v>24.4290141796107</v>
          </cell>
        </row>
        <row r="135">
          <cell r="C135">
            <v>47.903484317511</v>
          </cell>
        </row>
        <row r="135">
          <cell r="G135">
            <v>31.3653766364656</v>
          </cell>
        </row>
        <row r="135">
          <cell r="L135">
            <v>35.6752703550334</v>
          </cell>
        </row>
        <row r="135">
          <cell r="P135">
            <v>24.4093955060755</v>
          </cell>
        </row>
        <row r="136">
          <cell r="C136">
            <v>49.2161275502683</v>
          </cell>
        </row>
        <row r="136">
          <cell r="G136">
            <v>32.2248454198186</v>
          </cell>
        </row>
        <row r="136">
          <cell r="L136">
            <v>36.1169760143763</v>
          </cell>
        </row>
        <row r="136">
          <cell r="P136">
            <v>24.7116151677311</v>
          </cell>
        </row>
        <row r="137">
          <cell r="C137">
            <v>47.7946827357371</v>
          </cell>
        </row>
        <row r="137">
          <cell r="G137">
            <v>31.2941375055422</v>
          </cell>
        </row>
        <row r="137">
          <cell r="L137">
            <v>36.6353160814049</v>
          </cell>
        </row>
        <row r="137">
          <cell r="P137">
            <v>25.0662688978033</v>
          </cell>
        </row>
        <row r="138">
          <cell r="C138">
            <v>45.9597099645558</v>
          </cell>
        </row>
        <row r="138">
          <cell r="G138">
            <v>30.0926672386972</v>
          </cell>
        </row>
        <row r="138">
          <cell r="L138">
            <v>37.0793288311944</v>
          </cell>
        </row>
        <row r="138">
          <cell r="P138">
            <v>25.3700670950278</v>
          </cell>
        </row>
        <row r="139">
          <cell r="C139">
            <v>42.3026441376173</v>
          </cell>
        </row>
        <row r="139">
          <cell r="G139">
            <v>27.6981598520113</v>
          </cell>
        </row>
        <row r="139">
          <cell r="L139">
            <v>37.0433526099805</v>
          </cell>
        </row>
        <row r="139">
          <cell r="P139">
            <v>25.3454517857761</v>
          </cell>
        </row>
        <row r="140">
          <cell r="C140">
            <v>42.2757237776637</v>
          </cell>
        </row>
        <row r="140">
          <cell r="G140">
            <v>27.6805334258512</v>
          </cell>
        </row>
        <row r="140">
          <cell r="L140">
            <v>37.0724639446187</v>
          </cell>
        </row>
        <row r="140">
          <cell r="P140">
            <v>25.3653700673707</v>
          </cell>
        </row>
        <row r="141">
          <cell r="C141">
            <v>42.7997809622575</v>
          </cell>
        </row>
        <row r="141">
          <cell r="G141">
            <v>28.0236661062401</v>
          </cell>
        </row>
        <row r="141">
          <cell r="L141">
            <v>39.6222187574519</v>
          </cell>
        </row>
        <row r="141">
          <cell r="P141">
            <v>27.1099391498355</v>
          </cell>
        </row>
        <row r="142">
          <cell r="C142">
            <v>43.4135196842156</v>
          </cell>
        </row>
        <row r="142">
          <cell r="G142">
            <v>28.4255188408555</v>
          </cell>
        </row>
        <row r="142">
          <cell r="L142">
            <v>41.3205350901787</v>
          </cell>
        </row>
        <row r="142">
          <cell r="P142">
            <v>28.2719450617012</v>
          </cell>
        </row>
        <row r="143">
          <cell r="C143">
            <v>43.9406204873755</v>
          </cell>
        </row>
        <row r="143">
          <cell r="G143">
            <v>28.770644366734</v>
          </cell>
        </row>
        <row r="143">
          <cell r="L143">
            <v>41.2493868782101</v>
          </cell>
        </row>
        <row r="143">
          <cell r="P143">
            <v>28.2232647061438</v>
          </cell>
        </row>
        <row r="144">
          <cell r="C144">
            <v>43.9056199337721</v>
          </cell>
        </row>
        <row r="144">
          <cell r="G144">
            <v>28.7477273375889</v>
          </cell>
        </row>
        <row r="144">
          <cell r="L144">
            <v>40.027640364376</v>
          </cell>
        </row>
        <row r="144">
          <cell r="P144">
            <v>27.3873328808888</v>
          </cell>
        </row>
        <row r="145">
          <cell r="C145">
            <v>43.9466388582812</v>
          </cell>
        </row>
        <row r="145">
          <cell r="G145">
            <v>28.7745849667317</v>
          </cell>
        </row>
        <row r="145">
          <cell r="L145">
            <v>38.4535672722058</v>
          </cell>
        </row>
        <row r="145">
          <cell r="P145">
            <v>26.3103355020356</v>
          </cell>
        </row>
        <row r="146">
          <cell r="C146">
            <v>46.5564914347841</v>
          </cell>
        </row>
        <row r="146">
          <cell r="G146">
            <v>30.4834170108706</v>
          </cell>
        </row>
        <row r="146">
          <cell r="L146">
            <v>35.7039438009695</v>
          </cell>
        </row>
        <row r="146">
          <cell r="P146">
            <v>24.4290141796107</v>
          </cell>
        </row>
        <row r="147">
          <cell r="C147">
            <v>48.5538271373264</v>
          </cell>
        </row>
        <row r="147">
          <cell r="G147">
            <v>31.7911963399161</v>
          </cell>
        </row>
        <row r="147">
          <cell r="L147">
            <v>35.6752703550334</v>
          </cell>
        </row>
        <row r="147">
          <cell r="P147">
            <v>24.4093955060755</v>
          </cell>
        </row>
        <row r="148">
          <cell r="C148">
            <v>43.4204072402212</v>
          </cell>
        </row>
        <row r="148">
          <cell r="G148">
            <v>28.2232647061438</v>
          </cell>
        </row>
        <row r="148">
          <cell r="L148">
            <v>36.1169760143763</v>
          </cell>
        </row>
        <row r="148">
          <cell r="P148">
            <v>24.7116151677311</v>
          </cell>
        </row>
        <row r="149">
          <cell r="C149">
            <v>42.1343582782905</v>
          </cell>
        </row>
        <row r="149">
          <cell r="G149">
            <v>27.3873328808888</v>
          </cell>
        </row>
        <row r="149">
          <cell r="L149">
            <v>36.6353160814049</v>
          </cell>
        </row>
        <row r="149">
          <cell r="P149">
            <v>25.0662688978033</v>
          </cell>
        </row>
        <row r="150">
          <cell r="C150">
            <v>40.4774392339009</v>
          </cell>
        </row>
        <row r="150">
          <cell r="G150">
            <v>26.3103355020356</v>
          </cell>
        </row>
        <row r="150">
          <cell r="L150">
            <v>37.0793288311944</v>
          </cell>
        </row>
        <row r="150">
          <cell r="P150">
            <v>25.3700670950278</v>
          </cell>
        </row>
        <row r="151">
          <cell r="C151">
            <v>37.5830987378626</v>
          </cell>
        </row>
        <row r="151">
          <cell r="G151">
            <v>24.4290141796107</v>
          </cell>
        </row>
        <row r="151">
          <cell r="L151">
            <v>37.0433526099805</v>
          </cell>
        </row>
        <row r="151">
          <cell r="P151">
            <v>25.3454517857761</v>
          </cell>
        </row>
        <row r="152">
          <cell r="C152">
            <v>37.552916163193</v>
          </cell>
        </row>
        <row r="152">
          <cell r="G152">
            <v>24.4093955060755</v>
          </cell>
        </row>
        <row r="152">
          <cell r="L152">
            <v>37.0724639446187</v>
          </cell>
        </row>
        <row r="152">
          <cell r="P152">
            <v>25.3653700673707</v>
          </cell>
        </row>
        <row r="153">
          <cell r="C153">
            <v>38.0178694888171</v>
          </cell>
        </row>
        <row r="153">
          <cell r="G153">
            <v>24.7116151677311</v>
          </cell>
        </row>
        <row r="153">
          <cell r="L153">
            <v>39.6222187574519</v>
          </cell>
        </row>
        <row r="153">
          <cell r="P153">
            <v>27.1099391498355</v>
          </cell>
        </row>
        <row r="154">
          <cell r="C154">
            <v>38.5634906120052</v>
          </cell>
        </row>
        <row r="154">
          <cell r="G154">
            <v>25.0662688978033</v>
          </cell>
        </row>
        <row r="154">
          <cell r="L154">
            <v>41.3205350901787</v>
          </cell>
        </row>
        <row r="154">
          <cell r="P154">
            <v>28.2719450617012</v>
          </cell>
        </row>
        <row r="155">
          <cell r="C155">
            <v>39.0308724538889</v>
          </cell>
        </row>
        <row r="155">
          <cell r="G155">
            <v>25.3700670950278</v>
          </cell>
        </row>
        <row r="155">
          <cell r="L155">
            <v>41.2493868782101</v>
          </cell>
        </row>
        <row r="155">
          <cell r="P155">
            <v>28.2232647061438</v>
          </cell>
        </row>
        <row r="156">
          <cell r="C156">
            <v>38.9930027473479</v>
          </cell>
        </row>
        <row r="156">
          <cell r="G156">
            <v>25.3454517857761</v>
          </cell>
        </row>
        <row r="156">
          <cell r="L156">
            <v>40.027640364376</v>
          </cell>
        </row>
        <row r="156">
          <cell r="P156">
            <v>27.3873328808888</v>
          </cell>
        </row>
        <row r="157">
          <cell r="C157">
            <v>39.0236462574934</v>
          </cell>
        </row>
        <row r="157">
          <cell r="G157">
            <v>25.3653700673707</v>
          </cell>
        </row>
        <row r="157">
          <cell r="L157">
            <v>38.4535672722058</v>
          </cell>
        </row>
        <row r="157">
          <cell r="P157">
            <v>26.3103355020356</v>
          </cell>
        </row>
        <row r="158">
          <cell r="C158">
            <v>41.7075986920546</v>
          </cell>
        </row>
        <row r="158">
          <cell r="G158">
            <v>27.1099391498355</v>
          </cell>
        </row>
        <row r="158">
          <cell r="L158">
            <v>35.7039438009695</v>
          </cell>
        </row>
        <row r="158">
          <cell r="P158">
            <v>24.4290141796107</v>
          </cell>
        </row>
        <row r="159">
          <cell r="C159">
            <v>43.4953000949249</v>
          </cell>
        </row>
        <row r="159">
          <cell r="G159">
            <v>28.2719450617012</v>
          </cell>
        </row>
        <row r="159">
          <cell r="L159">
            <v>35.6752703550334</v>
          </cell>
        </row>
        <row r="159">
          <cell r="P159">
            <v>24.4093955060755</v>
          </cell>
        </row>
        <row r="160">
          <cell r="C160">
            <v>43.4204072402212</v>
          </cell>
        </row>
        <row r="160">
          <cell r="G160">
            <v>28.2232647061438</v>
          </cell>
        </row>
        <row r="160">
          <cell r="L160">
            <v>36.1169760143763</v>
          </cell>
        </row>
        <row r="160">
          <cell r="P160">
            <v>24.7116151677311</v>
          </cell>
        </row>
        <row r="161">
          <cell r="C161">
            <v>42.1343582782905</v>
          </cell>
        </row>
        <row r="161">
          <cell r="G161">
            <v>27.3873328808888</v>
          </cell>
        </row>
        <row r="161">
          <cell r="L161">
            <v>36.6353160814049</v>
          </cell>
        </row>
        <row r="161">
          <cell r="P161">
            <v>25.0662688978033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ower East Price"/>
      <sheetName val="E. Power Desk Daily Price"/>
      <sheetName val="Power Off-Peak Prices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urve Summary Temp"/>
      <sheetName val="Power East Price"/>
      <sheetName val="E. Power Desk Daily Price"/>
      <sheetName val="Power Off-Peak Prices"/>
      <sheetName val="Off Peak Detail"/>
      <sheetName val="Power &amp; Gas Heat Rates"/>
      <sheetName val="Curve Summary"/>
      <sheetName val="Gas Curve Summary"/>
      <sheetName val="Sat Curve Sum"/>
      <sheetName val="Sun Curve Sum"/>
      <sheetName val="Curve Summary Backup"/>
      <sheetName val="Off Peak Curve Sum"/>
      <sheetName val="Sun Curve Sum Backup"/>
      <sheetName val="Sat Curve Sum Backup"/>
      <sheetName val="Instruction"/>
      <sheetName val="Regions"/>
      <sheetName val="Holiday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urves"/>
      <sheetName val="Codes"/>
      <sheetName val="Tables"/>
      <sheetName val="Module1"/>
    </sheetNames>
    <sheetDataSet>
      <sheetData sheetId="0">
        <row r="13">
          <cell r="A13">
            <v>37073</v>
          </cell>
          <cell r="B13">
            <v>0.36</v>
          </cell>
        </row>
        <row r="13">
          <cell r="E13">
            <v>9.98</v>
          </cell>
        </row>
        <row r="13">
          <cell r="G13">
            <v>0.438</v>
          </cell>
        </row>
        <row r="13">
          <cell r="J13">
            <v>0.04</v>
          </cell>
          <cell r="K13">
            <v>0.318</v>
          </cell>
        </row>
        <row r="14">
          <cell r="A14">
            <v>37104</v>
          </cell>
          <cell r="B14">
            <v>0.36</v>
          </cell>
        </row>
        <row r="14">
          <cell r="E14">
            <v>6.293</v>
          </cell>
        </row>
        <row r="14">
          <cell r="G14">
            <v>0.463</v>
          </cell>
        </row>
        <row r="14">
          <cell r="J14">
            <v>0.05</v>
          </cell>
          <cell r="K14">
            <v>0.333</v>
          </cell>
        </row>
        <row r="15">
          <cell r="A15">
            <v>37135</v>
          </cell>
          <cell r="B15">
            <v>0.34</v>
          </cell>
        </row>
        <row r="15">
          <cell r="E15">
            <v>4.998</v>
          </cell>
        </row>
        <row r="15">
          <cell r="G15">
            <v>0.305</v>
          </cell>
        </row>
        <row r="15">
          <cell r="J15">
            <v>0.075</v>
          </cell>
          <cell r="K15">
            <v>0.285</v>
          </cell>
        </row>
        <row r="16">
          <cell r="A16">
            <v>37165</v>
          </cell>
          <cell r="B16">
            <v>0.3625</v>
          </cell>
        </row>
        <row r="16">
          <cell r="E16">
            <v>5.384</v>
          </cell>
        </row>
        <row r="16">
          <cell r="G16">
            <v>0.33</v>
          </cell>
        </row>
        <row r="16">
          <cell r="J16">
            <v>0.135</v>
          </cell>
          <cell r="K16">
            <v>0.29</v>
          </cell>
        </row>
        <row r="17">
          <cell r="A17">
            <v>37196</v>
          </cell>
          <cell r="B17">
            <v>0.49</v>
          </cell>
        </row>
        <row r="17">
          <cell r="E17">
            <v>4.891</v>
          </cell>
        </row>
        <row r="17">
          <cell r="G17">
            <v>0.48</v>
          </cell>
        </row>
        <row r="17">
          <cell r="J17">
            <v>0.14</v>
          </cell>
          <cell r="K17">
            <v>0.375</v>
          </cell>
        </row>
        <row r="18">
          <cell r="A18">
            <v>37226</v>
          </cell>
          <cell r="B18">
            <v>0.79</v>
          </cell>
        </row>
        <row r="18">
          <cell r="E18">
            <v>3.738</v>
          </cell>
        </row>
        <row r="18">
          <cell r="G18">
            <v>0.94</v>
          </cell>
        </row>
        <row r="18">
          <cell r="J18">
            <v>0.125</v>
          </cell>
          <cell r="K18">
            <v>0.71</v>
          </cell>
        </row>
        <row r="19">
          <cell r="A19">
            <v>37257</v>
          </cell>
          <cell r="B19">
            <v>1.16</v>
          </cell>
        </row>
        <row r="19">
          <cell r="E19">
            <v>3.182</v>
          </cell>
        </row>
        <row r="19">
          <cell r="G19">
            <v>1.955</v>
          </cell>
        </row>
        <row r="19">
          <cell r="J19">
            <v>0.0275</v>
          </cell>
          <cell r="K19">
            <v>1.135</v>
          </cell>
        </row>
        <row r="20">
          <cell r="A20">
            <v>37288</v>
          </cell>
          <cell r="B20">
            <v>1.16</v>
          </cell>
        </row>
        <row r="20">
          <cell r="E20">
            <v>3.167</v>
          </cell>
        </row>
        <row r="20">
          <cell r="G20">
            <v>1.915</v>
          </cell>
        </row>
        <row r="20">
          <cell r="J20">
            <v>0.0275</v>
          </cell>
          <cell r="K20">
            <v>1.115</v>
          </cell>
        </row>
        <row r="21">
          <cell r="A21">
            <v>37316</v>
          </cell>
          <cell r="B21">
            <v>0.53</v>
          </cell>
        </row>
        <row r="21">
          <cell r="E21">
            <v>2.295</v>
          </cell>
        </row>
        <row r="21">
          <cell r="G21">
            <v>0.725</v>
          </cell>
        </row>
        <row r="21">
          <cell r="J21">
            <v>0.0275</v>
          </cell>
          <cell r="K21">
            <v>0.61</v>
          </cell>
        </row>
        <row r="22">
          <cell r="A22">
            <v>37347</v>
          </cell>
          <cell r="B22">
            <v>0.39</v>
          </cell>
        </row>
        <row r="22">
          <cell r="E22">
            <v>1.83</v>
          </cell>
        </row>
        <row r="22">
          <cell r="G22">
            <v>0.4</v>
          </cell>
        </row>
        <row r="22">
          <cell r="J22">
            <v>0.0275</v>
          </cell>
          <cell r="K22">
            <v>0.35</v>
          </cell>
        </row>
        <row r="23">
          <cell r="A23">
            <v>37377</v>
          </cell>
          <cell r="B23">
            <v>0.34</v>
          </cell>
        </row>
        <row r="23">
          <cell r="E23">
            <v>2.592</v>
          </cell>
        </row>
        <row r="23">
          <cell r="G23">
            <v>0.36</v>
          </cell>
        </row>
        <row r="23">
          <cell r="J23">
            <v>0.0275</v>
          </cell>
          <cell r="K23">
            <v>0.31</v>
          </cell>
        </row>
        <row r="24">
          <cell r="A24">
            <v>37408</v>
          </cell>
          <cell r="B24">
            <v>0.365</v>
          </cell>
        </row>
        <row r="24">
          <cell r="E24">
            <v>2.852</v>
          </cell>
        </row>
        <row r="24">
          <cell r="G24">
            <v>0.35</v>
          </cell>
        </row>
        <row r="24">
          <cell r="J24">
            <v>0.0275</v>
          </cell>
          <cell r="K24">
            <v>0.31</v>
          </cell>
        </row>
        <row r="25">
          <cell r="A25">
            <v>37438</v>
          </cell>
          <cell r="B25">
            <v>0.36</v>
          </cell>
        </row>
        <row r="25">
          <cell r="E25">
            <v>3.037</v>
          </cell>
        </row>
        <row r="25">
          <cell r="G25">
            <v>0.41</v>
          </cell>
        </row>
        <row r="25">
          <cell r="J25">
            <v>0.0275</v>
          </cell>
          <cell r="K25">
            <v>0.32</v>
          </cell>
        </row>
        <row r="26">
          <cell r="A26">
            <v>37469</v>
          </cell>
          <cell r="B26">
            <v>0.36</v>
          </cell>
        </row>
        <row r="26">
          <cell r="E26">
            <v>3.032</v>
          </cell>
        </row>
        <row r="26">
          <cell r="G26">
            <v>0.41</v>
          </cell>
        </row>
        <row r="26">
          <cell r="J26">
            <v>0.085</v>
          </cell>
          <cell r="K26">
            <v>0.32</v>
          </cell>
        </row>
        <row r="27">
          <cell r="A27">
            <v>37500</v>
          </cell>
          <cell r="B27">
            <v>0.35</v>
          </cell>
        </row>
        <row r="27">
          <cell r="E27">
            <v>2.982</v>
          </cell>
        </row>
        <row r="27">
          <cell r="G27">
            <v>0.37</v>
          </cell>
        </row>
        <row r="27">
          <cell r="J27">
            <v>0.12</v>
          </cell>
          <cell r="K27">
            <v>0.31</v>
          </cell>
        </row>
        <row r="28">
          <cell r="A28">
            <v>37530</v>
          </cell>
          <cell r="B28">
            <v>0.38</v>
          </cell>
        </row>
        <row r="28">
          <cell r="E28">
            <v>2.889</v>
          </cell>
        </row>
        <row r="28">
          <cell r="G28">
            <v>0.38</v>
          </cell>
        </row>
        <row r="28">
          <cell r="J28">
            <v>0.145</v>
          </cell>
          <cell r="K28">
            <v>0.34</v>
          </cell>
        </row>
        <row r="29">
          <cell r="A29">
            <v>37561</v>
          </cell>
          <cell r="B29">
            <v>0.38</v>
          </cell>
        </row>
        <row r="29">
          <cell r="E29">
            <v>2.911</v>
          </cell>
        </row>
        <row r="29">
          <cell r="G29">
            <v>0.58</v>
          </cell>
        </row>
        <row r="29">
          <cell r="J29">
            <v>0.14</v>
          </cell>
          <cell r="K29">
            <v>0.47</v>
          </cell>
        </row>
        <row r="30">
          <cell r="A30">
            <v>37591</v>
          </cell>
          <cell r="B30">
            <v>0.9</v>
          </cell>
        </row>
        <row r="30">
          <cell r="E30">
            <v>2.956</v>
          </cell>
        </row>
        <row r="30">
          <cell r="G30">
            <v>0.92</v>
          </cell>
        </row>
        <row r="30">
          <cell r="J30">
            <v>0.135</v>
          </cell>
          <cell r="K30">
            <v>0.79</v>
          </cell>
        </row>
        <row r="31">
          <cell r="A31">
            <v>37622</v>
          </cell>
          <cell r="B31">
            <v>1.15</v>
          </cell>
        </row>
        <row r="31">
          <cell r="E31">
            <v>2.999</v>
          </cell>
        </row>
        <row r="31">
          <cell r="G31">
            <v>1.775</v>
          </cell>
        </row>
        <row r="31">
          <cell r="J31">
            <v>0.035</v>
          </cell>
          <cell r="K31">
            <v>1.06</v>
          </cell>
        </row>
        <row r="32">
          <cell r="A32">
            <v>37653</v>
          </cell>
          <cell r="B32">
            <v>1.15</v>
          </cell>
        </row>
        <row r="32">
          <cell r="E32">
            <v>3.042</v>
          </cell>
        </row>
        <row r="32">
          <cell r="G32">
            <v>1.775</v>
          </cell>
        </row>
        <row r="32">
          <cell r="J32">
            <v>0.035</v>
          </cell>
          <cell r="K32">
            <v>1.06</v>
          </cell>
        </row>
        <row r="33">
          <cell r="A33">
            <v>37681</v>
          </cell>
          <cell r="B33">
            <v>0.65</v>
          </cell>
        </row>
        <row r="33">
          <cell r="E33">
            <v>3.039</v>
          </cell>
        </row>
        <row r="33">
          <cell r="G33">
            <v>0.65</v>
          </cell>
        </row>
        <row r="33">
          <cell r="J33">
            <v>0.035</v>
          </cell>
          <cell r="K33">
            <v>0.57</v>
          </cell>
        </row>
        <row r="34">
          <cell r="A34">
            <v>37712</v>
          </cell>
          <cell r="B34">
            <v>0.435</v>
          </cell>
        </row>
        <row r="34">
          <cell r="E34">
            <v>3.059</v>
          </cell>
        </row>
        <row r="34">
          <cell r="G34">
            <v>0.38</v>
          </cell>
        </row>
        <row r="34">
          <cell r="J34">
            <v>0.035</v>
          </cell>
          <cell r="K34">
            <v>0.36</v>
          </cell>
        </row>
        <row r="35">
          <cell r="A35">
            <v>37742</v>
          </cell>
          <cell r="B35">
            <v>0.385</v>
          </cell>
        </row>
        <row r="35">
          <cell r="E35">
            <v>3.241</v>
          </cell>
        </row>
        <row r="35">
          <cell r="G35">
            <v>0.33</v>
          </cell>
        </row>
        <row r="35">
          <cell r="J35">
            <v>0.035</v>
          </cell>
          <cell r="K35">
            <v>0.325</v>
          </cell>
        </row>
        <row r="36">
          <cell r="A36">
            <v>37773</v>
          </cell>
          <cell r="B36">
            <v>0.385</v>
          </cell>
        </row>
        <row r="36">
          <cell r="E36">
            <v>3.449</v>
          </cell>
        </row>
        <row r="36">
          <cell r="G36">
            <v>0.37</v>
          </cell>
        </row>
        <row r="36">
          <cell r="J36">
            <v>0.035</v>
          </cell>
          <cell r="K36">
            <v>0.335</v>
          </cell>
        </row>
        <row r="37">
          <cell r="A37">
            <v>37803</v>
          </cell>
          <cell r="B37">
            <v>0.3975</v>
          </cell>
        </row>
        <row r="37">
          <cell r="E37">
            <v>3.572</v>
          </cell>
        </row>
        <row r="37">
          <cell r="G37">
            <v>0.41</v>
          </cell>
        </row>
        <row r="37">
          <cell r="J37">
            <v>0.035</v>
          </cell>
          <cell r="K37">
            <v>0.35</v>
          </cell>
        </row>
        <row r="38">
          <cell r="A38">
            <v>37834</v>
          </cell>
          <cell r="B38">
            <v>0.4</v>
          </cell>
        </row>
        <row r="38">
          <cell r="E38">
            <v>3.477</v>
          </cell>
        </row>
        <row r="38">
          <cell r="G38">
            <v>0.41</v>
          </cell>
        </row>
        <row r="38">
          <cell r="J38">
            <v>0.13</v>
          </cell>
          <cell r="K38">
            <v>0.35</v>
          </cell>
        </row>
        <row r="39">
          <cell r="A39">
            <v>37865</v>
          </cell>
          <cell r="B39">
            <v>0.3975</v>
          </cell>
        </row>
        <row r="39">
          <cell r="E39">
            <v>3.377</v>
          </cell>
        </row>
        <row r="39">
          <cell r="G39">
            <v>0.36</v>
          </cell>
        </row>
        <row r="39">
          <cell r="J39">
            <v>0.13</v>
          </cell>
          <cell r="K39">
            <v>0.315</v>
          </cell>
        </row>
        <row r="40">
          <cell r="A40">
            <v>37895</v>
          </cell>
          <cell r="B40">
            <v>0.4</v>
          </cell>
        </row>
        <row r="40">
          <cell r="E40">
            <v>3.253</v>
          </cell>
        </row>
        <row r="40">
          <cell r="G40">
            <v>0.4</v>
          </cell>
        </row>
        <row r="40">
          <cell r="J40">
            <v>0.13</v>
          </cell>
          <cell r="K40">
            <v>0.36</v>
          </cell>
        </row>
        <row r="41">
          <cell r="A41">
            <v>37926</v>
          </cell>
          <cell r="B41">
            <v>0.55</v>
          </cell>
        </row>
        <row r="41">
          <cell r="E41">
            <v>3.263</v>
          </cell>
        </row>
        <row r="41">
          <cell r="G41">
            <v>0.72</v>
          </cell>
        </row>
        <row r="41">
          <cell r="J41">
            <v>0.13</v>
          </cell>
          <cell r="K41">
            <v>0.46</v>
          </cell>
        </row>
        <row r="42">
          <cell r="A42">
            <v>37956</v>
          </cell>
          <cell r="B42">
            <v>0.9</v>
          </cell>
        </row>
        <row r="42">
          <cell r="E42">
            <v>3.293</v>
          </cell>
        </row>
        <row r="42">
          <cell r="G42">
            <v>0.97</v>
          </cell>
        </row>
        <row r="42">
          <cell r="J42">
            <v>0.13</v>
          </cell>
          <cell r="K42">
            <v>0.77</v>
          </cell>
        </row>
        <row r="43">
          <cell r="A43">
            <v>37987</v>
          </cell>
          <cell r="B43">
            <v>1.2</v>
          </cell>
        </row>
        <row r="43">
          <cell r="E43">
            <v>3.319</v>
          </cell>
        </row>
        <row r="43">
          <cell r="G43">
            <v>1.6</v>
          </cell>
        </row>
        <row r="43">
          <cell r="J43">
            <v>0.035</v>
          </cell>
          <cell r="K43">
            <v>1.04</v>
          </cell>
        </row>
        <row r="44">
          <cell r="A44">
            <v>38018</v>
          </cell>
          <cell r="B44">
            <v>1.2</v>
          </cell>
        </row>
        <row r="44">
          <cell r="E44">
            <v>3.348</v>
          </cell>
        </row>
        <row r="44">
          <cell r="G44">
            <v>1.6</v>
          </cell>
        </row>
        <row r="44">
          <cell r="J44">
            <v>0.035</v>
          </cell>
          <cell r="K44">
            <v>1.04</v>
          </cell>
        </row>
        <row r="45">
          <cell r="A45">
            <v>38047</v>
          </cell>
          <cell r="B45">
            <v>0.65</v>
          </cell>
        </row>
        <row r="45">
          <cell r="E45">
            <v>3.352</v>
          </cell>
        </row>
        <row r="45">
          <cell r="G45">
            <v>0.71</v>
          </cell>
        </row>
        <row r="45">
          <cell r="J45">
            <v>0.035</v>
          </cell>
          <cell r="K45">
            <v>0.54</v>
          </cell>
        </row>
        <row r="46">
          <cell r="A46">
            <v>38078</v>
          </cell>
          <cell r="B46">
            <v>0.435</v>
          </cell>
        </row>
        <row r="46">
          <cell r="E46">
            <v>3.364</v>
          </cell>
        </row>
        <row r="46">
          <cell r="G46">
            <v>0.38</v>
          </cell>
        </row>
        <row r="46">
          <cell r="J46">
            <v>0.035</v>
          </cell>
          <cell r="K46">
            <v>0.36</v>
          </cell>
        </row>
        <row r="47">
          <cell r="A47">
            <v>38108</v>
          </cell>
          <cell r="B47">
            <v>0.385</v>
          </cell>
        </row>
        <row r="47">
          <cell r="E47">
            <v>3.535</v>
          </cell>
        </row>
        <row r="47">
          <cell r="G47">
            <v>0.33</v>
          </cell>
        </row>
        <row r="47">
          <cell r="J47">
            <v>0.035</v>
          </cell>
          <cell r="K47">
            <v>0.325</v>
          </cell>
        </row>
        <row r="48">
          <cell r="A48">
            <v>38139</v>
          </cell>
          <cell r="B48">
            <v>0.385</v>
          </cell>
        </row>
        <row r="48">
          <cell r="E48">
            <v>3.692</v>
          </cell>
        </row>
        <row r="48">
          <cell r="G48">
            <v>0.37</v>
          </cell>
        </row>
        <row r="48">
          <cell r="J48">
            <v>0.035</v>
          </cell>
          <cell r="K48">
            <v>0.335</v>
          </cell>
        </row>
        <row r="49">
          <cell r="A49">
            <v>38169</v>
          </cell>
          <cell r="B49">
            <v>0.3975</v>
          </cell>
        </row>
        <row r="49">
          <cell r="E49">
            <v>3.747</v>
          </cell>
        </row>
        <row r="49">
          <cell r="G49">
            <v>0.41</v>
          </cell>
        </row>
        <row r="49">
          <cell r="J49">
            <v>0.035</v>
          </cell>
          <cell r="K49">
            <v>0.35</v>
          </cell>
        </row>
        <row r="50">
          <cell r="A50">
            <v>38200</v>
          </cell>
          <cell r="B50">
            <v>0.4</v>
          </cell>
        </row>
        <row r="50">
          <cell r="E50">
            <v>3.632</v>
          </cell>
        </row>
        <row r="50">
          <cell r="G50">
            <v>0.41</v>
          </cell>
        </row>
        <row r="50">
          <cell r="J50">
            <v>0.13</v>
          </cell>
          <cell r="K50">
            <v>0.35</v>
          </cell>
        </row>
        <row r="51">
          <cell r="A51">
            <v>38231</v>
          </cell>
          <cell r="B51">
            <v>0.3975</v>
          </cell>
        </row>
        <row r="51">
          <cell r="E51">
            <v>3.485</v>
          </cell>
        </row>
        <row r="51">
          <cell r="G51">
            <v>0.36</v>
          </cell>
        </row>
        <row r="51">
          <cell r="J51">
            <v>0.13</v>
          </cell>
          <cell r="K51">
            <v>0.315</v>
          </cell>
        </row>
        <row r="52">
          <cell r="A52">
            <v>38261</v>
          </cell>
          <cell r="B52">
            <v>0.4</v>
          </cell>
        </row>
        <row r="52">
          <cell r="E52">
            <v>3.32</v>
          </cell>
        </row>
        <row r="52">
          <cell r="G52">
            <v>0.4</v>
          </cell>
        </row>
        <row r="52">
          <cell r="J52">
            <v>0.13</v>
          </cell>
          <cell r="K52">
            <v>0.36</v>
          </cell>
        </row>
        <row r="53">
          <cell r="A53">
            <v>38292</v>
          </cell>
          <cell r="B53">
            <v>0.55</v>
          </cell>
        </row>
        <row r="53">
          <cell r="E53">
            <v>3.315</v>
          </cell>
        </row>
        <row r="53">
          <cell r="G53">
            <v>0.725</v>
          </cell>
        </row>
        <row r="53">
          <cell r="J53">
            <v>0.13</v>
          </cell>
          <cell r="K53">
            <v>0.46</v>
          </cell>
        </row>
        <row r="54">
          <cell r="A54">
            <v>38322</v>
          </cell>
          <cell r="B54">
            <v>0.9</v>
          </cell>
        </row>
        <row r="54">
          <cell r="E54">
            <v>3.353</v>
          </cell>
        </row>
        <row r="54">
          <cell r="G54">
            <v>0.98</v>
          </cell>
        </row>
        <row r="54">
          <cell r="J54">
            <v>0.13</v>
          </cell>
          <cell r="K54">
            <v>0.77</v>
          </cell>
        </row>
        <row r="55">
          <cell r="A55">
            <v>38353</v>
          </cell>
          <cell r="B55">
            <v>1.2</v>
          </cell>
        </row>
        <row r="55">
          <cell r="E55">
            <v>3.398</v>
          </cell>
        </row>
        <row r="55">
          <cell r="G55">
            <v>1.615</v>
          </cell>
        </row>
        <row r="55">
          <cell r="J55">
            <v>0.045</v>
          </cell>
          <cell r="K55">
            <v>1.04</v>
          </cell>
        </row>
        <row r="56">
          <cell r="A56">
            <v>38384</v>
          </cell>
          <cell r="B56">
            <v>1.2</v>
          </cell>
        </row>
        <row r="56">
          <cell r="E56">
            <v>3.436</v>
          </cell>
        </row>
        <row r="56">
          <cell r="G56">
            <v>1.615</v>
          </cell>
        </row>
        <row r="56">
          <cell r="J56">
            <v>0.045</v>
          </cell>
          <cell r="K56">
            <v>1.04</v>
          </cell>
        </row>
        <row r="57">
          <cell r="A57">
            <v>38412</v>
          </cell>
          <cell r="B57">
            <v>0.65</v>
          </cell>
        </row>
        <row r="57">
          <cell r="E57">
            <v>3.43</v>
          </cell>
        </row>
        <row r="57">
          <cell r="G57">
            <v>0.715</v>
          </cell>
        </row>
        <row r="57">
          <cell r="J57">
            <v>0.045</v>
          </cell>
          <cell r="K57">
            <v>0.54</v>
          </cell>
        </row>
        <row r="58">
          <cell r="A58">
            <v>38443</v>
          </cell>
          <cell r="B58">
            <v>0.435</v>
          </cell>
        </row>
        <row r="58">
          <cell r="E58">
            <v>3.43</v>
          </cell>
        </row>
        <row r="58">
          <cell r="G58">
            <v>0.38</v>
          </cell>
        </row>
        <row r="58">
          <cell r="J58">
            <v>0.045</v>
          </cell>
          <cell r="K58">
            <v>0.36</v>
          </cell>
        </row>
        <row r="59">
          <cell r="A59">
            <v>38473</v>
          </cell>
          <cell r="B59">
            <v>0.385</v>
          </cell>
        </row>
        <row r="59">
          <cell r="E59">
            <v>3.6</v>
          </cell>
        </row>
        <row r="59">
          <cell r="G59">
            <v>0.33</v>
          </cell>
        </row>
        <row r="59">
          <cell r="J59">
            <v>0.045</v>
          </cell>
          <cell r="K59">
            <v>0.325</v>
          </cell>
        </row>
        <row r="60">
          <cell r="A60">
            <v>38504</v>
          </cell>
          <cell r="B60">
            <v>0.385</v>
          </cell>
        </row>
        <row r="60">
          <cell r="E60">
            <v>3.752</v>
          </cell>
        </row>
        <row r="60">
          <cell r="G60">
            <v>0.37</v>
          </cell>
        </row>
        <row r="60">
          <cell r="J60">
            <v>0.045</v>
          </cell>
          <cell r="K60">
            <v>0.335</v>
          </cell>
        </row>
        <row r="61">
          <cell r="A61">
            <v>38534</v>
          </cell>
          <cell r="B61">
            <v>0.3975</v>
          </cell>
        </row>
        <row r="61">
          <cell r="E61">
            <v>3.8395</v>
          </cell>
        </row>
        <row r="61">
          <cell r="G61">
            <v>0.41</v>
          </cell>
        </row>
        <row r="61">
          <cell r="J61">
            <v>0.045</v>
          </cell>
          <cell r="K61">
            <v>0.35</v>
          </cell>
        </row>
        <row r="62">
          <cell r="A62">
            <v>38565</v>
          </cell>
          <cell r="B62">
            <v>0.4</v>
          </cell>
        </row>
        <row r="62">
          <cell r="E62">
            <v>3.7245</v>
          </cell>
        </row>
        <row r="62">
          <cell r="G62">
            <v>0.41</v>
          </cell>
        </row>
        <row r="62">
          <cell r="J62">
            <v>0.13</v>
          </cell>
          <cell r="K62">
            <v>0.35</v>
          </cell>
        </row>
        <row r="63">
          <cell r="A63">
            <v>38596</v>
          </cell>
          <cell r="B63">
            <v>0.3975</v>
          </cell>
        </row>
        <row r="63">
          <cell r="E63">
            <v>3.5775</v>
          </cell>
        </row>
        <row r="63">
          <cell r="G63">
            <v>0.36</v>
          </cell>
        </row>
        <row r="63">
          <cell r="J63">
            <v>0.13</v>
          </cell>
          <cell r="K63">
            <v>0.315</v>
          </cell>
        </row>
        <row r="64">
          <cell r="A64">
            <v>38626</v>
          </cell>
          <cell r="B64">
            <v>0.4</v>
          </cell>
        </row>
        <row r="64">
          <cell r="E64">
            <v>3.4125</v>
          </cell>
        </row>
        <row r="64">
          <cell r="G64">
            <v>0.4</v>
          </cell>
        </row>
        <row r="64">
          <cell r="J64">
            <v>0.13</v>
          </cell>
          <cell r="K64">
            <v>0.36</v>
          </cell>
        </row>
        <row r="65">
          <cell r="A65">
            <v>38657</v>
          </cell>
          <cell r="B65">
            <v>0.555</v>
          </cell>
        </row>
        <row r="65">
          <cell r="E65">
            <v>3.4075</v>
          </cell>
        </row>
        <row r="65">
          <cell r="G65">
            <v>0.73</v>
          </cell>
        </row>
        <row r="65">
          <cell r="J65">
            <v>0.13</v>
          </cell>
          <cell r="K65">
            <v>0.46</v>
          </cell>
        </row>
        <row r="66">
          <cell r="A66">
            <v>38687</v>
          </cell>
          <cell r="B66">
            <v>0.91</v>
          </cell>
        </row>
        <row r="66">
          <cell r="E66">
            <v>3.4455</v>
          </cell>
        </row>
        <row r="66">
          <cell r="G66">
            <v>0.98</v>
          </cell>
        </row>
        <row r="66">
          <cell r="J66">
            <v>0.13</v>
          </cell>
          <cell r="K66">
            <v>0.77</v>
          </cell>
        </row>
        <row r="67">
          <cell r="A67">
            <v>38718</v>
          </cell>
          <cell r="B67">
            <v>1.215</v>
          </cell>
        </row>
        <row r="67">
          <cell r="E67">
            <v>3.4905</v>
          </cell>
        </row>
        <row r="67">
          <cell r="G67">
            <v>1.6</v>
          </cell>
        </row>
        <row r="67">
          <cell r="J67">
            <v>0.045</v>
          </cell>
          <cell r="K67">
            <v>1.04</v>
          </cell>
        </row>
        <row r="68">
          <cell r="A68">
            <v>38749</v>
          </cell>
          <cell r="B68">
            <v>1.215</v>
          </cell>
        </row>
        <row r="68">
          <cell r="E68">
            <v>3.5285</v>
          </cell>
        </row>
        <row r="68">
          <cell r="G68">
            <v>1.6</v>
          </cell>
        </row>
        <row r="68">
          <cell r="J68">
            <v>0.045</v>
          </cell>
          <cell r="K68">
            <v>1.04</v>
          </cell>
        </row>
        <row r="69">
          <cell r="A69">
            <v>38777</v>
          </cell>
          <cell r="B69">
            <v>0.655</v>
          </cell>
        </row>
        <row r="69">
          <cell r="E69">
            <v>3.5225</v>
          </cell>
        </row>
        <row r="69">
          <cell r="G69">
            <v>0.72</v>
          </cell>
        </row>
        <row r="69">
          <cell r="J69">
            <v>0.045</v>
          </cell>
          <cell r="K69">
            <v>0.54</v>
          </cell>
        </row>
        <row r="70">
          <cell r="A70">
            <v>38808</v>
          </cell>
          <cell r="B70">
            <v>0.435</v>
          </cell>
        </row>
        <row r="70">
          <cell r="E70">
            <v>3.5225</v>
          </cell>
        </row>
        <row r="70">
          <cell r="G70">
            <v>0.38</v>
          </cell>
        </row>
        <row r="70">
          <cell r="J70">
            <v>0.045</v>
          </cell>
          <cell r="K70">
            <v>0.36</v>
          </cell>
        </row>
        <row r="71">
          <cell r="A71">
            <v>38838</v>
          </cell>
          <cell r="B71">
            <v>0.385</v>
          </cell>
        </row>
        <row r="71">
          <cell r="E71">
            <v>3.6925</v>
          </cell>
        </row>
        <row r="71">
          <cell r="G71">
            <v>0.33</v>
          </cell>
        </row>
        <row r="71">
          <cell r="J71">
            <v>0.045</v>
          </cell>
          <cell r="K71">
            <v>0.325</v>
          </cell>
        </row>
        <row r="72">
          <cell r="A72">
            <v>38869</v>
          </cell>
          <cell r="B72">
            <v>0.385</v>
          </cell>
        </row>
        <row r="72">
          <cell r="E72">
            <v>3.8445</v>
          </cell>
        </row>
        <row r="72">
          <cell r="G72">
            <v>0.37</v>
          </cell>
        </row>
        <row r="72">
          <cell r="J72">
            <v>0.045</v>
          </cell>
          <cell r="K72">
            <v>0.335</v>
          </cell>
        </row>
        <row r="73">
          <cell r="A73">
            <v>38899</v>
          </cell>
          <cell r="B73">
            <v>0.3975</v>
          </cell>
        </row>
        <row r="73">
          <cell r="E73">
            <v>3.9345</v>
          </cell>
        </row>
        <row r="73">
          <cell r="G73">
            <v>0.41</v>
          </cell>
        </row>
        <row r="73">
          <cell r="J73">
            <v>0.045</v>
          </cell>
          <cell r="K73">
            <v>0.35</v>
          </cell>
        </row>
        <row r="74">
          <cell r="A74">
            <v>38930</v>
          </cell>
          <cell r="B74">
            <v>0.4</v>
          </cell>
        </row>
        <row r="74">
          <cell r="E74">
            <v>3.8195</v>
          </cell>
        </row>
        <row r="74">
          <cell r="G74">
            <v>0.41</v>
          </cell>
        </row>
        <row r="74">
          <cell r="J74">
            <v>0.13</v>
          </cell>
          <cell r="K74">
            <v>0.35</v>
          </cell>
        </row>
        <row r="75">
          <cell r="A75">
            <v>38961</v>
          </cell>
          <cell r="B75">
            <v>0.3975</v>
          </cell>
        </row>
        <row r="75">
          <cell r="E75">
            <v>3.6725</v>
          </cell>
        </row>
        <row r="75">
          <cell r="G75">
            <v>0.36</v>
          </cell>
        </row>
        <row r="75">
          <cell r="J75">
            <v>0.13</v>
          </cell>
          <cell r="K75">
            <v>0.315</v>
          </cell>
        </row>
        <row r="76">
          <cell r="A76">
            <v>38991</v>
          </cell>
          <cell r="B76">
            <v>0.4</v>
          </cell>
        </row>
        <row r="76">
          <cell r="E76">
            <v>3.5075</v>
          </cell>
        </row>
        <row r="76">
          <cell r="G76">
            <v>0.4</v>
          </cell>
        </row>
        <row r="76">
          <cell r="J76">
            <v>0.13</v>
          </cell>
          <cell r="K76">
            <v>0.36</v>
          </cell>
        </row>
        <row r="77">
          <cell r="A77">
            <v>39022</v>
          </cell>
          <cell r="B77">
            <v>0.555</v>
          </cell>
        </row>
        <row r="77">
          <cell r="E77">
            <v>3.5025</v>
          </cell>
        </row>
        <row r="77">
          <cell r="G77">
            <v>0.73</v>
          </cell>
        </row>
        <row r="77">
          <cell r="J77">
            <v>0.13</v>
          </cell>
          <cell r="K77">
            <v>0.46</v>
          </cell>
        </row>
        <row r="78">
          <cell r="A78">
            <v>39052</v>
          </cell>
          <cell r="B78">
            <v>0.91</v>
          </cell>
        </row>
        <row r="78">
          <cell r="E78">
            <v>3.5405</v>
          </cell>
        </row>
        <row r="78">
          <cell r="G78">
            <v>0.98</v>
          </cell>
        </row>
        <row r="78">
          <cell r="J78">
            <v>0.13</v>
          </cell>
          <cell r="K78">
            <v>0.77</v>
          </cell>
        </row>
        <row r="79">
          <cell r="A79">
            <v>39083</v>
          </cell>
          <cell r="B79">
            <v>1.215</v>
          </cell>
        </row>
        <row r="79">
          <cell r="E79">
            <v>3.5855</v>
          </cell>
        </row>
        <row r="79">
          <cell r="G79">
            <v>1.6</v>
          </cell>
        </row>
        <row r="79">
          <cell r="J79">
            <v>0.045</v>
          </cell>
          <cell r="K79">
            <v>1.04</v>
          </cell>
        </row>
        <row r="80">
          <cell r="A80">
            <v>39114</v>
          </cell>
          <cell r="B80">
            <v>1.215</v>
          </cell>
        </row>
        <row r="80">
          <cell r="E80">
            <v>3.6235</v>
          </cell>
        </row>
        <row r="80">
          <cell r="G80">
            <v>1.6</v>
          </cell>
        </row>
        <row r="80">
          <cell r="J80">
            <v>0.045</v>
          </cell>
          <cell r="K80">
            <v>1.04</v>
          </cell>
        </row>
        <row r="81">
          <cell r="A81">
            <v>39142</v>
          </cell>
          <cell r="B81">
            <v>0.655</v>
          </cell>
        </row>
        <row r="81">
          <cell r="E81">
            <v>3.6175</v>
          </cell>
        </row>
        <row r="81">
          <cell r="G81">
            <v>0.72</v>
          </cell>
        </row>
        <row r="81">
          <cell r="J81">
            <v>0.045</v>
          </cell>
          <cell r="K81">
            <v>0.54</v>
          </cell>
        </row>
        <row r="82">
          <cell r="A82">
            <v>39173</v>
          </cell>
          <cell r="B82">
            <v>0.435</v>
          </cell>
        </row>
        <row r="82">
          <cell r="E82">
            <v>3.6175</v>
          </cell>
        </row>
        <row r="82">
          <cell r="G82">
            <v>0.38</v>
          </cell>
        </row>
        <row r="82">
          <cell r="J82">
            <v>0.045</v>
          </cell>
          <cell r="K82">
            <v>0.36</v>
          </cell>
        </row>
        <row r="83">
          <cell r="A83">
            <v>39203</v>
          </cell>
          <cell r="B83">
            <v>0.385</v>
          </cell>
        </row>
        <row r="83">
          <cell r="E83">
            <v>3.7875</v>
          </cell>
        </row>
        <row r="83">
          <cell r="G83">
            <v>0.33</v>
          </cell>
        </row>
        <row r="83">
          <cell r="J83">
            <v>0.045</v>
          </cell>
          <cell r="K83">
            <v>0.325</v>
          </cell>
        </row>
        <row r="84">
          <cell r="A84">
            <v>39234</v>
          </cell>
          <cell r="B84">
            <v>0.385</v>
          </cell>
        </row>
        <row r="84">
          <cell r="E84">
            <v>3.9395</v>
          </cell>
        </row>
        <row r="84">
          <cell r="G84">
            <v>0.37</v>
          </cell>
        </row>
        <row r="84">
          <cell r="J84">
            <v>0.045</v>
          </cell>
          <cell r="K84">
            <v>0.335</v>
          </cell>
        </row>
        <row r="85">
          <cell r="A85">
            <v>39264</v>
          </cell>
          <cell r="B85">
            <v>0.3975</v>
          </cell>
        </row>
        <row r="85">
          <cell r="E85">
            <v>4.032</v>
          </cell>
        </row>
        <row r="85">
          <cell r="G85">
            <v>0.41</v>
          </cell>
        </row>
        <row r="85">
          <cell r="J85">
            <v>0.045</v>
          </cell>
          <cell r="K85">
            <v>0.35</v>
          </cell>
        </row>
        <row r="86">
          <cell r="A86">
            <v>39295</v>
          </cell>
          <cell r="B86">
            <v>0.4</v>
          </cell>
        </row>
        <row r="86">
          <cell r="E86">
            <v>3.917</v>
          </cell>
        </row>
        <row r="86">
          <cell r="G86">
            <v>0.41</v>
          </cell>
        </row>
        <row r="86">
          <cell r="J86">
            <v>0.13</v>
          </cell>
          <cell r="K86">
            <v>0.35</v>
          </cell>
        </row>
        <row r="87">
          <cell r="A87">
            <v>39326</v>
          </cell>
          <cell r="B87">
            <v>0.3975</v>
          </cell>
        </row>
        <row r="87">
          <cell r="E87">
            <v>3.77</v>
          </cell>
        </row>
        <row r="87">
          <cell r="G87">
            <v>0.36</v>
          </cell>
        </row>
        <row r="87">
          <cell r="J87">
            <v>0.13</v>
          </cell>
          <cell r="K87">
            <v>0.315</v>
          </cell>
        </row>
        <row r="88">
          <cell r="A88">
            <v>39356</v>
          </cell>
          <cell r="B88">
            <v>0.4</v>
          </cell>
        </row>
        <row r="88">
          <cell r="E88">
            <v>3.605</v>
          </cell>
        </row>
        <row r="88">
          <cell r="G88">
            <v>0.4</v>
          </cell>
        </row>
        <row r="88">
          <cell r="J88">
            <v>0.13</v>
          </cell>
          <cell r="K88">
            <v>0.36</v>
          </cell>
        </row>
        <row r="89">
          <cell r="A89">
            <v>39387</v>
          </cell>
          <cell r="B89">
            <v>0.555</v>
          </cell>
        </row>
        <row r="89">
          <cell r="E89">
            <v>3.6</v>
          </cell>
        </row>
        <row r="89">
          <cell r="G89">
            <v>0.73</v>
          </cell>
        </row>
        <row r="89">
          <cell r="J89">
            <v>0.13</v>
          </cell>
          <cell r="K89">
            <v>0.46</v>
          </cell>
        </row>
        <row r="90">
          <cell r="A90">
            <v>39417</v>
          </cell>
          <cell r="B90">
            <v>0.91</v>
          </cell>
        </row>
        <row r="90">
          <cell r="E90">
            <v>3.638</v>
          </cell>
        </row>
        <row r="90">
          <cell r="G90">
            <v>0.98</v>
          </cell>
        </row>
        <row r="90">
          <cell r="J90">
            <v>0.13</v>
          </cell>
          <cell r="K90">
            <v>0.77</v>
          </cell>
        </row>
        <row r="91">
          <cell r="A91">
            <v>39448</v>
          </cell>
          <cell r="B91">
            <v>1.215</v>
          </cell>
        </row>
        <row r="91">
          <cell r="E91">
            <v>3.683</v>
          </cell>
        </row>
        <row r="91">
          <cell r="G91">
            <v>1.6</v>
          </cell>
        </row>
        <row r="91">
          <cell r="J91">
            <v>0.045</v>
          </cell>
          <cell r="K91">
            <v>1.04</v>
          </cell>
        </row>
        <row r="92">
          <cell r="A92">
            <v>39479</v>
          </cell>
          <cell r="B92">
            <v>1.215</v>
          </cell>
        </row>
        <row r="92">
          <cell r="E92">
            <v>3.721</v>
          </cell>
        </row>
        <row r="92">
          <cell r="G92">
            <v>1.6</v>
          </cell>
        </row>
        <row r="92">
          <cell r="J92">
            <v>0.045</v>
          </cell>
          <cell r="K92">
            <v>1.04</v>
          </cell>
        </row>
        <row r="93">
          <cell r="A93">
            <v>39508</v>
          </cell>
          <cell r="B93">
            <v>0.655</v>
          </cell>
        </row>
        <row r="93">
          <cell r="E93">
            <v>3.715</v>
          </cell>
        </row>
        <row r="93">
          <cell r="G93">
            <v>0.72</v>
          </cell>
        </row>
        <row r="93">
          <cell r="J93">
            <v>0.045</v>
          </cell>
          <cell r="K93">
            <v>0.54</v>
          </cell>
        </row>
        <row r="94">
          <cell r="A94">
            <v>39539</v>
          </cell>
          <cell r="B94">
            <v>0.435</v>
          </cell>
        </row>
        <row r="94">
          <cell r="E94">
            <v>3.715</v>
          </cell>
        </row>
        <row r="94">
          <cell r="G94">
            <v>0.38</v>
          </cell>
        </row>
        <row r="94">
          <cell r="J94">
            <v>0.045</v>
          </cell>
          <cell r="K94">
            <v>0.36</v>
          </cell>
        </row>
        <row r="95">
          <cell r="A95">
            <v>39569</v>
          </cell>
          <cell r="B95">
            <v>0.385</v>
          </cell>
        </row>
        <row r="95">
          <cell r="E95">
            <v>3.885</v>
          </cell>
        </row>
        <row r="95">
          <cell r="G95">
            <v>0.33</v>
          </cell>
        </row>
        <row r="95">
          <cell r="J95">
            <v>0.045</v>
          </cell>
          <cell r="K95">
            <v>0.325</v>
          </cell>
        </row>
        <row r="96">
          <cell r="A96">
            <v>39600</v>
          </cell>
          <cell r="B96">
            <v>0.385</v>
          </cell>
        </row>
        <row r="96">
          <cell r="E96">
            <v>4.037</v>
          </cell>
        </row>
        <row r="96">
          <cell r="G96">
            <v>0.37</v>
          </cell>
        </row>
        <row r="96">
          <cell r="J96">
            <v>0.045</v>
          </cell>
          <cell r="K96">
            <v>0.335</v>
          </cell>
        </row>
        <row r="97">
          <cell r="A97">
            <v>39630</v>
          </cell>
          <cell r="B97">
            <v>0.3975</v>
          </cell>
        </row>
        <row r="97">
          <cell r="E97">
            <v>4.132</v>
          </cell>
        </row>
        <row r="97">
          <cell r="G97">
            <v>0.41</v>
          </cell>
        </row>
        <row r="97">
          <cell r="J97">
            <v>0.045</v>
          </cell>
          <cell r="K97">
            <v>0.35</v>
          </cell>
        </row>
        <row r="98">
          <cell r="A98">
            <v>39661</v>
          </cell>
          <cell r="B98">
            <v>0.4</v>
          </cell>
        </row>
        <row r="98">
          <cell r="E98">
            <v>4.017</v>
          </cell>
        </row>
        <row r="98">
          <cell r="G98">
            <v>0.41</v>
          </cell>
        </row>
        <row r="98">
          <cell r="J98">
            <v>0.13</v>
          </cell>
          <cell r="K98">
            <v>0.35</v>
          </cell>
        </row>
        <row r="99">
          <cell r="A99">
            <v>39692</v>
          </cell>
          <cell r="B99">
            <v>0.3975</v>
          </cell>
        </row>
        <row r="99">
          <cell r="E99">
            <v>3.87</v>
          </cell>
        </row>
        <row r="99">
          <cell r="G99">
            <v>0.36</v>
          </cell>
        </row>
        <row r="99">
          <cell r="J99">
            <v>0.13</v>
          </cell>
          <cell r="K99">
            <v>0.315</v>
          </cell>
        </row>
        <row r="100">
          <cell r="A100">
            <v>39722</v>
          </cell>
          <cell r="B100">
            <v>0.4</v>
          </cell>
        </row>
        <row r="100">
          <cell r="E100">
            <v>3.705</v>
          </cell>
        </row>
        <row r="100">
          <cell r="G100">
            <v>0.4</v>
          </cell>
        </row>
        <row r="100">
          <cell r="J100">
            <v>0.13</v>
          </cell>
          <cell r="K100">
            <v>0.36</v>
          </cell>
        </row>
        <row r="101">
          <cell r="A101">
            <v>39753</v>
          </cell>
          <cell r="B101">
            <v>0.555</v>
          </cell>
        </row>
        <row r="101">
          <cell r="E101">
            <v>3.7</v>
          </cell>
        </row>
        <row r="101">
          <cell r="G101">
            <v>0.73</v>
          </cell>
        </row>
        <row r="101">
          <cell r="J101">
            <v>0.13</v>
          </cell>
          <cell r="K101">
            <v>0.46</v>
          </cell>
        </row>
        <row r="102">
          <cell r="A102">
            <v>39783</v>
          </cell>
          <cell r="B102">
            <v>0.91</v>
          </cell>
        </row>
        <row r="102">
          <cell r="E102">
            <v>3.738</v>
          </cell>
        </row>
        <row r="102">
          <cell r="G102">
            <v>0.98</v>
          </cell>
        </row>
        <row r="102">
          <cell r="J102">
            <v>0.13</v>
          </cell>
          <cell r="K102">
            <v>0.77</v>
          </cell>
        </row>
        <row r="103">
          <cell r="A103">
            <v>39814</v>
          </cell>
          <cell r="B103">
            <v>1.215</v>
          </cell>
        </row>
        <row r="103">
          <cell r="E103">
            <v>3.783</v>
          </cell>
        </row>
        <row r="103">
          <cell r="G103">
            <v>1.6</v>
          </cell>
        </row>
        <row r="103">
          <cell r="J103">
            <v>0.045</v>
          </cell>
          <cell r="K103">
            <v>1.04</v>
          </cell>
        </row>
        <row r="104">
          <cell r="A104">
            <v>39845</v>
          </cell>
          <cell r="B104">
            <v>1.215</v>
          </cell>
        </row>
        <row r="104">
          <cell r="E104">
            <v>3.821</v>
          </cell>
        </row>
        <row r="104">
          <cell r="G104">
            <v>1.6</v>
          </cell>
        </row>
        <row r="104">
          <cell r="J104">
            <v>0.045</v>
          </cell>
          <cell r="K104">
            <v>1.04</v>
          </cell>
        </row>
        <row r="105">
          <cell r="A105">
            <v>39873</v>
          </cell>
          <cell r="B105">
            <v>0.655</v>
          </cell>
        </row>
        <row r="105">
          <cell r="E105">
            <v>3.815</v>
          </cell>
        </row>
        <row r="105">
          <cell r="G105">
            <v>0.72</v>
          </cell>
        </row>
        <row r="105">
          <cell r="J105">
            <v>0.045</v>
          </cell>
          <cell r="K105">
            <v>0.54</v>
          </cell>
        </row>
        <row r="106">
          <cell r="A106">
            <v>39904</v>
          </cell>
          <cell r="B106">
            <v>0.435</v>
          </cell>
        </row>
        <row r="106">
          <cell r="E106">
            <v>3.815</v>
          </cell>
        </row>
        <row r="106">
          <cell r="G106">
            <v>0.38</v>
          </cell>
        </row>
        <row r="106">
          <cell r="J106">
            <v>0.045</v>
          </cell>
          <cell r="K106">
            <v>0.36</v>
          </cell>
        </row>
        <row r="107">
          <cell r="A107">
            <v>39934</v>
          </cell>
          <cell r="B107">
            <v>0.385</v>
          </cell>
        </row>
        <row r="107">
          <cell r="E107">
            <v>3.985</v>
          </cell>
        </row>
        <row r="107">
          <cell r="G107">
            <v>0.33</v>
          </cell>
        </row>
        <row r="107">
          <cell r="J107">
            <v>0.045</v>
          </cell>
          <cell r="K107">
            <v>0.325</v>
          </cell>
        </row>
        <row r="108">
          <cell r="A108">
            <v>39965</v>
          </cell>
          <cell r="B108">
            <v>0.385</v>
          </cell>
        </row>
        <row r="108">
          <cell r="E108">
            <v>4.137</v>
          </cell>
        </row>
        <row r="108">
          <cell r="G108">
            <v>0.37</v>
          </cell>
        </row>
        <row r="108">
          <cell r="J108">
            <v>0.045</v>
          </cell>
          <cell r="K108">
            <v>0.335</v>
          </cell>
        </row>
        <row r="109">
          <cell r="A109">
            <v>39995</v>
          </cell>
          <cell r="B109">
            <v>0.3975</v>
          </cell>
        </row>
        <row r="109">
          <cell r="E109">
            <v>4.2345</v>
          </cell>
        </row>
        <row r="109">
          <cell r="G109">
            <v>0.41</v>
          </cell>
        </row>
        <row r="109">
          <cell r="J109">
            <v>0.045</v>
          </cell>
          <cell r="K109">
            <v>0.35</v>
          </cell>
        </row>
        <row r="110">
          <cell r="A110">
            <v>40026</v>
          </cell>
          <cell r="B110">
            <v>0.4</v>
          </cell>
        </row>
        <row r="110">
          <cell r="E110">
            <v>4.1195</v>
          </cell>
        </row>
        <row r="110">
          <cell r="G110">
            <v>0.41</v>
          </cell>
        </row>
        <row r="110">
          <cell r="J110">
            <v>0.13</v>
          </cell>
          <cell r="K110">
            <v>0.35</v>
          </cell>
        </row>
        <row r="111">
          <cell r="A111">
            <v>40057</v>
          </cell>
          <cell r="B111">
            <v>0.3975</v>
          </cell>
        </row>
        <row r="111">
          <cell r="E111">
            <v>3.9725</v>
          </cell>
        </row>
        <row r="111">
          <cell r="G111">
            <v>0.36</v>
          </cell>
        </row>
        <row r="111">
          <cell r="J111">
            <v>0.13</v>
          </cell>
          <cell r="K111">
            <v>0.315</v>
          </cell>
        </row>
        <row r="112">
          <cell r="A112">
            <v>40087</v>
          </cell>
          <cell r="B112">
            <v>0.4</v>
          </cell>
        </row>
        <row r="112">
          <cell r="E112">
            <v>3.8075</v>
          </cell>
        </row>
        <row r="112">
          <cell r="G112">
            <v>0.4</v>
          </cell>
        </row>
        <row r="112">
          <cell r="J112">
            <v>0.13</v>
          </cell>
          <cell r="K112">
            <v>0.36</v>
          </cell>
        </row>
        <row r="113">
          <cell r="A113">
            <v>40118</v>
          </cell>
          <cell r="B113">
            <v>0.555</v>
          </cell>
        </row>
        <row r="113">
          <cell r="E113">
            <v>3.8025</v>
          </cell>
        </row>
        <row r="113">
          <cell r="G113">
            <v>0.73</v>
          </cell>
        </row>
        <row r="113">
          <cell r="J113">
            <v>0.13</v>
          </cell>
          <cell r="K113">
            <v>0.46</v>
          </cell>
        </row>
        <row r="114">
          <cell r="A114">
            <v>40148</v>
          </cell>
          <cell r="B114">
            <v>0.91</v>
          </cell>
        </row>
        <row r="114">
          <cell r="E114">
            <v>3.8405</v>
          </cell>
        </row>
        <row r="114">
          <cell r="G114">
            <v>0.98</v>
          </cell>
        </row>
        <row r="114">
          <cell r="J114">
            <v>0.13</v>
          </cell>
          <cell r="K114">
            <v>0.77</v>
          </cell>
        </row>
        <row r="115">
          <cell r="A115">
            <v>40179</v>
          </cell>
          <cell r="B115">
            <v>1.215</v>
          </cell>
        </row>
        <row r="115">
          <cell r="E115">
            <v>3.8855</v>
          </cell>
        </row>
        <row r="115">
          <cell r="G115">
            <v>1.6</v>
          </cell>
        </row>
        <row r="115">
          <cell r="J115">
            <v>0.045</v>
          </cell>
          <cell r="K115">
            <v>1.04</v>
          </cell>
        </row>
        <row r="116">
          <cell r="A116">
            <v>40210</v>
          </cell>
          <cell r="B116">
            <v>1.215</v>
          </cell>
        </row>
        <row r="116">
          <cell r="E116">
            <v>3.9235</v>
          </cell>
        </row>
        <row r="116">
          <cell r="G116">
            <v>1.6</v>
          </cell>
        </row>
        <row r="116">
          <cell r="J116">
            <v>0.045</v>
          </cell>
          <cell r="K116">
            <v>1.04</v>
          </cell>
        </row>
        <row r="117">
          <cell r="A117">
            <v>40238</v>
          </cell>
          <cell r="B117">
            <v>0.655</v>
          </cell>
        </row>
        <row r="117">
          <cell r="E117">
            <v>3.9175</v>
          </cell>
        </row>
        <row r="117">
          <cell r="G117">
            <v>0.72</v>
          </cell>
        </row>
        <row r="117">
          <cell r="J117">
            <v>0.045</v>
          </cell>
          <cell r="K117">
            <v>0.54</v>
          </cell>
        </row>
        <row r="118">
          <cell r="A118">
            <v>40269</v>
          </cell>
          <cell r="B118">
            <v>0.435</v>
          </cell>
        </row>
        <row r="118">
          <cell r="E118">
            <v>3.9175</v>
          </cell>
        </row>
        <row r="118">
          <cell r="G118">
            <v>0.38</v>
          </cell>
        </row>
        <row r="118">
          <cell r="J118">
            <v>0.045</v>
          </cell>
          <cell r="K118">
            <v>0.36</v>
          </cell>
        </row>
        <row r="119">
          <cell r="A119">
            <v>40299</v>
          </cell>
          <cell r="B119">
            <v>0.385</v>
          </cell>
        </row>
        <row r="119">
          <cell r="E119">
            <v>4.0875</v>
          </cell>
        </row>
        <row r="119">
          <cell r="G119">
            <v>0.33</v>
          </cell>
        </row>
        <row r="119">
          <cell r="J119">
            <v>0.045</v>
          </cell>
          <cell r="K119">
            <v>0.325</v>
          </cell>
        </row>
        <row r="120">
          <cell r="A120">
            <v>40330</v>
          </cell>
          <cell r="B120">
            <v>0.385</v>
          </cell>
        </row>
        <row r="120">
          <cell r="E120">
            <v>4.2395</v>
          </cell>
        </row>
        <row r="120">
          <cell r="G120">
            <v>0.37</v>
          </cell>
        </row>
        <row r="120">
          <cell r="J120">
            <v>0.045</v>
          </cell>
          <cell r="K120">
            <v>0.335</v>
          </cell>
        </row>
        <row r="121">
          <cell r="A121">
            <v>40360</v>
          </cell>
          <cell r="B121">
            <v>0.3975</v>
          </cell>
        </row>
        <row r="121">
          <cell r="E121">
            <v>4.3395</v>
          </cell>
        </row>
        <row r="121">
          <cell r="G121">
            <v>0.41</v>
          </cell>
        </row>
        <row r="121">
          <cell r="J121">
            <v>0.045</v>
          </cell>
          <cell r="K121">
            <v>0.35</v>
          </cell>
        </row>
        <row r="122">
          <cell r="A122">
            <v>40391</v>
          </cell>
          <cell r="B122">
            <v>0.4</v>
          </cell>
        </row>
        <row r="122">
          <cell r="E122">
            <v>4.2245</v>
          </cell>
        </row>
        <row r="122">
          <cell r="G122">
            <v>0.41</v>
          </cell>
        </row>
        <row r="122">
          <cell r="J122">
            <v>0.13</v>
          </cell>
          <cell r="K122">
            <v>0.35</v>
          </cell>
        </row>
        <row r="123">
          <cell r="A123">
            <v>40422</v>
          </cell>
          <cell r="B123">
            <v>0.3975</v>
          </cell>
        </row>
        <row r="123">
          <cell r="E123">
            <v>4.0775</v>
          </cell>
        </row>
        <row r="123">
          <cell r="G123">
            <v>0.36</v>
          </cell>
        </row>
        <row r="123">
          <cell r="J123">
            <v>0.13</v>
          </cell>
          <cell r="K123">
            <v>0.315</v>
          </cell>
        </row>
        <row r="124">
          <cell r="A124">
            <v>40452</v>
          </cell>
          <cell r="B124">
            <v>0.4</v>
          </cell>
        </row>
        <row r="124">
          <cell r="E124">
            <v>3.9125</v>
          </cell>
        </row>
        <row r="124">
          <cell r="G124">
            <v>0.4</v>
          </cell>
        </row>
        <row r="124">
          <cell r="J124">
            <v>0.13</v>
          </cell>
          <cell r="K124">
            <v>0.36</v>
          </cell>
        </row>
        <row r="125">
          <cell r="A125">
            <v>40483</v>
          </cell>
          <cell r="B125">
            <v>0.555</v>
          </cell>
        </row>
        <row r="125">
          <cell r="E125">
            <v>3.9075</v>
          </cell>
        </row>
        <row r="125">
          <cell r="G125">
            <v>0.73</v>
          </cell>
        </row>
        <row r="125">
          <cell r="J125">
            <v>0.13</v>
          </cell>
          <cell r="K125">
            <v>0.46</v>
          </cell>
        </row>
        <row r="126">
          <cell r="A126">
            <v>40513</v>
          </cell>
          <cell r="B126">
            <v>0.91</v>
          </cell>
        </row>
        <row r="126">
          <cell r="E126">
            <v>3.9455</v>
          </cell>
        </row>
        <row r="126">
          <cell r="G126">
            <v>0.98</v>
          </cell>
        </row>
        <row r="126">
          <cell r="J126">
            <v>0.13</v>
          </cell>
          <cell r="K126">
            <v>0.77</v>
          </cell>
        </row>
        <row r="127">
          <cell r="A127">
            <v>40544</v>
          </cell>
          <cell r="B127">
            <v>1.215</v>
          </cell>
        </row>
        <row r="127">
          <cell r="E127">
            <v>3.9905</v>
          </cell>
        </row>
        <row r="127">
          <cell r="G127">
            <v>1.6</v>
          </cell>
        </row>
        <row r="127">
          <cell r="J127">
            <v>0.045</v>
          </cell>
          <cell r="K127">
            <v>1.04</v>
          </cell>
        </row>
        <row r="128">
          <cell r="A128">
            <v>40575</v>
          </cell>
          <cell r="B128">
            <v>1.215</v>
          </cell>
        </row>
        <row r="128">
          <cell r="E128">
            <v>4.0285</v>
          </cell>
        </row>
        <row r="128">
          <cell r="G128">
            <v>1.6</v>
          </cell>
        </row>
        <row r="128">
          <cell r="J128">
            <v>0.045</v>
          </cell>
          <cell r="K128">
            <v>1.04</v>
          </cell>
        </row>
        <row r="129">
          <cell r="A129">
            <v>40603</v>
          </cell>
          <cell r="B129">
            <v>0.655</v>
          </cell>
        </row>
        <row r="129">
          <cell r="E129">
            <v>4.0225</v>
          </cell>
        </row>
        <row r="129">
          <cell r="G129">
            <v>0.72</v>
          </cell>
        </row>
        <row r="129">
          <cell r="J129">
            <v>0.045</v>
          </cell>
          <cell r="K129">
            <v>0.54</v>
          </cell>
        </row>
        <row r="130">
          <cell r="A130">
            <v>40634</v>
          </cell>
          <cell r="B130">
            <v>0.435</v>
          </cell>
        </row>
        <row r="130">
          <cell r="E130">
            <v>4.0225</v>
          </cell>
        </row>
        <row r="130">
          <cell r="G130">
            <v>0.38</v>
          </cell>
        </row>
        <row r="130">
          <cell r="J130">
            <v>0.045</v>
          </cell>
          <cell r="K130">
            <v>0.36</v>
          </cell>
        </row>
        <row r="131">
          <cell r="A131">
            <v>40664</v>
          </cell>
        </row>
        <row r="131">
          <cell r="E131">
            <v>4.1925</v>
          </cell>
        </row>
        <row r="131">
          <cell r="G131">
            <v>0.33</v>
          </cell>
        </row>
        <row r="131">
          <cell r="J131">
            <v>0.045</v>
          </cell>
          <cell r="K131">
            <v>0.325</v>
          </cell>
        </row>
        <row r="132">
          <cell r="A132">
            <v>40695</v>
          </cell>
        </row>
        <row r="132">
          <cell r="E132">
            <v>4.3445</v>
          </cell>
        </row>
        <row r="132">
          <cell r="G132">
            <v>0.37</v>
          </cell>
        </row>
        <row r="132">
          <cell r="J132">
            <v>0.045</v>
          </cell>
          <cell r="K132">
            <v>0.335</v>
          </cell>
        </row>
        <row r="133">
          <cell r="A133">
            <v>40725</v>
          </cell>
        </row>
        <row r="133">
          <cell r="E133">
            <v>4.447</v>
          </cell>
        </row>
        <row r="133">
          <cell r="G133">
            <v>0.41</v>
          </cell>
        </row>
        <row r="133">
          <cell r="J133">
            <v>0.045</v>
          </cell>
          <cell r="K133">
            <v>0.35</v>
          </cell>
        </row>
        <row r="134">
          <cell r="A134">
            <v>40756</v>
          </cell>
        </row>
        <row r="134">
          <cell r="E134">
            <v>4.332</v>
          </cell>
        </row>
        <row r="134">
          <cell r="G134">
            <v>0.41</v>
          </cell>
        </row>
        <row r="134">
          <cell r="J134">
            <v>0.13</v>
          </cell>
          <cell r="K134">
            <v>0.35</v>
          </cell>
        </row>
      </sheetData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A7">
            <v>37181</v>
          </cell>
        </row>
        <row r="7">
          <cell r="C7">
            <v>25.9</v>
          </cell>
        </row>
        <row r="7">
          <cell r="G7">
            <v>15.75</v>
          </cell>
        </row>
        <row r="7">
          <cell r="J7">
            <v>37135</v>
          </cell>
        </row>
        <row r="7">
          <cell r="L7">
            <v>20.3</v>
          </cell>
        </row>
        <row r="7">
          <cell r="P7">
            <v>19.5</v>
          </cell>
        </row>
        <row r="8">
          <cell r="A8">
            <v>37182</v>
          </cell>
        </row>
        <row r="8">
          <cell r="C8">
            <v>27</v>
          </cell>
        </row>
        <row r="8">
          <cell r="G8">
            <v>18</v>
          </cell>
        </row>
        <row r="8">
          <cell r="J8">
            <v>37165</v>
          </cell>
        </row>
        <row r="8">
          <cell r="L8">
            <v>27</v>
          </cell>
        </row>
        <row r="8">
          <cell r="P8">
            <v>20.25</v>
          </cell>
        </row>
        <row r="9">
          <cell r="A9">
            <v>37183</v>
          </cell>
        </row>
        <row r="9">
          <cell r="C9">
            <v>27</v>
          </cell>
        </row>
        <row r="9">
          <cell r="G9">
            <v>18</v>
          </cell>
        </row>
        <row r="9">
          <cell r="J9">
            <v>37196</v>
          </cell>
        </row>
        <row r="9">
          <cell r="L9">
            <v>27</v>
          </cell>
        </row>
        <row r="9">
          <cell r="P9">
            <v>20.25</v>
          </cell>
        </row>
        <row r="10">
          <cell r="A10">
            <v>37184</v>
          </cell>
        </row>
        <row r="10">
          <cell r="C10">
            <v>27</v>
          </cell>
        </row>
        <row r="10">
          <cell r="G10">
            <v>18</v>
          </cell>
        </row>
        <row r="10">
          <cell r="J10">
            <v>37226</v>
          </cell>
        </row>
        <row r="10">
          <cell r="L10">
            <v>31.5</v>
          </cell>
        </row>
        <row r="10">
          <cell r="P10">
            <v>23.625</v>
          </cell>
        </row>
        <row r="11">
          <cell r="A11">
            <v>37185</v>
          </cell>
        </row>
        <row r="11">
          <cell r="C11">
            <v>18</v>
          </cell>
        </row>
        <row r="11">
          <cell r="G11">
            <v>18</v>
          </cell>
        </row>
        <row r="11">
          <cell r="J11">
            <v>37257</v>
          </cell>
        </row>
        <row r="11">
          <cell r="L11">
            <v>31.75</v>
          </cell>
        </row>
        <row r="11">
          <cell r="P11">
            <v>23.813</v>
          </cell>
        </row>
        <row r="12">
          <cell r="A12">
            <v>37186</v>
          </cell>
        </row>
        <row r="12">
          <cell r="C12">
            <v>27</v>
          </cell>
        </row>
        <row r="12">
          <cell r="G12">
            <v>18</v>
          </cell>
        </row>
        <row r="12">
          <cell r="J12">
            <v>37288</v>
          </cell>
        </row>
        <row r="12">
          <cell r="L12">
            <v>31.25</v>
          </cell>
        </row>
        <row r="12">
          <cell r="P12">
            <v>23.438</v>
          </cell>
        </row>
        <row r="13">
          <cell r="A13">
            <v>37187</v>
          </cell>
        </row>
        <row r="13">
          <cell r="C13">
            <v>27</v>
          </cell>
        </row>
        <row r="13">
          <cell r="G13">
            <v>18</v>
          </cell>
        </row>
        <row r="13">
          <cell r="J13">
            <v>37316</v>
          </cell>
        </row>
        <row r="13">
          <cell r="L13">
            <v>30.5</v>
          </cell>
        </row>
        <row r="13">
          <cell r="P13">
            <v>22.875</v>
          </cell>
        </row>
        <row r="14">
          <cell r="A14">
            <v>37188</v>
          </cell>
        </row>
        <row r="14">
          <cell r="C14">
            <v>27</v>
          </cell>
        </row>
        <row r="14">
          <cell r="G14">
            <v>18</v>
          </cell>
        </row>
        <row r="14">
          <cell r="J14">
            <v>37347</v>
          </cell>
        </row>
        <row r="14">
          <cell r="L14">
            <v>29.75</v>
          </cell>
        </row>
        <row r="14">
          <cell r="P14">
            <v>22.313</v>
          </cell>
        </row>
        <row r="15">
          <cell r="A15">
            <v>37189</v>
          </cell>
        </row>
        <row r="15">
          <cell r="C15">
            <v>27</v>
          </cell>
        </row>
        <row r="15">
          <cell r="G15">
            <v>18</v>
          </cell>
        </row>
        <row r="15">
          <cell r="J15">
            <v>37377</v>
          </cell>
        </row>
        <row r="15">
          <cell r="L15">
            <v>34.5</v>
          </cell>
        </row>
        <row r="15">
          <cell r="P15">
            <v>25.875</v>
          </cell>
        </row>
        <row r="16">
          <cell r="A16">
            <v>37190</v>
          </cell>
        </row>
        <row r="16">
          <cell r="C16">
            <v>27</v>
          </cell>
        </row>
        <row r="16">
          <cell r="G16">
            <v>18</v>
          </cell>
        </row>
        <row r="16">
          <cell r="J16">
            <v>37408</v>
          </cell>
        </row>
        <row r="16">
          <cell r="L16">
            <v>42</v>
          </cell>
        </row>
        <row r="16">
          <cell r="P16">
            <v>31.5</v>
          </cell>
        </row>
        <row r="17">
          <cell r="A17">
            <v>37191</v>
          </cell>
        </row>
        <row r="17">
          <cell r="C17">
            <v>27</v>
          </cell>
        </row>
        <row r="17">
          <cell r="G17">
            <v>18</v>
          </cell>
        </row>
        <row r="17">
          <cell r="J17">
            <v>37438</v>
          </cell>
        </row>
        <row r="17">
          <cell r="L17">
            <v>50</v>
          </cell>
        </row>
        <row r="17">
          <cell r="P17">
            <v>37.5</v>
          </cell>
        </row>
        <row r="18">
          <cell r="A18">
            <v>37192</v>
          </cell>
        </row>
        <row r="18">
          <cell r="C18">
            <v>18</v>
          </cell>
        </row>
        <row r="18">
          <cell r="G18">
            <v>18</v>
          </cell>
        </row>
        <row r="18">
          <cell r="J18">
            <v>37469</v>
          </cell>
        </row>
        <row r="18">
          <cell r="L18">
            <v>58.5</v>
          </cell>
        </row>
        <row r="18">
          <cell r="P18">
            <v>43.875</v>
          </cell>
        </row>
        <row r="19">
          <cell r="A19">
            <v>37193</v>
          </cell>
        </row>
        <row r="19">
          <cell r="C19">
            <v>27</v>
          </cell>
        </row>
        <row r="19">
          <cell r="G19">
            <v>18</v>
          </cell>
        </row>
        <row r="19">
          <cell r="J19">
            <v>37500</v>
          </cell>
        </row>
        <row r="19">
          <cell r="L19">
            <v>48</v>
          </cell>
        </row>
        <row r="19">
          <cell r="P19">
            <v>36</v>
          </cell>
        </row>
        <row r="20">
          <cell r="A20">
            <v>37194</v>
          </cell>
        </row>
        <row r="20">
          <cell r="C20">
            <v>27</v>
          </cell>
        </row>
        <row r="20">
          <cell r="G20">
            <v>18</v>
          </cell>
        </row>
        <row r="20">
          <cell r="J20">
            <v>37530</v>
          </cell>
        </row>
        <row r="20">
          <cell r="L20">
            <v>35.25</v>
          </cell>
        </row>
        <row r="20">
          <cell r="P20">
            <v>26.438</v>
          </cell>
        </row>
        <row r="21">
          <cell r="A21">
            <v>37195</v>
          </cell>
        </row>
        <row r="21">
          <cell r="C21">
            <v>27</v>
          </cell>
        </row>
        <row r="21">
          <cell r="G21">
            <v>18</v>
          </cell>
        </row>
        <row r="21">
          <cell r="J21">
            <v>37561</v>
          </cell>
        </row>
        <row r="21">
          <cell r="L21">
            <v>33.75</v>
          </cell>
        </row>
        <row r="21">
          <cell r="P21">
            <v>25.313</v>
          </cell>
        </row>
        <row r="22">
          <cell r="A22">
            <v>37196</v>
          </cell>
        </row>
        <row r="22">
          <cell r="C22">
            <v>27</v>
          </cell>
        </row>
        <row r="22">
          <cell r="G22">
            <v>17.75</v>
          </cell>
        </row>
        <row r="22">
          <cell r="J22">
            <v>37591</v>
          </cell>
        </row>
        <row r="22">
          <cell r="L22">
            <v>34.5</v>
          </cell>
        </row>
        <row r="22">
          <cell r="P22">
            <v>25.875</v>
          </cell>
        </row>
        <row r="23">
          <cell r="A23">
            <v>37197</v>
          </cell>
        </row>
        <row r="23">
          <cell r="C23">
            <v>27</v>
          </cell>
        </row>
        <row r="23">
          <cell r="G23">
            <v>17.75</v>
          </cell>
        </row>
        <row r="23">
          <cell r="J23">
            <v>37622</v>
          </cell>
        </row>
        <row r="23">
          <cell r="L23">
            <v>35.25</v>
          </cell>
        </row>
        <row r="23">
          <cell r="P23">
            <v>26.438</v>
          </cell>
        </row>
        <row r="24">
          <cell r="A24">
            <v>37198</v>
          </cell>
        </row>
        <row r="24">
          <cell r="C24">
            <v>27</v>
          </cell>
        </row>
        <row r="24">
          <cell r="G24">
            <v>17.75</v>
          </cell>
        </row>
        <row r="24">
          <cell r="J24">
            <v>37653</v>
          </cell>
        </row>
        <row r="24">
          <cell r="L24">
            <v>34.75</v>
          </cell>
        </row>
        <row r="24">
          <cell r="P24">
            <v>26.063</v>
          </cell>
        </row>
        <row r="25">
          <cell r="A25">
            <v>37199</v>
          </cell>
        </row>
        <row r="25">
          <cell r="C25">
            <v>17.75</v>
          </cell>
        </row>
        <row r="25">
          <cell r="G25">
            <v>17.75</v>
          </cell>
        </row>
        <row r="25">
          <cell r="J25">
            <v>37681</v>
          </cell>
        </row>
        <row r="25">
          <cell r="L25">
            <v>34.75</v>
          </cell>
        </row>
        <row r="25">
          <cell r="P25">
            <v>26.063</v>
          </cell>
        </row>
        <row r="26">
          <cell r="A26">
            <v>37200</v>
          </cell>
        </row>
        <row r="26">
          <cell r="C26">
            <v>27</v>
          </cell>
        </row>
        <row r="26">
          <cell r="G26">
            <v>17.75</v>
          </cell>
        </row>
        <row r="26">
          <cell r="J26">
            <v>37712</v>
          </cell>
        </row>
        <row r="26">
          <cell r="L26">
            <v>34.25</v>
          </cell>
        </row>
        <row r="26">
          <cell r="P26">
            <v>25.688</v>
          </cell>
        </row>
        <row r="27">
          <cell r="A27">
            <v>37201</v>
          </cell>
        </row>
        <row r="27">
          <cell r="C27">
            <v>27</v>
          </cell>
        </row>
        <row r="27">
          <cell r="G27">
            <v>17.75</v>
          </cell>
        </row>
        <row r="27">
          <cell r="J27">
            <v>37742</v>
          </cell>
        </row>
        <row r="27">
          <cell r="L27">
            <v>34.25</v>
          </cell>
        </row>
        <row r="27">
          <cell r="P27">
            <v>25.688</v>
          </cell>
        </row>
        <row r="28">
          <cell r="A28">
            <v>37202</v>
          </cell>
        </row>
        <row r="28">
          <cell r="C28">
            <v>27</v>
          </cell>
        </row>
        <row r="28">
          <cell r="G28">
            <v>17.75</v>
          </cell>
        </row>
        <row r="28">
          <cell r="J28">
            <v>37773</v>
          </cell>
        </row>
        <row r="28">
          <cell r="L28">
            <v>38.75</v>
          </cell>
        </row>
        <row r="28">
          <cell r="P28">
            <v>29.063</v>
          </cell>
        </row>
        <row r="29">
          <cell r="A29">
            <v>37203</v>
          </cell>
        </row>
        <row r="29">
          <cell r="C29">
            <v>27</v>
          </cell>
        </row>
        <row r="29">
          <cell r="G29">
            <v>17.75</v>
          </cell>
        </row>
        <row r="29">
          <cell r="J29">
            <v>37803</v>
          </cell>
        </row>
        <row r="29">
          <cell r="L29">
            <v>53.25</v>
          </cell>
        </row>
        <row r="29">
          <cell r="P29">
            <v>39.938</v>
          </cell>
        </row>
        <row r="30">
          <cell r="A30">
            <v>37204</v>
          </cell>
        </row>
        <row r="30">
          <cell r="C30">
            <v>27</v>
          </cell>
        </row>
        <row r="30">
          <cell r="G30">
            <v>17.75</v>
          </cell>
        </row>
        <row r="30">
          <cell r="J30">
            <v>37834</v>
          </cell>
        </row>
        <row r="30">
          <cell r="L30">
            <v>59.75</v>
          </cell>
        </row>
        <row r="30">
          <cell r="P30">
            <v>44.813</v>
          </cell>
        </row>
        <row r="31">
          <cell r="A31">
            <v>37205</v>
          </cell>
        </row>
        <row r="31">
          <cell r="C31">
            <v>27</v>
          </cell>
        </row>
        <row r="31">
          <cell r="G31">
            <v>17.75</v>
          </cell>
        </row>
        <row r="31">
          <cell r="J31">
            <v>37865</v>
          </cell>
        </row>
        <row r="31">
          <cell r="L31">
            <v>47.25</v>
          </cell>
        </row>
        <row r="31">
          <cell r="P31">
            <v>35.438</v>
          </cell>
        </row>
        <row r="32">
          <cell r="A32">
            <v>37206</v>
          </cell>
        </row>
        <row r="32">
          <cell r="C32">
            <v>17.75</v>
          </cell>
        </row>
        <row r="32">
          <cell r="G32">
            <v>17.75</v>
          </cell>
        </row>
        <row r="32">
          <cell r="J32">
            <v>37895</v>
          </cell>
        </row>
        <row r="32">
          <cell r="L32">
            <v>36.75</v>
          </cell>
        </row>
        <row r="32">
          <cell r="P32">
            <v>27.563</v>
          </cell>
        </row>
        <row r="33">
          <cell r="A33">
            <v>37207</v>
          </cell>
        </row>
        <row r="33">
          <cell r="C33">
            <v>27</v>
          </cell>
        </row>
        <row r="33">
          <cell r="G33">
            <v>17.75</v>
          </cell>
        </row>
        <row r="33">
          <cell r="J33">
            <v>37926</v>
          </cell>
        </row>
        <row r="33">
          <cell r="L33">
            <v>35.25</v>
          </cell>
        </row>
        <row r="33">
          <cell r="P33">
            <v>26.438</v>
          </cell>
        </row>
        <row r="34">
          <cell r="A34">
            <v>37208</v>
          </cell>
        </row>
        <row r="34">
          <cell r="C34">
            <v>27</v>
          </cell>
        </row>
        <row r="34">
          <cell r="G34">
            <v>17.75</v>
          </cell>
        </row>
        <row r="34">
          <cell r="J34">
            <v>37956</v>
          </cell>
        </row>
        <row r="34">
          <cell r="L34">
            <v>35.25</v>
          </cell>
        </row>
        <row r="34">
          <cell r="P34">
            <v>26.438</v>
          </cell>
        </row>
        <row r="35">
          <cell r="A35">
            <v>37209</v>
          </cell>
        </row>
        <row r="35">
          <cell r="C35">
            <v>27</v>
          </cell>
        </row>
        <row r="35">
          <cell r="G35">
            <v>17.75</v>
          </cell>
        </row>
        <row r="35">
          <cell r="J35">
            <v>37987</v>
          </cell>
        </row>
        <row r="35">
          <cell r="L35">
            <v>36.23</v>
          </cell>
        </row>
        <row r="35">
          <cell r="P35">
            <v>27.173</v>
          </cell>
        </row>
        <row r="36">
          <cell r="A36">
            <v>37210</v>
          </cell>
        </row>
        <row r="36">
          <cell r="C36">
            <v>27</v>
          </cell>
        </row>
        <row r="36">
          <cell r="G36">
            <v>17.75</v>
          </cell>
        </row>
        <row r="36">
          <cell r="J36">
            <v>38018</v>
          </cell>
        </row>
        <row r="36">
          <cell r="L36">
            <v>35.8</v>
          </cell>
        </row>
        <row r="36">
          <cell r="P36">
            <v>26.85</v>
          </cell>
        </row>
        <row r="37">
          <cell r="A37">
            <v>37211</v>
          </cell>
        </row>
        <row r="37">
          <cell r="C37">
            <v>27</v>
          </cell>
        </row>
        <row r="37">
          <cell r="G37">
            <v>17.75</v>
          </cell>
        </row>
        <row r="37">
          <cell r="J37">
            <v>38047</v>
          </cell>
        </row>
        <row r="37">
          <cell r="L37">
            <v>35.8</v>
          </cell>
        </row>
        <row r="37">
          <cell r="P37">
            <v>26.85</v>
          </cell>
        </row>
        <row r="38">
          <cell r="A38">
            <v>37225</v>
          </cell>
        </row>
        <row r="38">
          <cell r="C38">
            <v>27</v>
          </cell>
        </row>
        <row r="38">
          <cell r="G38">
            <v>16.917</v>
          </cell>
        </row>
        <row r="38">
          <cell r="J38">
            <v>38078</v>
          </cell>
        </row>
        <row r="38">
          <cell r="L38">
            <v>35.37</v>
          </cell>
        </row>
        <row r="38">
          <cell r="P38">
            <v>26.528</v>
          </cell>
        </row>
        <row r="39">
          <cell r="A39">
            <v>37226</v>
          </cell>
        </row>
        <row r="39">
          <cell r="C39">
            <v>31.5</v>
          </cell>
        </row>
        <row r="39">
          <cell r="G39">
            <v>20.331</v>
          </cell>
        </row>
        <row r="39">
          <cell r="J39">
            <v>38108</v>
          </cell>
        </row>
        <row r="39">
          <cell r="L39">
            <v>35.37</v>
          </cell>
        </row>
        <row r="39">
          <cell r="P39">
            <v>26.528</v>
          </cell>
        </row>
        <row r="40">
          <cell r="A40">
            <v>37257</v>
          </cell>
        </row>
        <row r="40">
          <cell r="C40">
            <v>31.75</v>
          </cell>
        </row>
        <row r="40">
          <cell r="G40">
            <v>21.415</v>
          </cell>
        </row>
        <row r="40">
          <cell r="J40">
            <v>38139</v>
          </cell>
        </row>
        <row r="40">
          <cell r="L40">
            <v>39.23</v>
          </cell>
        </row>
        <row r="40">
          <cell r="P40">
            <v>29.423</v>
          </cell>
        </row>
        <row r="41">
          <cell r="A41">
            <v>37288</v>
          </cell>
        </row>
        <row r="41">
          <cell r="C41">
            <v>31.25</v>
          </cell>
        </row>
        <row r="41">
          <cell r="G41">
            <v>21.589</v>
          </cell>
        </row>
        <row r="41">
          <cell r="J41">
            <v>38169</v>
          </cell>
        </row>
        <row r="41">
          <cell r="L41">
            <v>51.64</v>
          </cell>
        </row>
        <row r="41">
          <cell r="P41">
            <v>38.73</v>
          </cell>
        </row>
        <row r="42">
          <cell r="A42">
            <v>37316</v>
          </cell>
        </row>
        <row r="42">
          <cell r="C42">
            <v>30.5</v>
          </cell>
        </row>
        <row r="42">
          <cell r="G42">
            <v>21.718</v>
          </cell>
        </row>
        <row r="42">
          <cell r="J42">
            <v>38200</v>
          </cell>
        </row>
        <row r="42">
          <cell r="L42">
            <v>57.21</v>
          </cell>
        </row>
        <row r="42">
          <cell r="P42">
            <v>42.908</v>
          </cell>
        </row>
        <row r="43">
          <cell r="A43">
            <v>37347</v>
          </cell>
        </row>
        <row r="43">
          <cell r="C43">
            <v>29.75</v>
          </cell>
        </row>
        <row r="43">
          <cell r="G43">
            <v>21.917</v>
          </cell>
        </row>
        <row r="43">
          <cell r="J43">
            <v>38231</v>
          </cell>
        </row>
        <row r="43">
          <cell r="L43">
            <v>46.51</v>
          </cell>
        </row>
        <row r="43">
          <cell r="P43">
            <v>34.883</v>
          </cell>
        </row>
        <row r="44">
          <cell r="A44">
            <v>37377</v>
          </cell>
        </row>
        <row r="44">
          <cell r="C44">
            <v>34.5</v>
          </cell>
        </row>
        <row r="44">
          <cell r="G44">
            <v>20.75</v>
          </cell>
        </row>
        <row r="44">
          <cell r="J44">
            <v>38261</v>
          </cell>
        </row>
        <row r="44">
          <cell r="L44">
            <v>37.52</v>
          </cell>
        </row>
        <row r="44">
          <cell r="P44">
            <v>28.14</v>
          </cell>
        </row>
        <row r="45">
          <cell r="A45">
            <v>37408</v>
          </cell>
        </row>
        <row r="45">
          <cell r="C45">
            <v>42</v>
          </cell>
        </row>
        <row r="45">
          <cell r="G45">
            <v>19.833</v>
          </cell>
        </row>
        <row r="45">
          <cell r="J45">
            <v>38292</v>
          </cell>
        </row>
        <row r="45">
          <cell r="L45">
            <v>36.23</v>
          </cell>
        </row>
        <row r="45">
          <cell r="P45">
            <v>27.173</v>
          </cell>
        </row>
        <row r="46">
          <cell r="A46">
            <v>37438</v>
          </cell>
        </row>
        <row r="46">
          <cell r="C46">
            <v>50</v>
          </cell>
        </row>
        <row r="46">
          <cell r="G46">
            <v>29.565</v>
          </cell>
        </row>
        <row r="46">
          <cell r="J46">
            <v>38322</v>
          </cell>
        </row>
        <row r="46">
          <cell r="L46">
            <v>36.23</v>
          </cell>
        </row>
        <row r="46">
          <cell r="P46">
            <v>27.173</v>
          </cell>
        </row>
        <row r="47">
          <cell r="A47">
            <v>37469</v>
          </cell>
        </row>
        <row r="47">
          <cell r="C47">
            <v>58.5</v>
          </cell>
        </row>
        <row r="47">
          <cell r="G47">
            <v>30.194</v>
          </cell>
        </row>
        <row r="47">
          <cell r="J47">
            <v>38353</v>
          </cell>
        </row>
        <row r="47">
          <cell r="L47">
            <v>37.1</v>
          </cell>
        </row>
        <row r="47">
          <cell r="P47">
            <v>27.825</v>
          </cell>
        </row>
        <row r="48">
          <cell r="A48">
            <v>37500</v>
          </cell>
        </row>
        <row r="48">
          <cell r="C48">
            <v>48</v>
          </cell>
        </row>
        <row r="48">
          <cell r="G48">
            <v>24.1</v>
          </cell>
        </row>
        <row r="48">
          <cell r="J48">
            <v>38384</v>
          </cell>
        </row>
        <row r="48">
          <cell r="L48">
            <v>36.74</v>
          </cell>
        </row>
        <row r="48">
          <cell r="P48">
            <v>27.555</v>
          </cell>
        </row>
        <row r="49">
          <cell r="A49">
            <v>37530</v>
          </cell>
        </row>
        <row r="49">
          <cell r="C49">
            <v>35.25</v>
          </cell>
        </row>
        <row r="49">
          <cell r="G49">
            <v>24.629</v>
          </cell>
        </row>
        <row r="49">
          <cell r="J49">
            <v>38412</v>
          </cell>
        </row>
        <row r="49">
          <cell r="L49">
            <v>36.74</v>
          </cell>
        </row>
        <row r="49">
          <cell r="P49">
            <v>27.555</v>
          </cell>
        </row>
        <row r="50">
          <cell r="A50">
            <v>37561</v>
          </cell>
        </row>
        <row r="50">
          <cell r="C50">
            <v>33.75</v>
          </cell>
        </row>
        <row r="50">
          <cell r="G50">
            <v>22.229</v>
          </cell>
        </row>
        <row r="50">
          <cell r="J50">
            <v>38443</v>
          </cell>
        </row>
        <row r="50">
          <cell r="L50">
            <v>36.37</v>
          </cell>
        </row>
        <row r="50">
          <cell r="P50">
            <v>27.278</v>
          </cell>
        </row>
        <row r="51">
          <cell r="A51">
            <v>37591</v>
          </cell>
        </row>
        <row r="51">
          <cell r="C51">
            <v>34.5</v>
          </cell>
        </row>
        <row r="51">
          <cell r="G51">
            <v>21.887</v>
          </cell>
        </row>
        <row r="51">
          <cell r="J51">
            <v>38473</v>
          </cell>
        </row>
        <row r="51">
          <cell r="L51">
            <v>36.37</v>
          </cell>
        </row>
        <row r="51">
          <cell r="P51">
            <v>27.278</v>
          </cell>
        </row>
        <row r="52">
          <cell r="A52">
            <v>37622</v>
          </cell>
        </row>
        <row r="52">
          <cell r="C52">
            <v>35.25</v>
          </cell>
        </row>
        <row r="52">
          <cell r="G52">
            <v>22.222</v>
          </cell>
        </row>
        <row r="52">
          <cell r="J52">
            <v>38504</v>
          </cell>
        </row>
        <row r="52">
          <cell r="L52">
            <v>39.67</v>
          </cell>
        </row>
        <row r="52">
          <cell r="P52">
            <v>29.753</v>
          </cell>
        </row>
        <row r="53">
          <cell r="A53">
            <v>37653</v>
          </cell>
        </row>
        <row r="53">
          <cell r="C53">
            <v>34.75</v>
          </cell>
        </row>
        <row r="53">
          <cell r="G53">
            <v>22.446</v>
          </cell>
        </row>
        <row r="53">
          <cell r="J53">
            <v>38534</v>
          </cell>
        </row>
        <row r="53">
          <cell r="L53">
            <v>50.31</v>
          </cell>
        </row>
        <row r="53">
          <cell r="P53">
            <v>37.733</v>
          </cell>
        </row>
        <row r="54">
          <cell r="A54">
            <v>37681</v>
          </cell>
        </row>
        <row r="54">
          <cell r="C54">
            <v>34.75</v>
          </cell>
        </row>
        <row r="54">
          <cell r="G54">
            <v>21.681</v>
          </cell>
        </row>
        <row r="54">
          <cell r="J54">
            <v>38565</v>
          </cell>
        </row>
        <row r="54">
          <cell r="L54">
            <v>55.08</v>
          </cell>
        </row>
        <row r="54">
          <cell r="P54">
            <v>41.31</v>
          </cell>
        </row>
        <row r="55">
          <cell r="A55">
            <v>37712</v>
          </cell>
        </row>
        <row r="55">
          <cell r="C55">
            <v>34.25</v>
          </cell>
        </row>
        <row r="55">
          <cell r="G55">
            <v>21.333</v>
          </cell>
        </row>
        <row r="55">
          <cell r="J55">
            <v>38596</v>
          </cell>
        </row>
        <row r="55">
          <cell r="L55">
            <v>45.91</v>
          </cell>
        </row>
        <row r="55">
          <cell r="P55">
            <v>34.433</v>
          </cell>
        </row>
        <row r="56">
          <cell r="A56">
            <v>37742</v>
          </cell>
        </row>
        <row r="56">
          <cell r="C56">
            <v>34.25</v>
          </cell>
        </row>
        <row r="56">
          <cell r="G56">
            <v>21.141</v>
          </cell>
        </row>
        <row r="56">
          <cell r="J56">
            <v>38626</v>
          </cell>
        </row>
        <row r="56">
          <cell r="L56">
            <v>38.21</v>
          </cell>
        </row>
        <row r="56">
          <cell r="P56">
            <v>28.658</v>
          </cell>
        </row>
        <row r="57">
          <cell r="A57">
            <v>37773</v>
          </cell>
        </row>
        <row r="57">
          <cell r="C57">
            <v>38.75</v>
          </cell>
        </row>
        <row r="57">
          <cell r="G57">
            <v>21.979</v>
          </cell>
        </row>
        <row r="57">
          <cell r="J57">
            <v>38657</v>
          </cell>
        </row>
        <row r="57">
          <cell r="L57">
            <v>37.11</v>
          </cell>
        </row>
        <row r="57">
          <cell r="P57">
            <v>27.833</v>
          </cell>
        </row>
        <row r="58">
          <cell r="A58">
            <v>37803</v>
          </cell>
        </row>
        <row r="58">
          <cell r="C58">
            <v>53.25</v>
          </cell>
        </row>
        <row r="58">
          <cell r="G58">
            <v>26.464</v>
          </cell>
        </row>
        <row r="58">
          <cell r="J58">
            <v>38687</v>
          </cell>
        </row>
        <row r="58">
          <cell r="L58">
            <v>37.11</v>
          </cell>
        </row>
        <row r="58">
          <cell r="P58">
            <v>27.833</v>
          </cell>
        </row>
        <row r="59">
          <cell r="A59">
            <v>37834</v>
          </cell>
        </row>
        <row r="59">
          <cell r="C59">
            <v>59.75</v>
          </cell>
        </row>
        <row r="59">
          <cell r="G59">
            <v>30.181</v>
          </cell>
        </row>
        <row r="59">
          <cell r="J59">
            <v>38718</v>
          </cell>
        </row>
        <row r="59">
          <cell r="L59">
            <v>37.9</v>
          </cell>
        </row>
        <row r="59">
          <cell r="P59">
            <v>28.425</v>
          </cell>
        </row>
        <row r="60">
          <cell r="A60">
            <v>37865</v>
          </cell>
        </row>
        <row r="60">
          <cell r="C60">
            <v>47.25</v>
          </cell>
        </row>
        <row r="60">
          <cell r="G60">
            <v>28.521</v>
          </cell>
        </row>
        <row r="60">
          <cell r="J60">
            <v>38749</v>
          </cell>
        </row>
        <row r="60">
          <cell r="L60">
            <v>37.58</v>
          </cell>
        </row>
        <row r="60">
          <cell r="P60">
            <v>28.185</v>
          </cell>
        </row>
        <row r="61">
          <cell r="A61">
            <v>37895</v>
          </cell>
        </row>
        <row r="61">
          <cell r="C61">
            <v>36.75</v>
          </cell>
        </row>
        <row r="61">
          <cell r="G61">
            <v>24.653</v>
          </cell>
        </row>
        <row r="61">
          <cell r="J61">
            <v>38777</v>
          </cell>
        </row>
        <row r="61">
          <cell r="L61">
            <v>37.58</v>
          </cell>
        </row>
        <row r="61">
          <cell r="P61">
            <v>28.185</v>
          </cell>
        </row>
        <row r="62">
          <cell r="A62">
            <v>37926</v>
          </cell>
        </row>
        <row r="62">
          <cell r="C62">
            <v>35.25</v>
          </cell>
        </row>
        <row r="62">
          <cell r="G62">
            <v>20.575</v>
          </cell>
        </row>
        <row r="62">
          <cell r="J62">
            <v>38808</v>
          </cell>
        </row>
        <row r="62">
          <cell r="L62">
            <v>37.27</v>
          </cell>
        </row>
        <row r="62">
          <cell r="P62">
            <v>27.953</v>
          </cell>
        </row>
        <row r="63">
          <cell r="A63">
            <v>37956</v>
          </cell>
        </row>
        <row r="63">
          <cell r="C63">
            <v>35.25</v>
          </cell>
        </row>
        <row r="63">
          <cell r="G63">
            <v>21.56</v>
          </cell>
        </row>
        <row r="63">
          <cell r="J63">
            <v>38838</v>
          </cell>
        </row>
        <row r="63">
          <cell r="L63">
            <v>37.27</v>
          </cell>
        </row>
        <row r="63">
          <cell r="P63">
            <v>27.953</v>
          </cell>
        </row>
        <row r="64">
          <cell r="A64">
            <v>37987</v>
          </cell>
        </row>
        <row r="64">
          <cell r="C64">
            <v>36.23</v>
          </cell>
        </row>
        <row r="64">
          <cell r="G64">
            <v>22.659</v>
          </cell>
        </row>
        <row r="64">
          <cell r="J64">
            <v>38869</v>
          </cell>
        </row>
        <row r="64">
          <cell r="L64">
            <v>40.1</v>
          </cell>
        </row>
        <row r="64">
          <cell r="P64">
            <v>30.075</v>
          </cell>
        </row>
        <row r="65">
          <cell r="A65">
            <v>38018</v>
          </cell>
        </row>
        <row r="65">
          <cell r="C65">
            <v>35.8</v>
          </cell>
        </row>
        <row r="65">
          <cell r="G65">
            <v>22.694</v>
          </cell>
        </row>
        <row r="65">
          <cell r="J65">
            <v>38899</v>
          </cell>
        </row>
        <row r="65">
          <cell r="L65">
            <v>49.21</v>
          </cell>
        </row>
        <row r="65">
          <cell r="P65">
            <v>36.908</v>
          </cell>
        </row>
        <row r="66">
          <cell r="A66">
            <v>38047</v>
          </cell>
        </row>
        <row r="66">
          <cell r="C66">
            <v>35.8</v>
          </cell>
        </row>
        <row r="66">
          <cell r="G66">
            <v>22.447</v>
          </cell>
        </row>
        <row r="66">
          <cell r="J66">
            <v>38930</v>
          </cell>
        </row>
        <row r="66">
          <cell r="L66">
            <v>53.29</v>
          </cell>
        </row>
        <row r="66">
          <cell r="P66">
            <v>39.968</v>
          </cell>
        </row>
        <row r="67">
          <cell r="A67">
            <v>38078</v>
          </cell>
        </row>
        <row r="67">
          <cell r="C67">
            <v>35.37</v>
          </cell>
        </row>
        <row r="67">
          <cell r="G67">
            <v>21.983</v>
          </cell>
        </row>
        <row r="67">
          <cell r="J67">
            <v>38961</v>
          </cell>
        </row>
        <row r="67">
          <cell r="L67">
            <v>45.44</v>
          </cell>
        </row>
        <row r="67">
          <cell r="P67">
            <v>34.08</v>
          </cell>
        </row>
        <row r="68">
          <cell r="A68">
            <v>38108</v>
          </cell>
        </row>
        <row r="68">
          <cell r="C68">
            <v>35.37</v>
          </cell>
        </row>
        <row r="68">
          <cell r="G68">
            <v>21.565</v>
          </cell>
        </row>
        <row r="68">
          <cell r="J68">
            <v>38991</v>
          </cell>
        </row>
        <row r="68">
          <cell r="L68">
            <v>38.85</v>
          </cell>
        </row>
        <row r="68">
          <cell r="P68">
            <v>29.138</v>
          </cell>
        </row>
        <row r="69">
          <cell r="A69">
            <v>38139</v>
          </cell>
        </row>
        <row r="69">
          <cell r="C69">
            <v>39.23</v>
          </cell>
        </row>
        <row r="69">
          <cell r="G69">
            <v>22.795</v>
          </cell>
        </row>
        <row r="69">
          <cell r="J69">
            <v>39022</v>
          </cell>
        </row>
        <row r="69">
          <cell r="L69">
            <v>37.91</v>
          </cell>
        </row>
        <row r="69">
          <cell r="P69">
            <v>28.433</v>
          </cell>
        </row>
        <row r="70">
          <cell r="A70">
            <v>38169</v>
          </cell>
        </row>
        <row r="70">
          <cell r="C70">
            <v>51.64</v>
          </cell>
        </row>
        <row r="70">
          <cell r="G70">
            <v>26.06</v>
          </cell>
        </row>
        <row r="70">
          <cell r="J70">
            <v>39052</v>
          </cell>
        </row>
        <row r="70">
          <cell r="L70">
            <v>37.91</v>
          </cell>
        </row>
        <row r="70">
          <cell r="P70">
            <v>28.433</v>
          </cell>
        </row>
        <row r="71">
          <cell r="A71">
            <v>38200</v>
          </cell>
        </row>
        <row r="71">
          <cell r="C71">
            <v>57.21</v>
          </cell>
        </row>
        <row r="71">
          <cell r="G71">
            <v>29.09</v>
          </cell>
        </row>
        <row r="71">
          <cell r="J71">
            <v>39083</v>
          </cell>
        </row>
        <row r="71">
          <cell r="L71">
            <v>38.47</v>
          </cell>
        </row>
        <row r="71">
          <cell r="P71">
            <v>28.853</v>
          </cell>
        </row>
        <row r="72">
          <cell r="A72">
            <v>38231</v>
          </cell>
        </row>
        <row r="72">
          <cell r="C72">
            <v>46.51</v>
          </cell>
        </row>
        <row r="72">
          <cell r="G72">
            <v>27.799</v>
          </cell>
        </row>
        <row r="72">
          <cell r="J72">
            <v>39114</v>
          </cell>
        </row>
        <row r="72">
          <cell r="L72">
            <v>38.19</v>
          </cell>
        </row>
        <row r="72">
          <cell r="P72">
            <v>28.642</v>
          </cell>
        </row>
        <row r="73">
          <cell r="A73">
            <v>38261</v>
          </cell>
        </row>
        <row r="73">
          <cell r="C73">
            <v>37.52</v>
          </cell>
        </row>
        <row r="73">
          <cell r="G73">
            <v>24.569</v>
          </cell>
        </row>
        <row r="73">
          <cell r="J73">
            <v>39142</v>
          </cell>
        </row>
        <row r="73">
          <cell r="L73">
            <v>38.19</v>
          </cell>
        </row>
        <row r="73">
          <cell r="P73">
            <v>28.642</v>
          </cell>
        </row>
        <row r="74">
          <cell r="A74">
            <v>38292</v>
          </cell>
        </row>
        <row r="74">
          <cell r="C74">
            <v>36.23</v>
          </cell>
        </row>
        <row r="74">
          <cell r="G74">
            <v>21.556</v>
          </cell>
        </row>
        <row r="74">
          <cell r="J74">
            <v>39173</v>
          </cell>
        </row>
        <row r="74">
          <cell r="L74">
            <v>37.91</v>
          </cell>
        </row>
        <row r="74">
          <cell r="P74">
            <v>28.433</v>
          </cell>
        </row>
        <row r="75">
          <cell r="A75">
            <v>38322</v>
          </cell>
        </row>
        <row r="75">
          <cell r="C75">
            <v>36.23</v>
          </cell>
        </row>
        <row r="75">
          <cell r="G75">
            <v>22.157</v>
          </cell>
        </row>
        <row r="75">
          <cell r="J75">
            <v>39203</v>
          </cell>
        </row>
        <row r="75">
          <cell r="L75">
            <v>37.91</v>
          </cell>
        </row>
        <row r="75">
          <cell r="P75">
            <v>28.433</v>
          </cell>
        </row>
        <row r="76">
          <cell r="A76">
            <v>38353</v>
          </cell>
        </row>
        <row r="76">
          <cell r="C76">
            <v>37.1</v>
          </cell>
        </row>
        <row r="76">
          <cell r="G76">
            <v>22.658</v>
          </cell>
        </row>
        <row r="76">
          <cell r="J76">
            <v>39234</v>
          </cell>
        </row>
        <row r="76">
          <cell r="L76">
            <v>40.47</v>
          </cell>
        </row>
        <row r="76">
          <cell r="P76">
            <v>30.353</v>
          </cell>
        </row>
        <row r="77">
          <cell r="A77">
            <v>38384</v>
          </cell>
        </row>
        <row r="77">
          <cell r="C77">
            <v>36.74</v>
          </cell>
        </row>
        <row r="77">
          <cell r="G77">
            <v>23.113</v>
          </cell>
        </row>
        <row r="77">
          <cell r="J77">
            <v>39264</v>
          </cell>
        </row>
        <row r="77">
          <cell r="L77">
            <v>48.73</v>
          </cell>
        </row>
        <row r="77">
          <cell r="P77">
            <v>36.548</v>
          </cell>
        </row>
        <row r="78">
          <cell r="A78">
            <v>38412</v>
          </cell>
        </row>
        <row r="78">
          <cell r="C78">
            <v>36.74</v>
          </cell>
        </row>
        <row r="78">
          <cell r="G78">
            <v>22.743</v>
          </cell>
        </row>
        <row r="78">
          <cell r="J78">
            <v>39295</v>
          </cell>
        </row>
        <row r="78">
          <cell r="L78">
            <v>52.43</v>
          </cell>
        </row>
        <row r="78">
          <cell r="P78">
            <v>39.323</v>
          </cell>
        </row>
        <row r="79">
          <cell r="A79">
            <v>38443</v>
          </cell>
        </row>
        <row r="79">
          <cell r="C79">
            <v>36.37</v>
          </cell>
        </row>
        <row r="79">
          <cell r="G79">
            <v>22.315</v>
          </cell>
        </row>
        <row r="79">
          <cell r="J79">
            <v>39326</v>
          </cell>
        </row>
        <row r="79">
          <cell r="L79">
            <v>45.32</v>
          </cell>
        </row>
        <row r="79">
          <cell r="P79">
            <v>33.99</v>
          </cell>
        </row>
        <row r="80">
          <cell r="A80">
            <v>38473</v>
          </cell>
        </row>
        <row r="80">
          <cell r="C80">
            <v>36.37</v>
          </cell>
        </row>
        <row r="80">
          <cell r="G80">
            <v>21.857</v>
          </cell>
        </row>
        <row r="80">
          <cell r="J80">
            <v>39356</v>
          </cell>
        </row>
        <row r="80">
          <cell r="L80">
            <v>39.34</v>
          </cell>
        </row>
        <row r="80">
          <cell r="P80">
            <v>29.505</v>
          </cell>
        </row>
        <row r="81">
          <cell r="A81">
            <v>38504</v>
          </cell>
        </row>
        <row r="81">
          <cell r="C81">
            <v>39.67</v>
          </cell>
        </row>
        <row r="81">
          <cell r="G81">
            <v>23.087</v>
          </cell>
        </row>
        <row r="81">
          <cell r="J81">
            <v>39387</v>
          </cell>
        </row>
        <row r="81">
          <cell r="L81">
            <v>38.49</v>
          </cell>
        </row>
        <row r="81">
          <cell r="P81">
            <v>28.868</v>
          </cell>
        </row>
        <row r="82">
          <cell r="A82">
            <v>38534</v>
          </cell>
        </row>
        <row r="82">
          <cell r="C82">
            <v>50.31</v>
          </cell>
        </row>
        <row r="82">
          <cell r="G82">
            <v>25.62</v>
          </cell>
        </row>
        <row r="82">
          <cell r="J82">
            <v>39417</v>
          </cell>
        </row>
        <row r="82">
          <cell r="L82">
            <v>38.49</v>
          </cell>
        </row>
        <row r="82">
          <cell r="P82">
            <v>28.868</v>
          </cell>
        </row>
        <row r="83">
          <cell r="A83">
            <v>38565</v>
          </cell>
        </row>
        <row r="83">
          <cell r="C83">
            <v>55.08</v>
          </cell>
        </row>
        <row r="83">
          <cell r="G83">
            <v>29.597</v>
          </cell>
        </row>
        <row r="83">
          <cell r="J83">
            <v>39448</v>
          </cell>
        </row>
        <row r="83">
          <cell r="L83">
            <v>38.97</v>
          </cell>
        </row>
        <row r="83">
          <cell r="P83">
            <v>29.228</v>
          </cell>
        </row>
        <row r="84">
          <cell r="A84">
            <v>38596</v>
          </cell>
        </row>
        <row r="84">
          <cell r="C84">
            <v>45.91</v>
          </cell>
        </row>
        <row r="84">
          <cell r="G84">
            <v>27.696</v>
          </cell>
        </row>
        <row r="84">
          <cell r="J84">
            <v>39479</v>
          </cell>
        </row>
        <row r="84">
          <cell r="L84">
            <v>38.7</v>
          </cell>
        </row>
        <row r="84">
          <cell r="P84">
            <v>29.025</v>
          </cell>
        </row>
        <row r="85">
          <cell r="A85">
            <v>38626</v>
          </cell>
        </row>
        <row r="85">
          <cell r="C85">
            <v>38.21</v>
          </cell>
        </row>
        <row r="85">
          <cell r="G85">
            <v>24.667</v>
          </cell>
        </row>
        <row r="85">
          <cell r="J85">
            <v>39508</v>
          </cell>
        </row>
        <row r="85">
          <cell r="L85">
            <v>38.71</v>
          </cell>
        </row>
        <row r="85">
          <cell r="P85">
            <v>29.033</v>
          </cell>
        </row>
        <row r="86">
          <cell r="A86">
            <v>38657</v>
          </cell>
        </row>
        <row r="86">
          <cell r="C86">
            <v>37.11</v>
          </cell>
        </row>
        <row r="86">
          <cell r="G86">
            <v>21.909</v>
          </cell>
        </row>
        <row r="86">
          <cell r="J86">
            <v>39539</v>
          </cell>
        </row>
        <row r="86">
          <cell r="L86">
            <v>38.44</v>
          </cell>
        </row>
        <row r="86">
          <cell r="P86">
            <v>28.83</v>
          </cell>
        </row>
        <row r="87">
          <cell r="A87">
            <v>38687</v>
          </cell>
        </row>
        <row r="87">
          <cell r="C87">
            <v>37.11</v>
          </cell>
        </row>
        <row r="87">
          <cell r="G87">
            <v>22.46</v>
          </cell>
        </row>
        <row r="87">
          <cell r="J87">
            <v>39569</v>
          </cell>
        </row>
        <row r="87">
          <cell r="L87">
            <v>38.45</v>
          </cell>
        </row>
        <row r="87">
          <cell r="P87">
            <v>28.838</v>
          </cell>
        </row>
        <row r="88">
          <cell r="A88">
            <v>38718</v>
          </cell>
        </row>
        <row r="88">
          <cell r="C88">
            <v>37.9</v>
          </cell>
        </row>
        <row r="88">
          <cell r="G88">
            <v>22.87</v>
          </cell>
        </row>
        <row r="88">
          <cell r="J88">
            <v>39600</v>
          </cell>
        </row>
        <row r="88">
          <cell r="L88">
            <v>40.82</v>
          </cell>
        </row>
        <row r="88">
          <cell r="P88">
            <v>30.615</v>
          </cell>
        </row>
        <row r="89">
          <cell r="A89">
            <v>38749</v>
          </cell>
        </row>
        <row r="89">
          <cell r="C89">
            <v>37.58</v>
          </cell>
        </row>
        <row r="89">
          <cell r="G89">
            <v>23.357</v>
          </cell>
        </row>
        <row r="89">
          <cell r="J89">
            <v>39630</v>
          </cell>
        </row>
        <row r="89">
          <cell r="L89">
            <v>48.47</v>
          </cell>
        </row>
        <row r="89">
          <cell r="P89">
            <v>36.353</v>
          </cell>
        </row>
        <row r="90">
          <cell r="A90">
            <v>38777</v>
          </cell>
        </row>
        <row r="90">
          <cell r="C90">
            <v>37.58</v>
          </cell>
        </row>
        <row r="90">
          <cell r="G90">
            <v>23.033</v>
          </cell>
        </row>
        <row r="90">
          <cell r="J90">
            <v>39661</v>
          </cell>
        </row>
        <row r="90">
          <cell r="L90">
            <v>51.91</v>
          </cell>
        </row>
        <row r="90">
          <cell r="P90">
            <v>38.933</v>
          </cell>
        </row>
        <row r="91">
          <cell r="A91">
            <v>38808</v>
          </cell>
        </row>
        <row r="91">
          <cell r="C91">
            <v>37.27</v>
          </cell>
        </row>
        <row r="91">
          <cell r="G91">
            <v>22.363</v>
          </cell>
        </row>
        <row r="91">
          <cell r="J91">
            <v>39692</v>
          </cell>
        </row>
        <row r="91">
          <cell r="L91">
            <v>45.31</v>
          </cell>
        </row>
        <row r="91">
          <cell r="P91">
            <v>33.983</v>
          </cell>
        </row>
        <row r="92">
          <cell r="A92">
            <v>38838</v>
          </cell>
        </row>
        <row r="92">
          <cell r="C92">
            <v>37.27</v>
          </cell>
        </row>
        <row r="92">
          <cell r="G92">
            <v>22.408</v>
          </cell>
        </row>
        <row r="92">
          <cell r="J92">
            <v>39722</v>
          </cell>
        </row>
        <row r="92">
          <cell r="L92">
            <v>39.77</v>
          </cell>
        </row>
        <row r="92">
          <cell r="P92">
            <v>29.828</v>
          </cell>
        </row>
        <row r="93">
          <cell r="A93">
            <v>38869</v>
          </cell>
        </row>
        <row r="93">
          <cell r="C93">
            <v>40.1</v>
          </cell>
        </row>
        <row r="93">
          <cell r="G93">
            <v>23.381</v>
          </cell>
        </row>
        <row r="93">
          <cell r="J93">
            <v>39753</v>
          </cell>
        </row>
        <row r="93">
          <cell r="L93">
            <v>38.99</v>
          </cell>
        </row>
        <row r="93">
          <cell r="P93">
            <v>29.243</v>
          </cell>
        </row>
        <row r="94">
          <cell r="A94">
            <v>38899</v>
          </cell>
        </row>
        <row r="94">
          <cell r="C94">
            <v>49.21</v>
          </cell>
        </row>
        <row r="94">
          <cell r="G94">
            <v>25.773</v>
          </cell>
        </row>
        <row r="94">
          <cell r="J94">
            <v>39783</v>
          </cell>
        </row>
        <row r="94">
          <cell r="L94">
            <v>38.99</v>
          </cell>
        </row>
        <row r="94">
          <cell r="P94">
            <v>29.243</v>
          </cell>
        </row>
        <row r="95">
          <cell r="A95">
            <v>38930</v>
          </cell>
        </row>
        <row r="95">
          <cell r="C95">
            <v>53.29</v>
          </cell>
        </row>
        <row r="95">
          <cell r="G95">
            <v>29.441</v>
          </cell>
        </row>
        <row r="95">
          <cell r="J95">
            <v>39814</v>
          </cell>
        </row>
        <row r="95">
          <cell r="L95">
            <v>39.45</v>
          </cell>
        </row>
        <row r="95">
          <cell r="P95">
            <v>29.588</v>
          </cell>
        </row>
        <row r="96">
          <cell r="A96">
            <v>38961</v>
          </cell>
        </row>
        <row r="96">
          <cell r="C96">
            <v>45.44</v>
          </cell>
        </row>
        <row r="96">
          <cell r="G96">
            <v>27.613</v>
          </cell>
        </row>
        <row r="96">
          <cell r="J96">
            <v>39845</v>
          </cell>
        </row>
        <row r="96">
          <cell r="L96">
            <v>39.2</v>
          </cell>
        </row>
        <row r="96">
          <cell r="P96">
            <v>29.4</v>
          </cell>
        </row>
        <row r="97">
          <cell r="A97">
            <v>38991</v>
          </cell>
        </row>
        <row r="97">
          <cell r="C97">
            <v>38.85</v>
          </cell>
        </row>
        <row r="97">
          <cell r="G97">
            <v>24.763</v>
          </cell>
        </row>
        <row r="97">
          <cell r="J97">
            <v>39873</v>
          </cell>
        </row>
        <row r="97">
          <cell r="L97">
            <v>39.21</v>
          </cell>
        </row>
        <row r="97">
          <cell r="P97">
            <v>29.408</v>
          </cell>
        </row>
        <row r="98">
          <cell r="A98">
            <v>39022</v>
          </cell>
        </row>
        <row r="98">
          <cell r="C98">
            <v>37.91</v>
          </cell>
        </row>
        <row r="98">
          <cell r="G98">
            <v>22.256</v>
          </cell>
        </row>
        <row r="98">
          <cell r="J98">
            <v>39904</v>
          </cell>
        </row>
        <row r="98">
          <cell r="L98">
            <v>38.96</v>
          </cell>
        </row>
        <row r="98">
          <cell r="P98">
            <v>29.22</v>
          </cell>
        </row>
        <row r="99">
          <cell r="A99">
            <v>39052</v>
          </cell>
        </row>
        <row r="99">
          <cell r="C99">
            <v>37.91</v>
          </cell>
        </row>
        <row r="99">
          <cell r="G99">
            <v>22.478</v>
          </cell>
        </row>
        <row r="99">
          <cell r="J99">
            <v>39934</v>
          </cell>
        </row>
        <row r="99">
          <cell r="L99">
            <v>38.97</v>
          </cell>
        </row>
        <row r="99">
          <cell r="P99">
            <v>29.228</v>
          </cell>
        </row>
        <row r="100">
          <cell r="A100">
            <v>39083</v>
          </cell>
        </row>
        <row r="100">
          <cell r="C100">
            <v>38.47</v>
          </cell>
        </row>
        <row r="100">
          <cell r="G100">
            <v>23.413</v>
          </cell>
        </row>
        <row r="100">
          <cell r="J100">
            <v>39965</v>
          </cell>
        </row>
        <row r="100">
          <cell r="L100">
            <v>41.17</v>
          </cell>
        </row>
        <row r="100">
          <cell r="P100">
            <v>30.878</v>
          </cell>
        </row>
        <row r="101">
          <cell r="A101">
            <v>39114</v>
          </cell>
        </row>
        <row r="101">
          <cell r="C101">
            <v>38.19</v>
          </cell>
        </row>
        <row r="101">
          <cell r="G101">
            <v>23.625</v>
          </cell>
        </row>
        <row r="101">
          <cell r="J101">
            <v>39995</v>
          </cell>
        </row>
        <row r="101">
          <cell r="L101">
            <v>48.26</v>
          </cell>
        </row>
        <row r="101">
          <cell r="P101">
            <v>36.195</v>
          </cell>
        </row>
        <row r="102">
          <cell r="A102">
            <v>39142</v>
          </cell>
        </row>
        <row r="102">
          <cell r="C102">
            <v>38.19</v>
          </cell>
        </row>
        <row r="102">
          <cell r="G102">
            <v>23.355</v>
          </cell>
        </row>
        <row r="102">
          <cell r="J102">
            <v>40026</v>
          </cell>
        </row>
        <row r="102">
          <cell r="L102">
            <v>51.44</v>
          </cell>
        </row>
        <row r="102">
          <cell r="P102">
            <v>38.58</v>
          </cell>
        </row>
        <row r="103">
          <cell r="A103">
            <v>39173</v>
          </cell>
        </row>
        <row r="103">
          <cell r="C103">
            <v>37.91</v>
          </cell>
        </row>
        <row r="103">
          <cell r="G103">
            <v>22.709</v>
          </cell>
        </row>
        <row r="103">
          <cell r="J103">
            <v>40057</v>
          </cell>
        </row>
        <row r="103">
          <cell r="L103">
            <v>45.33</v>
          </cell>
        </row>
        <row r="103">
          <cell r="P103">
            <v>33.998</v>
          </cell>
        </row>
        <row r="104">
          <cell r="A104">
            <v>39203</v>
          </cell>
        </row>
        <row r="104">
          <cell r="C104">
            <v>37.91</v>
          </cell>
        </row>
        <row r="104">
          <cell r="G104">
            <v>22.769</v>
          </cell>
        </row>
        <row r="104">
          <cell r="J104">
            <v>40087</v>
          </cell>
        </row>
        <row r="104">
          <cell r="L104">
            <v>40.2</v>
          </cell>
        </row>
        <row r="104">
          <cell r="P104">
            <v>30.15</v>
          </cell>
        </row>
        <row r="105">
          <cell r="A105">
            <v>39234</v>
          </cell>
        </row>
        <row r="105">
          <cell r="C105">
            <v>40.47</v>
          </cell>
        </row>
        <row r="105">
          <cell r="G105">
            <v>23.674</v>
          </cell>
        </row>
        <row r="105">
          <cell r="J105">
            <v>40118</v>
          </cell>
        </row>
        <row r="105">
          <cell r="L105">
            <v>39.47</v>
          </cell>
        </row>
        <row r="105">
          <cell r="P105">
            <v>29.603</v>
          </cell>
        </row>
        <row r="106">
          <cell r="A106">
            <v>39264</v>
          </cell>
        </row>
        <row r="106">
          <cell r="C106">
            <v>48.73</v>
          </cell>
        </row>
        <row r="106">
          <cell r="G106">
            <v>25.773</v>
          </cell>
        </row>
        <row r="106">
          <cell r="J106">
            <v>40148</v>
          </cell>
        </row>
        <row r="106">
          <cell r="L106">
            <v>39.47</v>
          </cell>
        </row>
        <row r="106">
          <cell r="P106">
            <v>29.603</v>
          </cell>
        </row>
        <row r="107">
          <cell r="A107">
            <v>39295</v>
          </cell>
        </row>
        <row r="107">
          <cell r="C107">
            <v>52.43</v>
          </cell>
        </row>
        <row r="107">
          <cell r="G107">
            <v>29.179</v>
          </cell>
        </row>
        <row r="107">
          <cell r="J107">
            <v>40179</v>
          </cell>
        </row>
        <row r="107">
          <cell r="L107">
            <v>39.92</v>
          </cell>
        </row>
        <row r="107">
          <cell r="P107">
            <v>29.94</v>
          </cell>
        </row>
        <row r="108">
          <cell r="A108">
            <v>39326</v>
          </cell>
        </row>
        <row r="108">
          <cell r="C108">
            <v>45.32</v>
          </cell>
        </row>
        <row r="108">
          <cell r="G108">
            <v>27.158</v>
          </cell>
        </row>
        <row r="108">
          <cell r="J108">
            <v>40210</v>
          </cell>
        </row>
        <row r="108">
          <cell r="L108">
            <v>39.69</v>
          </cell>
        </row>
        <row r="108">
          <cell r="P108">
            <v>29.768</v>
          </cell>
        </row>
        <row r="109">
          <cell r="A109">
            <v>39356</v>
          </cell>
        </row>
        <row r="109">
          <cell r="C109">
            <v>39.34</v>
          </cell>
        </row>
        <row r="109">
          <cell r="G109">
            <v>25.133</v>
          </cell>
        </row>
        <row r="109">
          <cell r="J109">
            <v>40238</v>
          </cell>
        </row>
        <row r="109">
          <cell r="L109">
            <v>39.69</v>
          </cell>
        </row>
        <row r="109">
          <cell r="P109">
            <v>29.768</v>
          </cell>
        </row>
        <row r="110">
          <cell r="A110">
            <v>39387</v>
          </cell>
        </row>
        <row r="110">
          <cell r="C110">
            <v>38.49</v>
          </cell>
        </row>
        <row r="110">
          <cell r="G110">
            <v>22.617</v>
          </cell>
        </row>
        <row r="110">
          <cell r="J110">
            <v>40269</v>
          </cell>
        </row>
        <row r="110">
          <cell r="L110">
            <v>39.47</v>
          </cell>
        </row>
        <row r="110">
          <cell r="P110">
            <v>29.603</v>
          </cell>
        </row>
        <row r="111">
          <cell r="A111">
            <v>39417</v>
          </cell>
        </row>
        <row r="111">
          <cell r="C111">
            <v>38.49</v>
          </cell>
        </row>
        <row r="111">
          <cell r="G111">
            <v>22.809</v>
          </cell>
        </row>
        <row r="111">
          <cell r="J111">
            <v>40299</v>
          </cell>
        </row>
        <row r="111">
          <cell r="L111">
            <v>39.47</v>
          </cell>
        </row>
        <row r="111">
          <cell r="P111">
            <v>29.603</v>
          </cell>
        </row>
        <row r="112">
          <cell r="A112">
            <v>39448</v>
          </cell>
        </row>
        <row r="112">
          <cell r="C112">
            <v>38.97</v>
          </cell>
        </row>
        <row r="112">
          <cell r="G112">
            <v>23.663</v>
          </cell>
        </row>
        <row r="112">
          <cell r="J112">
            <v>40330</v>
          </cell>
        </row>
        <row r="112">
          <cell r="L112">
            <v>41.51</v>
          </cell>
        </row>
        <row r="112">
          <cell r="P112">
            <v>31.133</v>
          </cell>
        </row>
        <row r="113">
          <cell r="A113">
            <v>39479</v>
          </cell>
        </row>
        <row r="113">
          <cell r="C113">
            <v>38.7</v>
          </cell>
        </row>
        <row r="113">
          <cell r="G113">
            <v>23.915</v>
          </cell>
        </row>
        <row r="113">
          <cell r="J113">
            <v>40360</v>
          </cell>
        </row>
        <row r="113">
          <cell r="L113">
            <v>48.08</v>
          </cell>
        </row>
        <row r="113">
          <cell r="P113">
            <v>36.06</v>
          </cell>
        </row>
        <row r="114">
          <cell r="A114">
            <v>39508</v>
          </cell>
        </row>
        <row r="114">
          <cell r="C114">
            <v>38.71</v>
          </cell>
        </row>
        <row r="114">
          <cell r="G114">
            <v>23.369</v>
          </cell>
        </row>
        <row r="114">
          <cell r="J114">
            <v>40391</v>
          </cell>
        </row>
        <row r="114">
          <cell r="L114">
            <v>51.03</v>
          </cell>
        </row>
        <row r="114">
          <cell r="P114">
            <v>38.273</v>
          </cell>
        </row>
        <row r="115">
          <cell r="A115">
            <v>39539</v>
          </cell>
        </row>
        <row r="115">
          <cell r="C115">
            <v>38.44</v>
          </cell>
        </row>
        <row r="115">
          <cell r="G115">
            <v>23.307</v>
          </cell>
        </row>
        <row r="115">
          <cell r="J115">
            <v>40422</v>
          </cell>
        </row>
        <row r="115">
          <cell r="L115">
            <v>45.37</v>
          </cell>
        </row>
        <row r="115">
          <cell r="P115">
            <v>34.028</v>
          </cell>
        </row>
        <row r="116">
          <cell r="A116">
            <v>39569</v>
          </cell>
        </row>
        <row r="116">
          <cell r="C116">
            <v>38.45</v>
          </cell>
        </row>
        <row r="116">
          <cell r="G116">
            <v>23.061</v>
          </cell>
        </row>
        <row r="116">
          <cell r="J116">
            <v>40452</v>
          </cell>
        </row>
        <row r="116">
          <cell r="L116">
            <v>40.62</v>
          </cell>
        </row>
        <row r="116">
          <cell r="P116">
            <v>30.465</v>
          </cell>
        </row>
        <row r="117">
          <cell r="A117">
            <v>39600</v>
          </cell>
        </row>
        <row r="117">
          <cell r="C117">
            <v>40.82</v>
          </cell>
        </row>
        <row r="117">
          <cell r="G117">
            <v>23.582</v>
          </cell>
        </row>
        <row r="117">
          <cell r="J117">
            <v>40483</v>
          </cell>
        </row>
        <row r="117">
          <cell r="L117">
            <v>39.94</v>
          </cell>
        </row>
        <row r="117">
          <cell r="P117">
            <v>29.955</v>
          </cell>
        </row>
        <row r="118">
          <cell r="A118">
            <v>39630</v>
          </cell>
        </row>
        <row r="118">
          <cell r="C118">
            <v>48.47</v>
          </cell>
        </row>
        <row r="118">
          <cell r="G118">
            <v>26.337</v>
          </cell>
        </row>
        <row r="118">
          <cell r="J118">
            <v>40513</v>
          </cell>
        </row>
        <row r="118">
          <cell r="L118">
            <v>39.94</v>
          </cell>
        </row>
        <row r="118">
          <cell r="P118">
            <v>29.955</v>
          </cell>
        </row>
        <row r="119">
          <cell r="A119">
            <v>39661</v>
          </cell>
        </row>
        <row r="119">
          <cell r="C119">
            <v>51.91</v>
          </cell>
        </row>
        <row r="119">
          <cell r="G119">
            <v>28.534</v>
          </cell>
        </row>
        <row r="119">
          <cell r="J119">
            <v>40544</v>
          </cell>
        </row>
        <row r="119">
          <cell r="L119">
            <v>40.37</v>
          </cell>
        </row>
        <row r="119">
          <cell r="P119">
            <v>30.278</v>
          </cell>
        </row>
        <row r="120">
          <cell r="A120">
            <v>39692</v>
          </cell>
        </row>
        <row r="120">
          <cell r="C120">
            <v>45.31</v>
          </cell>
        </row>
        <row r="120">
          <cell r="G120">
            <v>27.446</v>
          </cell>
        </row>
        <row r="120">
          <cell r="J120">
            <v>40575</v>
          </cell>
        </row>
        <row r="120">
          <cell r="L120">
            <v>40.16</v>
          </cell>
        </row>
        <row r="120">
          <cell r="P120">
            <v>30.12</v>
          </cell>
        </row>
        <row r="121">
          <cell r="A121">
            <v>39722</v>
          </cell>
        </row>
        <row r="121">
          <cell r="C121">
            <v>39.77</v>
          </cell>
        </row>
        <row r="121">
          <cell r="G121">
            <v>25.302</v>
          </cell>
        </row>
        <row r="121">
          <cell r="J121">
            <v>40603</v>
          </cell>
        </row>
        <row r="121">
          <cell r="L121">
            <v>40.17</v>
          </cell>
        </row>
        <row r="121">
          <cell r="P121">
            <v>30.128</v>
          </cell>
        </row>
        <row r="122">
          <cell r="A122">
            <v>39753</v>
          </cell>
        </row>
        <row r="122">
          <cell r="C122">
            <v>38.99</v>
          </cell>
        </row>
        <row r="122">
          <cell r="G122">
            <v>22.631</v>
          </cell>
        </row>
        <row r="122">
          <cell r="J122">
            <v>40634</v>
          </cell>
        </row>
        <row r="122">
          <cell r="L122">
            <v>39.96</v>
          </cell>
        </row>
        <row r="122">
          <cell r="P122">
            <v>29.97</v>
          </cell>
        </row>
        <row r="123">
          <cell r="A123">
            <v>39783</v>
          </cell>
        </row>
        <row r="123">
          <cell r="C123">
            <v>38.99</v>
          </cell>
        </row>
        <row r="123">
          <cell r="G123">
            <v>23.38</v>
          </cell>
        </row>
        <row r="123">
          <cell r="J123">
            <v>40664</v>
          </cell>
        </row>
        <row r="123">
          <cell r="L123">
            <v>39.96</v>
          </cell>
        </row>
        <row r="123">
          <cell r="P123">
            <v>29.97</v>
          </cell>
        </row>
        <row r="124">
          <cell r="A124">
            <v>39814</v>
          </cell>
        </row>
        <row r="124">
          <cell r="C124">
            <v>39.45</v>
          </cell>
        </row>
        <row r="124">
          <cell r="G124">
            <v>23.904</v>
          </cell>
        </row>
        <row r="124">
          <cell r="J124">
            <v>40695</v>
          </cell>
        </row>
        <row r="124">
          <cell r="L124">
            <v>41.85</v>
          </cell>
        </row>
        <row r="124">
          <cell r="P124">
            <v>31.388</v>
          </cell>
        </row>
        <row r="125">
          <cell r="A125">
            <v>39845</v>
          </cell>
        </row>
        <row r="125">
          <cell r="C125">
            <v>39.2</v>
          </cell>
        </row>
        <row r="125">
          <cell r="G125">
            <v>24.129</v>
          </cell>
        </row>
        <row r="125">
          <cell r="J125">
            <v>40725</v>
          </cell>
        </row>
        <row r="125">
          <cell r="L125">
            <v>47.94</v>
          </cell>
        </row>
        <row r="125">
          <cell r="P125">
            <v>35.955</v>
          </cell>
        </row>
        <row r="126">
          <cell r="A126">
            <v>39873</v>
          </cell>
        </row>
        <row r="126">
          <cell r="C126">
            <v>39.21</v>
          </cell>
        </row>
        <row r="126">
          <cell r="G126">
            <v>23.631</v>
          </cell>
        </row>
        <row r="126">
          <cell r="J126">
            <v>40756</v>
          </cell>
        </row>
        <row r="126">
          <cell r="L126">
            <v>50.67</v>
          </cell>
        </row>
        <row r="126">
          <cell r="P126">
            <v>38.003</v>
          </cell>
        </row>
        <row r="127">
          <cell r="A127">
            <v>39904</v>
          </cell>
        </row>
        <row r="127">
          <cell r="C127">
            <v>38.96</v>
          </cell>
        </row>
        <row r="127">
          <cell r="G127">
            <v>23.609</v>
          </cell>
        </row>
        <row r="127">
          <cell r="J127">
            <v>40787</v>
          </cell>
        </row>
        <row r="127">
          <cell r="L127">
            <v>45.43</v>
          </cell>
        </row>
        <row r="127">
          <cell r="P127">
            <v>34.073</v>
          </cell>
        </row>
        <row r="128">
          <cell r="A128">
            <v>39934</v>
          </cell>
        </row>
        <row r="128">
          <cell r="C128">
            <v>38.97</v>
          </cell>
        </row>
        <row r="128">
          <cell r="G128">
            <v>23.072</v>
          </cell>
        </row>
        <row r="128">
          <cell r="J128">
            <v>40817</v>
          </cell>
        </row>
        <row r="128">
          <cell r="L128">
            <v>41.02</v>
          </cell>
        </row>
        <row r="128">
          <cell r="P128">
            <v>30.765</v>
          </cell>
        </row>
        <row r="129">
          <cell r="A129">
            <v>39965</v>
          </cell>
        </row>
        <row r="129">
          <cell r="C129">
            <v>41.17</v>
          </cell>
        </row>
        <row r="129">
          <cell r="G129">
            <v>24.193</v>
          </cell>
        </row>
        <row r="129">
          <cell r="J129">
            <v>40848</v>
          </cell>
        </row>
        <row r="129">
          <cell r="L129">
            <v>40.4</v>
          </cell>
        </row>
        <row r="129">
          <cell r="P129">
            <v>30.301</v>
          </cell>
        </row>
        <row r="130">
          <cell r="A130">
            <v>39995</v>
          </cell>
        </row>
        <row r="130">
          <cell r="C130">
            <v>48.26</v>
          </cell>
        </row>
        <row r="130">
          <cell r="G130">
            <v>26.388</v>
          </cell>
        </row>
        <row r="130">
          <cell r="J130">
            <v>40878</v>
          </cell>
        </row>
        <row r="130">
          <cell r="L130">
            <v>40.4</v>
          </cell>
        </row>
        <row r="130">
          <cell r="P130">
            <v>30.3</v>
          </cell>
        </row>
        <row r="131">
          <cell r="A131">
            <v>40026</v>
          </cell>
        </row>
        <row r="131">
          <cell r="C131">
            <v>51.44</v>
          </cell>
        </row>
        <row r="131">
          <cell r="G131">
            <v>28.436</v>
          </cell>
        </row>
        <row r="131">
          <cell r="J131">
            <v>40909</v>
          </cell>
        </row>
        <row r="131">
          <cell r="L131">
            <v>40.82</v>
          </cell>
        </row>
        <row r="131">
          <cell r="P131">
            <v>30.615</v>
          </cell>
        </row>
        <row r="132">
          <cell r="A132">
            <v>40057</v>
          </cell>
        </row>
        <row r="132">
          <cell r="C132">
            <v>45.33</v>
          </cell>
        </row>
        <row r="132">
          <cell r="G132">
            <v>27.428</v>
          </cell>
        </row>
        <row r="132">
          <cell r="J132">
            <v>40940</v>
          </cell>
        </row>
        <row r="132">
          <cell r="L132">
            <v>40.62</v>
          </cell>
        </row>
        <row r="132">
          <cell r="P132">
            <v>30.465</v>
          </cell>
        </row>
        <row r="133">
          <cell r="A133">
            <v>40087</v>
          </cell>
        </row>
        <row r="133">
          <cell r="C133">
            <v>40.2</v>
          </cell>
        </row>
        <row r="133">
          <cell r="G133">
            <v>25.457</v>
          </cell>
        </row>
        <row r="133">
          <cell r="J133">
            <v>40969</v>
          </cell>
        </row>
        <row r="133">
          <cell r="L133">
            <v>40.63</v>
          </cell>
        </row>
        <row r="133">
          <cell r="P133">
            <v>30.473</v>
          </cell>
        </row>
        <row r="134">
          <cell r="A134">
            <v>40118</v>
          </cell>
        </row>
        <row r="134">
          <cell r="C134">
            <v>39.47</v>
          </cell>
        </row>
        <row r="134">
          <cell r="G134">
            <v>22.935</v>
          </cell>
        </row>
        <row r="134">
          <cell r="J134">
            <v>41000</v>
          </cell>
        </row>
        <row r="134">
          <cell r="L134">
            <v>40.43</v>
          </cell>
        </row>
        <row r="134">
          <cell r="P134">
            <v>30.323</v>
          </cell>
        </row>
        <row r="135">
          <cell r="A135">
            <v>40148</v>
          </cell>
        </row>
        <row r="135">
          <cell r="C135">
            <v>39.47</v>
          </cell>
        </row>
        <row r="135">
          <cell r="G135">
            <v>23.661</v>
          </cell>
        </row>
        <row r="135">
          <cell r="J135">
            <v>41030</v>
          </cell>
        </row>
        <row r="135">
          <cell r="L135">
            <v>40.44</v>
          </cell>
        </row>
        <row r="135">
          <cell r="P135">
            <v>30.33</v>
          </cell>
        </row>
        <row r="136">
          <cell r="A136">
            <v>40179</v>
          </cell>
        </row>
        <row r="136">
          <cell r="C136">
            <v>39.92</v>
          </cell>
        </row>
        <row r="136">
          <cell r="G136">
            <v>23.865</v>
          </cell>
        </row>
        <row r="136">
          <cell r="J136">
            <v>41061</v>
          </cell>
        </row>
        <row r="136">
          <cell r="L136">
            <v>42.19</v>
          </cell>
        </row>
        <row r="136">
          <cell r="P136">
            <v>31.643</v>
          </cell>
        </row>
        <row r="137">
          <cell r="A137">
            <v>40210</v>
          </cell>
        </row>
        <row r="137">
          <cell r="C137">
            <v>39.69</v>
          </cell>
        </row>
        <row r="137">
          <cell r="G137">
            <v>24.371</v>
          </cell>
        </row>
        <row r="137">
          <cell r="J137">
            <v>41091</v>
          </cell>
        </row>
        <row r="137">
          <cell r="L137">
            <v>47.83</v>
          </cell>
        </row>
        <row r="137">
          <cell r="P137">
            <v>35.873</v>
          </cell>
        </row>
        <row r="138">
          <cell r="A138">
            <v>40238</v>
          </cell>
        </row>
        <row r="138">
          <cell r="C138">
            <v>39.69</v>
          </cell>
        </row>
        <row r="138">
          <cell r="G138">
            <v>24.185</v>
          </cell>
        </row>
        <row r="138">
          <cell r="J138">
            <v>41122</v>
          </cell>
        </row>
        <row r="138">
          <cell r="L138">
            <v>50.36</v>
          </cell>
        </row>
        <row r="138">
          <cell r="P138">
            <v>37.77</v>
          </cell>
        </row>
        <row r="139">
          <cell r="A139">
            <v>40269</v>
          </cell>
        </row>
        <row r="139">
          <cell r="C139">
            <v>39.47</v>
          </cell>
        </row>
        <row r="139">
          <cell r="G139">
            <v>23.899</v>
          </cell>
        </row>
        <row r="139">
          <cell r="J139">
            <v>41153</v>
          </cell>
        </row>
        <row r="139">
          <cell r="L139">
            <v>45.5</v>
          </cell>
        </row>
        <row r="139">
          <cell r="P139">
            <v>34.125</v>
          </cell>
        </row>
        <row r="140">
          <cell r="A140">
            <v>40299</v>
          </cell>
        </row>
        <row r="140">
          <cell r="C140">
            <v>39.47</v>
          </cell>
        </row>
        <row r="140">
          <cell r="G140">
            <v>23.357</v>
          </cell>
        </row>
        <row r="140">
          <cell r="J140">
            <v>41183</v>
          </cell>
        </row>
        <row r="140">
          <cell r="L140">
            <v>41.42</v>
          </cell>
        </row>
        <row r="140">
          <cell r="P140">
            <v>31.065</v>
          </cell>
        </row>
        <row r="141">
          <cell r="A141">
            <v>40330</v>
          </cell>
        </row>
        <row r="141">
          <cell r="C141">
            <v>41.51</v>
          </cell>
        </row>
        <row r="141">
          <cell r="G141">
            <v>24.441</v>
          </cell>
        </row>
        <row r="141">
          <cell r="J141">
            <v>41214</v>
          </cell>
        </row>
        <row r="141">
          <cell r="L141">
            <v>40.84</v>
          </cell>
        </row>
        <row r="141">
          <cell r="P141">
            <v>30.63</v>
          </cell>
        </row>
        <row r="142">
          <cell r="A142">
            <v>40360</v>
          </cell>
        </row>
        <row r="142">
          <cell r="C142">
            <v>48.08</v>
          </cell>
        </row>
        <row r="142">
          <cell r="G142">
            <v>26.471</v>
          </cell>
        </row>
        <row r="142">
          <cell r="J142">
            <v>41244</v>
          </cell>
        </row>
        <row r="142">
          <cell r="L142">
            <v>40.84</v>
          </cell>
        </row>
        <row r="142">
          <cell r="P142">
            <v>30.63</v>
          </cell>
        </row>
        <row r="143">
          <cell r="A143">
            <v>40391</v>
          </cell>
        </row>
        <row r="143">
          <cell r="C143">
            <v>51.03</v>
          </cell>
        </row>
        <row r="143">
          <cell r="G143">
            <v>28.363</v>
          </cell>
        </row>
        <row r="143">
          <cell r="J143">
            <v>41275</v>
          </cell>
        </row>
        <row r="143">
          <cell r="L143">
            <v>41.1</v>
          </cell>
        </row>
        <row r="143">
          <cell r="P143">
            <v>30.825</v>
          </cell>
        </row>
        <row r="144">
          <cell r="A144">
            <v>40422</v>
          </cell>
        </row>
        <row r="144">
          <cell r="C144">
            <v>45.37</v>
          </cell>
        </row>
        <row r="144">
          <cell r="G144">
            <v>27.417</v>
          </cell>
        </row>
        <row r="144">
          <cell r="J144">
            <v>41306</v>
          </cell>
        </row>
        <row r="144">
          <cell r="L144">
            <v>40.91</v>
          </cell>
        </row>
        <row r="144">
          <cell r="P144">
            <v>30.683</v>
          </cell>
        </row>
        <row r="145">
          <cell r="A145">
            <v>40452</v>
          </cell>
        </row>
        <row r="145">
          <cell r="C145">
            <v>40.62</v>
          </cell>
        </row>
        <row r="145">
          <cell r="G145">
            <v>25.38</v>
          </cell>
        </row>
        <row r="145">
          <cell r="J145">
            <v>41334</v>
          </cell>
        </row>
        <row r="145">
          <cell r="L145">
            <v>40.91</v>
          </cell>
        </row>
        <row r="145">
          <cell r="P145">
            <v>30.683</v>
          </cell>
        </row>
        <row r="146">
          <cell r="A146">
            <v>40483</v>
          </cell>
        </row>
        <row r="146">
          <cell r="C146">
            <v>39.94</v>
          </cell>
        </row>
        <row r="146">
          <cell r="G146">
            <v>23.548</v>
          </cell>
        </row>
        <row r="146">
          <cell r="J146">
            <v>41365</v>
          </cell>
        </row>
        <row r="146">
          <cell r="L146">
            <v>40.72</v>
          </cell>
        </row>
        <row r="146">
          <cell r="P146">
            <v>30.54</v>
          </cell>
        </row>
        <row r="147">
          <cell r="A147">
            <v>40513</v>
          </cell>
        </row>
        <row r="147">
          <cell r="C147">
            <v>39.94</v>
          </cell>
        </row>
        <row r="147">
          <cell r="G147">
            <v>23.944</v>
          </cell>
        </row>
        <row r="147">
          <cell r="J147">
            <v>41395</v>
          </cell>
        </row>
        <row r="147">
          <cell r="L147">
            <v>40.72</v>
          </cell>
        </row>
        <row r="147">
          <cell r="P147">
            <v>30.54</v>
          </cell>
        </row>
        <row r="148">
          <cell r="A148">
            <v>40544</v>
          </cell>
        </row>
        <row r="148">
          <cell r="C148">
            <v>40.37</v>
          </cell>
        </row>
        <row r="148">
          <cell r="G148">
            <v>24.081</v>
          </cell>
        </row>
        <row r="148">
          <cell r="J148">
            <v>41426</v>
          </cell>
        </row>
        <row r="148">
          <cell r="L148">
            <v>42.49</v>
          </cell>
        </row>
        <row r="148">
          <cell r="P148">
            <v>31.868</v>
          </cell>
        </row>
        <row r="149">
          <cell r="A149">
            <v>40575</v>
          </cell>
        </row>
        <row r="149">
          <cell r="C149">
            <v>40.16</v>
          </cell>
        </row>
        <row r="149">
          <cell r="G149">
            <v>24.591</v>
          </cell>
        </row>
        <row r="149">
          <cell r="J149">
            <v>41456</v>
          </cell>
        </row>
        <row r="149">
          <cell r="L149">
            <v>48.17</v>
          </cell>
        </row>
        <row r="149">
          <cell r="P149">
            <v>36.128</v>
          </cell>
        </row>
        <row r="150">
          <cell r="A150">
            <v>40603</v>
          </cell>
        </row>
        <row r="150">
          <cell r="C150">
            <v>40.17</v>
          </cell>
        </row>
        <row r="150">
          <cell r="G150">
            <v>24.419</v>
          </cell>
        </row>
        <row r="150">
          <cell r="J150">
            <v>41487</v>
          </cell>
        </row>
        <row r="150">
          <cell r="L150">
            <v>50.72</v>
          </cell>
        </row>
        <row r="150">
          <cell r="P150">
            <v>38.04</v>
          </cell>
        </row>
        <row r="151">
          <cell r="A151">
            <v>40634</v>
          </cell>
        </row>
        <row r="151">
          <cell r="C151">
            <v>39.96</v>
          </cell>
        </row>
        <row r="151">
          <cell r="G151">
            <v>24.143</v>
          </cell>
        </row>
        <row r="151">
          <cell r="J151">
            <v>41518</v>
          </cell>
        </row>
        <row r="151">
          <cell r="L151">
            <v>45.82</v>
          </cell>
        </row>
        <row r="151">
          <cell r="P151">
            <v>34.365</v>
          </cell>
        </row>
        <row r="152">
          <cell r="A152">
            <v>40664</v>
          </cell>
        </row>
        <row r="152">
          <cell r="C152">
            <v>39.96</v>
          </cell>
        </row>
        <row r="152">
          <cell r="G152">
            <v>23.603</v>
          </cell>
        </row>
        <row r="152">
          <cell r="J152">
            <v>41548</v>
          </cell>
        </row>
        <row r="152">
          <cell r="L152">
            <v>41.71</v>
          </cell>
        </row>
        <row r="152">
          <cell r="P152">
            <v>31.283</v>
          </cell>
        </row>
        <row r="153">
          <cell r="A153">
            <v>40695</v>
          </cell>
        </row>
        <row r="153">
          <cell r="C153">
            <v>41.85</v>
          </cell>
        </row>
        <row r="153">
          <cell r="G153">
            <v>24.677</v>
          </cell>
        </row>
        <row r="153">
          <cell r="J153">
            <v>41579</v>
          </cell>
        </row>
        <row r="153">
          <cell r="L153">
            <v>41.13</v>
          </cell>
        </row>
        <row r="153">
          <cell r="P153">
            <v>30.848</v>
          </cell>
        </row>
        <row r="154">
          <cell r="A154">
            <v>40725</v>
          </cell>
        </row>
        <row r="154">
          <cell r="C154">
            <v>47.94</v>
          </cell>
        </row>
        <row r="154">
          <cell r="G154">
            <v>26.155</v>
          </cell>
        </row>
        <row r="154">
          <cell r="J154">
            <v>41609</v>
          </cell>
        </row>
        <row r="154">
          <cell r="L154">
            <v>41.13</v>
          </cell>
        </row>
        <row r="154">
          <cell r="P154">
            <v>30.848</v>
          </cell>
        </row>
        <row r="155">
          <cell r="A155">
            <v>40756</v>
          </cell>
        </row>
        <row r="155">
          <cell r="C155">
            <v>50.67</v>
          </cell>
        </row>
        <row r="155">
          <cell r="G155">
            <v>28.891</v>
          </cell>
        </row>
        <row r="155">
          <cell r="J155">
            <v>41640</v>
          </cell>
        </row>
        <row r="155">
          <cell r="L155">
            <v>41.39</v>
          </cell>
        </row>
        <row r="155">
          <cell r="P155">
            <v>31.043</v>
          </cell>
        </row>
        <row r="156">
          <cell r="A156">
            <v>40787</v>
          </cell>
        </row>
        <row r="156">
          <cell r="C156">
            <v>45.43</v>
          </cell>
        </row>
        <row r="156">
          <cell r="G156">
            <v>27.496</v>
          </cell>
        </row>
        <row r="156">
          <cell r="J156">
            <v>41671</v>
          </cell>
        </row>
        <row r="156">
          <cell r="L156">
            <v>41.2</v>
          </cell>
        </row>
        <row r="156">
          <cell r="P156">
            <v>30.9</v>
          </cell>
        </row>
        <row r="157">
          <cell r="A157">
            <v>40817</v>
          </cell>
        </row>
        <row r="157">
          <cell r="C157">
            <v>41.02</v>
          </cell>
        </row>
        <row r="157">
          <cell r="G157">
            <v>25.547</v>
          </cell>
        </row>
        <row r="157">
          <cell r="J157">
            <v>41699</v>
          </cell>
        </row>
        <row r="157">
          <cell r="L157">
            <v>41.2</v>
          </cell>
        </row>
        <row r="157">
          <cell r="P157">
            <v>30.9</v>
          </cell>
        </row>
        <row r="158">
          <cell r="A158">
            <v>40848</v>
          </cell>
        </row>
        <row r="158">
          <cell r="C158">
            <v>40.4</v>
          </cell>
        </row>
        <row r="158">
          <cell r="G158">
            <v>23.806</v>
          </cell>
        </row>
        <row r="158">
          <cell r="J158">
            <v>41730</v>
          </cell>
        </row>
        <row r="158">
          <cell r="L158">
            <v>41</v>
          </cell>
        </row>
        <row r="158">
          <cell r="P158">
            <v>30.75</v>
          </cell>
        </row>
        <row r="159">
          <cell r="A159">
            <v>40878</v>
          </cell>
        </row>
        <row r="159">
          <cell r="C159">
            <v>40.4</v>
          </cell>
        </row>
        <row r="159">
          <cell r="G159">
            <v>24.176</v>
          </cell>
        </row>
        <row r="159">
          <cell r="J159">
            <v>41760</v>
          </cell>
        </row>
        <row r="159">
          <cell r="L159">
            <v>41.01</v>
          </cell>
        </row>
        <row r="159">
          <cell r="P159">
            <v>30.758</v>
          </cell>
        </row>
        <row r="160">
          <cell r="A160">
            <v>40909</v>
          </cell>
        </row>
        <row r="160">
          <cell r="C160">
            <v>40.82</v>
          </cell>
        </row>
        <row r="160">
          <cell r="G160">
            <v>24.283</v>
          </cell>
        </row>
        <row r="160">
          <cell r="J160">
            <v>41791</v>
          </cell>
        </row>
        <row r="160">
          <cell r="L160">
            <v>42.78</v>
          </cell>
        </row>
        <row r="160">
          <cell r="P160">
            <v>32.085</v>
          </cell>
        </row>
        <row r="161">
          <cell r="A161">
            <v>40940</v>
          </cell>
        </row>
        <row r="161">
          <cell r="C161">
            <v>40.62</v>
          </cell>
        </row>
        <row r="161">
          <cell r="G161">
            <v>24.845</v>
          </cell>
        </row>
        <row r="161">
          <cell r="J161">
            <v>41821</v>
          </cell>
        </row>
        <row r="161">
          <cell r="L161">
            <v>48.5</v>
          </cell>
        </row>
        <row r="161">
          <cell r="P161">
            <v>36.375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25.25</v>
          </cell>
        </row>
        <row r="7">
          <cell r="G7">
            <v>19.25</v>
          </cell>
        </row>
        <row r="7">
          <cell r="L7">
            <v>19.75</v>
          </cell>
        </row>
        <row r="7">
          <cell r="P7">
            <v>24</v>
          </cell>
        </row>
        <row r="8">
          <cell r="C8">
            <v>27</v>
          </cell>
        </row>
        <row r="8">
          <cell r="G8">
            <v>21</v>
          </cell>
        </row>
        <row r="8">
          <cell r="L8">
            <v>27</v>
          </cell>
        </row>
        <row r="8">
          <cell r="P8">
            <v>23.625</v>
          </cell>
        </row>
        <row r="9">
          <cell r="C9">
            <v>27</v>
          </cell>
        </row>
        <row r="9">
          <cell r="G9">
            <v>21</v>
          </cell>
        </row>
        <row r="9">
          <cell r="L9">
            <v>28.75</v>
          </cell>
        </row>
        <row r="9">
          <cell r="P9">
            <v>21</v>
          </cell>
        </row>
        <row r="10">
          <cell r="C10">
            <v>27</v>
          </cell>
        </row>
        <row r="10">
          <cell r="G10">
            <v>21</v>
          </cell>
        </row>
        <row r="10">
          <cell r="L10">
            <v>36.25</v>
          </cell>
        </row>
        <row r="10">
          <cell r="P10">
            <v>27.188</v>
          </cell>
        </row>
        <row r="11">
          <cell r="C11">
            <v>21</v>
          </cell>
        </row>
        <row r="11">
          <cell r="G11">
            <v>21</v>
          </cell>
        </row>
        <row r="11">
          <cell r="L11">
            <v>35.6</v>
          </cell>
        </row>
        <row r="11">
          <cell r="P11">
            <v>26.7</v>
          </cell>
        </row>
        <row r="12">
          <cell r="C12">
            <v>27</v>
          </cell>
        </row>
        <row r="12">
          <cell r="G12">
            <v>21</v>
          </cell>
        </row>
        <row r="12">
          <cell r="L12">
            <v>33.9</v>
          </cell>
        </row>
        <row r="12">
          <cell r="P12">
            <v>25.425</v>
          </cell>
        </row>
        <row r="13">
          <cell r="C13">
            <v>27</v>
          </cell>
        </row>
        <row r="13">
          <cell r="G13">
            <v>21</v>
          </cell>
        </row>
        <row r="13">
          <cell r="L13">
            <v>30.5</v>
          </cell>
        </row>
        <row r="13">
          <cell r="P13">
            <v>22.875</v>
          </cell>
        </row>
        <row r="14">
          <cell r="C14">
            <v>27</v>
          </cell>
        </row>
        <row r="14">
          <cell r="G14">
            <v>21</v>
          </cell>
        </row>
        <row r="14">
          <cell r="L14">
            <v>30</v>
          </cell>
        </row>
        <row r="14">
          <cell r="P14">
            <v>22.5</v>
          </cell>
        </row>
        <row r="15">
          <cell r="C15">
            <v>27</v>
          </cell>
        </row>
        <row r="15">
          <cell r="G15">
            <v>21</v>
          </cell>
        </row>
        <row r="15">
          <cell r="L15">
            <v>29</v>
          </cell>
        </row>
        <row r="15">
          <cell r="P15">
            <v>21.75</v>
          </cell>
        </row>
        <row r="16">
          <cell r="C16">
            <v>27</v>
          </cell>
        </row>
        <row r="16">
          <cell r="G16">
            <v>21</v>
          </cell>
        </row>
        <row r="16">
          <cell r="L16">
            <v>30.5</v>
          </cell>
        </row>
        <row r="16">
          <cell r="P16">
            <v>22.875</v>
          </cell>
        </row>
        <row r="17">
          <cell r="C17">
            <v>27</v>
          </cell>
        </row>
        <row r="17">
          <cell r="G17">
            <v>21</v>
          </cell>
        </row>
        <row r="17">
          <cell r="L17">
            <v>44</v>
          </cell>
        </row>
        <row r="17">
          <cell r="P17">
            <v>33</v>
          </cell>
        </row>
        <row r="18">
          <cell r="C18">
            <v>21</v>
          </cell>
        </row>
        <row r="18">
          <cell r="G18">
            <v>21</v>
          </cell>
        </row>
        <row r="18">
          <cell r="L18">
            <v>51</v>
          </cell>
        </row>
        <row r="18">
          <cell r="P18">
            <v>38.25</v>
          </cell>
        </row>
        <row r="19">
          <cell r="C19">
            <v>27</v>
          </cell>
        </row>
        <row r="19">
          <cell r="G19">
            <v>21</v>
          </cell>
        </row>
        <row r="19">
          <cell r="L19">
            <v>45</v>
          </cell>
        </row>
        <row r="19">
          <cell r="P19">
            <v>33.75</v>
          </cell>
        </row>
        <row r="20">
          <cell r="C20">
            <v>27</v>
          </cell>
        </row>
        <row r="20">
          <cell r="G20">
            <v>21</v>
          </cell>
        </row>
        <row r="20">
          <cell r="L20">
            <v>35.5</v>
          </cell>
        </row>
        <row r="20">
          <cell r="P20">
            <v>26.625</v>
          </cell>
        </row>
        <row r="21">
          <cell r="C21">
            <v>27</v>
          </cell>
        </row>
        <row r="21">
          <cell r="G21">
            <v>21</v>
          </cell>
        </row>
        <row r="21">
          <cell r="L21">
            <v>33.5</v>
          </cell>
        </row>
        <row r="21">
          <cell r="P21">
            <v>25.125</v>
          </cell>
        </row>
        <row r="22">
          <cell r="C22">
            <v>28.75</v>
          </cell>
        </row>
        <row r="22">
          <cell r="G22">
            <v>24</v>
          </cell>
        </row>
        <row r="22">
          <cell r="L22">
            <v>35.75</v>
          </cell>
        </row>
        <row r="22">
          <cell r="P22">
            <v>26.8125</v>
          </cell>
        </row>
        <row r="23">
          <cell r="C23">
            <v>28.75</v>
          </cell>
        </row>
        <row r="23">
          <cell r="G23">
            <v>24</v>
          </cell>
        </row>
        <row r="23">
          <cell r="L23">
            <v>39.75</v>
          </cell>
        </row>
        <row r="23">
          <cell r="P23">
            <v>29.813</v>
          </cell>
        </row>
        <row r="24">
          <cell r="C24">
            <v>28.75</v>
          </cell>
        </row>
        <row r="24">
          <cell r="G24">
            <v>24</v>
          </cell>
        </row>
        <row r="24">
          <cell r="L24">
            <v>38.25</v>
          </cell>
        </row>
        <row r="24">
          <cell r="P24">
            <v>28.688</v>
          </cell>
        </row>
        <row r="25">
          <cell r="C25">
            <v>24</v>
          </cell>
        </row>
        <row r="25">
          <cell r="G25">
            <v>24</v>
          </cell>
        </row>
        <row r="25">
          <cell r="L25">
            <v>34</v>
          </cell>
        </row>
        <row r="25">
          <cell r="P25">
            <v>25.5</v>
          </cell>
        </row>
        <row r="26">
          <cell r="C26">
            <v>28.75</v>
          </cell>
        </row>
        <row r="26">
          <cell r="G26">
            <v>24</v>
          </cell>
        </row>
        <row r="26">
          <cell r="L26">
            <v>34.25</v>
          </cell>
        </row>
        <row r="26">
          <cell r="P26">
            <v>25.688</v>
          </cell>
        </row>
        <row r="27">
          <cell r="C27">
            <v>28.75</v>
          </cell>
        </row>
        <row r="27">
          <cell r="G27">
            <v>24</v>
          </cell>
        </row>
        <row r="27">
          <cell r="L27">
            <v>30.75</v>
          </cell>
        </row>
        <row r="27">
          <cell r="P27">
            <v>23.063</v>
          </cell>
        </row>
        <row r="28">
          <cell r="C28">
            <v>28.75</v>
          </cell>
        </row>
        <row r="28">
          <cell r="G28">
            <v>24</v>
          </cell>
        </row>
        <row r="28">
          <cell r="L28">
            <v>32</v>
          </cell>
        </row>
        <row r="28">
          <cell r="P28">
            <v>24</v>
          </cell>
        </row>
        <row r="29">
          <cell r="C29">
            <v>28.75</v>
          </cell>
        </row>
        <row r="29">
          <cell r="G29">
            <v>24</v>
          </cell>
        </row>
        <row r="29">
          <cell r="L29">
            <v>51.5</v>
          </cell>
        </row>
        <row r="29">
          <cell r="P29">
            <v>38.625</v>
          </cell>
        </row>
        <row r="30">
          <cell r="C30">
            <v>28.75</v>
          </cell>
        </row>
        <row r="30">
          <cell r="G30">
            <v>24</v>
          </cell>
        </row>
        <row r="30">
          <cell r="L30">
            <v>58.5</v>
          </cell>
        </row>
        <row r="30">
          <cell r="P30">
            <v>43.875</v>
          </cell>
        </row>
        <row r="31">
          <cell r="C31">
            <v>28.75</v>
          </cell>
        </row>
        <row r="31">
          <cell r="G31">
            <v>24</v>
          </cell>
        </row>
        <row r="31">
          <cell r="L31">
            <v>49</v>
          </cell>
        </row>
        <row r="31">
          <cell r="P31">
            <v>36.75</v>
          </cell>
        </row>
        <row r="32">
          <cell r="C32">
            <v>24</v>
          </cell>
        </row>
        <row r="32">
          <cell r="G32">
            <v>24</v>
          </cell>
        </row>
        <row r="32">
          <cell r="L32">
            <v>38.75</v>
          </cell>
        </row>
        <row r="32">
          <cell r="P32">
            <v>29.063</v>
          </cell>
        </row>
        <row r="33">
          <cell r="C33">
            <v>28.75</v>
          </cell>
        </row>
        <row r="33">
          <cell r="G33">
            <v>24</v>
          </cell>
        </row>
        <row r="33">
          <cell r="L33">
            <v>34.75</v>
          </cell>
        </row>
        <row r="33">
          <cell r="P33">
            <v>26.0625</v>
          </cell>
        </row>
        <row r="34">
          <cell r="C34">
            <v>28.75</v>
          </cell>
        </row>
        <row r="34">
          <cell r="G34">
            <v>24</v>
          </cell>
        </row>
        <row r="34">
          <cell r="L34">
            <v>37.25</v>
          </cell>
        </row>
        <row r="34">
          <cell r="P34">
            <v>27.9375</v>
          </cell>
        </row>
        <row r="35">
          <cell r="C35">
            <v>28.75</v>
          </cell>
        </row>
        <row r="35">
          <cell r="G35">
            <v>24</v>
          </cell>
        </row>
        <row r="35">
          <cell r="L35">
            <v>40.27</v>
          </cell>
        </row>
        <row r="35">
          <cell r="P35">
            <v>30.203</v>
          </cell>
        </row>
        <row r="36">
          <cell r="C36">
            <v>28.75</v>
          </cell>
        </row>
        <row r="36">
          <cell r="G36">
            <v>24</v>
          </cell>
        </row>
        <row r="36">
          <cell r="L36">
            <v>38.98</v>
          </cell>
        </row>
        <row r="36">
          <cell r="P36">
            <v>29.235</v>
          </cell>
        </row>
        <row r="37">
          <cell r="C37">
            <v>28.75</v>
          </cell>
        </row>
        <row r="37">
          <cell r="G37">
            <v>24</v>
          </cell>
        </row>
        <row r="37">
          <cell r="L37">
            <v>35.32</v>
          </cell>
        </row>
        <row r="37">
          <cell r="P37">
            <v>26.49</v>
          </cell>
        </row>
        <row r="38">
          <cell r="C38">
            <v>28.75</v>
          </cell>
        </row>
        <row r="38">
          <cell r="G38">
            <v>25</v>
          </cell>
        </row>
        <row r="38">
          <cell r="L38">
            <v>35.54</v>
          </cell>
        </row>
        <row r="38">
          <cell r="P38">
            <v>26.655</v>
          </cell>
        </row>
        <row r="39">
          <cell r="C39">
            <v>36.25</v>
          </cell>
        </row>
        <row r="39">
          <cell r="G39">
            <v>29.702</v>
          </cell>
        </row>
        <row r="39">
          <cell r="L39">
            <v>32.53</v>
          </cell>
        </row>
        <row r="39">
          <cell r="P39">
            <v>24.398</v>
          </cell>
        </row>
        <row r="40">
          <cell r="C40">
            <v>35.6</v>
          </cell>
        </row>
        <row r="40">
          <cell r="G40">
            <v>27.097</v>
          </cell>
        </row>
        <row r="40">
          <cell r="L40">
            <v>33.6</v>
          </cell>
        </row>
        <row r="40">
          <cell r="P40">
            <v>25.2</v>
          </cell>
        </row>
        <row r="41">
          <cell r="C41">
            <v>33.9</v>
          </cell>
        </row>
        <row r="41">
          <cell r="G41">
            <v>22.95</v>
          </cell>
        </row>
        <row r="41">
          <cell r="L41">
            <v>50.39</v>
          </cell>
        </row>
        <row r="41">
          <cell r="P41">
            <v>37.793</v>
          </cell>
        </row>
        <row r="42">
          <cell r="C42">
            <v>30.5</v>
          </cell>
        </row>
        <row r="42">
          <cell r="G42">
            <v>21.056</v>
          </cell>
        </row>
        <row r="42">
          <cell r="L42">
            <v>56.41</v>
          </cell>
        </row>
        <row r="42">
          <cell r="P42">
            <v>42.308</v>
          </cell>
        </row>
        <row r="43">
          <cell r="C43">
            <v>30</v>
          </cell>
        </row>
        <row r="43">
          <cell r="G43">
            <v>19.333</v>
          </cell>
        </row>
        <row r="43">
          <cell r="L43">
            <v>48.24</v>
          </cell>
        </row>
        <row r="43">
          <cell r="P43">
            <v>36.18</v>
          </cell>
        </row>
        <row r="44">
          <cell r="C44">
            <v>29</v>
          </cell>
        </row>
        <row r="44">
          <cell r="G44">
            <v>21.419</v>
          </cell>
        </row>
        <row r="44">
          <cell r="L44">
            <v>39.42</v>
          </cell>
        </row>
        <row r="44">
          <cell r="P44">
            <v>29.565</v>
          </cell>
        </row>
        <row r="45">
          <cell r="C45">
            <v>30.5</v>
          </cell>
        </row>
        <row r="45">
          <cell r="G45">
            <v>22.375</v>
          </cell>
        </row>
        <row r="45">
          <cell r="L45">
            <v>35.98</v>
          </cell>
        </row>
        <row r="45">
          <cell r="P45">
            <v>26.985</v>
          </cell>
        </row>
        <row r="46">
          <cell r="C46">
            <v>44</v>
          </cell>
        </row>
        <row r="46">
          <cell r="G46">
            <v>30.355</v>
          </cell>
        </row>
        <row r="46">
          <cell r="L46">
            <v>38.13</v>
          </cell>
        </row>
        <row r="46">
          <cell r="P46">
            <v>28.598</v>
          </cell>
        </row>
        <row r="47">
          <cell r="C47">
            <v>51</v>
          </cell>
        </row>
        <row r="47">
          <cell r="G47">
            <v>34.79</v>
          </cell>
        </row>
        <row r="47">
          <cell r="L47">
            <v>40.76</v>
          </cell>
        </row>
        <row r="47">
          <cell r="P47">
            <v>30.57</v>
          </cell>
        </row>
        <row r="48">
          <cell r="C48">
            <v>45</v>
          </cell>
        </row>
        <row r="48">
          <cell r="G48">
            <v>29.9</v>
          </cell>
        </row>
        <row r="48">
          <cell r="L48">
            <v>39.66</v>
          </cell>
        </row>
        <row r="48">
          <cell r="P48">
            <v>29.745</v>
          </cell>
        </row>
        <row r="49">
          <cell r="C49">
            <v>35.5</v>
          </cell>
        </row>
        <row r="49">
          <cell r="G49">
            <v>28.984</v>
          </cell>
        </row>
        <row r="49">
          <cell r="L49">
            <v>36.52</v>
          </cell>
        </row>
        <row r="49">
          <cell r="P49">
            <v>27.39</v>
          </cell>
        </row>
        <row r="50">
          <cell r="C50">
            <v>33.5</v>
          </cell>
        </row>
        <row r="50">
          <cell r="G50">
            <v>22.292</v>
          </cell>
        </row>
        <row r="50">
          <cell r="L50">
            <v>36.71</v>
          </cell>
        </row>
        <row r="50">
          <cell r="P50">
            <v>27.533</v>
          </cell>
        </row>
        <row r="51">
          <cell r="C51">
            <v>35.75</v>
          </cell>
        </row>
        <row r="51">
          <cell r="G51">
            <v>28.46</v>
          </cell>
        </row>
        <row r="51">
          <cell r="L51">
            <v>34.12</v>
          </cell>
        </row>
        <row r="51">
          <cell r="P51">
            <v>25.59</v>
          </cell>
        </row>
        <row r="52">
          <cell r="C52">
            <v>39.75</v>
          </cell>
        </row>
        <row r="52">
          <cell r="G52">
            <v>27.415</v>
          </cell>
        </row>
        <row r="52">
          <cell r="L52">
            <v>35.05</v>
          </cell>
        </row>
        <row r="52">
          <cell r="P52">
            <v>26.288</v>
          </cell>
        </row>
        <row r="53">
          <cell r="C53">
            <v>38.25</v>
          </cell>
        </row>
        <row r="53">
          <cell r="G53">
            <v>26.518</v>
          </cell>
        </row>
        <row r="53">
          <cell r="L53">
            <v>49.5</v>
          </cell>
        </row>
        <row r="53">
          <cell r="P53">
            <v>37.125</v>
          </cell>
        </row>
        <row r="54">
          <cell r="C54">
            <v>34</v>
          </cell>
        </row>
        <row r="54">
          <cell r="G54">
            <v>25.831</v>
          </cell>
        </row>
        <row r="54">
          <cell r="L54">
            <v>54.69</v>
          </cell>
        </row>
        <row r="54">
          <cell r="P54">
            <v>41.018</v>
          </cell>
        </row>
        <row r="55">
          <cell r="C55">
            <v>34.25</v>
          </cell>
        </row>
        <row r="55">
          <cell r="G55">
            <v>23.233</v>
          </cell>
        </row>
        <row r="55">
          <cell r="L55">
            <v>47.66</v>
          </cell>
        </row>
        <row r="55">
          <cell r="P55">
            <v>35.745</v>
          </cell>
        </row>
        <row r="56">
          <cell r="C56">
            <v>30.75</v>
          </cell>
        </row>
        <row r="56">
          <cell r="G56">
            <v>15.044</v>
          </cell>
        </row>
        <row r="56">
          <cell r="L56">
            <v>40.07</v>
          </cell>
        </row>
        <row r="56">
          <cell r="P56">
            <v>30.053</v>
          </cell>
        </row>
        <row r="57">
          <cell r="C57">
            <v>32</v>
          </cell>
        </row>
        <row r="57">
          <cell r="G57">
            <v>18</v>
          </cell>
        </row>
        <row r="57">
          <cell r="L57">
            <v>37.11</v>
          </cell>
        </row>
        <row r="57">
          <cell r="P57">
            <v>27.833</v>
          </cell>
        </row>
        <row r="58">
          <cell r="C58">
            <v>51.5</v>
          </cell>
        </row>
        <row r="58">
          <cell r="G58">
            <v>36.806</v>
          </cell>
        </row>
        <row r="58">
          <cell r="L58">
            <v>38.97</v>
          </cell>
        </row>
        <row r="58">
          <cell r="P58">
            <v>29.228</v>
          </cell>
        </row>
        <row r="59">
          <cell r="C59">
            <v>58.5</v>
          </cell>
        </row>
        <row r="59">
          <cell r="G59">
            <v>39.081</v>
          </cell>
        </row>
        <row r="59">
          <cell r="L59">
            <v>41.51</v>
          </cell>
        </row>
        <row r="59">
          <cell r="P59">
            <v>31.133</v>
          </cell>
        </row>
        <row r="60">
          <cell r="C60">
            <v>49</v>
          </cell>
        </row>
        <row r="60">
          <cell r="G60">
            <v>33.417</v>
          </cell>
        </row>
        <row r="60">
          <cell r="L60">
            <v>40.5</v>
          </cell>
        </row>
        <row r="60">
          <cell r="P60">
            <v>30.375</v>
          </cell>
        </row>
        <row r="61">
          <cell r="C61">
            <v>38.75</v>
          </cell>
        </row>
        <row r="61">
          <cell r="G61">
            <v>29.298</v>
          </cell>
        </row>
        <row r="61">
          <cell r="L61">
            <v>37.62</v>
          </cell>
        </row>
        <row r="61">
          <cell r="P61">
            <v>28.215</v>
          </cell>
        </row>
        <row r="62">
          <cell r="C62">
            <v>34.75</v>
          </cell>
        </row>
        <row r="62">
          <cell r="G62">
            <v>27.025</v>
          </cell>
        </row>
        <row r="62">
          <cell r="L62">
            <v>37.8</v>
          </cell>
        </row>
        <row r="62">
          <cell r="P62">
            <v>28.35</v>
          </cell>
        </row>
        <row r="63">
          <cell r="C63">
            <v>37.25</v>
          </cell>
        </row>
        <row r="63">
          <cell r="G63">
            <v>32.98</v>
          </cell>
        </row>
        <row r="63">
          <cell r="L63">
            <v>35.43</v>
          </cell>
        </row>
        <row r="63">
          <cell r="P63">
            <v>26.573</v>
          </cell>
        </row>
        <row r="64">
          <cell r="C64">
            <v>40.27</v>
          </cell>
        </row>
        <row r="64">
          <cell r="G64">
            <v>27.184</v>
          </cell>
        </row>
        <row r="64">
          <cell r="L64">
            <v>36.29</v>
          </cell>
        </row>
        <row r="64">
          <cell r="P64">
            <v>27.218</v>
          </cell>
        </row>
        <row r="65">
          <cell r="C65">
            <v>38.98</v>
          </cell>
        </row>
        <row r="65">
          <cell r="G65">
            <v>26.418</v>
          </cell>
        </row>
        <row r="65">
          <cell r="L65">
            <v>49.54</v>
          </cell>
        </row>
        <row r="65">
          <cell r="P65">
            <v>37.155</v>
          </cell>
        </row>
        <row r="66">
          <cell r="C66">
            <v>35.32</v>
          </cell>
        </row>
        <row r="66">
          <cell r="G66">
            <v>26.05</v>
          </cell>
        </row>
        <row r="66">
          <cell r="L66">
            <v>54.3</v>
          </cell>
        </row>
        <row r="66">
          <cell r="P66">
            <v>40.725</v>
          </cell>
        </row>
        <row r="67">
          <cell r="C67">
            <v>35.54</v>
          </cell>
        </row>
        <row r="67">
          <cell r="G67">
            <v>23.963</v>
          </cell>
        </row>
        <row r="67">
          <cell r="L67">
            <v>47.86</v>
          </cell>
        </row>
        <row r="67">
          <cell r="P67">
            <v>35.895</v>
          </cell>
        </row>
        <row r="68">
          <cell r="C68">
            <v>32.53</v>
          </cell>
        </row>
        <row r="68">
          <cell r="G68">
            <v>16.952</v>
          </cell>
        </row>
        <row r="68">
          <cell r="L68">
            <v>40.9</v>
          </cell>
        </row>
        <row r="68">
          <cell r="P68">
            <v>30.675</v>
          </cell>
        </row>
        <row r="69">
          <cell r="C69">
            <v>33.6</v>
          </cell>
        </row>
        <row r="69">
          <cell r="G69">
            <v>20.007</v>
          </cell>
        </row>
        <row r="69">
          <cell r="L69">
            <v>38.2</v>
          </cell>
        </row>
        <row r="69">
          <cell r="P69">
            <v>28.65</v>
          </cell>
        </row>
        <row r="70">
          <cell r="C70">
            <v>50.39</v>
          </cell>
        </row>
        <row r="70">
          <cell r="G70">
            <v>35.012</v>
          </cell>
        </row>
        <row r="70">
          <cell r="L70">
            <v>39.9</v>
          </cell>
        </row>
        <row r="70">
          <cell r="P70">
            <v>29.925</v>
          </cell>
        </row>
        <row r="71">
          <cell r="C71">
            <v>56.41</v>
          </cell>
        </row>
        <row r="71">
          <cell r="G71">
            <v>36.862</v>
          </cell>
        </row>
        <row r="71">
          <cell r="L71">
            <v>42.46</v>
          </cell>
        </row>
        <row r="71">
          <cell r="P71">
            <v>31.845</v>
          </cell>
        </row>
        <row r="72">
          <cell r="C72">
            <v>48.24</v>
          </cell>
        </row>
        <row r="72">
          <cell r="G72">
            <v>32.327</v>
          </cell>
        </row>
        <row r="72">
          <cell r="L72">
            <v>41.54</v>
          </cell>
        </row>
        <row r="72">
          <cell r="P72">
            <v>31.155</v>
          </cell>
        </row>
        <row r="73">
          <cell r="C73">
            <v>39.42</v>
          </cell>
        </row>
        <row r="73">
          <cell r="G73">
            <v>29.095</v>
          </cell>
        </row>
        <row r="73">
          <cell r="L73">
            <v>38.89</v>
          </cell>
        </row>
        <row r="73">
          <cell r="P73">
            <v>29.168</v>
          </cell>
        </row>
        <row r="74">
          <cell r="C74">
            <v>35.98</v>
          </cell>
        </row>
        <row r="74">
          <cell r="G74">
            <v>27.245</v>
          </cell>
        </row>
        <row r="74">
          <cell r="L74">
            <v>39.05</v>
          </cell>
        </row>
        <row r="74">
          <cell r="P74">
            <v>29.288</v>
          </cell>
        </row>
        <row r="75">
          <cell r="C75">
            <v>38.13</v>
          </cell>
        </row>
        <row r="75">
          <cell r="G75">
            <v>32.211</v>
          </cell>
        </row>
        <row r="75">
          <cell r="L75">
            <v>36.88</v>
          </cell>
        </row>
        <row r="75">
          <cell r="P75">
            <v>27.66</v>
          </cell>
        </row>
        <row r="76">
          <cell r="C76">
            <v>40.76</v>
          </cell>
        </row>
        <row r="76">
          <cell r="G76">
            <v>27.421</v>
          </cell>
        </row>
        <row r="76">
          <cell r="L76">
            <v>37.66</v>
          </cell>
        </row>
        <row r="76">
          <cell r="P76">
            <v>28.245</v>
          </cell>
        </row>
        <row r="77">
          <cell r="C77">
            <v>39.66</v>
          </cell>
        </row>
        <row r="77">
          <cell r="G77">
            <v>26.974</v>
          </cell>
        </row>
        <row r="77">
          <cell r="L77">
            <v>49.86</v>
          </cell>
        </row>
        <row r="77">
          <cell r="P77">
            <v>37.395</v>
          </cell>
        </row>
        <row r="78">
          <cell r="C78">
            <v>36.52</v>
          </cell>
        </row>
        <row r="78">
          <cell r="G78">
            <v>26.497</v>
          </cell>
        </row>
        <row r="78">
          <cell r="L78">
            <v>54.25</v>
          </cell>
        </row>
        <row r="78">
          <cell r="P78">
            <v>40.688</v>
          </cell>
        </row>
        <row r="79">
          <cell r="C79">
            <v>36.71</v>
          </cell>
        </row>
        <row r="79">
          <cell r="G79">
            <v>24.603</v>
          </cell>
        </row>
        <row r="79">
          <cell r="L79">
            <v>48.32</v>
          </cell>
        </row>
        <row r="79">
          <cell r="P79">
            <v>36.24</v>
          </cell>
        </row>
        <row r="80">
          <cell r="C80">
            <v>34.12</v>
          </cell>
        </row>
        <row r="80">
          <cell r="G80">
            <v>18.127</v>
          </cell>
        </row>
        <row r="80">
          <cell r="L80">
            <v>41.92</v>
          </cell>
        </row>
        <row r="80">
          <cell r="P80">
            <v>31.44</v>
          </cell>
        </row>
        <row r="81">
          <cell r="C81">
            <v>35.05</v>
          </cell>
        </row>
        <row r="81">
          <cell r="G81">
            <v>20.971</v>
          </cell>
        </row>
        <row r="81">
          <cell r="L81">
            <v>39.43</v>
          </cell>
        </row>
        <row r="81">
          <cell r="P81">
            <v>29.573</v>
          </cell>
        </row>
        <row r="82">
          <cell r="C82">
            <v>49.5</v>
          </cell>
        </row>
        <row r="82">
          <cell r="G82">
            <v>34.718</v>
          </cell>
        </row>
        <row r="82">
          <cell r="L82">
            <v>41</v>
          </cell>
        </row>
        <row r="82">
          <cell r="P82">
            <v>30.75</v>
          </cell>
        </row>
        <row r="83">
          <cell r="C83">
            <v>54.69</v>
          </cell>
        </row>
        <row r="83">
          <cell r="G83">
            <v>36.806</v>
          </cell>
        </row>
        <row r="83">
          <cell r="L83">
            <v>43.41</v>
          </cell>
        </row>
        <row r="83">
          <cell r="P83">
            <v>32.558</v>
          </cell>
        </row>
        <row r="84">
          <cell r="C84">
            <v>47.66</v>
          </cell>
        </row>
        <row r="84">
          <cell r="G84">
            <v>32.378</v>
          </cell>
        </row>
        <row r="84">
          <cell r="L84">
            <v>42.54</v>
          </cell>
        </row>
        <row r="84">
          <cell r="P84">
            <v>31.905</v>
          </cell>
        </row>
        <row r="85">
          <cell r="C85">
            <v>40.07</v>
          </cell>
        </row>
        <row r="85">
          <cell r="G85">
            <v>29.322</v>
          </cell>
        </row>
        <row r="85">
          <cell r="L85">
            <v>40.05</v>
          </cell>
        </row>
        <row r="85">
          <cell r="P85">
            <v>30.038</v>
          </cell>
        </row>
        <row r="86">
          <cell r="C86">
            <v>37.11</v>
          </cell>
        </row>
        <row r="86">
          <cell r="G86">
            <v>27.589</v>
          </cell>
        </row>
        <row r="86">
          <cell r="L86">
            <v>40.21</v>
          </cell>
        </row>
        <row r="86">
          <cell r="P86">
            <v>30.158</v>
          </cell>
        </row>
        <row r="87">
          <cell r="C87">
            <v>38.97</v>
          </cell>
        </row>
        <row r="87">
          <cell r="G87">
            <v>32.154</v>
          </cell>
        </row>
        <row r="87">
          <cell r="L87">
            <v>38.16</v>
          </cell>
        </row>
        <row r="87">
          <cell r="P87">
            <v>28.62</v>
          </cell>
        </row>
        <row r="88">
          <cell r="C88">
            <v>41.51</v>
          </cell>
        </row>
        <row r="88">
          <cell r="G88">
            <v>27.661</v>
          </cell>
        </row>
        <row r="88">
          <cell r="L88">
            <v>38.91</v>
          </cell>
        </row>
        <row r="88">
          <cell r="P88">
            <v>29.183</v>
          </cell>
        </row>
        <row r="89">
          <cell r="C89">
            <v>40.5</v>
          </cell>
        </row>
        <row r="89">
          <cell r="G89">
            <v>27.309</v>
          </cell>
        </row>
        <row r="89">
          <cell r="L89">
            <v>50.38</v>
          </cell>
        </row>
        <row r="89">
          <cell r="P89">
            <v>37.785</v>
          </cell>
        </row>
        <row r="90">
          <cell r="C90">
            <v>37.62</v>
          </cell>
        </row>
        <row r="90">
          <cell r="G90">
            <v>26.913</v>
          </cell>
        </row>
        <row r="90">
          <cell r="L90">
            <v>54.51</v>
          </cell>
        </row>
        <row r="90">
          <cell r="P90">
            <v>40.883</v>
          </cell>
        </row>
        <row r="91">
          <cell r="C91">
            <v>37.8</v>
          </cell>
        </row>
        <row r="91">
          <cell r="G91">
            <v>25.03</v>
          </cell>
        </row>
        <row r="91">
          <cell r="L91">
            <v>48.93</v>
          </cell>
        </row>
        <row r="91">
          <cell r="P91">
            <v>36.698</v>
          </cell>
        </row>
        <row r="92">
          <cell r="C92">
            <v>35.43</v>
          </cell>
        </row>
        <row r="92">
          <cell r="G92">
            <v>19.612</v>
          </cell>
        </row>
        <row r="92">
          <cell r="L92">
            <v>42.92</v>
          </cell>
        </row>
        <row r="92">
          <cell r="P92">
            <v>32.19</v>
          </cell>
        </row>
        <row r="93">
          <cell r="C93">
            <v>36.29</v>
          </cell>
        </row>
        <row r="93">
          <cell r="G93">
            <v>21.913</v>
          </cell>
        </row>
        <row r="93">
          <cell r="L93">
            <v>40.57</v>
          </cell>
        </row>
        <row r="93">
          <cell r="P93">
            <v>30.428</v>
          </cell>
        </row>
        <row r="94">
          <cell r="C94">
            <v>49.54</v>
          </cell>
        </row>
        <row r="94">
          <cell r="G94">
            <v>34.388</v>
          </cell>
        </row>
        <row r="94">
          <cell r="L94">
            <v>42.05</v>
          </cell>
        </row>
        <row r="94">
          <cell r="P94">
            <v>31.538</v>
          </cell>
        </row>
        <row r="95">
          <cell r="C95">
            <v>54.3</v>
          </cell>
        </row>
        <row r="95">
          <cell r="G95">
            <v>36.353</v>
          </cell>
        </row>
        <row r="95">
          <cell r="L95">
            <v>44.46</v>
          </cell>
        </row>
        <row r="95">
          <cell r="P95">
            <v>33.345</v>
          </cell>
        </row>
        <row r="96">
          <cell r="C96">
            <v>47.86</v>
          </cell>
        </row>
        <row r="96">
          <cell r="G96">
            <v>32.302</v>
          </cell>
        </row>
        <row r="96">
          <cell r="L96">
            <v>43.64</v>
          </cell>
        </row>
        <row r="96">
          <cell r="P96">
            <v>32.73</v>
          </cell>
        </row>
        <row r="97">
          <cell r="C97">
            <v>40.9</v>
          </cell>
        </row>
        <row r="97">
          <cell r="G97">
            <v>29.544</v>
          </cell>
        </row>
        <row r="97">
          <cell r="L97">
            <v>41.3</v>
          </cell>
        </row>
        <row r="97">
          <cell r="P97">
            <v>30.975</v>
          </cell>
        </row>
        <row r="98">
          <cell r="C98">
            <v>38.2</v>
          </cell>
        </row>
        <row r="98">
          <cell r="G98">
            <v>27.983</v>
          </cell>
        </row>
        <row r="98">
          <cell r="L98">
            <v>41.45</v>
          </cell>
        </row>
        <row r="98">
          <cell r="P98">
            <v>31.088</v>
          </cell>
        </row>
        <row r="99">
          <cell r="C99">
            <v>39.9</v>
          </cell>
        </row>
        <row r="99">
          <cell r="G99">
            <v>32.262</v>
          </cell>
        </row>
        <row r="99">
          <cell r="L99">
            <v>39.52</v>
          </cell>
        </row>
        <row r="99">
          <cell r="P99">
            <v>29.64</v>
          </cell>
        </row>
        <row r="100">
          <cell r="C100">
            <v>42.46</v>
          </cell>
        </row>
        <row r="100">
          <cell r="G100">
            <v>27.95</v>
          </cell>
        </row>
        <row r="100">
          <cell r="L100">
            <v>40.23</v>
          </cell>
        </row>
        <row r="100">
          <cell r="P100">
            <v>30.173</v>
          </cell>
        </row>
        <row r="101">
          <cell r="C101">
            <v>41.54</v>
          </cell>
        </row>
        <row r="101">
          <cell r="G101">
            <v>27.561</v>
          </cell>
        </row>
        <row r="101">
          <cell r="L101">
            <v>51.04</v>
          </cell>
        </row>
        <row r="101">
          <cell r="P101">
            <v>38.28</v>
          </cell>
        </row>
        <row r="102">
          <cell r="C102">
            <v>38.89</v>
          </cell>
        </row>
        <row r="102">
          <cell r="G102">
            <v>27.284</v>
          </cell>
        </row>
        <row r="102">
          <cell r="L102">
            <v>54.92</v>
          </cell>
        </row>
        <row r="102">
          <cell r="P102">
            <v>41.19</v>
          </cell>
        </row>
        <row r="103">
          <cell r="C103">
            <v>39.05</v>
          </cell>
        </row>
        <row r="103">
          <cell r="G103">
            <v>25.584</v>
          </cell>
        </row>
        <row r="103">
          <cell r="L103">
            <v>49.67</v>
          </cell>
        </row>
        <row r="103">
          <cell r="P103">
            <v>37.253</v>
          </cell>
        </row>
        <row r="104">
          <cell r="C104">
            <v>36.88</v>
          </cell>
        </row>
        <row r="104">
          <cell r="G104">
            <v>20.69</v>
          </cell>
        </row>
        <row r="104">
          <cell r="L104">
            <v>44.01</v>
          </cell>
        </row>
        <row r="104">
          <cell r="P104">
            <v>33.008</v>
          </cell>
        </row>
        <row r="105">
          <cell r="C105">
            <v>37.66</v>
          </cell>
        </row>
        <row r="105">
          <cell r="G105">
            <v>22.868</v>
          </cell>
        </row>
        <row r="105">
          <cell r="L105">
            <v>41.8</v>
          </cell>
        </row>
        <row r="105">
          <cell r="P105">
            <v>31.35</v>
          </cell>
        </row>
        <row r="106">
          <cell r="C106">
            <v>49.86</v>
          </cell>
        </row>
        <row r="106">
          <cell r="G106">
            <v>34.267</v>
          </cell>
        </row>
        <row r="106">
          <cell r="L106">
            <v>43.2</v>
          </cell>
        </row>
        <row r="106">
          <cell r="P106">
            <v>32.4</v>
          </cell>
        </row>
        <row r="107">
          <cell r="C107">
            <v>54.25</v>
          </cell>
        </row>
        <row r="107">
          <cell r="G107">
            <v>36.187</v>
          </cell>
        </row>
        <row r="107">
          <cell r="L107">
            <v>45.52</v>
          </cell>
        </row>
        <row r="107">
          <cell r="P107">
            <v>34.14</v>
          </cell>
        </row>
        <row r="108">
          <cell r="C108">
            <v>48.32</v>
          </cell>
        </row>
        <row r="108">
          <cell r="G108">
            <v>32.334</v>
          </cell>
        </row>
        <row r="108">
          <cell r="L108">
            <v>44.75</v>
          </cell>
        </row>
        <row r="108">
          <cell r="P108">
            <v>33.563</v>
          </cell>
        </row>
        <row r="109">
          <cell r="C109">
            <v>41.92</v>
          </cell>
        </row>
        <row r="109">
          <cell r="G109">
            <v>30.119</v>
          </cell>
        </row>
        <row r="109">
          <cell r="L109">
            <v>42.54</v>
          </cell>
        </row>
        <row r="109">
          <cell r="P109">
            <v>31.905</v>
          </cell>
        </row>
        <row r="110">
          <cell r="C110">
            <v>39.43</v>
          </cell>
        </row>
        <row r="110">
          <cell r="G110">
            <v>28.676</v>
          </cell>
        </row>
        <row r="110">
          <cell r="L110">
            <v>42.68</v>
          </cell>
        </row>
        <row r="110">
          <cell r="P110">
            <v>32.01</v>
          </cell>
        </row>
        <row r="111">
          <cell r="C111">
            <v>41</v>
          </cell>
        </row>
        <row r="111">
          <cell r="G111">
            <v>32.664</v>
          </cell>
        </row>
        <row r="111">
          <cell r="L111">
            <v>40.87</v>
          </cell>
        </row>
        <row r="111">
          <cell r="P111">
            <v>30.653</v>
          </cell>
        </row>
        <row r="112">
          <cell r="C112">
            <v>43.41</v>
          </cell>
        </row>
        <row r="112">
          <cell r="G112">
            <v>28.937</v>
          </cell>
        </row>
        <row r="112">
          <cell r="L112">
            <v>41.53</v>
          </cell>
        </row>
        <row r="112">
          <cell r="P112">
            <v>31.148</v>
          </cell>
        </row>
        <row r="113">
          <cell r="C113">
            <v>42.54</v>
          </cell>
        </row>
        <row r="113">
          <cell r="G113">
            <v>28.607</v>
          </cell>
        </row>
        <row r="113">
          <cell r="L113">
            <v>51.71</v>
          </cell>
        </row>
        <row r="113">
          <cell r="P113">
            <v>38.783</v>
          </cell>
        </row>
        <row r="114">
          <cell r="C114">
            <v>40.05</v>
          </cell>
        </row>
        <row r="114">
          <cell r="G114">
            <v>28.242</v>
          </cell>
        </row>
        <row r="114">
          <cell r="L114">
            <v>55.37</v>
          </cell>
        </row>
        <row r="114">
          <cell r="P114">
            <v>41.528</v>
          </cell>
        </row>
        <row r="115">
          <cell r="C115">
            <v>40.21</v>
          </cell>
        </row>
        <row r="115">
          <cell r="G115">
            <v>26.893</v>
          </cell>
        </row>
        <row r="115">
          <cell r="L115">
            <v>50.43</v>
          </cell>
        </row>
        <row r="115">
          <cell r="P115">
            <v>37.823</v>
          </cell>
        </row>
        <row r="116">
          <cell r="C116">
            <v>38.16</v>
          </cell>
        </row>
        <row r="116">
          <cell r="G116">
            <v>22.1</v>
          </cell>
        </row>
        <row r="116">
          <cell r="L116">
            <v>45.09</v>
          </cell>
        </row>
        <row r="116">
          <cell r="P116">
            <v>33.818</v>
          </cell>
        </row>
        <row r="117">
          <cell r="C117">
            <v>38.91</v>
          </cell>
        </row>
        <row r="117">
          <cell r="G117">
            <v>23.913</v>
          </cell>
        </row>
        <row r="117">
          <cell r="L117">
            <v>43.02</v>
          </cell>
        </row>
        <row r="117">
          <cell r="P117">
            <v>32.265</v>
          </cell>
        </row>
        <row r="118">
          <cell r="C118">
            <v>50.38</v>
          </cell>
        </row>
        <row r="118">
          <cell r="G118">
            <v>35.186</v>
          </cell>
        </row>
        <row r="118">
          <cell r="L118">
            <v>44.33</v>
          </cell>
        </row>
        <row r="118">
          <cell r="P118">
            <v>33.248</v>
          </cell>
        </row>
        <row r="119">
          <cell r="C119">
            <v>54.51</v>
          </cell>
        </row>
        <row r="119">
          <cell r="G119">
            <v>36.673</v>
          </cell>
        </row>
        <row r="119">
          <cell r="L119">
            <v>46.57</v>
          </cell>
        </row>
        <row r="119">
          <cell r="P119">
            <v>34.928</v>
          </cell>
        </row>
        <row r="120">
          <cell r="C120">
            <v>48.93</v>
          </cell>
        </row>
        <row r="120">
          <cell r="G120">
            <v>33.421</v>
          </cell>
        </row>
        <row r="120">
          <cell r="L120">
            <v>45.84</v>
          </cell>
        </row>
        <row r="120">
          <cell r="P120">
            <v>34.38</v>
          </cell>
        </row>
        <row r="121">
          <cell r="C121">
            <v>42.92</v>
          </cell>
        </row>
        <row r="121">
          <cell r="G121">
            <v>31.133</v>
          </cell>
        </row>
        <row r="121">
          <cell r="L121">
            <v>43.77</v>
          </cell>
        </row>
        <row r="121">
          <cell r="P121">
            <v>32.828</v>
          </cell>
        </row>
        <row r="122">
          <cell r="C122">
            <v>40.57</v>
          </cell>
        </row>
        <row r="122">
          <cell r="G122">
            <v>29.745</v>
          </cell>
        </row>
        <row r="122">
          <cell r="L122">
            <v>43.9</v>
          </cell>
        </row>
        <row r="122">
          <cell r="P122">
            <v>32.925</v>
          </cell>
        </row>
        <row r="123">
          <cell r="C123">
            <v>42.05</v>
          </cell>
        </row>
        <row r="123">
          <cell r="G123">
            <v>33.511</v>
          </cell>
        </row>
        <row r="123">
          <cell r="L123">
            <v>42.2</v>
          </cell>
        </row>
        <row r="123">
          <cell r="P123">
            <v>31.65</v>
          </cell>
        </row>
        <row r="124">
          <cell r="C124">
            <v>44.46</v>
          </cell>
        </row>
        <row r="124">
          <cell r="G124">
            <v>30.085</v>
          </cell>
        </row>
        <row r="124">
          <cell r="L124">
            <v>42.82</v>
          </cell>
        </row>
        <row r="124">
          <cell r="P124">
            <v>32.115</v>
          </cell>
        </row>
        <row r="125">
          <cell r="C125">
            <v>43.64</v>
          </cell>
        </row>
        <row r="125">
          <cell r="G125">
            <v>29.747</v>
          </cell>
        </row>
        <row r="125">
          <cell r="L125">
            <v>52.41</v>
          </cell>
        </row>
        <row r="125">
          <cell r="P125">
            <v>39.308</v>
          </cell>
        </row>
        <row r="126">
          <cell r="C126">
            <v>41.3</v>
          </cell>
        </row>
        <row r="126">
          <cell r="G126">
            <v>29.421</v>
          </cell>
        </row>
        <row r="126">
          <cell r="L126">
            <v>55.85</v>
          </cell>
        </row>
        <row r="126">
          <cell r="P126">
            <v>41.888</v>
          </cell>
        </row>
        <row r="127">
          <cell r="C127">
            <v>41.45</v>
          </cell>
        </row>
        <row r="127">
          <cell r="G127">
            <v>28.139</v>
          </cell>
        </row>
        <row r="127">
          <cell r="L127">
            <v>51.2</v>
          </cell>
        </row>
        <row r="127">
          <cell r="P127">
            <v>38.4</v>
          </cell>
        </row>
        <row r="128">
          <cell r="C128">
            <v>39.52</v>
          </cell>
        </row>
        <row r="128">
          <cell r="G128">
            <v>23.287</v>
          </cell>
        </row>
        <row r="128">
          <cell r="L128">
            <v>46.18</v>
          </cell>
        </row>
        <row r="128">
          <cell r="P128">
            <v>34.635</v>
          </cell>
        </row>
        <row r="129">
          <cell r="C129">
            <v>40.23</v>
          </cell>
        </row>
        <row r="129">
          <cell r="G129">
            <v>25.571</v>
          </cell>
        </row>
        <row r="129">
          <cell r="L129">
            <v>44.23</v>
          </cell>
        </row>
        <row r="129">
          <cell r="P129">
            <v>33.173</v>
          </cell>
        </row>
        <row r="130">
          <cell r="C130">
            <v>51.04</v>
          </cell>
        </row>
        <row r="130">
          <cell r="G130">
            <v>36.085</v>
          </cell>
        </row>
        <row r="130">
          <cell r="L130">
            <v>45.47</v>
          </cell>
        </row>
        <row r="130">
          <cell r="P130">
            <v>34.103</v>
          </cell>
        </row>
        <row r="131">
          <cell r="C131">
            <v>54.92</v>
          </cell>
        </row>
        <row r="131">
          <cell r="G131">
            <v>37.513</v>
          </cell>
        </row>
        <row r="131">
          <cell r="L131">
            <v>47.67</v>
          </cell>
        </row>
        <row r="131">
          <cell r="P131">
            <v>35.753</v>
          </cell>
        </row>
        <row r="132">
          <cell r="C132">
            <v>49.67</v>
          </cell>
        </row>
        <row r="132">
          <cell r="G132">
            <v>34.409</v>
          </cell>
        </row>
        <row r="132">
          <cell r="L132">
            <v>46.99</v>
          </cell>
        </row>
        <row r="132">
          <cell r="P132">
            <v>35.243</v>
          </cell>
        </row>
        <row r="133">
          <cell r="C133">
            <v>44.01</v>
          </cell>
        </row>
        <row r="133">
          <cell r="G133">
            <v>32.205</v>
          </cell>
        </row>
        <row r="133">
          <cell r="L133">
            <v>45.04</v>
          </cell>
        </row>
        <row r="133">
          <cell r="P133">
            <v>33.78</v>
          </cell>
        </row>
        <row r="134">
          <cell r="C134">
            <v>41.8</v>
          </cell>
        </row>
        <row r="134">
          <cell r="G134">
            <v>30.916</v>
          </cell>
        </row>
        <row r="134">
          <cell r="L134">
            <v>45.17</v>
          </cell>
        </row>
        <row r="134">
          <cell r="P134">
            <v>33.878</v>
          </cell>
        </row>
        <row r="135">
          <cell r="C135">
            <v>43.2</v>
          </cell>
        </row>
        <row r="135">
          <cell r="G135">
            <v>34.49</v>
          </cell>
        </row>
        <row r="135">
          <cell r="L135">
            <v>43.56</v>
          </cell>
        </row>
        <row r="135">
          <cell r="P135">
            <v>32.67</v>
          </cell>
        </row>
        <row r="136">
          <cell r="C136">
            <v>45.52</v>
          </cell>
        </row>
        <row r="136">
          <cell r="G136">
            <v>31.088</v>
          </cell>
        </row>
        <row r="136">
          <cell r="L136">
            <v>44.15</v>
          </cell>
        </row>
        <row r="136">
          <cell r="P136">
            <v>33.113</v>
          </cell>
        </row>
        <row r="137">
          <cell r="C137">
            <v>44.75</v>
          </cell>
        </row>
        <row r="137">
          <cell r="G137">
            <v>30.911</v>
          </cell>
        </row>
        <row r="137">
          <cell r="L137">
            <v>53.17</v>
          </cell>
        </row>
        <row r="137">
          <cell r="P137">
            <v>39.878</v>
          </cell>
        </row>
        <row r="138">
          <cell r="C138">
            <v>42.54</v>
          </cell>
        </row>
        <row r="138">
          <cell r="G138">
            <v>30.666</v>
          </cell>
        </row>
        <row r="138">
          <cell r="L138">
            <v>56.42</v>
          </cell>
        </row>
        <row r="138">
          <cell r="P138">
            <v>42.315</v>
          </cell>
        </row>
        <row r="139">
          <cell r="C139">
            <v>42.68</v>
          </cell>
        </row>
        <row r="139">
          <cell r="G139">
            <v>29.388</v>
          </cell>
        </row>
        <row r="139">
          <cell r="L139">
            <v>52.04</v>
          </cell>
        </row>
        <row r="139">
          <cell r="P139">
            <v>39.03</v>
          </cell>
        </row>
        <row r="140">
          <cell r="C140">
            <v>40.87</v>
          </cell>
        </row>
        <row r="140">
          <cell r="G140">
            <v>24.795</v>
          </cell>
        </row>
        <row r="140">
          <cell r="L140">
            <v>47.32</v>
          </cell>
        </row>
        <row r="140">
          <cell r="P140">
            <v>35.49</v>
          </cell>
        </row>
        <row r="141">
          <cell r="C141">
            <v>41.53</v>
          </cell>
        </row>
        <row r="141">
          <cell r="G141">
            <v>26.945</v>
          </cell>
        </row>
        <row r="141">
          <cell r="L141">
            <v>45.48</v>
          </cell>
        </row>
        <row r="141">
          <cell r="P141">
            <v>34.11</v>
          </cell>
        </row>
        <row r="142">
          <cell r="C142">
            <v>51.71</v>
          </cell>
        </row>
        <row r="142">
          <cell r="G142">
            <v>36.98</v>
          </cell>
        </row>
        <row r="142">
          <cell r="L142">
            <v>46.65</v>
          </cell>
        </row>
        <row r="142">
          <cell r="P142">
            <v>34.988</v>
          </cell>
        </row>
        <row r="143">
          <cell r="C143">
            <v>55.37</v>
          </cell>
        </row>
        <row r="143">
          <cell r="G143">
            <v>38.357</v>
          </cell>
        </row>
        <row r="143">
          <cell r="L143">
            <v>48.77</v>
          </cell>
        </row>
        <row r="143">
          <cell r="P143">
            <v>36.578</v>
          </cell>
        </row>
        <row r="144">
          <cell r="C144">
            <v>50.43</v>
          </cell>
        </row>
        <row r="144">
          <cell r="G144">
            <v>35.393</v>
          </cell>
        </row>
        <row r="144">
          <cell r="L144">
            <v>48.07</v>
          </cell>
        </row>
        <row r="144">
          <cell r="P144">
            <v>36.053</v>
          </cell>
        </row>
        <row r="145">
          <cell r="C145">
            <v>45.09</v>
          </cell>
        </row>
        <row r="145">
          <cell r="G145">
            <v>33.265</v>
          </cell>
        </row>
        <row r="145">
          <cell r="L145">
            <v>46.08</v>
          </cell>
        </row>
        <row r="145">
          <cell r="P145">
            <v>34.56</v>
          </cell>
        </row>
        <row r="146">
          <cell r="C146">
            <v>43.02</v>
          </cell>
        </row>
        <row r="146">
          <cell r="G146">
            <v>32.085</v>
          </cell>
        </row>
        <row r="146">
          <cell r="L146">
            <v>46.21</v>
          </cell>
        </row>
        <row r="146">
          <cell r="P146">
            <v>34.658</v>
          </cell>
        </row>
        <row r="147">
          <cell r="C147">
            <v>44.33</v>
          </cell>
        </row>
        <row r="147">
          <cell r="G147">
            <v>35.473</v>
          </cell>
        </row>
        <row r="147">
          <cell r="L147">
            <v>44.56</v>
          </cell>
        </row>
        <row r="147">
          <cell r="P147">
            <v>33.42</v>
          </cell>
        </row>
        <row r="148">
          <cell r="C148">
            <v>46.57</v>
          </cell>
        </row>
        <row r="148">
          <cell r="G148">
            <v>32.254</v>
          </cell>
        </row>
        <row r="148">
          <cell r="L148">
            <v>45.17</v>
          </cell>
        </row>
        <row r="148">
          <cell r="P148">
            <v>33.878</v>
          </cell>
        </row>
        <row r="149">
          <cell r="C149">
            <v>45.84</v>
          </cell>
        </row>
        <row r="149">
          <cell r="G149">
            <v>32.053</v>
          </cell>
        </row>
        <row r="149">
          <cell r="L149">
            <v>54.4</v>
          </cell>
        </row>
        <row r="149">
          <cell r="P149">
            <v>40.8</v>
          </cell>
        </row>
        <row r="150">
          <cell r="C150">
            <v>43.77</v>
          </cell>
        </row>
        <row r="150">
          <cell r="G150">
            <v>31.799</v>
          </cell>
        </row>
        <row r="150">
          <cell r="L150">
            <v>57.72</v>
          </cell>
        </row>
        <row r="150">
          <cell r="P150">
            <v>43.29</v>
          </cell>
        </row>
        <row r="151">
          <cell r="C151">
            <v>43.9</v>
          </cell>
        </row>
        <row r="151">
          <cell r="G151">
            <v>30.563</v>
          </cell>
        </row>
        <row r="151">
          <cell r="L151">
            <v>53.24</v>
          </cell>
        </row>
        <row r="151">
          <cell r="P151">
            <v>39.93</v>
          </cell>
        </row>
        <row r="152">
          <cell r="C152">
            <v>42.2</v>
          </cell>
        </row>
        <row r="152">
          <cell r="G152">
            <v>26.102</v>
          </cell>
        </row>
        <row r="152">
          <cell r="L152">
            <v>48.4</v>
          </cell>
        </row>
        <row r="152">
          <cell r="P152">
            <v>36.3</v>
          </cell>
        </row>
        <row r="153">
          <cell r="C153">
            <v>42.82</v>
          </cell>
        </row>
        <row r="153">
          <cell r="G153">
            <v>28.195</v>
          </cell>
        </row>
        <row r="153">
          <cell r="L153">
            <v>46.52</v>
          </cell>
        </row>
        <row r="153">
          <cell r="P153">
            <v>34.89</v>
          </cell>
        </row>
        <row r="154">
          <cell r="C154">
            <v>52.41</v>
          </cell>
        </row>
        <row r="154">
          <cell r="G154">
            <v>37.952</v>
          </cell>
        </row>
        <row r="154">
          <cell r="L154">
            <v>47.72</v>
          </cell>
        </row>
        <row r="154">
          <cell r="P154">
            <v>35.79</v>
          </cell>
        </row>
        <row r="155">
          <cell r="C155">
            <v>55.85</v>
          </cell>
        </row>
        <row r="155">
          <cell r="G155">
            <v>39.5</v>
          </cell>
        </row>
        <row r="155">
          <cell r="L155">
            <v>49.87</v>
          </cell>
        </row>
        <row r="155">
          <cell r="P155">
            <v>37.403</v>
          </cell>
        </row>
        <row r="156">
          <cell r="C156">
            <v>51.2</v>
          </cell>
        </row>
        <row r="156">
          <cell r="G156">
            <v>36.48</v>
          </cell>
        </row>
        <row r="156">
          <cell r="L156">
            <v>49.16</v>
          </cell>
        </row>
        <row r="156">
          <cell r="P156">
            <v>36.87</v>
          </cell>
        </row>
        <row r="157">
          <cell r="C157">
            <v>46.18</v>
          </cell>
        </row>
        <row r="157">
          <cell r="G157">
            <v>34.364</v>
          </cell>
        </row>
        <row r="157">
          <cell r="L157">
            <v>47.11</v>
          </cell>
        </row>
        <row r="157">
          <cell r="P157">
            <v>35.333</v>
          </cell>
        </row>
        <row r="158">
          <cell r="C158">
            <v>44.23</v>
          </cell>
        </row>
        <row r="158">
          <cell r="G158">
            <v>33.223</v>
          </cell>
        </row>
        <row r="158">
          <cell r="L158">
            <v>47.25</v>
          </cell>
        </row>
        <row r="158">
          <cell r="P158">
            <v>35.438</v>
          </cell>
        </row>
        <row r="159">
          <cell r="C159">
            <v>45.47</v>
          </cell>
        </row>
        <row r="159">
          <cell r="G159">
            <v>36.52</v>
          </cell>
        </row>
        <row r="159">
          <cell r="L159">
            <v>45.57</v>
          </cell>
        </row>
        <row r="159">
          <cell r="P159">
            <v>34.178</v>
          </cell>
        </row>
        <row r="160">
          <cell r="C160">
            <v>47.67</v>
          </cell>
        </row>
        <row r="160">
          <cell r="G160">
            <v>33.391</v>
          </cell>
        </row>
        <row r="160">
          <cell r="L160">
            <v>46.18</v>
          </cell>
        </row>
        <row r="160">
          <cell r="P160">
            <v>34.635</v>
          </cell>
        </row>
        <row r="161">
          <cell r="C161">
            <v>46.99</v>
          </cell>
        </row>
        <row r="161">
          <cell r="G161">
            <v>33.198</v>
          </cell>
        </row>
        <row r="161">
          <cell r="L161">
            <v>55.62</v>
          </cell>
        </row>
        <row r="161">
          <cell r="P161">
            <v>41.715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22.75</v>
          </cell>
        </row>
        <row r="7">
          <cell r="G7">
            <v>18.5</v>
          </cell>
        </row>
        <row r="7">
          <cell r="L7">
            <v>18.5</v>
          </cell>
        </row>
        <row r="7">
          <cell r="P7">
            <v>24</v>
          </cell>
        </row>
        <row r="8">
          <cell r="C8">
            <v>24</v>
          </cell>
        </row>
        <row r="8">
          <cell r="G8">
            <v>20.5</v>
          </cell>
        </row>
        <row r="8">
          <cell r="L8">
            <v>24</v>
          </cell>
        </row>
        <row r="8">
          <cell r="P8">
            <v>23.625</v>
          </cell>
        </row>
        <row r="9">
          <cell r="C9">
            <v>24</v>
          </cell>
        </row>
        <row r="9">
          <cell r="G9">
            <v>20.5</v>
          </cell>
        </row>
        <row r="9">
          <cell r="L9">
            <v>28</v>
          </cell>
        </row>
        <row r="9">
          <cell r="P9">
            <v>20.4375</v>
          </cell>
        </row>
        <row r="10">
          <cell r="C10">
            <v>24</v>
          </cell>
        </row>
        <row r="10">
          <cell r="G10">
            <v>20.5</v>
          </cell>
        </row>
        <row r="10">
          <cell r="L10">
            <v>36</v>
          </cell>
        </row>
        <row r="10">
          <cell r="P10">
            <v>27</v>
          </cell>
        </row>
        <row r="11">
          <cell r="C11">
            <v>20.5</v>
          </cell>
        </row>
        <row r="11">
          <cell r="G11">
            <v>20.5</v>
          </cell>
        </row>
        <row r="11">
          <cell r="L11">
            <v>35.85</v>
          </cell>
        </row>
        <row r="11">
          <cell r="P11">
            <v>26.888</v>
          </cell>
        </row>
        <row r="12">
          <cell r="C12">
            <v>24</v>
          </cell>
        </row>
        <row r="12">
          <cell r="G12">
            <v>20.5</v>
          </cell>
        </row>
        <row r="12">
          <cell r="L12">
            <v>34</v>
          </cell>
        </row>
        <row r="12">
          <cell r="P12">
            <v>25.5</v>
          </cell>
        </row>
        <row r="13">
          <cell r="C13">
            <v>24</v>
          </cell>
        </row>
        <row r="13">
          <cell r="G13">
            <v>20.5</v>
          </cell>
        </row>
        <row r="13">
          <cell r="L13">
            <v>30.5</v>
          </cell>
        </row>
        <row r="13">
          <cell r="P13">
            <v>22.875</v>
          </cell>
        </row>
        <row r="14">
          <cell r="C14">
            <v>24</v>
          </cell>
        </row>
        <row r="14">
          <cell r="G14">
            <v>20.5</v>
          </cell>
        </row>
        <row r="14">
          <cell r="L14">
            <v>28</v>
          </cell>
        </row>
        <row r="14">
          <cell r="P14">
            <v>21</v>
          </cell>
        </row>
        <row r="15">
          <cell r="C15">
            <v>24</v>
          </cell>
        </row>
        <row r="15">
          <cell r="G15">
            <v>20.5</v>
          </cell>
        </row>
        <row r="15">
          <cell r="L15">
            <v>26.5</v>
          </cell>
        </row>
        <row r="15">
          <cell r="P15">
            <v>19.875</v>
          </cell>
        </row>
        <row r="16">
          <cell r="C16">
            <v>24</v>
          </cell>
        </row>
        <row r="16">
          <cell r="G16">
            <v>20.5</v>
          </cell>
        </row>
        <row r="16">
          <cell r="L16">
            <v>28</v>
          </cell>
        </row>
        <row r="16">
          <cell r="P16">
            <v>21</v>
          </cell>
        </row>
        <row r="17">
          <cell r="C17">
            <v>24</v>
          </cell>
        </row>
        <row r="17">
          <cell r="G17">
            <v>20.5</v>
          </cell>
        </row>
        <row r="17">
          <cell r="L17">
            <v>41</v>
          </cell>
        </row>
        <row r="17">
          <cell r="P17">
            <v>30.75</v>
          </cell>
        </row>
        <row r="18">
          <cell r="C18">
            <v>20.5</v>
          </cell>
        </row>
        <row r="18">
          <cell r="G18">
            <v>20.5</v>
          </cell>
        </row>
        <row r="18">
          <cell r="L18">
            <v>48.5</v>
          </cell>
        </row>
        <row r="18">
          <cell r="P18">
            <v>36.375</v>
          </cell>
        </row>
        <row r="19">
          <cell r="C19">
            <v>24</v>
          </cell>
        </row>
        <row r="19">
          <cell r="G19">
            <v>20.5</v>
          </cell>
        </row>
        <row r="19">
          <cell r="L19">
            <v>41.5</v>
          </cell>
        </row>
        <row r="19">
          <cell r="P19">
            <v>31.125</v>
          </cell>
        </row>
        <row r="20">
          <cell r="C20">
            <v>24</v>
          </cell>
        </row>
        <row r="20">
          <cell r="G20">
            <v>20.5</v>
          </cell>
        </row>
        <row r="20">
          <cell r="L20">
            <v>36</v>
          </cell>
        </row>
        <row r="20">
          <cell r="P20">
            <v>27</v>
          </cell>
        </row>
        <row r="21">
          <cell r="C21">
            <v>24</v>
          </cell>
        </row>
        <row r="21">
          <cell r="G21">
            <v>20.5</v>
          </cell>
        </row>
        <row r="21">
          <cell r="L21">
            <v>34</v>
          </cell>
        </row>
        <row r="21">
          <cell r="P21">
            <v>25.5</v>
          </cell>
        </row>
        <row r="22">
          <cell r="C22">
            <v>28</v>
          </cell>
        </row>
        <row r="22">
          <cell r="G22">
            <v>24</v>
          </cell>
        </row>
        <row r="22">
          <cell r="L22">
            <v>36.25</v>
          </cell>
        </row>
        <row r="22">
          <cell r="P22">
            <v>27.1875</v>
          </cell>
        </row>
        <row r="23">
          <cell r="C23">
            <v>28</v>
          </cell>
        </row>
        <row r="23">
          <cell r="G23">
            <v>24</v>
          </cell>
        </row>
        <row r="23">
          <cell r="L23">
            <v>40</v>
          </cell>
        </row>
        <row r="23">
          <cell r="P23">
            <v>30</v>
          </cell>
        </row>
        <row r="24">
          <cell r="C24">
            <v>28</v>
          </cell>
        </row>
        <row r="24">
          <cell r="G24">
            <v>24</v>
          </cell>
        </row>
        <row r="24">
          <cell r="L24">
            <v>38.5</v>
          </cell>
        </row>
        <row r="24">
          <cell r="P24">
            <v>28.875</v>
          </cell>
        </row>
        <row r="25">
          <cell r="C25">
            <v>24</v>
          </cell>
        </row>
        <row r="25">
          <cell r="G25">
            <v>24</v>
          </cell>
        </row>
        <row r="25">
          <cell r="L25">
            <v>34</v>
          </cell>
        </row>
        <row r="25">
          <cell r="P25">
            <v>25.5</v>
          </cell>
        </row>
        <row r="26">
          <cell r="C26">
            <v>28</v>
          </cell>
        </row>
        <row r="26">
          <cell r="G26">
            <v>24</v>
          </cell>
        </row>
        <row r="26">
          <cell r="L26">
            <v>31</v>
          </cell>
        </row>
        <row r="26">
          <cell r="P26">
            <v>23.25</v>
          </cell>
        </row>
        <row r="27">
          <cell r="C27">
            <v>28</v>
          </cell>
        </row>
        <row r="27">
          <cell r="G27">
            <v>24</v>
          </cell>
        </row>
        <row r="27">
          <cell r="L27">
            <v>27.5</v>
          </cell>
        </row>
        <row r="27">
          <cell r="P27">
            <v>20.625</v>
          </cell>
        </row>
        <row r="28">
          <cell r="C28">
            <v>28</v>
          </cell>
        </row>
        <row r="28">
          <cell r="G28">
            <v>24</v>
          </cell>
        </row>
        <row r="28">
          <cell r="L28">
            <v>28.75</v>
          </cell>
        </row>
        <row r="28">
          <cell r="P28">
            <v>21.563</v>
          </cell>
        </row>
        <row r="29">
          <cell r="C29">
            <v>28</v>
          </cell>
        </row>
        <row r="29">
          <cell r="G29">
            <v>24</v>
          </cell>
        </row>
        <row r="29">
          <cell r="L29">
            <v>47</v>
          </cell>
        </row>
        <row r="29">
          <cell r="P29">
            <v>35.25</v>
          </cell>
        </row>
        <row r="30">
          <cell r="C30">
            <v>28</v>
          </cell>
        </row>
        <row r="30">
          <cell r="G30">
            <v>24</v>
          </cell>
        </row>
        <row r="30">
          <cell r="L30">
            <v>55</v>
          </cell>
        </row>
        <row r="30">
          <cell r="P30">
            <v>41.25</v>
          </cell>
        </row>
        <row r="31">
          <cell r="C31">
            <v>28</v>
          </cell>
        </row>
        <row r="31">
          <cell r="G31">
            <v>24</v>
          </cell>
        </row>
        <row r="31">
          <cell r="L31">
            <v>45.5</v>
          </cell>
        </row>
        <row r="31">
          <cell r="P31">
            <v>34.125</v>
          </cell>
        </row>
        <row r="32">
          <cell r="C32">
            <v>24</v>
          </cell>
        </row>
        <row r="32">
          <cell r="G32">
            <v>24</v>
          </cell>
        </row>
        <row r="32">
          <cell r="L32">
            <v>39</v>
          </cell>
        </row>
        <row r="32">
          <cell r="P32">
            <v>29.25</v>
          </cell>
        </row>
        <row r="33">
          <cell r="C33">
            <v>28</v>
          </cell>
        </row>
        <row r="33">
          <cell r="G33">
            <v>24</v>
          </cell>
        </row>
        <row r="33">
          <cell r="L33">
            <v>35</v>
          </cell>
        </row>
        <row r="33">
          <cell r="P33">
            <v>26.25</v>
          </cell>
        </row>
        <row r="34">
          <cell r="C34">
            <v>28</v>
          </cell>
        </row>
        <row r="34">
          <cell r="G34">
            <v>24</v>
          </cell>
        </row>
        <row r="34">
          <cell r="L34">
            <v>37.5</v>
          </cell>
        </row>
        <row r="34">
          <cell r="P34">
            <v>28.125</v>
          </cell>
        </row>
        <row r="35">
          <cell r="C35">
            <v>28</v>
          </cell>
        </row>
        <row r="35">
          <cell r="G35">
            <v>24</v>
          </cell>
        </row>
        <row r="35">
          <cell r="L35">
            <v>40.1</v>
          </cell>
        </row>
        <row r="35">
          <cell r="P35">
            <v>30.075</v>
          </cell>
        </row>
        <row r="36">
          <cell r="C36">
            <v>28</v>
          </cell>
        </row>
        <row r="36">
          <cell r="G36">
            <v>24</v>
          </cell>
        </row>
        <row r="36">
          <cell r="L36">
            <v>38.81</v>
          </cell>
        </row>
        <row r="36">
          <cell r="P36">
            <v>29.108</v>
          </cell>
        </row>
        <row r="37">
          <cell r="C37">
            <v>28</v>
          </cell>
        </row>
        <row r="37">
          <cell r="G37">
            <v>24</v>
          </cell>
        </row>
        <row r="37">
          <cell r="L37">
            <v>34.95</v>
          </cell>
        </row>
        <row r="37">
          <cell r="P37">
            <v>26.213</v>
          </cell>
        </row>
        <row r="38">
          <cell r="C38">
            <v>28</v>
          </cell>
        </row>
        <row r="38">
          <cell r="G38">
            <v>25.188</v>
          </cell>
        </row>
        <row r="38">
          <cell r="L38">
            <v>32.38</v>
          </cell>
        </row>
        <row r="38">
          <cell r="P38">
            <v>24.285</v>
          </cell>
        </row>
        <row r="39">
          <cell r="C39">
            <v>36</v>
          </cell>
        </row>
        <row r="39">
          <cell r="G39">
            <v>29.774</v>
          </cell>
        </row>
        <row r="39">
          <cell r="L39">
            <v>29.38</v>
          </cell>
        </row>
        <row r="39">
          <cell r="P39">
            <v>22.035</v>
          </cell>
        </row>
        <row r="40">
          <cell r="C40">
            <v>35.85</v>
          </cell>
        </row>
        <row r="40">
          <cell r="G40">
            <v>27.698</v>
          </cell>
        </row>
        <row r="40">
          <cell r="L40">
            <v>30.45</v>
          </cell>
        </row>
        <row r="40">
          <cell r="P40">
            <v>22.838</v>
          </cell>
        </row>
        <row r="41">
          <cell r="C41">
            <v>34</v>
          </cell>
        </row>
        <row r="41">
          <cell r="G41">
            <v>23.571</v>
          </cell>
        </row>
        <row r="41">
          <cell r="L41">
            <v>46.11</v>
          </cell>
        </row>
        <row r="41">
          <cell r="P41">
            <v>34.583</v>
          </cell>
        </row>
        <row r="42">
          <cell r="C42">
            <v>30.5</v>
          </cell>
        </row>
        <row r="42">
          <cell r="G42">
            <v>20.395</v>
          </cell>
        </row>
        <row r="42">
          <cell r="L42">
            <v>52.97</v>
          </cell>
        </row>
        <row r="42">
          <cell r="P42">
            <v>39.728</v>
          </cell>
        </row>
        <row r="43">
          <cell r="C43">
            <v>28</v>
          </cell>
        </row>
        <row r="43">
          <cell r="G43">
            <v>18.467</v>
          </cell>
        </row>
        <row r="43">
          <cell r="L43">
            <v>44.82</v>
          </cell>
        </row>
        <row r="43">
          <cell r="P43">
            <v>33.615</v>
          </cell>
        </row>
        <row r="44">
          <cell r="C44">
            <v>26.5</v>
          </cell>
        </row>
        <row r="44">
          <cell r="G44">
            <v>20.04</v>
          </cell>
        </row>
        <row r="44">
          <cell r="L44">
            <v>39.25</v>
          </cell>
        </row>
        <row r="44">
          <cell r="P44">
            <v>29.438</v>
          </cell>
        </row>
        <row r="45">
          <cell r="C45">
            <v>28</v>
          </cell>
        </row>
        <row r="45">
          <cell r="G45">
            <v>21</v>
          </cell>
        </row>
        <row r="45">
          <cell r="L45">
            <v>35.82</v>
          </cell>
        </row>
        <row r="45">
          <cell r="P45">
            <v>26.865</v>
          </cell>
        </row>
        <row r="46">
          <cell r="C46">
            <v>41</v>
          </cell>
        </row>
        <row r="46">
          <cell r="G46">
            <v>29.097</v>
          </cell>
        </row>
        <row r="46">
          <cell r="L46">
            <v>37.96</v>
          </cell>
        </row>
        <row r="46">
          <cell r="P46">
            <v>28.47</v>
          </cell>
        </row>
        <row r="47">
          <cell r="C47">
            <v>48.5</v>
          </cell>
        </row>
        <row r="47">
          <cell r="G47">
            <v>33.387</v>
          </cell>
        </row>
        <row r="47">
          <cell r="L47">
            <v>40.23</v>
          </cell>
        </row>
        <row r="47">
          <cell r="P47">
            <v>30.173</v>
          </cell>
        </row>
        <row r="48">
          <cell r="C48">
            <v>41.5</v>
          </cell>
        </row>
        <row r="48">
          <cell r="G48">
            <v>28.85</v>
          </cell>
        </row>
        <row r="48">
          <cell r="L48">
            <v>39.13</v>
          </cell>
        </row>
        <row r="48">
          <cell r="P48">
            <v>29.348</v>
          </cell>
        </row>
        <row r="49">
          <cell r="C49">
            <v>36</v>
          </cell>
        </row>
        <row r="49">
          <cell r="G49">
            <v>27</v>
          </cell>
        </row>
        <row r="49">
          <cell r="L49">
            <v>35.82</v>
          </cell>
        </row>
        <row r="49">
          <cell r="P49">
            <v>26.865</v>
          </cell>
        </row>
        <row r="50">
          <cell r="C50">
            <v>34</v>
          </cell>
        </row>
        <row r="50">
          <cell r="G50">
            <v>23.5</v>
          </cell>
        </row>
        <row r="50">
          <cell r="L50">
            <v>33.61</v>
          </cell>
        </row>
        <row r="50">
          <cell r="P50">
            <v>25.208</v>
          </cell>
        </row>
        <row r="51">
          <cell r="C51">
            <v>36.25</v>
          </cell>
        </row>
        <row r="51">
          <cell r="G51">
            <v>29.702</v>
          </cell>
        </row>
        <row r="51">
          <cell r="L51">
            <v>31.04</v>
          </cell>
        </row>
        <row r="51">
          <cell r="P51">
            <v>23.28</v>
          </cell>
        </row>
        <row r="52">
          <cell r="C52">
            <v>40</v>
          </cell>
        </row>
        <row r="52">
          <cell r="G52">
            <v>28.677</v>
          </cell>
        </row>
        <row r="52">
          <cell r="L52">
            <v>31.96</v>
          </cell>
        </row>
        <row r="52">
          <cell r="P52">
            <v>23.97</v>
          </cell>
        </row>
        <row r="53">
          <cell r="C53">
            <v>38.5</v>
          </cell>
        </row>
        <row r="53">
          <cell r="G53">
            <v>27.75</v>
          </cell>
        </row>
        <row r="53">
          <cell r="L53">
            <v>45.39</v>
          </cell>
        </row>
        <row r="53">
          <cell r="P53">
            <v>34.043</v>
          </cell>
        </row>
        <row r="54">
          <cell r="C54">
            <v>34</v>
          </cell>
        </row>
        <row r="54">
          <cell r="G54">
            <v>25.169</v>
          </cell>
        </row>
        <row r="54">
          <cell r="L54">
            <v>51.27</v>
          </cell>
        </row>
        <row r="54">
          <cell r="P54">
            <v>38.453</v>
          </cell>
        </row>
        <row r="55">
          <cell r="C55">
            <v>31</v>
          </cell>
        </row>
        <row r="55">
          <cell r="G55">
            <v>21.667</v>
          </cell>
        </row>
        <row r="55">
          <cell r="L55">
            <v>44.29</v>
          </cell>
        </row>
        <row r="55">
          <cell r="P55">
            <v>33.218</v>
          </cell>
        </row>
        <row r="56">
          <cell r="C56">
            <v>27.5</v>
          </cell>
        </row>
        <row r="56">
          <cell r="G56">
            <v>11.863</v>
          </cell>
        </row>
        <row r="56">
          <cell r="L56">
            <v>39.5</v>
          </cell>
        </row>
        <row r="56">
          <cell r="P56">
            <v>29.625</v>
          </cell>
        </row>
        <row r="57">
          <cell r="C57">
            <v>28.75</v>
          </cell>
        </row>
        <row r="57">
          <cell r="G57">
            <v>14.146</v>
          </cell>
        </row>
        <row r="57">
          <cell r="L57">
            <v>36.56</v>
          </cell>
        </row>
        <row r="57">
          <cell r="P57">
            <v>27.42</v>
          </cell>
        </row>
        <row r="58">
          <cell r="C58">
            <v>47</v>
          </cell>
        </row>
        <row r="58">
          <cell r="G58">
            <v>35.581</v>
          </cell>
        </row>
        <row r="58">
          <cell r="L58">
            <v>38.4</v>
          </cell>
        </row>
        <row r="58">
          <cell r="P58">
            <v>28.8</v>
          </cell>
        </row>
        <row r="59">
          <cell r="C59">
            <v>55</v>
          </cell>
        </row>
        <row r="59">
          <cell r="G59">
            <v>37.613</v>
          </cell>
        </row>
        <row r="59">
          <cell r="L59">
            <v>40.46</v>
          </cell>
        </row>
        <row r="59">
          <cell r="P59">
            <v>30.345</v>
          </cell>
        </row>
        <row r="60">
          <cell r="C60">
            <v>45.5</v>
          </cell>
        </row>
        <row r="60">
          <cell r="G60">
            <v>31.958</v>
          </cell>
        </row>
        <row r="60">
          <cell r="L60">
            <v>39.46</v>
          </cell>
        </row>
        <row r="60">
          <cell r="P60">
            <v>29.595</v>
          </cell>
        </row>
        <row r="61">
          <cell r="C61">
            <v>39</v>
          </cell>
        </row>
        <row r="61">
          <cell r="G61">
            <v>27.048</v>
          </cell>
        </row>
        <row r="61">
          <cell r="L61">
            <v>36.45</v>
          </cell>
        </row>
        <row r="61">
          <cell r="P61">
            <v>27.338</v>
          </cell>
        </row>
        <row r="62">
          <cell r="C62">
            <v>35</v>
          </cell>
        </row>
        <row r="62">
          <cell r="G62">
            <v>24.5</v>
          </cell>
        </row>
        <row r="62">
          <cell r="L62">
            <v>34.45</v>
          </cell>
        </row>
        <row r="62">
          <cell r="P62">
            <v>25.838</v>
          </cell>
        </row>
        <row r="63">
          <cell r="C63">
            <v>37.5</v>
          </cell>
        </row>
        <row r="63">
          <cell r="G63">
            <v>30.605</v>
          </cell>
        </row>
        <row r="63">
          <cell r="L63">
            <v>32.11</v>
          </cell>
        </row>
        <row r="63">
          <cell r="P63">
            <v>24.083</v>
          </cell>
        </row>
        <row r="64">
          <cell r="C64">
            <v>40.1</v>
          </cell>
        </row>
        <row r="64">
          <cell r="G64">
            <v>27.952</v>
          </cell>
        </row>
        <row r="64">
          <cell r="L64">
            <v>32.95</v>
          </cell>
        </row>
        <row r="64">
          <cell r="P64">
            <v>24.713</v>
          </cell>
        </row>
        <row r="65">
          <cell r="C65">
            <v>38.81</v>
          </cell>
        </row>
        <row r="65">
          <cell r="G65">
            <v>27.201</v>
          </cell>
        </row>
        <row r="65">
          <cell r="L65">
            <v>45.14</v>
          </cell>
        </row>
        <row r="65">
          <cell r="P65">
            <v>33.855</v>
          </cell>
        </row>
        <row r="66">
          <cell r="C66">
            <v>34.95</v>
          </cell>
        </row>
        <row r="66">
          <cell r="G66">
            <v>25.278</v>
          </cell>
        </row>
        <row r="66">
          <cell r="L66">
            <v>50.49</v>
          </cell>
        </row>
        <row r="66">
          <cell r="P66">
            <v>37.868</v>
          </cell>
        </row>
        <row r="67">
          <cell r="C67">
            <v>32.38</v>
          </cell>
        </row>
        <row r="67">
          <cell r="G67">
            <v>22.455</v>
          </cell>
        </row>
        <row r="67">
          <cell r="L67">
            <v>44.14</v>
          </cell>
        </row>
        <row r="67">
          <cell r="P67">
            <v>33.105</v>
          </cell>
        </row>
        <row r="68">
          <cell r="C68">
            <v>29.38</v>
          </cell>
        </row>
        <row r="68">
          <cell r="G68">
            <v>14.094</v>
          </cell>
        </row>
        <row r="68">
          <cell r="L68">
            <v>39.8</v>
          </cell>
        </row>
        <row r="68">
          <cell r="P68">
            <v>29.85</v>
          </cell>
        </row>
        <row r="69">
          <cell r="C69">
            <v>30.45</v>
          </cell>
        </row>
        <row r="69">
          <cell r="G69">
            <v>16.672</v>
          </cell>
        </row>
        <row r="69">
          <cell r="L69">
            <v>37.13</v>
          </cell>
        </row>
        <row r="69">
          <cell r="P69">
            <v>27.848</v>
          </cell>
        </row>
        <row r="70">
          <cell r="C70">
            <v>46.11</v>
          </cell>
        </row>
        <row r="70">
          <cell r="G70">
            <v>33.812</v>
          </cell>
        </row>
        <row r="70">
          <cell r="L70">
            <v>38.8</v>
          </cell>
        </row>
        <row r="70">
          <cell r="P70">
            <v>29.1</v>
          </cell>
        </row>
        <row r="71">
          <cell r="C71">
            <v>52.97</v>
          </cell>
        </row>
        <row r="71">
          <cell r="G71">
            <v>35.459</v>
          </cell>
        </row>
        <row r="71">
          <cell r="L71">
            <v>40.58</v>
          </cell>
        </row>
        <row r="71">
          <cell r="P71">
            <v>30.435</v>
          </cell>
        </row>
        <row r="72">
          <cell r="C72">
            <v>44.82</v>
          </cell>
        </row>
        <row r="72">
          <cell r="G72">
            <v>30.928</v>
          </cell>
        </row>
        <row r="72">
          <cell r="L72">
            <v>39.68</v>
          </cell>
        </row>
        <row r="72">
          <cell r="P72">
            <v>29.76</v>
          </cell>
        </row>
        <row r="73">
          <cell r="C73">
            <v>39.25</v>
          </cell>
        </row>
        <row r="73">
          <cell r="G73">
            <v>26.901</v>
          </cell>
        </row>
        <row r="73">
          <cell r="L73">
            <v>36.96</v>
          </cell>
        </row>
        <row r="73">
          <cell r="P73">
            <v>27.72</v>
          </cell>
        </row>
        <row r="74">
          <cell r="C74">
            <v>35.82</v>
          </cell>
        </row>
        <row r="74">
          <cell r="G74">
            <v>25.032</v>
          </cell>
        </row>
        <row r="74">
          <cell r="L74">
            <v>35.15</v>
          </cell>
        </row>
        <row r="74">
          <cell r="P74">
            <v>26.363</v>
          </cell>
        </row>
        <row r="75">
          <cell r="C75">
            <v>37.96</v>
          </cell>
        </row>
        <row r="75">
          <cell r="G75">
            <v>30.017</v>
          </cell>
        </row>
        <row r="75">
          <cell r="L75">
            <v>33.03</v>
          </cell>
        </row>
        <row r="75">
          <cell r="P75">
            <v>24.773</v>
          </cell>
        </row>
        <row r="76">
          <cell r="C76">
            <v>40.23</v>
          </cell>
        </row>
        <row r="76">
          <cell r="G76">
            <v>28.13</v>
          </cell>
        </row>
        <row r="76">
          <cell r="L76">
            <v>33.79</v>
          </cell>
        </row>
        <row r="76">
          <cell r="P76">
            <v>25.343</v>
          </cell>
        </row>
        <row r="77">
          <cell r="C77">
            <v>39.13</v>
          </cell>
        </row>
        <row r="77">
          <cell r="G77">
            <v>27.589</v>
          </cell>
        </row>
        <row r="77">
          <cell r="L77">
            <v>44.84</v>
          </cell>
        </row>
        <row r="77">
          <cell r="P77">
            <v>33.63</v>
          </cell>
        </row>
        <row r="78">
          <cell r="C78">
            <v>35.82</v>
          </cell>
        </row>
        <row r="78">
          <cell r="G78">
            <v>25.714</v>
          </cell>
        </row>
        <row r="78">
          <cell r="L78">
            <v>49.69</v>
          </cell>
        </row>
        <row r="78">
          <cell r="P78">
            <v>37.268</v>
          </cell>
        </row>
        <row r="79">
          <cell r="C79">
            <v>33.61</v>
          </cell>
        </row>
        <row r="79">
          <cell r="G79">
            <v>23.108</v>
          </cell>
        </row>
        <row r="79">
          <cell r="L79">
            <v>43.94</v>
          </cell>
        </row>
        <row r="79">
          <cell r="P79">
            <v>32.955</v>
          </cell>
        </row>
        <row r="80">
          <cell r="C80">
            <v>31.04</v>
          </cell>
        </row>
        <row r="80">
          <cell r="G80">
            <v>15.401</v>
          </cell>
        </row>
        <row r="80">
          <cell r="L80">
            <v>40.01</v>
          </cell>
        </row>
        <row r="80">
          <cell r="P80">
            <v>30.008</v>
          </cell>
        </row>
        <row r="81">
          <cell r="C81">
            <v>31.96</v>
          </cell>
        </row>
        <row r="81">
          <cell r="G81">
            <v>17.814</v>
          </cell>
        </row>
        <row r="81">
          <cell r="L81">
            <v>37.6</v>
          </cell>
        </row>
        <row r="81">
          <cell r="P81">
            <v>28.2</v>
          </cell>
        </row>
        <row r="82">
          <cell r="C82">
            <v>45.39</v>
          </cell>
        </row>
        <row r="82">
          <cell r="G82">
            <v>33.595</v>
          </cell>
        </row>
        <row r="82">
          <cell r="L82">
            <v>39.11</v>
          </cell>
        </row>
        <row r="82">
          <cell r="P82">
            <v>29.333</v>
          </cell>
        </row>
        <row r="83">
          <cell r="C83">
            <v>51.27</v>
          </cell>
        </row>
        <row r="83">
          <cell r="G83">
            <v>35.367</v>
          </cell>
        </row>
        <row r="83">
          <cell r="L83">
            <v>41.01</v>
          </cell>
        </row>
        <row r="83">
          <cell r="P83">
            <v>30.758</v>
          </cell>
        </row>
        <row r="84">
          <cell r="C84">
            <v>44.29</v>
          </cell>
        </row>
        <row r="84">
          <cell r="G84">
            <v>30.968</v>
          </cell>
        </row>
        <row r="84">
          <cell r="L84">
            <v>40.17</v>
          </cell>
        </row>
        <row r="84">
          <cell r="P84">
            <v>30.128</v>
          </cell>
        </row>
        <row r="85">
          <cell r="C85">
            <v>39.5</v>
          </cell>
        </row>
        <row r="85">
          <cell r="G85">
            <v>27.225</v>
          </cell>
        </row>
        <row r="85">
          <cell r="L85">
            <v>37.63</v>
          </cell>
        </row>
        <row r="85">
          <cell r="P85">
            <v>28.223</v>
          </cell>
        </row>
        <row r="86">
          <cell r="C86">
            <v>36.56</v>
          </cell>
        </row>
        <row r="86">
          <cell r="G86">
            <v>25.473</v>
          </cell>
        </row>
        <row r="86">
          <cell r="L86">
            <v>35.95</v>
          </cell>
        </row>
        <row r="86">
          <cell r="P86">
            <v>26.963</v>
          </cell>
        </row>
        <row r="87">
          <cell r="C87">
            <v>38.4</v>
          </cell>
        </row>
        <row r="87">
          <cell r="G87">
            <v>30.043</v>
          </cell>
        </row>
        <row r="87">
          <cell r="L87">
            <v>33.98</v>
          </cell>
        </row>
        <row r="87">
          <cell r="P87">
            <v>25.485</v>
          </cell>
        </row>
        <row r="88">
          <cell r="C88">
            <v>40.46</v>
          </cell>
        </row>
        <row r="88">
          <cell r="G88">
            <v>28.313</v>
          </cell>
        </row>
        <row r="88">
          <cell r="L88">
            <v>34.69</v>
          </cell>
        </row>
        <row r="88">
          <cell r="P88">
            <v>26.017</v>
          </cell>
        </row>
        <row r="89">
          <cell r="C89">
            <v>39.46</v>
          </cell>
        </row>
        <row r="89">
          <cell r="G89">
            <v>27.827</v>
          </cell>
        </row>
        <row r="89">
          <cell r="L89">
            <v>44.98</v>
          </cell>
        </row>
        <row r="89">
          <cell r="P89">
            <v>33.735</v>
          </cell>
        </row>
        <row r="90">
          <cell r="C90">
            <v>36.45</v>
          </cell>
        </row>
        <row r="90">
          <cell r="G90">
            <v>26.133</v>
          </cell>
        </row>
        <row r="90">
          <cell r="L90">
            <v>49.5</v>
          </cell>
        </row>
        <row r="90">
          <cell r="P90">
            <v>37.125</v>
          </cell>
        </row>
        <row r="91">
          <cell r="C91">
            <v>34.45</v>
          </cell>
        </row>
        <row r="91">
          <cell r="G91">
            <v>23.641</v>
          </cell>
        </row>
        <row r="91">
          <cell r="L91">
            <v>44.14</v>
          </cell>
        </row>
        <row r="91">
          <cell r="P91">
            <v>33.105</v>
          </cell>
        </row>
        <row r="92">
          <cell r="C92">
            <v>32.11</v>
          </cell>
        </row>
        <row r="92">
          <cell r="G92">
            <v>17.056</v>
          </cell>
        </row>
        <row r="92">
          <cell r="L92">
            <v>40.48</v>
          </cell>
        </row>
        <row r="92">
          <cell r="P92">
            <v>30.36</v>
          </cell>
        </row>
        <row r="93">
          <cell r="C93">
            <v>32.95</v>
          </cell>
        </row>
        <row r="93">
          <cell r="G93">
            <v>18.933</v>
          </cell>
        </row>
        <row r="93">
          <cell r="L93">
            <v>38.23</v>
          </cell>
        </row>
        <row r="93">
          <cell r="P93">
            <v>28.673</v>
          </cell>
        </row>
        <row r="94">
          <cell r="C94">
            <v>45.14</v>
          </cell>
        </row>
        <row r="94">
          <cell r="G94">
            <v>33.279</v>
          </cell>
        </row>
        <row r="94">
          <cell r="L94">
            <v>39.64</v>
          </cell>
        </row>
        <row r="94">
          <cell r="P94">
            <v>29.73</v>
          </cell>
        </row>
        <row r="95">
          <cell r="C95">
            <v>50.49</v>
          </cell>
        </row>
        <row r="95">
          <cell r="G95">
            <v>34.902</v>
          </cell>
        </row>
        <row r="95">
          <cell r="L95">
            <v>41.44</v>
          </cell>
        </row>
        <row r="95">
          <cell r="P95">
            <v>31.08</v>
          </cell>
        </row>
        <row r="96">
          <cell r="C96">
            <v>44.14</v>
          </cell>
        </row>
        <row r="96">
          <cell r="G96">
            <v>30.885</v>
          </cell>
        </row>
        <row r="96">
          <cell r="L96">
            <v>40.66</v>
          </cell>
        </row>
        <row r="96">
          <cell r="P96">
            <v>30.495</v>
          </cell>
        </row>
        <row r="97">
          <cell r="C97">
            <v>39.8</v>
          </cell>
        </row>
        <row r="97">
          <cell r="G97">
            <v>27.469</v>
          </cell>
        </row>
        <row r="97">
          <cell r="L97">
            <v>38.3</v>
          </cell>
        </row>
        <row r="97">
          <cell r="P97">
            <v>28.725</v>
          </cell>
        </row>
        <row r="98">
          <cell r="C98">
            <v>37.13</v>
          </cell>
        </row>
        <row r="98">
          <cell r="G98">
            <v>25.877</v>
          </cell>
        </row>
        <row r="98">
          <cell r="L98">
            <v>36.73</v>
          </cell>
        </row>
        <row r="98">
          <cell r="P98">
            <v>27.548</v>
          </cell>
        </row>
        <row r="99">
          <cell r="C99">
            <v>38.8</v>
          </cell>
        </row>
        <row r="99">
          <cell r="G99">
            <v>30.085</v>
          </cell>
        </row>
        <row r="99">
          <cell r="L99">
            <v>34.89</v>
          </cell>
        </row>
        <row r="99">
          <cell r="P99">
            <v>26.168</v>
          </cell>
        </row>
        <row r="100">
          <cell r="C100">
            <v>40.58</v>
          </cell>
        </row>
        <row r="100">
          <cell r="G100">
            <v>28.537</v>
          </cell>
        </row>
        <row r="100">
          <cell r="L100">
            <v>35.55</v>
          </cell>
        </row>
        <row r="100">
          <cell r="P100">
            <v>26.663</v>
          </cell>
        </row>
        <row r="101">
          <cell r="C101">
            <v>39.68</v>
          </cell>
        </row>
        <row r="101">
          <cell r="G101">
            <v>28.024</v>
          </cell>
        </row>
        <row r="101">
          <cell r="L101">
            <v>45.14</v>
          </cell>
        </row>
        <row r="101">
          <cell r="P101">
            <v>33.855</v>
          </cell>
        </row>
        <row r="102">
          <cell r="C102">
            <v>36.96</v>
          </cell>
        </row>
        <row r="102">
          <cell r="G102">
            <v>26.475</v>
          </cell>
        </row>
        <row r="102">
          <cell r="L102">
            <v>49.35</v>
          </cell>
        </row>
        <row r="102">
          <cell r="P102">
            <v>37.013</v>
          </cell>
        </row>
        <row r="103">
          <cell r="C103">
            <v>35.15</v>
          </cell>
        </row>
        <row r="103">
          <cell r="G103">
            <v>24.213</v>
          </cell>
        </row>
        <row r="103">
          <cell r="L103">
            <v>44.36</v>
          </cell>
        </row>
        <row r="103">
          <cell r="P103">
            <v>33.27</v>
          </cell>
        </row>
        <row r="104">
          <cell r="C104">
            <v>33.03</v>
          </cell>
        </row>
        <row r="104">
          <cell r="G104">
            <v>18.236</v>
          </cell>
        </row>
        <row r="104">
          <cell r="L104">
            <v>40.95</v>
          </cell>
        </row>
        <row r="104">
          <cell r="P104">
            <v>30.713</v>
          </cell>
        </row>
        <row r="105">
          <cell r="C105">
            <v>33.79</v>
          </cell>
        </row>
        <row r="105">
          <cell r="G105">
            <v>19.943</v>
          </cell>
        </row>
        <row r="105">
          <cell r="L105">
            <v>38.86</v>
          </cell>
        </row>
        <row r="105">
          <cell r="P105">
            <v>29.145</v>
          </cell>
        </row>
        <row r="106">
          <cell r="C106">
            <v>44.84</v>
          </cell>
        </row>
        <row r="106">
          <cell r="G106">
            <v>32.964</v>
          </cell>
        </row>
        <row r="106">
          <cell r="L106">
            <v>40.17</v>
          </cell>
        </row>
        <row r="106">
          <cell r="P106">
            <v>30.128</v>
          </cell>
        </row>
        <row r="107">
          <cell r="C107">
            <v>49.69</v>
          </cell>
        </row>
        <row r="107">
          <cell r="G107">
            <v>34.453</v>
          </cell>
        </row>
        <row r="107">
          <cell r="L107">
            <v>41.87</v>
          </cell>
        </row>
        <row r="107">
          <cell r="P107">
            <v>31.403</v>
          </cell>
        </row>
        <row r="108">
          <cell r="C108">
            <v>43.94</v>
          </cell>
        </row>
        <row r="108">
          <cell r="G108">
            <v>30.694</v>
          </cell>
        </row>
        <row r="108">
          <cell r="L108">
            <v>41.14</v>
          </cell>
        </row>
        <row r="108">
          <cell r="P108">
            <v>30.855</v>
          </cell>
        </row>
        <row r="109">
          <cell r="C109">
            <v>40.01</v>
          </cell>
        </row>
        <row r="109">
          <cell r="G109">
            <v>27.822</v>
          </cell>
        </row>
        <row r="109">
          <cell r="L109">
            <v>38.95</v>
          </cell>
        </row>
        <row r="109">
          <cell r="P109">
            <v>29.213</v>
          </cell>
        </row>
        <row r="110">
          <cell r="C110">
            <v>37.6</v>
          </cell>
        </row>
        <row r="110">
          <cell r="G110">
            <v>26.253</v>
          </cell>
        </row>
        <row r="110">
          <cell r="L110">
            <v>37.49</v>
          </cell>
        </row>
        <row r="110">
          <cell r="P110">
            <v>28.118</v>
          </cell>
        </row>
        <row r="111">
          <cell r="C111">
            <v>39.11</v>
          </cell>
        </row>
        <row r="111">
          <cell r="G111">
            <v>30.064</v>
          </cell>
        </row>
        <row r="111">
          <cell r="L111">
            <v>35.78</v>
          </cell>
        </row>
        <row r="111">
          <cell r="P111">
            <v>26.835</v>
          </cell>
        </row>
        <row r="112">
          <cell r="C112">
            <v>41.01</v>
          </cell>
        </row>
        <row r="112">
          <cell r="G112">
            <v>28.645</v>
          </cell>
        </row>
        <row r="112">
          <cell r="L112">
            <v>36.39</v>
          </cell>
        </row>
        <row r="112">
          <cell r="P112">
            <v>27.293</v>
          </cell>
        </row>
        <row r="113">
          <cell r="C113">
            <v>40.17</v>
          </cell>
        </row>
        <row r="113">
          <cell r="G113">
            <v>28.191</v>
          </cell>
        </row>
        <row r="113">
          <cell r="L113">
            <v>45.33</v>
          </cell>
        </row>
        <row r="113">
          <cell r="P113">
            <v>33.998</v>
          </cell>
        </row>
        <row r="114">
          <cell r="C114">
            <v>37.63</v>
          </cell>
        </row>
        <row r="114">
          <cell r="G114">
            <v>26.685</v>
          </cell>
        </row>
        <row r="114">
          <cell r="L114">
            <v>49.24</v>
          </cell>
        </row>
        <row r="114">
          <cell r="P114">
            <v>36.93</v>
          </cell>
        </row>
        <row r="115">
          <cell r="C115">
            <v>35.95</v>
          </cell>
        </row>
        <row r="115">
          <cell r="G115">
            <v>24.755</v>
          </cell>
        </row>
        <row r="115">
          <cell r="L115">
            <v>44.6</v>
          </cell>
        </row>
        <row r="115">
          <cell r="P115">
            <v>33.45</v>
          </cell>
        </row>
        <row r="116">
          <cell r="C116">
            <v>33.98</v>
          </cell>
        </row>
        <row r="116">
          <cell r="G116">
            <v>19.09</v>
          </cell>
        </row>
        <row r="116">
          <cell r="L116">
            <v>41.43</v>
          </cell>
        </row>
        <row r="116">
          <cell r="P116">
            <v>31.073</v>
          </cell>
        </row>
        <row r="117">
          <cell r="C117">
            <v>34.69</v>
          </cell>
        </row>
        <row r="117">
          <cell r="G117">
            <v>20.421</v>
          </cell>
        </row>
        <row r="117">
          <cell r="L117">
            <v>39.47</v>
          </cell>
        </row>
        <row r="117">
          <cell r="P117">
            <v>29.603</v>
          </cell>
        </row>
        <row r="118">
          <cell r="C118">
            <v>44.98</v>
          </cell>
        </row>
        <row r="118">
          <cell r="G118">
            <v>32.789</v>
          </cell>
        </row>
        <row r="118">
          <cell r="L118">
            <v>40.7</v>
          </cell>
        </row>
        <row r="118">
          <cell r="P118">
            <v>30.525</v>
          </cell>
        </row>
        <row r="119">
          <cell r="C119">
            <v>49.5</v>
          </cell>
        </row>
        <row r="119">
          <cell r="G119">
            <v>34.01</v>
          </cell>
        </row>
        <row r="119">
          <cell r="L119">
            <v>42.31</v>
          </cell>
        </row>
        <row r="119">
          <cell r="P119">
            <v>31.733</v>
          </cell>
        </row>
        <row r="120">
          <cell r="C120">
            <v>44.14</v>
          </cell>
        </row>
        <row r="120">
          <cell r="G120">
            <v>30.765</v>
          </cell>
        </row>
        <row r="120">
          <cell r="L120">
            <v>41.64</v>
          </cell>
        </row>
        <row r="120">
          <cell r="P120">
            <v>31.23</v>
          </cell>
        </row>
        <row r="121">
          <cell r="C121">
            <v>40.48</v>
          </cell>
        </row>
        <row r="121">
          <cell r="G121">
            <v>28.007</v>
          </cell>
        </row>
        <row r="121">
          <cell r="L121">
            <v>39.59</v>
          </cell>
        </row>
        <row r="121">
          <cell r="P121">
            <v>29.693</v>
          </cell>
        </row>
        <row r="122">
          <cell r="C122">
            <v>38.23</v>
          </cell>
        </row>
        <row r="122">
          <cell r="G122">
            <v>26.443</v>
          </cell>
        </row>
        <row r="122">
          <cell r="L122">
            <v>38.23</v>
          </cell>
        </row>
        <row r="122">
          <cell r="P122">
            <v>28.673</v>
          </cell>
        </row>
        <row r="123">
          <cell r="C123">
            <v>39.64</v>
          </cell>
        </row>
        <row r="123">
          <cell r="G123">
            <v>30.061</v>
          </cell>
        </row>
        <row r="123">
          <cell r="L123">
            <v>36.64</v>
          </cell>
        </row>
        <row r="123">
          <cell r="P123">
            <v>27.48</v>
          </cell>
        </row>
        <row r="124">
          <cell r="C124">
            <v>41.44</v>
          </cell>
        </row>
        <row r="124">
          <cell r="G124">
            <v>28.765</v>
          </cell>
        </row>
        <row r="124">
          <cell r="L124">
            <v>37.21</v>
          </cell>
        </row>
        <row r="124">
          <cell r="P124">
            <v>27.908</v>
          </cell>
        </row>
        <row r="125">
          <cell r="C125">
            <v>40.66</v>
          </cell>
        </row>
        <row r="125">
          <cell r="G125">
            <v>28.341</v>
          </cell>
        </row>
        <row r="125">
          <cell r="L125">
            <v>45.53</v>
          </cell>
        </row>
        <row r="125">
          <cell r="P125">
            <v>34.148</v>
          </cell>
        </row>
        <row r="126">
          <cell r="C126">
            <v>38.3</v>
          </cell>
        </row>
        <row r="126">
          <cell r="G126">
            <v>26.946</v>
          </cell>
        </row>
        <row r="126">
          <cell r="L126">
            <v>49.18</v>
          </cell>
        </row>
        <row r="126">
          <cell r="P126">
            <v>36.885</v>
          </cell>
        </row>
        <row r="127">
          <cell r="C127">
            <v>36.73</v>
          </cell>
        </row>
        <row r="127">
          <cell r="G127">
            <v>25.169</v>
          </cell>
        </row>
        <row r="127">
          <cell r="L127">
            <v>44.86</v>
          </cell>
        </row>
        <row r="127">
          <cell r="P127">
            <v>33.645</v>
          </cell>
        </row>
        <row r="128">
          <cell r="C128">
            <v>34.89</v>
          </cell>
        </row>
        <row r="128">
          <cell r="G128">
            <v>19.61</v>
          </cell>
        </row>
        <row r="128">
          <cell r="L128">
            <v>41.9</v>
          </cell>
        </row>
        <row r="128">
          <cell r="P128">
            <v>31.425</v>
          </cell>
        </row>
        <row r="129">
          <cell r="C129">
            <v>35.55</v>
          </cell>
        </row>
        <row r="129">
          <cell r="G129">
            <v>21.415</v>
          </cell>
        </row>
        <row r="129">
          <cell r="L129">
            <v>40.08</v>
          </cell>
        </row>
        <row r="129">
          <cell r="P129">
            <v>30.06</v>
          </cell>
        </row>
        <row r="130">
          <cell r="C130">
            <v>45.14</v>
          </cell>
        </row>
        <row r="130">
          <cell r="G130">
            <v>32.618</v>
          </cell>
        </row>
        <row r="130">
          <cell r="L130">
            <v>41.23</v>
          </cell>
        </row>
        <row r="130">
          <cell r="P130">
            <v>30.923</v>
          </cell>
        </row>
        <row r="131">
          <cell r="C131">
            <v>49.35</v>
          </cell>
        </row>
        <row r="131">
          <cell r="G131">
            <v>33.742</v>
          </cell>
        </row>
        <row r="131">
          <cell r="L131">
            <v>42.76</v>
          </cell>
        </row>
        <row r="131">
          <cell r="P131">
            <v>32.07</v>
          </cell>
        </row>
        <row r="132">
          <cell r="C132">
            <v>44.36</v>
          </cell>
        </row>
        <row r="132">
          <cell r="G132">
            <v>30.737</v>
          </cell>
        </row>
        <row r="132">
          <cell r="L132">
            <v>42.13</v>
          </cell>
        </row>
        <row r="132">
          <cell r="P132">
            <v>31.598</v>
          </cell>
        </row>
        <row r="133">
          <cell r="C133">
            <v>40.95</v>
          </cell>
        </row>
        <row r="133">
          <cell r="G133">
            <v>28.206</v>
          </cell>
        </row>
        <row r="133">
          <cell r="L133">
            <v>40.22</v>
          </cell>
        </row>
        <row r="133">
          <cell r="P133">
            <v>30.165</v>
          </cell>
        </row>
        <row r="134">
          <cell r="C134">
            <v>38.86</v>
          </cell>
        </row>
        <row r="134">
          <cell r="G134">
            <v>26.716</v>
          </cell>
        </row>
        <row r="134">
          <cell r="L134">
            <v>38.96</v>
          </cell>
        </row>
        <row r="134">
          <cell r="P134">
            <v>29.22</v>
          </cell>
        </row>
        <row r="135">
          <cell r="C135">
            <v>40.17</v>
          </cell>
        </row>
        <row r="135">
          <cell r="G135">
            <v>30.091</v>
          </cell>
        </row>
        <row r="135">
          <cell r="L135">
            <v>37.48</v>
          </cell>
        </row>
        <row r="135">
          <cell r="P135">
            <v>28.11</v>
          </cell>
        </row>
        <row r="136">
          <cell r="C136">
            <v>41.87</v>
          </cell>
        </row>
        <row r="136">
          <cell r="G136">
            <v>28.764</v>
          </cell>
        </row>
        <row r="136">
          <cell r="L136">
            <v>38.01</v>
          </cell>
        </row>
        <row r="136">
          <cell r="P136">
            <v>28.508</v>
          </cell>
        </row>
        <row r="137">
          <cell r="C137">
            <v>41.14</v>
          </cell>
        </row>
        <row r="137">
          <cell r="G137">
            <v>28.509</v>
          </cell>
        </row>
        <row r="137">
          <cell r="L137">
            <v>45.76</v>
          </cell>
        </row>
        <row r="137">
          <cell r="P137">
            <v>34.32</v>
          </cell>
        </row>
        <row r="138">
          <cell r="C138">
            <v>38.95</v>
          </cell>
        </row>
        <row r="138">
          <cell r="G138">
            <v>27.297</v>
          </cell>
        </row>
        <row r="138">
          <cell r="L138">
            <v>49.15</v>
          </cell>
        </row>
        <row r="138">
          <cell r="P138">
            <v>36.863</v>
          </cell>
        </row>
        <row r="139">
          <cell r="C139">
            <v>37.49</v>
          </cell>
        </row>
        <row r="139">
          <cell r="G139">
            <v>25.575</v>
          </cell>
        </row>
        <row r="139">
          <cell r="L139">
            <v>45.13</v>
          </cell>
        </row>
        <row r="139">
          <cell r="P139">
            <v>33.847</v>
          </cell>
        </row>
        <row r="140">
          <cell r="C140">
            <v>35.78</v>
          </cell>
        </row>
        <row r="140">
          <cell r="G140">
            <v>20.378</v>
          </cell>
        </row>
        <row r="140">
          <cell r="L140">
            <v>42.38</v>
          </cell>
        </row>
        <row r="140">
          <cell r="P140">
            <v>31.785</v>
          </cell>
        </row>
        <row r="141">
          <cell r="C141">
            <v>36.39</v>
          </cell>
        </row>
        <row r="141">
          <cell r="G141">
            <v>22.083</v>
          </cell>
        </row>
        <row r="141">
          <cell r="L141">
            <v>40.69</v>
          </cell>
        </row>
        <row r="141">
          <cell r="P141">
            <v>30.518</v>
          </cell>
        </row>
        <row r="142">
          <cell r="C142">
            <v>45.33</v>
          </cell>
        </row>
        <row r="142">
          <cell r="G142">
            <v>32.467</v>
          </cell>
        </row>
        <row r="142">
          <cell r="L142">
            <v>41.75</v>
          </cell>
        </row>
        <row r="142">
          <cell r="P142">
            <v>31.313</v>
          </cell>
        </row>
        <row r="143">
          <cell r="C143">
            <v>49.24</v>
          </cell>
        </row>
        <row r="143">
          <cell r="G143">
            <v>33.518</v>
          </cell>
        </row>
        <row r="143">
          <cell r="L143">
            <v>43.27</v>
          </cell>
        </row>
        <row r="143">
          <cell r="P143">
            <v>32.453</v>
          </cell>
        </row>
        <row r="144">
          <cell r="C144">
            <v>44.6</v>
          </cell>
        </row>
        <row r="144">
          <cell r="G144">
            <v>30.717</v>
          </cell>
        </row>
        <row r="144">
          <cell r="L144">
            <v>42.63</v>
          </cell>
        </row>
        <row r="144">
          <cell r="P144">
            <v>31.973</v>
          </cell>
        </row>
        <row r="145">
          <cell r="C145">
            <v>41.43</v>
          </cell>
        </row>
        <row r="145">
          <cell r="G145">
            <v>28.265</v>
          </cell>
        </row>
        <row r="145">
          <cell r="L145">
            <v>40.7</v>
          </cell>
        </row>
        <row r="145">
          <cell r="P145">
            <v>30.525</v>
          </cell>
        </row>
        <row r="146">
          <cell r="C146">
            <v>39.47</v>
          </cell>
        </row>
        <row r="146">
          <cell r="G146">
            <v>27.106</v>
          </cell>
        </row>
        <row r="146">
          <cell r="L146">
            <v>39.42</v>
          </cell>
        </row>
        <row r="146">
          <cell r="P146">
            <v>29.565</v>
          </cell>
        </row>
        <row r="147">
          <cell r="C147">
            <v>40.7</v>
          </cell>
        </row>
        <row r="147">
          <cell r="G147">
            <v>30.135</v>
          </cell>
        </row>
        <row r="147">
          <cell r="L147">
            <v>37.92</v>
          </cell>
        </row>
        <row r="147">
          <cell r="P147">
            <v>28.44</v>
          </cell>
        </row>
        <row r="148">
          <cell r="C148">
            <v>42.31</v>
          </cell>
        </row>
        <row r="148">
          <cell r="G148">
            <v>28.913</v>
          </cell>
        </row>
        <row r="148">
          <cell r="L148">
            <v>38.46</v>
          </cell>
        </row>
        <row r="148">
          <cell r="P148">
            <v>28.845</v>
          </cell>
        </row>
        <row r="149">
          <cell r="C149">
            <v>41.64</v>
          </cell>
        </row>
        <row r="149">
          <cell r="G149">
            <v>28.684</v>
          </cell>
        </row>
        <row r="149">
          <cell r="L149">
            <v>46.3</v>
          </cell>
        </row>
        <row r="149">
          <cell r="P149">
            <v>34.725</v>
          </cell>
        </row>
        <row r="150">
          <cell r="C150">
            <v>39.59</v>
          </cell>
        </row>
        <row r="150">
          <cell r="G150">
            <v>27.551</v>
          </cell>
        </row>
        <row r="150">
          <cell r="L150">
            <v>49.74</v>
          </cell>
        </row>
        <row r="150">
          <cell r="P150">
            <v>37.305</v>
          </cell>
        </row>
        <row r="151">
          <cell r="C151">
            <v>38.23</v>
          </cell>
        </row>
        <row r="151">
          <cell r="G151">
            <v>25.908</v>
          </cell>
        </row>
        <row r="151">
          <cell r="L151">
            <v>45.67</v>
          </cell>
        </row>
        <row r="151">
          <cell r="P151">
            <v>34.253</v>
          </cell>
        </row>
        <row r="152">
          <cell r="C152">
            <v>36.64</v>
          </cell>
        </row>
        <row r="152">
          <cell r="G152">
            <v>20.933</v>
          </cell>
        </row>
        <row r="152">
          <cell r="L152">
            <v>42.88</v>
          </cell>
        </row>
        <row r="152">
          <cell r="P152">
            <v>32.16</v>
          </cell>
        </row>
        <row r="153">
          <cell r="C153">
            <v>37.21</v>
          </cell>
        </row>
        <row r="153">
          <cell r="G153">
            <v>22.591</v>
          </cell>
        </row>
        <row r="153">
          <cell r="L153">
            <v>41.17</v>
          </cell>
        </row>
        <row r="153">
          <cell r="P153">
            <v>30.878</v>
          </cell>
        </row>
        <row r="154">
          <cell r="C154">
            <v>45.53</v>
          </cell>
        </row>
        <row r="154">
          <cell r="G154">
            <v>32.375</v>
          </cell>
        </row>
        <row r="154">
          <cell r="L154">
            <v>42.25</v>
          </cell>
        </row>
        <row r="154">
          <cell r="P154">
            <v>31.688</v>
          </cell>
        </row>
        <row r="155">
          <cell r="C155">
            <v>49.18</v>
          </cell>
        </row>
        <row r="155">
          <cell r="G155">
            <v>33.633</v>
          </cell>
        </row>
        <row r="155">
          <cell r="L155">
            <v>43.78</v>
          </cell>
        </row>
        <row r="155">
          <cell r="P155">
            <v>32.835</v>
          </cell>
        </row>
        <row r="156">
          <cell r="C156">
            <v>44.86</v>
          </cell>
        </row>
        <row r="156">
          <cell r="G156">
            <v>30.798</v>
          </cell>
        </row>
        <row r="156">
          <cell r="L156">
            <v>43.13</v>
          </cell>
        </row>
        <row r="156">
          <cell r="P156">
            <v>32.347</v>
          </cell>
        </row>
        <row r="157">
          <cell r="C157">
            <v>41.9</v>
          </cell>
        </row>
        <row r="157">
          <cell r="G157">
            <v>28.469</v>
          </cell>
        </row>
        <row r="157">
          <cell r="L157">
            <v>41.18</v>
          </cell>
        </row>
        <row r="157">
          <cell r="P157">
            <v>30.885</v>
          </cell>
        </row>
        <row r="158">
          <cell r="C158">
            <v>40.08</v>
          </cell>
        </row>
        <row r="158">
          <cell r="G158">
            <v>27.353</v>
          </cell>
        </row>
        <row r="158">
          <cell r="L158">
            <v>39.88</v>
          </cell>
        </row>
        <row r="158">
          <cell r="P158">
            <v>29.91</v>
          </cell>
        </row>
        <row r="159">
          <cell r="C159">
            <v>41.23</v>
          </cell>
        </row>
        <row r="159">
          <cell r="G159">
            <v>30.231</v>
          </cell>
        </row>
        <row r="159">
          <cell r="L159">
            <v>38.37</v>
          </cell>
        </row>
        <row r="159">
          <cell r="P159">
            <v>28.778</v>
          </cell>
        </row>
        <row r="160">
          <cell r="C160">
            <v>42.76</v>
          </cell>
        </row>
        <row r="160">
          <cell r="G160">
            <v>29.06</v>
          </cell>
        </row>
        <row r="160">
          <cell r="L160">
            <v>38.91</v>
          </cell>
        </row>
        <row r="160">
          <cell r="P160">
            <v>29.183</v>
          </cell>
        </row>
        <row r="161">
          <cell r="C161">
            <v>42.13</v>
          </cell>
        </row>
        <row r="161">
          <cell r="G161">
            <v>28.883</v>
          </cell>
        </row>
        <row r="161">
          <cell r="L161">
            <v>46.84</v>
          </cell>
        </row>
        <row r="161">
          <cell r="P161">
            <v>35.13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26.31</v>
          </cell>
        </row>
        <row r="7">
          <cell r="G7">
            <v>20.24</v>
          </cell>
        </row>
        <row r="7">
          <cell r="L7">
            <v>21.5</v>
          </cell>
        </row>
        <row r="7">
          <cell r="P7">
            <v>17.03</v>
          </cell>
        </row>
        <row r="8">
          <cell r="C8">
            <v>27.25</v>
          </cell>
        </row>
        <row r="8">
          <cell r="G8">
            <v>21</v>
          </cell>
        </row>
        <row r="8">
          <cell r="L8">
            <v>27.25</v>
          </cell>
        </row>
        <row r="8">
          <cell r="P8">
            <v>20.435</v>
          </cell>
        </row>
        <row r="9">
          <cell r="C9">
            <v>27.25</v>
          </cell>
        </row>
        <row r="9">
          <cell r="G9">
            <v>21</v>
          </cell>
        </row>
        <row r="9">
          <cell r="L9">
            <v>28</v>
          </cell>
        </row>
        <row r="9">
          <cell r="P9">
            <v>21.94</v>
          </cell>
        </row>
        <row r="10">
          <cell r="C10">
            <v>27.25</v>
          </cell>
        </row>
        <row r="10">
          <cell r="G10">
            <v>21</v>
          </cell>
        </row>
        <row r="10">
          <cell r="L10">
            <v>36</v>
          </cell>
        </row>
        <row r="10">
          <cell r="P10">
            <v>27</v>
          </cell>
        </row>
        <row r="11">
          <cell r="C11">
            <v>21</v>
          </cell>
        </row>
        <row r="11">
          <cell r="G11">
            <v>21</v>
          </cell>
        </row>
        <row r="11">
          <cell r="L11">
            <v>35.75</v>
          </cell>
        </row>
        <row r="11">
          <cell r="P11">
            <v>26.813</v>
          </cell>
        </row>
        <row r="12">
          <cell r="C12">
            <v>27.25</v>
          </cell>
        </row>
        <row r="12">
          <cell r="G12">
            <v>21</v>
          </cell>
        </row>
        <row r="12">
          <cell r="L12">
            <v>35.5</v>
          </cell>
        </row>
        <row r="12">
          <cell r="P12">
            <v>26.625</v>
          </cell>
        </row>
        <row r="13">
          <cell r="C13">
            <v>27.25</v>
          </cell>
        </row>
        <row r="13">
          <cell r="G13">
            <v>21</v>
          </cell>
        </row>
        <row r="13">
          <cell r="L13">
            <v>33</v>
          </cell>
        </row>
        <row r="13">
          <cell r="P13">
            <v>24.75</v>
          </cell>
        </row>
        <row r="14">
          <cell r="C14">
            <v>27.25</v>
          </cell>
        </row>
        <row r="14">
          <cell r="G14">
            <v>21</v>
          </cell>
        </row>
        <row r="14">
          <cell r="L14">
            <v>30.5</v>
          </cell>
        </row>
        <row r="14">
          <cell r="P14">
            <v>22.875</v>
          </cell>
        </row>
        <row r="15">
          <cell r="C15">
            <v>27.25</v>
          </cell>
        </row>
        <row r="15">
          <cell r="G15">
            <v>21</v>
          </cell>
        </row>
        <row r="15">
          <cell r="L15">
            <v>30.5</v>
          </cell>
        </row>
        <row r="15">
          <cell r="P15">
            <v>22.875</v>
          </cell>
        </row>
        <row r="16">
          <cell r="C16">
            <v>27.25</v>
          </cell>
        </row>
        <row r="16">
          <cell r="G16">
            <v>21</v>
          </cell>
        </row>
        <row r="16">
          <cell r="L16">
            <v>37</v>
          </cell>
        </row>
        <row r="16">
          <cell r="P16">
            <v>27.75</v>
          </cell>
        </row>
        <row r="17">
          <cell r="C17">
            <v>27.25</v>
          </cell>
        </row>
        <row r="17">
          <cell r="G17">
            <v>21</v>
          </cell>
        </row>
        <row r="17">
          <cell r="L17">
            <v>46</v>
          </cell>
        </row>
        <row r="17">
          <cell r="P17">
            <v>34.5</v>
          </cell>
        </row>
        <row r="18">
          <cell r="C18">
            <v>21</v>
          </cell>
        </row>
        <row r="18">
          <cell r="G18">
            <v>21</v>
          </cell>
        </row>
        <row r="18">
          <cell r="L18">
            <v>53</v>
          </cell>
        </row>
        <row r="18">
          <cell r="P18">
            <v>39.75</v>
          </cell>
        </row>
        <row r="19">
          <cell r="C19">
            <v>27.25</v>
          </cell>
        </row>
        <row r="19">
          <cell r="G19">
            <v>21</v>
          </cell>
        </row>
        <row r="19">
          <cell r="L19">
            <v>44.5</v>
          </cell>
        </row>
        <row r="19">
          <cell r="P19">
            <v>33.375</v>
          </cell>
        </row>
        <row r="20">
          <cell r="C20">
            <v>27.25</v>
          </cell>
        </row>
        <row r="20">
          <cell r="G20">
            <v>21</v>
          </cell>
        </row>
        <row r="20">
          <cell r="L20">
            <v>38</v>
          </cell>
        </row>
        <row r="20">
          <cell r="P20">
            <v>28.5</v>
          </cell>
        </row>
        <row r="21">
          <cell r="C21">
            <v>27.25</v>
          </cell>
        </row>
        <row r="21">
          <cell r="G21">
            <v>21</v>
          </cell>
        </row>
        <row r="21">
          <cell r="L21">
            <v>34.5</v>
          </cell>
        </row>
        <row r="21">
          <cell r="P21">
            <v>25.875</v>
          </cell>
        </row>
        <row r="22">
          <cell r="C22">
            <v>29.25</v>
          </cell>
        </row>
        <row r="22">
          <cell r="G22">
            <v>23.5</v>
          </cell>
        </row>
        <row r="22">
          <cell r="L22">
            <v>38.25</v>
          </cell>
        </row>
        <row r="22">
          <cell r="P22">
            <v>28.688</v>
          </cell>
        </row>
        <row r="23">
          <cell r="C23">
            <v>29.25</v>
          </cell>
        </row>
        <row r="23">
          <cell r="G23">
            <v>23.5</v>
          </cell>
        </row>
        <row r="23">
          <cell r="L23">
            <v>40</v>
          </cell>
        </row>
        <row r="23">
          <cell r="P23">
            <v>30</v>
          </cell>
        </row>
        <row r="24">
          <cell r="C24">
            <v>29.25</v>
          </cell>
        </row>
        <row r="24">
          <cell r="G24">
            <v>23.5</v>
          </cell>
        </row>
        <row r="24">
          <cell r="L24">
            <v>39</v>
          </cell>
        </row>
        <row r="24">
          <cell r="P24">
            <v>29.25</v>
          </cell>
        </row>
        <row r="25">
          <cell r="C25">
            <v>23.5</v>
          </cell>
        </row>
        <row r="25">
          <cell r="G25">
            <v>23.5</v>
          </cell>
        </row>
        <row r="25">
          <cell r="L25">
            <v>37</v>
          </cell>
        </row>
        <row r="25">
          <cell r="P25">
            <v>27.75</v>
          </cell>
        </row>
        <row r="26">
          <cell r="C26">
            <v>29.25</v>
          </cell>
        </row>
        <row r="26">
          <cell r="G26">
            <v>23.5</v>
          </cell>
        </row>
        <row r="26">
          <cell r="L26">
            <v>35</v>
          </cell>
        </row>
        <row r="26">
          <cell r="P26">
            <v>26.25</v>
          </cell>
        </row>
        <row r="27">
          <cell r="C27">
            <v>29.25</v>
          </cell>
        </row>
        <row r="27">
          <cell r="G27">
            <v>23.5</v>
          </cell>
        </row>
        <row r="27">
          <cell r="L27">
            <v>35</v>
          </cell>
        </row>
        <row r="27">
          <cell r="P27">
            <v>26.25</v>
          </cell>
        </row>
        <row r="28">
          <cell r="C28">
            <v>29.25</v>
          </cell>
        </row>
        <row r="28">
          <cell r="G28">
            <v>23.5</v>
          </cell>
        </row>
        <row r="28">
          <cell r="L28">
            <v>39.5</v>
          </cell>
        </row>
        <row r="28">
          <cell r="P28">
            <v>29.625</v>
          </cell>
        </row>
        <row r="29">
          <cell r="C29">
            <v>29.25</v>
          </cell>
        </row>
        <row r="29">
          <cell r="G29">
            <v>23.5</v>
          </cell>
        </row>
        <row r="29">
          <cell r="L29">
            <v>49.5</v>
          </cell>
        </row>
        <row r="29">
          <cell r="P29">
            <v>37.125</v>
          </cell>
        </row>
        <row r="30">
          <cell r="C30">
            <v>29.25</v>
          </cell>
        </row>
        <row r="30">
          <cell r="G30">
            <v>23.5</v>
          </cell>
        </row>
        <row r="30">
          <cell r="L30">
            <v>58.5</v>
          </cell>
        </row>
        <row r="30">
          <cell r="P30">
            <v>43.875</v>
          </cell>
        </row>
        <row r="31">
          <cell r="C31">
            <v>29.25</v>
          </cell>
        </row>
        <row r="31">
          <cell r="G31">
            <v>23.5</v>
          </cell>
        </row>
        <row r="31">
          <cell r="L31">
            <v>53.5</v>
          </cell>
        </row>
        <row r="31">
          <cell r="P31">
            <v>40.125</v>
          </cell>
        </row>
        <row r="32">
          <cell r="C32">
            <v>23.5</v>
          </cell>
        </row>
        <row r="32">
          <cell r="G32">
            <v>23.5</v>
          </cell>
        </row>
        <row r="32">
          <cell r="L32">
            <v>39.75</v>
          </cell>
        </row>
        <row r="32">
          <cell r="P32">
            <v>29.813</v>
          </cell>
        </row>
        <row r="33">
          <cell r="C33">
            <v>29.25</v>
          </cell>
        </row>
        <row r="33">
          <cell r="G33">
            <v>23.5</v>
          </cell>
        </row>
        <row r="33">
          <cell r="L33">
            <v>37</v>
          </cell>
        </row>
        <row r="33">
          <cell r="P33">
            <v>27.75</v>
          </cell>
        </row>
        <row r="34">
          <cell r="C34">
            <v>29.25</v>
          </cell>
        </row>
        <row r="34">
          <cell r="G34">
            <v>23.5</v>
          </cell>
        </row>
        <row r="34">
          <cell r="L34">
            <v>40.25</v>
          </cell>
        </row>
        <row r="34">
          <cell r="P34">
            <v>30.1875</v>
          </cell>
        </row>
        <row r="35">
          <cell r="C35">
            <v>29.25</v>
          </cell>
        </row>
        <row r="35">
          <cell r="G35">
            <v>23.5</v>
          </cell>
        </row>
        <row r="35">
          <cell r="L35">
            <v>40.75</v>
          </cell>
        </row>
        <row r="35">
          <cell r="P35">
            <v>30.563</v>
          </cell>
        </row>
        <row r="36">
          <cell r="C36">
            <v>29.25</v>
          </cell>
        </row>
        <row r="36">
          <cell r="G36">
            <v>23.5</v>
          </cell>
        </row>
        <row r="36">
          <cell r="L36">
            <v>39.89</v>
          </cell>
        </row>
        <row r="36">
          <cell r="P36">
            <v>29.918</v>
          </cell>
        </row>
        <row r="37">
          <cell r="C37">
            <v>29.25</v>
          </cell>
        </row>
        <row r="37">
          <cell r="G37">
            <v>23.5</v>
          </cell>
        </row>
        <row r="37">
          <cell r="L37">
            <v>38.17</v>
          </cell>
        </row>
        <row r="37">
          <cell r="P37">
            <v>28.628</v>
          </cell>
        </row>
        <row r="38">
          <cell r="C38">
            <v>28</v>
          </cell>
        </row>
        <row r="38">
          <cell r="G38">
            <v>24.333</v>
          </cell>
        </row>
        <row r="38">
          <cell r="L38">
            <v>36.45</v>
          </cell>
        </row>
        <row r="38">
          <cell r="P38">
            <v>27.338</v>
          </cell>
        </row>
        <row r="39">
          <cell r="C39">
            <v>36</v>
          </cell>
        </row>
        <row r="39">
          <cell r="G39">
            <v>28.04</v>
          </cell>
        </row>
        <row r="39">
          <cell r="L39">
            <v>36.45</v>
          </cell>
        </row>
        <row r="39">
          <cell r="P39">
            <v>27.338</v>
          </cell>
        </row>
        <row r="40">
          <cell r="C40">
            <v>35.75</v>
          </cell>
        </row>
        <row r="40">
          <cell r="G40">
            <v>27.06</v>
          </cell>
        </row>
        <row r="40">
          <cell r="L40">
            <v>40.32</v>
          </cell>
        </row>
        <row r="40">
          <cell r="P40">
            <v>30.24</v>
          </cell>
        </row>
        <row r="41">
          <cell r="C41">
            <v>35.5</v>
          </cell>
        </row>
        <row r="41">
          <cell r="G41">
            <v>26.786</v>
          </cell>
        </row>
        <row r="41">
          <cell r="L41">
            <v>48.91</v>
          </cell>
        </row>
        <row r="41">
          <cell r="P41">
            <v>36.683</v>
          </cell>
        </row>
        <row r="42">
          <cell r="C42">
            <v>33</v>
          </cell>
        </row>
        <row r="42">
          <cell r="G42">
            <v>26.073</v>
          </cell>
        </row>
        <row r="42">
          <cell r="L42">
            <v>56.65</v>
          </cell>
        </row>
        <row r="42">
          <cell r="P42">
            <v>42.488</v>
          </cell>
        </row>
        <row r="43">
          <cell r="C43">
            <v>30.5</v>
          </cell>
        </row>
        <row r="43">
          <cell r="G43">
            <v>21.767</v>
          </cell>
        </row>
        <row r="43">
          <cell r="L43">
            <v>52.35</v>
          </cell>
        </row>
        <row r="43">
          <cell r="P43">
            <v>39.263</v>
          </cell>
        </row>
        <row r="44">
          <cell r="C44">
            <v>30.5</v>
          </cell>
        </row>
        <row r="44">
          <cell r="G44">
            <v>24.363</v>
          </cell>
        </row>
        <row r="44">
          <cell r="L44">
            <v>40.54</v>
          </cell>
        </row>
        <row r="44">
          <cell r="P44">
            <v>30.405</v>
          </cell>
        </row>
        <row r="45">
          <cell r="C45">
            <v>37</v>
          </cell>
        </row>
        <row r="45">
          <cell r="G45">
            <v>25.417</v>
          </cell>
        </row>
        <row r="45">
          <cell r="L45">
            <v>38</v>
          </cell>
        </row>
        <row r="45">
          <cell r="P45">
            <v>28.5</v>
          </cell>
        </row>
        <row r="46">
          <cell r="C46">
            <v>46</v>
          </cell>
        </row>
        <row r="46">
          <cell r="G46">
            <v>29.871</v>
          </cell>
        </row>
        <row r="46">
          <cell r="L46">
            <v>40.97</v>
          </cell>
        </row>
        <row r="46">
          <cell r="P46">
            <v>30.728</v>
          </cell>
        </row>
        <row r="47">
          <cell r="C47">
            <v>53</v>
          </cell>
        </row>
        <row r="47">
          <cell r="G47">
            <v>28.742</v>
          </cell>
        </row>
        <row r="47">
          <cell r="L47">
            <v>41.45</v>
          </cell>
        </row>
        <row r="47">
          <cell r="P47">
            <v>31.088</v>
          </cell>
        </row>
        <row r="48">
          <cell r="C48">
            <v>44.5</v>
          </cell>
        </row>
        <row r="48">
          <cell r="G48">
            <v>28.65</v>
          </cell>
        </row>
        <row r="48">
          <cell r="L48">
            <v>40.71</v>
          </cell>
        </row>
        <row r="48">
          <cell r="P48">
            <v>30.533</v>
          </cell>
        </row>
        <row r="49">
          <cell r="C49">
            <v>38</v>
          </cell>
        </row>
        <row r="49">
          <cell r="G49">
            <v>25.355</v>
          </cell>
        </row>
        <row r="49">
          <cell r="L49">
            <v>39.24</v>
          </cell>
        </row>
        <row r="49">
          <cell r="P49">
            <v>29.43</v>
          </cell>
        </row>
        <row r="50">
          <cell r="C50">
            <v>34.5</v>
          </cell>
        </row>
        <row r="50">
          <cell r="G50">
            <v>27.375</v>
          </cell>
        </row>
        <row r="50">
          <cell r="L50">
            <v>37.76</v>
          </cell>
        </row>
        <row r="50">
          <cell r="P50">
            <v>28.32</v>
          </cell>
        </row>
        <row r="51">
          <cell r="C51">
            <v>38.25</v>
          </cell>
        </row>
        <row r="51">
          <cell r="G51">
            <v>27.734</v>
          </cell>
        </row>
        <row r="51">
          <cell r="L51">
            <v>37.76</v>
          </cell>
        </row>
        <row r="51">
          <cell r="P51">
            <v>28.32</v>
          </cell>
        </row>
        <row r="52">
          <cell r="C52">
            <v>40</v>
          </cell>
        </row>
        <row r="52">
          <cell r="G52">
            <v>27.024</v>
          </cell>
        </row>
        <row r="52">
          <cell r="L52">
            <v>41.09</v>
          </cell>
        </row>
        <row r="52">
          <cell r="P52">
            <v>30.818</v>
          </cell>
        </row>
        <row r="53">
          <cell r="C53">
            <v>39</v>
          </cell>
        </row>
        <row r="53">
          <cell r="G53">
            <v>24.75</v>
          </cell>
        </row>
        <row r="53">
          <cell r="L53">
            <v>48.47</v>
          </cell>
        </row>
        <row r="53">
          <cell r="P53">
            <v>36.353</v>
          </cell>
        </row>
        <row r="54">
          <cell r="C54">
            <v>37</v>
          </cell>
        </row>
        <row r="54">
          <cell r="G54">
            <v>23.782</v>
          </cell>
        </row>
        <row r="54">
          <cell r="L54">
            <v>55.11</v>
          </cell>
        </row>
        <row r="54">
          <cell r="P54">
            <v>41.333</v>
          </cell>
        </row>
        <row r="55">
          <cell r="C55">
            <v>35</v>
          </cell>
        </row>
        <row r="55">
          <cell r="G55">
            <v>23.083</v>
          </cell>
        </row>
        <row r="55">
          <cell r="L55">
            <v>51.42</v>
          </cell>
        </row>
        <row r="55">
          <cell r="P55">
            <v>38.565</v>
          </cell>
        </row>
        <row r="56">
          <cell r="C56">
            <v>35</v>
          </cell>
        </row>
        <row r="56">
          <cell r="G56">
            <v>24.266</v>
          </cell>
        </row>
        <row r="56">
          <cell r="L56">
            <v>41.27</v>
          </cell>
        </row>
        <row r="56">
          <cell r="P56">
            <v>30.953</v>
          </cell>
        </row>
        <row r="57">
          <cell r="C57">
            <v>39.5</v>
          </cell>
        </row>
        <row r="57">
          <cell r="G57">
            <v>25.792</v>
          </cell>
        </row>
        <row r="57">
          <cell r="L57">
            <v>38.92</v>
          </cell>
        </row>
        <row r="57">
          <cell r="P57">
            <v>29.19</v>
          </cell>
        </row>
        <row r="58">
          <cell r="C58">
            <v>49.5</v>
          </cell>
        </row>
        <row r="58">
          <cell r="G58">
            <v>26.048</v>
          </cell>
        </row>
        <row r="58">
          <cell r="L58">
            <v>41.64</v>
          </cell>
        </row>
        <row r="58">
          <cell r="P58">
            <v>31.23</v>
          </cell>
        </row>
        <row r="59">
          <cell r="C59">
            <v>58.5</v>
          </cell>
        </row>
        <row r="59">
          <cell r="G59">
            <v>26.516</v>
          </cell>
        </row>
        <row r="59">
          <cell r="L59">
            <v>41.99</v>
          </cell>
        </row>
        <row r="59">
          <cell r="P59">
            <v>31.493</v>
          </cell>
        </row>
        <row r="60">
          <cell r="C60">
            <v>53.5</v>
          </cell>
        </row>
        <row r="60">
          <cell r="G60">
            <v>26.292</v>
          </cell>
        </row>
        <row r="60">
          <cell r="L60">
            <v>41.32</v>
          </cell>
        </row>
        <row r="60">
          <cell r="P60">
            <v>30.99</v>
          </cell>
        </row>
        <row r="61">
          <cell r="C61">
            <v>39.75</v>
          </cell>
        </row>
        <row r="61">
          <cell r="G61">
            <v>25.96</v>
          </cell>
        </row>
        <row r="61">
          <cell r="L61">
            <v>39.98</v>
          </cell>
        </row>
        <row r="61">
          <cell r="P61">
            <v>29.985</v>
          </cell>
        </row>
        <row r="62">
          <cell r="C62">
            <v>37</v>
          </cell>
        </row>
        <row r="62">
          <cell r="G62">
            <v>26.35</v>
          </cell>
        </row>
        <row r="62">
          <cell r="L62">
            <v>38.64</v>
          </cell>
        </row>
        <row r="62">
          <cell r="P62">
            <v>28.98</v>
          </cell>
        </row>
        <row r="63">
          <cell r="C63">
            <v>40.25</v>
          </cell>
        </row>
        <row r="63">
          <cell r="G63">
            <v>26.964</v>
          </cell>
        </row>
        <row r="63">
          <cell r="L63">
            <v>38.64</v>
          </cell>
        </row>
        <row r="63">
          <cell r="P63">
            <v>28.98</v>
          </cell>
        </row>
        <row r="64">
          <cell r="C64">
            <v>40.75</v>
          </cell>
        </row>
        <row r="64">
          <cell r="G64">
            <v>26.975</v>
          </cell>
        </row>
        <row r="64">
          <cell r="L64">
            <v>41.66</v>
          </cell>
        </row>
        <row r="64">
          <cell r="P64">
            <v>31.245</v>
          </cell>
        </row>
        <row r="65">
          <cell r="C65">
            <v>39.89</v>
          </cell>
        </row>
        <row r="65">
          <cell r="G65">
            <v>24.918</v>
          </cell>
        </row>
        <row r="65">
          <cell r="L65">
            <v>48.37</v>
          </cell>
        </row>
        <row r="65">
          <cell r="P65">
            <v>36.278</v>
          </cell>
        </row>
        <row r="66">
          <cell r="C66">
            <v>38.17</v>
          </cell>
        </row>
        <row r="66">
          <cell r="G66">
            <v>24.542</v>
          </cell>
        </row>
        <row r="66">
          <cell r="L66">
            <v>54.4</v>
          </cell>
        </row>
        <row r="66">
          <cell r="P66">
            <v>40.8</v>
          </cell>
        </row>
        <row r="67">
          <cell r="C67">
            <v>36.45</v>
          </cell>
        </row>
        <row r="67">
          <cell r="G67">
            <v>23.807</v>
          </cell>
        </row>
        <row r="67">
          <cell r="L67">
            <v>51.05</v>
          </cell>
        </row>
        <row r="67">
          <cell r="P67">
            <v>38.288</v>
          </cell>
        </row>
        <row r="68">
          <cell r="C68">
            <v>36.45</v>
          </cell>
        </row>
        <row r="68">
          <cell r="G68">
            <v>24.622</v>
          </cell>
        </row>
        <row r="68">
          <cell r="L68">
            <v>41.83</v>
          </cell>
        </row>
        <row r="68">
          <cell r="P68">
            <v>31.373</v>
          </cell>
        </row>
        <row r="69">
          <cell r="C69">
            <v>40.32</v>
          </cell>
        </row>
        <row r="69">
          <cell r="G69">
            <v>26.187</v>
          </cell>
        </row>
        <row r="69">
          <cell r="L69">
            <v>39.58</v>
          </cell>
        </row>
        <row r="69">
          <cell r="P69">
            <v>29.685</v>
          </cell>
        </row>
        <row r="70">
          <cell r="C70">
            <v>48.91</v>
          </cell>
        </row>
        <row r="70">
          <cell r="G70">
            <v>26.125</v>
          </cell>
        </row>
        <row r="70">
          <cell r="L70">
            <v>42.17</v>
          </cell>
        </row>
        <row r="70">
          <cell r="P70">
            <v>31.628</v>
          </cell>
        </row>
        <row r="71">
          <cell r="C71">
            <v>56.65</v>
          </cell>
        </row>
        <row r="71">
          <cell r="G71">
            <v>26.448</v>
          </cell>
        </row>
        <row r="71">
          <cell r="L71">
            <v>42.47</v>
          </cell>
        </row>
        <row r="71">
          <cell r="P71">
            <v>31.853</v>
          </cell>
        </row>
        <row r="72">
          <cell r="C72">
            <v>52.35</v>
          </cell>
        </row>
        <row r="72">
          <cell r="G72">
            <v>26.299</v>
          </cell>
        </row>
        <row r="72">
          <cell r="L72">
            <v>41.86</v>
          </cell>
        </row>
        <row r="72">
          <cell r="P72">
            <v>31.395</v>
          </cell>
        </row>
        <row r="73">
          <cell r="C73">
            <v>40.54</v>
          </cell>
        </row>
        <row r="73">
          <cell r="G73">
            <v>25.981</v>
          </cell>
        </row>
        <row r="73">
          <cell r="L73">
            <v>40.65</v>
          </cell>
        </row>
        <row r="73">
          <cell r="P73">
            <v>30.488</v>
          </cell>
        </row>
        <row r="74">
          <cell r="C74">
            <v>38</v>
          </cell>
        </row>
        <row r="74">
          <cell r="G74">
            <v>26.58</v>
          </cell>
        </row>
        <row r="74">
          <cell r="L74">
            <v>39.43</v>
          </cell>
        </row>
        <row r="74">
          <cell r="P74">
            <v>29.573</v>
          </cell>
        </row>
        <row r="75">
          <cell r="C75">
            <v>40.97</v>
          </cell>
        </row>
        <row r="75">
          <cell r="G75">
            <v>26.975</v>
          </cell>
        </row>
        <row r="75">
          <cell r="L75">
            <v>39.43</v>
          </cell>
        </row>
        <row r="75">
          <cell r="P75">
            <v>29.573</v>
          </cell>
        </row>
        <row r="76">
          <cell r="C76">
            <v>41.45</v>
          </cell>
        </row>
        <row r="76">
          <cell r="G76">
            <v>26.86</v>
          </cell>
        </row>
        <row r="76">
          <cell r="L76">
            <v>42.17</v>
          </cell>
        </row>
        <row r="76">
          <cell r="P76">
            <v>31.628</v>
          </cell>
        </row>
        <row r="77">
          <cell r="C77">
            <v>40.71</v>
          </cell>
        </row>
        <row r="77">
          <cell r="G77">
            <v>25.399</v>
          </cell>
        </row>
        <row r="77">
          <cell r="L77">
            <v>48.26</v>
          </cell>
        </row>
        <row r="77">
          <cell r="P77">
            <v>36.195</v>
          </cell>
        </row>
        <row r="78">
          <cell r="C78">
            <v>39.24</v>
          </cell>
        </row>
        <row r="78">
          <cell r="G78">
            <v>24.851</v>
          </cell>
        </row>
        <row r="78">
          <cell r="L78">
            <v>53.73</v>
          </cell>
        </row>
        <row r="78">
          <cell r="P78">
            <v>40.298</v>
          </cell>
        </row>
        <row r="79">
          <cell r="C79">
            <v>37.76</v>
          </cell>
        </row>
        <row r="79">
          <cell r="G79">
            <v>24.178</v>
          </cell>
        </row>
        <row r="79">
          <cell r="L79">
            <v>50.69</v>
          </cell>
        </row>
        <row r="79">
          <cell r="P79">
            <v>38.018</v>
          </cell>
        </row>
        <row r="80">
          <cell r="C80">
            <v>37.76</v>
          </cell>
        </row>
        <row r="80">
          <cell r="G80">
            <v>24.825</v>
          </cell>
        </row>
        <row r="80">
          <cell r="L80">
            <v>42.33</v>
          </cell>
        </row>
        <row r="80">
          <cell r="P80">
            <v>31.748</v>
          </cell>
        </row>
        <row r="81">
          <cell r="C81">
            <v>41.09</v>
          </cell>
        </row>
        <row r="81">
          <cell r="G81">
            <v>26.375</v>
          </cell>
        </row>
        <row r="81">
          <cell r="L81">
            <v>40.17</v>
          </cell>
        </row>
        <row r="81">
          <cell r="P81">
            <v>30.128</v>
          </cell>
        </row>
        <row r="82">
          <cell r="C82">
            <v>48.47</v>
          </cell>
        </row>
        <row r="82">
          <cell r="G82">
            <v>25.904</v>
          </cell>
        </row>
        <row r="82">
          <cell r="L82">
            <v>42.64</v>
          </cell>
        </row>
        <row r="82">
          <cell r="P82">
            <v>31.98</v>
          </cell>
        </row>
        <row r="83">
          <cell r="C83">
            <v>55.11</v>
          </cell>
        </row>
        <row r="83">
          <cell r="G83">
            <v>27.491</v>
          </cell>
        </row>
        <row r="83">
          <cell r="L83">
            <v>42.91</v>
          </cell>
        </row>
        <row r="83">
          <cell r="P83">
            <v>32.183</v>
          </cell>
        </row>
        <row r="84">
          <cell r="C84">
            <v>51.42</v>
          </cell>
        </row>
        <row r="84">
          <cell r="G84">
            <v>26.585</v>
          </cell>
        </row>
        <row r="84">
          <cell r="L84">
            <v>42.35</v>
          </cell>
        </row>
        <row r="84">
          <cell r="P84">
            <v>31.763</v>
          </cell>
        </row>
        <row r="85">
          <cell r="C85">
            <v>41.27</v>
          </cell>
        </row>
        <row r="85">
          <cell r="G85">
            <v>26.161</v>
          </cell>
        </row>
        <row r="85">
          <cell r="L85">
            <v>41.22</v>
          </cell>
        </row>
        <row r="85">
          <cell r="P85">
            <v>30.915</v>
          </cell>
        </row>
        <row r="86">
          <cell r="C86">
            <v>38.92</v>
          </cell>
        </row>
        <row r="86">
          <cell r="G86">
            <v>26.724</v>
          </cell>
        </row>
        <row r="86">
          <cell r="L86">
            <v>40.1</v>
          </cell>
        </row>
        <row r="86">
          <cell r="P86">
            <v>30.075</v>
          </cell>
        </row>
        <row r="87">
          <cell r="C87">
            <v>41.64</v>
          </cell>
        </row>
        <row r="87">
          <cell r="G87">
            <v>27.077</v>
          </cell>
        </row>
        <row r="87">
          <cell r="L87">
            <v>40.1</v>
          </cell>
        </row>
        <row r="87">
          <cell r="P87">
            <v>30.075</v>
          </cell>
        </row>
        <row r="88">
          <cell r="C88">
            <v>41.99</v>
          </cell>
        </row>
        <row r="88">
          <cell r="G88">
            <v>26.967</v>
          </cell>
        </row>
        <row r="88">
          <cell r="L88">
            <v>42.64</v>
          </cell>
        </row>
        <row r="88">
          <cell r="P88">
            <v>31.98</v>
          </cell>
        </row>
        <row r="89">
          <cell r="C89">
            <v>41.32</v>
          </cell>
        </row>
        <row r="89">
          <cell r="G89">
            <v>25.693</v>
          </cell>
        </row>
        <row r="89">
          <cell r="L89">
            <v>48.28</v>
          </cell>
        </row>
        <row r="89">
          <cell r="P89">
            <v>36.21</v>
          </cell>
        </row>
        <row r="90">
          <cell r="C90">
            <v>39.98</v>
          </cell>
        </row>
        <row r="90">
          <cell r="G90">
            <v>25.211</v>
          </cell>
        </row>
        <row r="90">
          <cell r="L90">
            <v>53.36</v>
          </cell>
        </row>
        <row r="90">
          <cell r="P90">
            <v>40.02</v>
          </cell>
        </row>
        <row r="91">
          <cell r="C91">
            <v>38.64</v>
          </cell>
        </row>
        <row r="91">
          <cell r="G91">
            <v>24.367</v>
          </cell>
        </row>
        <row r="91">
          <cell r="L91">
            <v>50.54</v>
          </cell>
        </row>
        <row r="91">
          <cell r="P91">
            <v>37.905</v>
          </cell>
        </row>
        <row r="92">
          <cell r="C92">
            <v>38.64</v>
          </cell>
        </row>
        <row r="92">
          <cell r="G92">
            <v>25.316</v>
          </cell>
        </row>
        <row r="92">
          <cell r="L92">
            <v>42.78</v>
          </cell>
        </row>
        <row r="92">
          <cell r="P92">
            <v>32.085</v>
          </cell>
        </row>
        <row r="93">
          <cell r="C93">
            <v>41.66</v>
          </cell>
        </row>
        <row r="93">
          <cell r="G93">
            <v>26.603</v>
          </cell>
        </row>
        <row r="93">
          <cell r="L93">
            <v>40.69</v>
          </cell>
        </row>
        <row r="93">
          <cell r="P93">
            <v>30.517</v>
          </cell>
        </row>
        <row r="94">
          <cell r="C94">
            <v>48.37</v>
          </cell>
        </row>
        <row r="94">
          <cell r="G94">
            <v>26.114</v>
          </cell>
        </row>
        <row r="94">
          <cell r="L94">
            <v>43.07</v>
          </cell>
        </row>
        <row r="94">
          <cell r="P94">
            <v>32.303</v>
          </cell>
        </row>
        <row r="95">
          <cell r="C95">
            <v>54.4</v>
          </cell>
        </row>
        <row r="95">
          <cell r="G95">
            <v>27.615</v>
          </cell>
        </row>
        <row r="95">
          <cell r="L95">
            <v>43.35</v>
          </cell>
        </row>
        <row r="95">
          <cell r="P95">
            <v>32.513</v>
          </cell>
        </row>
        <row r="96">
          <cell r="C96">
            <v>51.05</v>
          </cell>
        </row>
        <row r="96">
          <cell r="G96">
            <v>26.771</v>
          </cell>
        </row>
        <row r="96">
          <cell r="L96">
            <v>42.83</v>
          </cell>
        </row>
        <row r="96">
          <cell r="P96">
            <v>32.123</v>
          </cell>
        </row>
        <row r="97">
          <cell r="C97">
            <v>41.83</v>
          </cell>
        </row>
        <row r="97">
          <cell r="G97">
            <v>26.396</v>
          </cell>
        </row>
        <row r="97">
          <cell r="L97">
            <v>41.78</v>
          </cell>
        </row>
        <row r="97">
          <cell r="P97">
            <v>31.335</v>
          </cell>
        </row>
        <row r="98">
          <cell r="C98">
            <v>39.58</v>
          </cell>
        </row>
        <row r="98">
          <cell r="G98">
            <v>26.919</v>
          </cell>
        </row>
        <row r="98">
          <cell r="L98">
            <v>40.74</v>
          </cell>
        </row>
        <row r="98">
          <cell r="P98">
            <v>30.555</v>
          </cell>
        </row>
        <row r="99">
          <cell r="C99">
            <v>42.17</v>
          </cell>
        </row>
        <row r="99">
          <cell r="G99">
            <v>27.012</v>
          </cell>
        </row>
        <row r="99">
          <cell r="L99">
            <v>40.74</v>
          </cell>
        </row>
        <row r="99">
          <cell r="P99">
            <v>30.555</v>
          </cell>
        </row>
        <row r="100">
          <cell r="C100">
            <v>42.47</v>
          </cell>
        </row>
        <row r="100">
          <cell r="G100">
            <v>27.326</v>
          </cell>
        </row>
        <row r="100">
          <cell r="L100">
            <v>43.09</v>
          </cell>
        </row>
        <row r="100">
          <cell r="P100">
            <v>32.318</v>
          </cell>
        </row>
        <row r="101">
          <cell r="C101">
            <v>41.86</v>
          </cell>
        </row>
        <row r="101">
          <cell r="G101">
            <v>25.989</v>
          </cell>
        </row>
        <row r="101">
          <cell r="L101">
            <v>48.33</v>
          </cell>
        </row>
        <row r="101">
          <cell r="P101">
            <v>36.248</v>
          </cell>
        </row>
        <row r="102">
          <cell r="C102">
            <v>40.65</v>
          </cell>
        </row>
        <row r="102">
          <cell r="G102">
            <v>25.572</v>
          </cell>
        </row>
        <row r="102">
          <cell r="L102">
            <v>53.03</v>
          </cell>
        </row>
        <row r="102">
          <cell r="P102">
            <v>39.773</v>
          </cell>
        </row>
        <row r="103">
          <cell r="C103">
            <v>39.43</v>
          </cell>
        </row>
        <row r="103">
          <cell r="G103">
            <v>24.769</v>
          </cell>
        </row>
        <row r="103">
          <cell r="L103">
            <v>50.42</v>
          </cell>
        </row>
        <row r="103">
          <cell r="P103">
            <v>37.815</v>
          </cell>
        </row>
        <row r="104">
          <cell r="C104">
            <v>39.43</v>
          </cell>
        </row>
        <row r="104">
          <cell r="G104">
            <v>25.641</v>
          </cell>
        </row>
        <row r="104">
          <cell r="L104">
            <v>43.23</v>
          </cell>
        </row>
        <row r="104">
          <cell r="P104">
            <v>32.423</v>
          </cell>
        </row>
        <row r="105">
          <cell r="C105">
            <v>42.17</v>
          </cell>
        </row>
        <row r="105">
          <cell r="G105">
            <v>26.843</v>
          </cell>
        </row>
        <row r="105">
          <cell r="L105">
            <v>41.2</v>
          </cell>
        </row>
        <row r="105">
          <cell r="P105">
            <v>30.9</v>
          </cell>
        </row>
        <row r="106">
          <cell r="C106">
            <v>48.26</v>
          </cell>
        </row>
        <row r="106">
          <cell r="G106">
            <v>26.34</v>
          </cell>
        </row>
        <row r="106">
          <cell r="L106">
            <v>43.5</v>
          </cell>
        </row>
        <row r="106">
          <cell r="P106">
            <v>32.625</v>
          </cell>
        </row>
        <row r="107">
          <cell r="C107">
            <v>53.73</v>
          </cell>
        </row>
        <row r="107">
          <cell r="G107">
            <v>27.77</v>
          </cell>
        </row>
        <row r="107">
          <cell r="L107">
            <v>43.78</v>
          </cell>
        </row>
        <row r="107">
          <cell r="P107">
            <v>32.835</v>
          </cell>
        </row>
        <row r="108">
          <cell r="C108">
            <v>50.69</v>
          </cell>
        </row>
        <row r="108">
          <cell r="G108">
            <v>26.415</v>
          </cell>
        </row>
        <row r="108">
          <cell r="L108">
            <v>43.29</v>
          </cell>
        </row>
        <row r="108">
          <cell r="P108">
            <v>32.468</v>
          </cell>
        </row>
        <row r="109">
          <cell r="C109">
            <v>42.33</v>
          </cell>
        </row>
        <row r="109">
          <cell r="G109">
            <v>26.882</v>
          </cell>
        </row>
        <row r="109">
          <cell r="L109">
            <v>42.33</v>
          </cell>
        </row>
        <row r="109">
          <cell r="P109">
            <v>31.748</v>
          </cell>
        </row>
        <row r="110">
          <cell r="C110">
            <v>40.17</v>
          </cell>
        </row>
        <row r="110">
          <cell r="G110">
            <v>27.131</v>
          </cell>
        </row>
        <row r="110">
          <cell r="L110">
            <v>41.36</v>
          </cell>
        </row>
        <row r="110">
          <cell r="P110">
            <v>31.02</v>
          </cell>
        </row>
        <row r="111">
          <cell r="C111">
            <v>42.64</v>
          </cell>
        </row>
        <row r="111">
          <cell r="G111">
            <v>27.167</v>
          </cell>
        </row>
        <row r="111">
          <cell r="L111">
            <v>41.36</v>
          </cell>
        </row>
        <row r="111">
          <cell r="P111">
            <v>31.02</v>
          </cell>
        </row>
        <row r="112">
          <cell r="C112">
            <v>42.91</v>
          </cell>
        </row>
        <row r="112">
          <cell r="G112">
            <v>27.497</v>
          </cell>
        </row>
        <row r="112">
          <cell r="L112">
            <v>43.54</v>
          </cell>
        </row>
        <row r="112">
          <cell r="P112">
            <v>32.655</v>
          </cell>
        </row>
        <row r="113">
          <cell r="C113">
            <v>42.35</v>
          </cell>
        </row>
        <row r="113">
          <cell r="G113">
            <v>26.324</v>
          </cell>
        </row>
        <row r="113">
          <cell r="L113">
            <v>48.39</v>
          </cell>
        </row>
        <row r="113">
          <cell r="P113">
            <v>36.293</v>
          </cell>
        </row>
        <row r="114">
          <cell r="C114">
            <v>41.22</v>
          </cell>
        </row>
        <row r="114">
          <cell r="G114">
            <v>25.645</v>
          </cell>
        </row>
        <row r="114">
          <cell r="L114">
            <v>52.76</v>
          </cell>
        </row>
        <row r="114">
          <cell r="P114">
            <v>39.57</v>
          </cell>
        </row>
        <row r="115">
          <cell r="C115">
            <v>40.1</v>
          </cell>
        </row>
        <row r="115">
          <cell r="G115">
            <v>25.369</v>
          </cell>
        </row>
        <row r="115">
          <cell r="L115">
            <v>50.34</v>
          </cell>
        </row>
        <row r="115">
          <cell r="P115">
            <v>37.755</v>
          </cell>
        </row>
        <row r="116">
          <cell r="C116">
            <v>40.1</v>
          </cell>
        </row>
        <row r="116">
          <cell r="G116">
            <v>25.942</v>
          </cell>
        </row>
        <row r="116">
          <cell r="L116">
            <v>43.67</v>
          </cell>
        </row>
        <row r="116">
          <cell r="P116">
            <v>32.753</v>
          </cell>
        </row>
        <row r="117">
          <cell r="C117">
            <v>42.64</v>
          </cell>
        </row>
        <row r="117">
          <cell r="G117">
            <v>26.82</v>
          </cell>
        </row>
        <row r="117">
          <cell r="L117">
            <v>41.7</v>
          </cell>
        </row>
        <row r="117">
          <cell r="P117">
            <v>31.275</v>
          </cell>
        </row>
        <row r="118">
          <cell r="C118">
            <v>48.28</v>
          </cell>
        </row>
        <row r="118">
          <cell r="G118">
            <v>27.031</v>
          </cell>
        </row>
        <row r="118">
          <cell r="L118">
            <v>43.92</v>
          </cell>
        </row>
        <row r="118">
          <cell r="P118">
            <v>32.94</v>
          </cell>
        </row>
        <row r="119">
          <cell r="C119">
            <v>53.36</v>
          </cell>
        </row>
        <row r="119">
          <cell r="G119">
            <v>27.336</v>
          </cell>
        </row>
        <row r="119">
          <cell r="L119">
            <v>44.2</v>
          </cell>
        </row>
        <row r="119">
          <cell r="P119">
            <v>33.15</v>
          </cell>
        </row>
        <row r="120">
          <cell r="C120">
            <v>50.54</v>
          </cell>
        </row>
        <row r="120">
          <cell r="G120">
            <v>27.178</v>
          </cell>
        </row>
        <row r="120">
          <cell r="L120">
            <v>43.75</v>
          </cell>
        </row>
        <row r="120">
          <cell r="P120">
            <v>32.813</v>
          </cell>
        </row>
        <row r="121">
          <cell r="C121">
            <v>42.78</v>
          </cell>
        </row>
        <row r="121">
          <cell r="G121">
            <v>27.122</v>
          </cell>
        </row>
        <row r="121">
          <cell r="L121">
            <v>42.85</v>
          </cell>
        </row>
        <row r="121">
          <cell r="P121">
            <v>32.138</v>
          </cell>
        </row>
        <row r="122">
          <cell r="C122">
            <v>40.69</v>
          </cell>
        </row>
        <row r="122">
          <cell r="G122">
            <v>27.203</v>
          </cell>
        </row>
        <row r="122">
          <cell r="L122">
            <v>41.96</v>
          </cell>
        </row>
        <row r="122">
          <cell r="P122">
            <v>31.47</v>
          </cell>
        </row>
        <row r="123">
          <cell r="C123">
            <v>43.07</v>
          </cell>
        </row>
        <row r="123">
          <cell r="G123">
            <v>27.578</v>
          </cell>
        </row>
        <row r="123">
          <cell r="L123">
            <v>41.96</v>
          </cell>
        </row>
        <row r="123">
          <cell r="P123">
            <v>31.47</v>
          </cell>
        </row>
        <row r="124">
          <cell r="C124">
            <v>43.35</v>
          </cell>
        </row>
        <row r="124">
          <cell r="G124">
            <v>27.669</v>
          </cell>
        </row>
        <row r="124">
          <cell r="L124">
            <v>43.99</v>
          </cell>
        </row>
        <row r="124">
          <cell r="P124">
            <v>32.993</v>
          </cell>
        </row>
        <row r="125">
          <cell r="C125">
            <v>42.83</v>
          </cell>
        </row>
        <row r="125">
          <cell r="G125">
            <v>26.552</v>
          </cell>
        </row>
        <row r="125">
          <cell r="L125">
            <v>48.48</v>
          </cell>
        </row>
        <row r="125">
          <cell r="P125">
            <v>36.36</v>
          </cell>
        </row>
        <row r="126">
          <cell r="C126">
            <v>41.78</v>
          </cell>
        </row>
        <row r="126">
          <cell r="G126">
            <v>25.959</v>
          </cell>
        </row>
        <row r="126">
          <cell r="L126">
            <v>52.53</v>
          </cell>
        </row>
        <row r="126">
          <cell r="P126">
            <v>39.398</v>
          </cell>
        </row>
        <row r="127">
          <cell r="C127">
            <v>40.74</v>
          </cell>
        </row>
        <row r="127">
          <cell r="G127">
            <v>25.723</v>
          </cell>
        </row>
        <row r="127">
          <cell r="L127">
            <v>50.29</v>
          </cell>
        </row>
        <row r="127">
          <cell r="P127">
            <v>37.718</v>
          </cell>
        </row>
        <row r="128">
          <cell r="C128">
            <v>40.74</v>
          </cell>
        </row>
        <row r="128">
          <cell r="G128">
            <v>26.026</v>
          </cell>
        </row>
        <row r="128">
          <cell r="L128">
            <v>44.11</v>
          </cell>
        </row>
        <row r="128">
          <cell r="P128">
            <v>33.083</v>
          </cell>
        </row>
        <row r="129">
          <cell r="C129">
            <v>43.09</v>
          </cell>
        </row>
        <row r="129">
          <cell r="G129">
            <v>27.317</v>
          </cell>
        </row>
        <row r="129">
          <cell r="L129">
            <v>42.18</v>
          </cell>
        </row>
        <row r="129">
          <cell r="P129">
            <v>31.635</v>
          </cell>
        </row>
        <row r="130">
          <cell r="C130">
            <v>48.33</v>
          </cell>
        </row>
        <row r="130">
          <cell r="G130">
            <v>27.244</v>
          </cell>
        </row>
        <row r="130">
          <cell r="L130">
            <v>44.33</v>
          </cell>
        </row>
        <row r="130">
          <cell r="P130">
            <v>33.248</v>
          </cell>
        </row>
        <row r="131">
          <cell r="C131">
            <v>53.03</v>
          </cell>
        </row>
        <row r="131">
          <cell r="G131">
            <v>27.535</v>
          </cell>
        </row>
        <row r="131">
          <cell r="L131">
            <v>44.62</v>
          </cell>
        </row>
        <row r="131">
          <cell r="P131">
            <v>33.465</v>
          </cell>
        </row>
        <row r="132">
          <cell r="C132">
            <v>50.42</v>
          </cell>
        </row>
        <row r="132">
          <cell r="G132">
            <v>27.395</v>
          </cell>
        </row>
        <row r="132">
          <cell r="L132">
            <v>44.2</v>
          </cell>
        </row>
        <row r="132">
          <cell r="P132">
            <v>33.15</v>
          </cell>
        </row>
        <row r="133">
          <cell r="C133">
            <v>43.23</v>
          </cell>
        </row>
        <row r="133">
          <cell r="G133">
            <v>27.375</v>
          </cell>
        </row>
        <row r="133">
          <cell r="L133">
            <v>43.37</v>
          </cell>
        </row>
        <row r="133">
          <cell r="P133">
            <v>32.528</v>
          </cell>
        </row>
        <row r="134">
          <cell r="C134">
            <v>41.2</v>
          </cell>
        </row>
        <row r="134">
          <cell r="G134">
            <v>27.428</v>
          </cell>
        </row>
        <row r="134">
          <cell r="L134">
            <v>42.54</v>
          </cell>
        </row>
        <row r="134">
          <cell r="P134">
            <v>31.905</v>
          </cell>
        </row>
        <row r="135">
          <cell r="C135">
            <v>43.5</v>
          </cell>
        </row>
        <row r="135">
          <cell r="G135">
            <v>27.778</v>
          </cell>
        </row>
        <row r="135">
          <cell r="L135">
            <v>42.54</v>
          </cell>
        </row>
        <row r="135">
          <cell r="P135">
            <v>31.905</v>
          </cell>
        </row>
        <row r="136">
          <cell r="C136">
            <v>43.78</v>
          </cell>
        </row>
        <row r="136">
          <cell r="G136">
            <v>27.613</v>
          </cell>
        </row>
        <row r="136">
          <cell r="L136">
            <v>44.42</v>
          </cell>
        </row>
        <row r="136">
          <cell r="P136">
            <v>33.315</v>
          </cell>
        </row>
        <row r="137">
          <cell r="C137">
            <v>43.29</v>
          </cell>
        </row>
        <row r="137">
          <cell r="G137">
            <v>26.839</v>
          </cell>
        </row>
        <row r="137">
          <cell r="L137">
            <v>48.59</v>
          </cell>
        </row>
        <row r="137">
          <cell r="P137">
            <v>36.443</v>
          </cell>
        </row>
        <row r="138">
          <cell r="C138">
            <v>42.33</v>
          </cell>
        </row>
        <row r="138">
          <cell r="G138">
            <v>26.53</v>
          </cell>
        </row>
        <row r="138">
          <cell r="L138">
            <v>52.35</v>
          </cell>
        </row>
        <row r="138">
          <cell r="P138">
            <v>39.263</v>
          </cell>
        </row>
        <row r="139">
          <cell r="C139">
            <v>41.36</v>
          </cell>
        </row>
        <row r="139">
          <cell r="G139">
            <v>26.08</v>
          </cell>
        </row>
        <row r="139">
          <cell r="L139">
            <v>50.26</v>
          </cell>
        </row>
        <row r="139">
          <cell r="P139">
            <v>37.695</v>
          </cell>
        </row>
        <row r="140">
          <cell r="C140">
            <v>41.36</v>
          </cell>
        </row>
        <row r="140">
          <cell r="G140">
            <v>26.304</v>
          </cell>
        </row>
        <row r="140">
          <cell r="L140">
            <v>44.53</v>
          </cell>
        </row>
        <row r="140">
          <cell r="P140">
            <v>33.398</v>
          </cell>
        </row>
        <row r="141">
          <cell r="C141">
            <v>43.54</v>
          </cell>
        </row>
        <row r="141">
          <cell r="G141">
            <v>27.557</v>
          </cell>
        </row>
        <row r="141">
          <cell r="L141">
            <v>42.66</v>
          </cell>
        </row>
        <row r="141">
          <cell r="P141">
            <v>31.995</v>
          </cell>
        </row>
        <row r="142">
          <cell r="C142">
            <v>48.39</v>
          </cell>
        </row>
        <row r="142">
          <cell r="G142">
            <v>27.481</v>
          </cell>
        </row>
        <row r="142">
          <cell r="L142">
            <v>44.75</v>
          </cell>
        </row>
        <row r="142">
          <cell r="P142">
            <v>33.563</v>
          </cell>
        </row>
        <row r="143">
          <cell r="C143">
            <v>52.76</v>
          </cell>
        </row>
        <row r="143">
          <cell r="G143">
            <v>27.746</v>
          </cell>
        </row>
        <row r="143">
          <cell r="L143">
            <v>44.96</v>
          </cell>
        </row>
        <row r="143">
          <cell r="P143">
            <v>33.72</v>
          </cell>
        </row>
        <row r="144">
          <cell r="C144">
            <v>50.34</v>
          </cell>
        </row>
        <row r="144">
          <cell r="G144">
            <v>27.602</v>
          </cell>
        </row>
        <row r="144">
          <cell r="L144">
            <v>44.54</v>
          </cell>
        </row>
        <row r="144">
          <cell r="P144">
            <v>33.405</v>
          </cell>
        </row>
        <row r="145">
          <cell r="C145">
            <v>43.67</v>
          </cell>
        </row>
        <row r="145">
          <cell r="G145">
            <v>27.353</v>
          </cell>
        </row>
        <row r="145">
          <cell r="L145">
            <v>43.7</v>
          </cell>
        </row>
        <row r="145">
          <cell r="P145">
            <v>32.775</v>
          </cell>
        </row>
        <row r="146">
          <cell r="C146">
            <v>41.7</v>
          </cell>
        </row>
        <row r="146">
          <cell r="G146">
            <v>27.815</v>
          </cell>
        </row>
        <row r="146">
          <cell r="L146">
            <v>42.87</v>
          </cell>
        </row>
        <row r="146">
          <cell r="P146">
            <v>32.153</v>
          </cell>
        </row>
        <row r="147">
          <cell r="C147">
            <v>43.92</v>
          </cell>
        </row>
        <row r="147">
          <cell r="G147">
            <v>27.967</v>
          </cell>
        </row>
        <row r="147">
          <cell r="L147">
            <v>42.87</v>
          </cell>
        </row>
        <row r="147">
          <cell r="P147">
            <v>32.153</v>
          </cell>
        </row>
        <row r="148">
          <cell r="C148">
            <v>44.2</v>
          </cell>
        </row>
        <row r="148">
          <cell r="G148">
            <v>27.81</v>
          </cell>
        </row>
        <row r="148">
          <cell r="L148">
            <v>44.76</v>
          </cell>
        </row>
        <row r="148">
          <cell r="P148">
            <v>33.57</v>
          </cell>
        </row>
        <row r="149">
          <cell r="C149">
            <v>43.75</v>
          </cell>
        </row>
        <row r="149">
          <cell r="G149">
            <v>27.101</v>
          </cell>
        </row>
        <row r="149">
          <cell r="L149">
            <v>48.97</v>
          </cell>
        </row>
        <row r="149">
          <cell r="P149">
            <v>36.728</v>
          </cell>
        </row>
        <row r="150">
          <cell r="C150">
            <v>42.85</v>
          </cell>
        </row>
        <row r="150">
          <cell r="G150">
            <v>26.819</v>
          </cell>
        </row>
        <row r="150">
          <cell r="L150">
            <v>52.75</v>
          </cell>
        </row>
        <row r="150">
          <cell r="P150">
            <v>39.563</v>
          </cell>
        </row>
        <row r="151">
          <cell r="C151">
            <v>41.96</v>
          </cell>
        </row>
        <row r="151">
          <cell r="G151">
            <v>26.378</v>
          </cell>
        </row>
        <row r="151">
          <cell r="L151">
            <v>50.65</v>
          </cell>
        </row>
        <row r="151">
          <cell r="P151">
            <v>37.988</v>
          </cell>
        </row>
        <row r="152">
          <cell r="C152">
            <v>41.96</v>
          </cell>
        </row>
        <row r="152">
          <cell r="G152">
            <v>26.56</v>
          </cell>
        </row>
        <row r="152">
          <cell r="L152">
            <v>44.88</v>
          </cell>
        </row>
        <row r="152">
          <cell r="P152">
            <v>33.66</v>
          </cell>
        </row>
        <row r="153">
          <cell r="C153">
            <v>43.99</v>
          </cell>
        </row>
        <row r="153">
          <cell r="G153">
            <v>27.783</v>
          </cell>
        </row>
        <row r="153">
          <cell r="L153">
            <v>43</v>
          </cell>
        </row>
        <row r="153">
          <cell r="P153">
            <v>32.25</v>
          </cell>
        </row>
        <row r="154">
          <cell r="C154">
            <v>48.48</v>
          </cell>
        </row>
        <row r="154">
          <cell r="G154">
            <v>27.302</v>
          </cell>
        </row>
        <row r="154">
          <cell r="L154">
            <v>45.09</v>
          </cell>
        </row>
        <row r="154">
          <cell r="P154">
            <v>33.818</v>
          </cell>
        </row>
        <row r="155">
          <cell r="C155">
            <v>52.53</v>
          </cell>
        </row>
        <row r="155">
          <cell r="G155">
            <v>28.556</v>
          </cell>
        </row>
        <row r="155">
          <cell r="L155">
            <v>45.3</v>
          </cell>
        </row>
        <row r="155">
          <cell r="P155">
            <v>33.975</v>
          </cell>
        </row>
        <row r="156">
          <cell r="C156">
            <v>50.29</v>
          </cell>
        </row>
        <row r="156">
          <cell r="G156">
            <v>27.868</v>
          </cell>
        </row>
        <row r="156">
          <cell r="L156">
            <v>44.88</v>
          </cell>
        </row>
        <row r="156">
          <cell r="P156">
            <v>33.66</v>
          </cell>
        </row>
        <row r="157">
          <cell r="C157">
            <v>44.11</v>
          </cell>
        </row>
        <row r="157">
          <cell r="G157">
            <v>27.59</v>
          </cell>
        </row>
        <row r="157">
          <cell r="L157">
            <v>44.04</v>
          </cell>
        </row>
        <row r="157">
          <cell r="P157">
            <v>33.03</v>
          </cell>
        </row>
        <row r="158">
          <cell r="C158">
            <v>42.18</v>
          </cell>
        </row>
        <row r="158">
          <cell r="G158">
            <v>28.042</v>
          </cell>
        </row>
        <row r="158">
          <cell r="L158">
            <v>43.19</v>
          </cell>
        </row>
        <row r="158">
          <cell r="P158">
            <v>32.393</v>
          </cell>
        </row>
        <row r="159">
          <cell r="C159">
            <v>44.33</v>
          </cell>
        </row>
        <row r="159">
          <cell r="G159">
            <v>28.185</v>
          </cell>
        </row>
        <row r="159">
          <cell r="L159">
            <v>43.2</v>
          </cell>
        </row>
        <row r="159">
          <cell r="P159">
            <v>32.4</v>
          </cell>
        </row>
        <row r="160">
          <cell r="C160">
            <v>44.62</v>
          </cell>
        </row>
        <row r="160">
          <cell r="G160">
            <v>28.007</v>
          </cell>
        </row>
        <row r="160">
          <cell r="L160">
            <v>45.1</v>
          </cell>
        </row>
        <row r="160">
          <cell r="P160">
            <v>33.825</v>
          </cell>
        </row>
        <row r="161">
          <cell r="C161">
            <v>44.2</v>
          </cell>
        </row>
        <row r="161">
          <cell r="G161">
            <v>27.409</v>
          </cell>
        </row>
        <row r="161">
          <cell r="L161">
            <v>49.34</v>
          </cell>
        </row>
        <row r="161">
          <cell r="P161">
            <v>37.005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26.78</v>
          </cell>
        </row>
        <row r="7">
          <cell r="G7">
            <v>17.13</v>
          </cell>
        </row>
        <row r="7">
          <cell r="L7">
            <v>20.48</v>
          </cell>
        </row>
        <row r="7">
          <cell r="P7">
            <v>17.06</v>
          </cell>
        </row>
        <row r="8">
          <cell r="C8">
            <v>27.75</v>
          </cell>
        </row>
        <row r="8">
          <cell r="G8">
            <v>19.7</v>
          </cell>
        </row>
        <row r="8">
          <cell r="L8">
            <v>27.75</v>
          </cell>
        </row>
        <row r="8">
          <cell r="P8">
            <v>20.81</v>
          </cell>
        </row>
        <row r="9">
          <cell r="C9">
            <v>27.75</v>
          </cell>
        </row>
        <row r="9">
          <cell r="G9">
            <v>19.7</v>
          </cell>
        </row>
        <row r="9">
          <cell r="L9">
            <v>28.25</v>
          </cell>
        </row>
        <row r="9">
          <cell r="P9">
            <v>21.19</v>
          </cell>
        </row>
        <row r="10">
          <cell r="C10">
            <v>27.75</v>
          </cell>
        </row>
        <row r="10">
          <cell r="G10">
            <v>19.7</v>
          </cell>
        </row>
        <row r="10">
          <cell r="L10">
            <v>33.5</v>
          </cell>
        </row>
        <row r="10">
          <cell r="P10">
            <v>25.125</v>
          </cell>
        </row>
        <row r="11">
          <cell r="C11">
            <v>19.7</v>
          </cell>
        </row>
        <row r="11">
          <cell r="G11">
            <v>19.7</v>
          </cell>
        </row>
        <row r="11">
          <cell r="L11">
            <v>34</v>
          </cell>
        </row>
        <row r="11">
          <cell r="P11">
            <v>25.5</v>
          </cell>
        </row>
        <row r="12">
          <cell r="C12">
            <v>27.75</v>
          </cell>
        </row>
        <row r="12">
          <cell r="G12">
            <v>19.7</v>
          </cell>
        </row>
        <row r="12">
          <cell r="L12">
            <v>33.25</v>
          </cell>
        </row>
        <row r="12">
          <cell r="P12">
            <v>24.938</v>
          </cell>
        </row>
        <row r="13">
          <cell r="C13">
            <v>27.75</v>
          </cell>
        </row>
        <row r="13">
          <cell r="G13">
            <v>19.7</v>
          </cell>
        </row>
        <row r="13">
          <cell r="L13">
            <v>32.25</v>
          </cell>
        </row>
        <row r="13">
          <cell r="P13">
            <v>24.188</v>
          </cell>
        </row>
        <row r="14">
          <cell r="C14">
            <v>27.75</v>
          </cell>
        </row>
        <row r="14">
          <cell r="G14">
            <v>19.7</v>
          </cell>
        </row>
        <row r="14">
          <cell r="L14">
            <v>30.25</v>
          </cell>
        </row>
        <row r="14">
          <cell r="P14">
            <v>22.688</v>
          </cell>
        </row>
        <row r="15">
          <cell r="C15">
            <v>27.75</v>
          </cell>
        </row>
        <row r="15">
          <cell r="G15">
            <v>19.7</v>
          </cell>
        </row>
        <row r="15">
          <cell r="L15">
            <v>33.5</v>
          </cell>
        </row>
        <row r="15">
          <cell r="P15">
            <v>25.125</v>
          </cell>
        </row>
        <row r="16">
          <cell r="C16">
            <v>27.75</v>
          </cell>
        </row>
        <row r="16">
          <cell r="G16">
            <v>19.7</v>
          </cell>
        </row>
        <row r="16">
          <cell r="L16">
            <v>38</v>
          </cell>
        </row>
        <row r="16">
          <cell r="P16">
            <v>28.5</v>
          </cell>
        </row>
        <row r="17">
          <cell r="C17">
            <v>27.75</v>
          </cell>
        </row>
        <row r="17">
          <cell r="G17">
            <v>19.7</v>
          </cell>
        </row>
        <row r="17">
          <cell r="L17">
            <v>45.75</v>
          </cell>
        </row>
        <row r="17">
          <cell r="P17">
            <v>34.313</v>
          </cell>
        </row>
        <row r="18">
          <cell r="C18">
            <v>19.7</v>
          </cell>
        </row>
        <row r="18">
          <cell r="G18">
            <v>19.7</v>
          </cell>
        </row>
        <row r="18">
          <cell r="L18">
            <v>53</v>
          </cell>
        </row>
        <row r="18">
          <cell r="P18">
            <v>39.75</v>
          </cell>
        </row>
        <row r="19">
          <cell r="C19">
            <v>27.75</v>
          </cell>
        </row>
        <row r="19">
          <cell r="G19">
            <v>19.7</v>
          </cell>
        </row>
        <row r="19">
          <cell r="L19">
            <v>44.75</v>
          </cell>
        </row>
        <row r="19">
          <cell r="P19">
            <v>33.563</v>
          </cell>
        </row>
        <row r="20">
          <cell r="C20">
            <v>27.75</v>
          </cell>
        </row>
        <row r="20">
          <cell r="G20">
            <v>19.7</v>
          </cell>
        </row>
        <row r="20">
          <cell r="L20">
            <v>37.25</v>
          </cell>
        </row>
        <row r="20">
          <cell r="P20">
            <v>27.938</v>
          </cell>
        </row>
        <row r="21">
          <cell r="C21">
            <v>27.75</v>
          </cell>
        </row>
        <row r="21">
          <cell r="G21">
            <v>19.5</v>
          </cell>
        </row>
        <row r="21">
          <cell r="L21">
            <v>36.75</v>
          </cell>
        </row>
        <row r="21">
          <cell r="P21">
            <v>27.563</v>
          </cell>
        </row>
        <row r="22">
          <cell r="C22">
            <v>28.25</v>
          </cell>
        </row>
        <row r="22">
          <cell r="G22">
            <v>19.5</v>
          </cell>
        </row>
        <row r="22">
          <cell r="L22">
            <v>38.75</v>
          </cell>
        </row>
        <row r="22">
          <cell r="P22">
            <v>29.063</v>
          </cell>
        </row>
        <row r="23">
          <cell r="C23">
            <v>28.25</v>
          </cell>
        </row>
        <row r="23">
          <cell r="G23">
            <v>19.5</v>
          </cell>
        </row>
        <row r="23">
          <cell r="L23">
            <v>39.5</v>
          </cell>
        </row>
        <row r="23">
          <cell r="P23">
            <v>29.625</v>
          </cell>
        </row>
        <row r="24">
          <cell r="C24">
            <v>28.25</v>
          </cell>
        </row>
        <row r="24">
          <cell r="G24">
            <v>19.5</v>
          </cell>
        </row>
        <row r="24">
          <cell r="L24">
            <v>38</v>
          </cell>
        </row>
        <row r="24">
          <cell r="P24">
            <v>28.5</v>
          </cell>
        </row>
        <row r="25">
          <cell r="C25">
            <v>19.5</v>
          </cell>
        </row>
        <row r="25">
          <cell r="G25">
            <v>19.5</v>
          </cell>
        </row>
        <row r="25">
          <cell r="L25">
            <v>36.5</v>
          </cell>
        </row>
        <row r="25">
          <cell r="P25">
            <v>27.375</v>
          </cell>
        </row>
        <row r="26">
          <cell r="C26">
            <v>28.25</v>
          </cell>
        </row>
        <row r="26">
          <cell r="G26">
            <v>19.5</v>
          </cell>
        </row>
        <row r="26">
          <cell r="L26">
            <v>36</v>
          </cell>
        </row>
        <row r="26">
          <cell r="P26">
            <v>27</v>
          </cell>
        </row>
        <row r="27">
          <cell r="C27">
            <v>28.25</v>
          </cell>
        </row>
        <row r="27">
          <cell r="G27">
            <v>19.5</v>
          </cell>
        </row>
        <row r="27">
          <cell r="L27">
            <v>36.5</v>
          </cell>
        </row>
        <row r="27">
          <cell r="P27">
            <v>27.375</v>
          </cell>
        </row>
        <row r="28">
          <cell r="C28">
            <v>28.25</v>
          </cell>
        </row>
        <row r="28">
          <cell r="G28">
            <v>19.5</v>
          </cell>
        </row>
        <row r="28">
          <cell r="L28">
            <v>41</v>
          </cell>
        </row>
        <row r="28">
          <cell r="P28">
            <v>30.75</v>
          </cell>
        </row>
        <row r="29">
          <cell r="C29">
            <v>28.25</v>
          </cell>
        </row>
        <row r="29">
          <cell r="G29">
            <v>19.5</v>
          </cell>
        </row>
        <row r="29">
          <cell r="L29">
            <v>55</v>
          </cell>
        </row>
        <row r="29">
          <cell r="P29">
            <v>41.25</v>
          </cell>
        </row>
        <row r="30">
          <cell r="C30">
            <v>28.25</v>
          </cell>
        </row>
        <row r="30">
          <cell r="G30">
            <v>19.5</v>
          </cell>
        </row>
        <row r="30">
          <cell r="L30">
            <v>61.25</v>
          </cell>
        </row>
        <row r="30">
          <cell r="P30">
            <v>45.938</v>
          </cell>
        </row>
        <row r="31">
          <cell r="C31">
            <v>28.25</v>
          </cell>
        </row>
        <row r="31">
          <cell r="G31">
            <v>19.5</v>
          </cell>
        </row>
        <row r="31">
          <cell r="L31">
            <v>48.25</v>
          </cell>
        </row>
        <row r="31">
          <cell r="P31">
            <v>36.188</v>
          </cell>
        </row>
        <row r="32">
          <cell r="C32">
            <v>19.5</v>
          </cell>
        </row>
        <row r="32">
          <cell r="G32">
            <v>19.5</v>
          </cell>
        </row>
        <row r="32">
          <cell r="L32">
            <v>38</v>
          </cell>
        </row>
        <row r="32">
          <cell r="P32">
            <v>28.5</v>
          </cell>
        </row>
        <row r="33">
          <cell r="C33">
            <v>28.25</v>
          </cell>
        </row>
        <row r="33">
          <cell r="G33">
            <v>19.5</v>
          </cell>
        </row>
        <row r="33">
          <cell r="L33">
            <v>38.25</v>
          </cell>
        </row>
        <row r="33">
          <cell r="P33">
            <v>28.688</v>
          </cell>
        </row>
        <row r="34">
          <cell r="C34">
            <v>28.25</v>
          </cell>
        </row>
        <row r="34">
          <cell r="G34">
            <v>19.5</v>
          </cell>
        </row>
        <row r="34">
          <cell r="L34">
            <v>39</v>
          </cell>
        </row>
        <row r="34">
          <cell r="P34">
            <v>29.25</v>
          </cell>
        </row>
        <row r="35">
          <cell r="C35">
            <v>28.25</v>
          </cell>
        </row>
        <row r="35">
          <cell r="G35">
            <v>19.5</v>
          </cell>
        </row>
        <row r="35">
          <cell r="L35">
            <v>40.15</v>
          </cell>
        </row>
        <row r="35">
          <cell r="P35">
            <v>30.113</v>
          </cell>
        </row>
        <row r="36">
          <cell r="C36">
            <v>28.25</v>
          </cell>
        </row>
        <row r="36">
          <cell r="G36">
            <v>19.5</v>
          </cell>
        </row>
        <row r="36">
          <cell r="L36">
            <v>38.87</v>
          </cell>
        </row>
        <row r="36">
          <cell r="P36">
            <v>29.153</v>
          </cell>
        </row>
        <row r="37">
          <cell r="C37">
            <v>28.25</v>
          </cell>
        </row>
        <row r="37">
          <cell r="G37">
            <v>19.5</v>
          </cell>
        </row>
        <row r="37">
          <cell r="L37">
            <v>37.58</v>
          </cell>
        </row>
        <row r="37">
          <cell r="P37">
            <v>28.185</v>
          </cell>
        </row>
        <row r="38">
          <cell r="C38">
            <v>28.25</v>
          </cell>
        </row>
        <row r="38">
          <cell r="G38">
            <v>18.917</v>
          </cell>
        </row>
        <row r="38">
          <cell r="L38">
            <v>37.16</v>
          </cell>
        </row>
        <row r="38">
          <cell r="P38">
            <v>27.87</v>
          </cell>
        </row>
        <row r="39">
          <cell r="C39">
            <v>33.5</v>
          </cell>
        </row>
        <row r="39">
          <cell r="G39">
            <v>22.177</v>
          </cell>
        </row>
        <row r="39">
          <cell r="L39">
            <v>37.59</v>
          </cell>
        </row>
        <row r="39">
          <cell r="P39">
            <v>28.193</v>
          </cell>
        </row>
        <row r="40">
          <cell r="C40">
            <v>34</v>
          </cell>
        </row>
        <row r="40">
          <cell r="G40">
            <v>23.516</v>
          </cell>
        </row>
        <row r="40">
          <cell r="L40">
            <v>41.44</v>
          </cell>
        </row>
        <row r="40">
          <cell r="P40">
            <v>31.08</v>
          </cell>
        </row>
        <row r="41">
          <cell r="C41">
            <v>33.25</v>
          </cell>
        </row>
        <row r="41">
          <cell r="G41">
            <v>23.732</v>
          </cell>
        </row>
        <row r="41">
          <cell r="L41">
            <v>53.41</v>
          </cell>
        </row>
        <row r="41">
          <cell r="P41">
            <v>40.058</v>
          </cell>
        </row>
        <row r="42">
          <cell r="C42">
            <v>32.25</v>
          </cell>
        </row>
        <row r="42">
          <cell r="G42">
            <v>23.94</v>
          </cell>
        </row>
        <row r="42">
          <cell r="L42">
            <v>58.75</v>
          </cell>
        </row>
        <row r="42">
          <cell r="P42">
            <v>44.063</v>
          </cell>
        </row>
        <row r="43">
          <cell r="C43">
            <v>30.25</v>
          </cell>
        </row>
        <row r="43">
          <cell r="G43">
            <v>24.35</v>
          </cell>
        </row>
        <row r="43">
          <cell r="L43">
            <v>47.64</v>
          </cell>
        </row>
        <row r="43">
          <cell r="P43">
            <v>35.73</v>
          </cell>
        </row>
        <row r="44">
          <cell r="C44">
            <v>33.5</v>
          </cell>
        </row>
        <row r="44">
          <cell r="G44">
            <v>23.637</v>
          </cell>
        </row>
        <row r="44">
          <cell r="L44">
            <v>38.88</v>
          </cell>
        </row>
        <row r="44">
          <cell r="P44">
            <v>29.16</v>
          </cell>
        </row>
        <row r="45">
          <cell r="C45">
            <v>38</v>
          </cell>
        </row>
        <row r="45">
          <cell r="G45">
            <v>23.5</v>
          </cell>
        </row>
        <row r="45">
          <cell r="L45">
            <v>39.09</v>
          </cell>
        </row>
        <row r="45">
          <cell r="P45">
            <v>29.318</v>
          </cell>
        </row>
        <row r="46">
          <cell r="C46">
            <v>45.75</v>
          </cell>
        </row>
        <row r="46">
          <cell r="G46">
            <v>30.593</v>
          </cell>
        </row>
        <row r="46">
          <cell r="L46">
            <v>39.73</v>
          </cell>
        </row>
        <row r="46">
          <cell r="P46">
            <v>29.798</v>
          </cell>
        </row>
        <row r="47">
          <cell r="C47">
            <v>53</v>
          </cell>
        </row>
        <row r="47">
          <cell r="G47">
            <v>31.258</v>
          </cell>
        </row>
        <row r="47">
          <cell r="L47">
            <v>40.79</v>
          </cell>
        </row>
        <row r="47">
          <cell r="P47">
            <v>30.593</v>
          </cell>
        </row>
        <row r="48">
          <cell r="C48">
            <v>44.75</v>
          </cell>
        </row>
        <row r="48">
          <cell r="G48">
            <v>25.075</v>
          </cell>
        </row>
        <row r="48">
          <cell r="L48">
            <v>39.69</v>
          </cell>
        </row>
        <row r="48">
          <cell r="P48">
            <v>29.768</v>
          </cell>
        </row>
        <row r="49">
          <cell r="C49">
            <v>37.25</v>
          </cell>
        </row>
        <row r="49">
          <cell r="G49">
            <v>26.129</v>
          </cell>
        </row>
        <row r="49">
          <cell r="L49">
            <v>38.6</v>
          </cell>
        </row>
        <row r="49">
          <cell r="P49">
            <v>28.95</v>
          </cell>
        </row>
        <row r="50">
          <cell r="C50">
            <v>36.75</v>
          </cell>
        </row>
        <row r="50">
          <cell r="G50">
            <v>24.146</v>
          </cell>
        </row>
        <row r="50">
          <cell r="L50">
            <v>38.23</v>
          </cell>
        </row>
        <row r="50">
          <cell r="P50">
            <v>28.673</v>
          </cell>
        </row>
        <row r="51">
          <cell r="C51">
            <v>38.75</v>
          </cell>
        </row>
        <row r="51">
          <cell r="G51">
            <v>24.121</v>
          </cell>
        </row>
        <row r="51">
          <cell r="L51">
            <v>38.6</v>
          </cell>
        </row>
        <row r="51">
          <cell r="P51">
            <v>28.95</v>
          </cell>
        </row>
        <row r="52">
          <cell r="C52">
            <v>39.5</v>
          </cell>
        </row>
        <row r="52">
          <cell r="G52">
            <v>24.5</v>
          </cell>
        </row>
        <row r="52">
          <cell r="L52">
            <v>41.89</v>
          </cell>
        </row>
        <row r="52">
          <cell r="P52">
            <v>31.418</v>
          </cell>
        </row>
        <row r="53">
          <cell r="C53">
            <v>38</v>
          </cell>
        </row>
        <row r="53">
          <cell r="G53">
            <v>24.964</v>
          </cell>
        </row>
        <row r="53">
          <cell r="L53">
            <v>52.14</v>
          </cell>
        </row>
        <row r="53">
          <cell r="P53">
            <v>39.105</v>
          </cell>
        </row>
        <row r="54">
          <cell r="C54">
            <v>36.5</v>
          </cell>
        </row>
        <row r="54">
          <cell r="G54">
            <v>24.565</v>
          </cell>
        </row>
        <row r="54">
          <cell r="L54">
            <v>56.72</v>
          </cell>
        </row>
        <row r="54">
          <cell r="P54">
            <v>42.54</v>
          </cell>
        </row>
        <row r="55">
          <cell r="C55">
            <v>36</v>
          </cell>
        </row>
        <row r="55">
          <cell r="G55">
            <v>24.15</v>
          </cell>
        </row>
        <row r="55">
          <cell r="L55">
            <v>47.2</v>
          </cell>
        </row>
        <row r="55">
          <cell r="P55">
            <v>35.4</v>
          </cell>
        </row>
        <row r="56">
          <cell r="C56">
            <v>36.5</v>
          </cell>
        </row>
        <row r="56">
          <cell r="G56">
            <v>23.903</v>
          </cell>
        </row>
        <row r="56">
          <cell r="L56">
            <v>39.7</v>
          </cell>
        </row>
        <row r="56">
          <cell r="P56">
            <v>29.775</v>
          </cell>
        </row>
        <row r="57">
          <cell r="C57">
            <v>41</v>
          </cell>
        </row>
        <row r="57">
          <cell r="G57">
            <v>24.75</v>
          </cell>
        </row>
        <row r="57">
          <cell r="L57">
            <v>39.88</v>
          </cell>
        </row>
        <row r="57">
          <cell r="P57">
            <v>29.91</v>
          </cell>
        </row>
        <row r="58">
          <cell r="C58">
            <v>55</v>
          </cell>
        </row>
        <row r="58">
          <cell r="G58">
            <v>27.363</v>
          </cell>
        </row>
        <row r="58">
          <cell r="L58">
            <v>40.43</v>
          </cell>
        </row>
        <row r="58">
          <cell r="P58">
            <v>30.323</v>
          </cell>
        </row>
        <row r="59">
          <cell r="C59">
            <v>61.25</v>
          </cell>
        </row>
        <row r="59">
          <cell r="G59">
            <v>31.141</v>
          </cell>
        </row>
        <row r="59">
          <cell r="L59">
            <v>41.33</v>
          </cell>
        </row>
        <row r="59">
          <cell r="P59">
            <v>30.998</v>
          </cell>
        </row>
        <row r="60">
          <cell r="C60">
            <v>48.25</v>
          </cell>
        </row>
        <row r="60">
          <cell r="G60">
            <v>29.604</v>
          </cell>
        </row>
        <row r="60">
          <cell r="L60">
            <v>40.39</v>
          </cell>
        </row>
        <row r="60">
          <cell r="P60">
            <v>30.293</v>
          </cell>
        </row>
        <row r="61">
          <cell r="C61">
            <v>38</v>
          </cell>
        </row>
        <row r="61">
          <cell r="G61">
            <v>26.927</v>
          </cell>
        </row>
        <row r="61">
          <cell r="L61">
            <v>39.46</v>
          </cell>
        </row>
        <row r="61">
          <cell r="P61">
            <v>29.595</v>
          </cell>
        </row>
        <row r="62">
          <cell r="C62">
            <v>38.25</v>
          </cell>
        </row>
        <row r="62">
          <cell r="G62">
            <v>23.175</v>
          </cell>
        </row>
        <row r="62">
          <cell r="L62">
            <v>39.15</v>
          </cell>
        </row>
        <row r="62">
          <cell r="P62">
            <v>29.363</v>
          </cell>
        </row>
        <row r="63">
          <cell r="C63">
            <v>39</v>
          </cell>
        </row>
        <row r="63">
          <cell r="G63">
            <v>24.621</v>
          </cell>
        </row>
        <row r="63">
          <cell r="L63">
            <v>39.46</v>
          </cell>
        </row>
        <row r="63">
          <cell r="P63">
            <v>29.595</v>
          </cell>
        </row>
        <row r="64">
          <cell r="C64">
            <v>40.15</v>
          </cell>
        </row>
        <row r="64">
          <cell r="G64">
            <v>24.938</v>
          </cell>
        </row>
        <row r="64">
          <cell r="L64">
            <v>42.28</v>
          </cell>
        </row>
        <row r="64">
          <cell r="P64">
            <v>31.71</v>
          </cell>
        </row>
        <row r="65">
          <cell r="C65">
            <v>38.87</v>
          </cell>
        </row>
        <row r="65">
          <cell r="G65">
            <v>25.182</v>
          </cell>
        </row>
        <row r="65">
          <cell r="L65">
            <v>51.04</v>
          </cell>
        </row>
        <row r="65">
          <cell r="P65">
            <v>38.28</v>
          </cell>
        </row>
        <row r="66">
          <cell r="C66">
            <v>37.58</v>
          </cell>
        </row>
        <row r="66">
          <cell r="G66">
            <v>25.172</v>
          </cell>
        </row>
        <row r="66">
          <cell r="L66">
            <v>54.95</v>
          </cell>
        </row>
        <row r="66">
          <cell r="P66">
            <v>41.213</v>
          </cell>
        </row>
        <row r="67">
          <cell r="C67">
            <v>37.16</v>
          </cell>
        </row>
        <row r="67">
          <cell r="G67">
            <v>24.716</v>
          </cell>
        </row>
        <row r="67">
          <cell r="L67">
            <v>46.82</v>
          </cell>
        </row>
        <row r="67">
          <cell r="P67">
            <v>35.115</v>
          </cell>
        </row>
        <row r="68">
          <cell r="C68">
            <v>37.59</v>
          </cell>
        </row>
        <row r="68">
          <cell r="G68">
            <v>24.291</v>
          </cell>
        </row>
        <row r="68">
          <cell r="L68">
            <v>40.4</v>
          </cell>
        </row>
        <row r="68">
          <cell r="P68">
            <v>30.3</v>
          </cell>
        </row>
        <row r="69">
          <cell r="C69">
            <v>41.44</v>
          </cell>
        </row>
        <row r="69">
          <cell r="G69">
            <v>25.431</v>
          </cell>
        </row>
        <row r="69">
          <cell r="L69">
            <v>40.56</v>
          </cell>
        </row>
        <row r="69">
          <cell r="P69">
            <v>30.42</v>
          </cell>
        </row>
        <row r="70">
          <cell r="C70">
            <v>53.41</v>
          </cell>
        </row>
        <row r="70">
          <cell r="G70">
            <v>27.205</v>
          </cell>
        </row>
        <row r="70">
          <cell r="L70">
            <v>41.03</v>
          </cell>
        </row>
        <row r="70">
          <cell r="P70">
            <v>30.773</v>
          </cell>
        </row>
        <row r="71">
          <cell r="C71">
            <v>58.75</v>
          </cell>
        </row>
        <row r="71">
          <cell r="G71">
            <v>30.291</v>
          </cell>
        </row>
        <row r="71">
          <cell r="L71">
            <v>41.74</v>
          </cell>
        </row>
        <row r="71">
          <cell r="P71">
            <v>31.305</v>
          </cell>
        </row>
        <row r="72">
          <cell r="C72">
            <v>47.64</v>
          </cell>
        </row>
        <row r="72">
          <cell r="G72">
            <v>29.103</v>
          </cell>
        </row>
        <row r="72">
          <cell r="L72">
            <v>40.9</v>
          </cell>
        </row>
        <row r="72">
          <cell r="P72">
            <v>30.675</v>
          </cell>
        </row>
        <row r="73">
          <cell r="C73">
            <v>38.88</v>
          </cell>
        </row>
        <row r="73">
          <cell r="G73">
            <v>26.912</v>
          </cell>
        </row>
        <row r="73">
          <cell r="L73">
            <v>40.05</v>
          </cell>
        </row>
        <row r="73">
          <cell r="P73">
            <v>30.038</v>
          </cell>
        </row>
        <row r="74">
          <cell r="C74">
            <v>39.09</v>
          </cell>
        </row>
        <row r="74">
          <cell r="G74">
            <v>24.094</v>
          </cell>
        </row>
        <row r="74">
          <cell r="L74">
            <v>39.77</v>
          </cell>
        </row>
        <row r="74">
          <cell r="P74">
            <v>29.828</v>
          </cell>
        </row>
        <row r="75">
          <cell r="C75">
            <v>39.73</v>
          </cell>
        </row>
        <row r="75">
          <cell r="G75">
            <v>25.079</v>
          </cell>
        </row>
        <row r="75">
          <cell r="L75">
            <v>40.05</v>
          </cell>
        </row>
        <row r="75">
          <cell r="P75">
            <v>30.038</v>
          </cell>
        </row>
        <row r="76">
          <cell r="C76">
            <v>40.79</v>
          </cell>
        </row>
        <row r="76">
          <cell r="G76">
            <v>24.93</v>
          </cell>
        </row>
        <row r="76">
          <cell r="L76">
            <v>42.6</v>
          </cell>
        </row>
        <row r="76">
          <cell r="P76">
            <v>31.95</v>
          </cell>
        </row>
        <row r="77">
          <cell r="C77">
            <v>39.69</v>
          </cell>
        </row>
        <row r="77">
          <cell r="G77">
            <v>25.579</v>
          </cell>
        </row>
        <row r="77">
          <cell r="L77">
            <v>50.53</v>
          </cell>
        </row>
        <row r="77">
          <cell r="P77">
            <v>37.898</v>
          </cell>
        </row>
        <row r="78">
          <cell r="C78">
            <v>38.6</v>
          </cell>
        </row>
        <row r="78">
          <cell r="G78">
            <v>25.415</v>
          </cell>
        </row>
        <row r="78">
          <cell r="L78">
            <v>54.08</v>
          </cell>
        </row>
        <row r="78">
          <cell r="P78">
            <v>40.56</v>
          </cell>
        </row>
        <row r="79">
          <cell r="C79">
            <v>38.23</v>
          </cell>
        </row>
        <row r="79">
          <cell r="G79">
            <v>24.996</v>
          </cell>
        </row>
        <row r="79">
          <cell r="L79">
            <v>46.71</v>
          </cell>
        </row>
        <row r="79">
          <cell r="P79">
            <v>35.033</v>
          </cell>
        </row>
        <row r="80">
          <cell r="C80">
            <v>38.6</v>
          </cell>
        </row>
        <row r="80">
          <cell r="G80">
            <v>24.539</v>
          </cell>
        </row>
        <row r="80">
          <cell r="L80">
            <v>40.91</v>
          </cell>
        </row>
        <row r="80">
          <cell r="P80">
            <v>30.683</v>
          </cell>
        </row>
        <row r="81">
          <cell r="C81">
            <v>41.89</v>
          </cell>
        </row>
        <row r="81">
          <cell r="G81">
            <v>25.695</v>
          </cell>
        </row>
        <row r="81">
          <cell r="L81">
            <v>41.05</v>
          </cell>
        </row>
        <row r="81">
          <cell r="P81">
            <v>30.788</v>
          </cell>
        </row>
        <row r="82">
          <cell r="C82">
            <v>52.14</v>
          </cell>
        </row>
        <row r="82">
          <cell r="G82">
            <v>26.864</v>
          </cell>
        </row>
        <row r="82">
          <cell r="L82">
            <v>41.48</v>
          </cell>
        </row>
        <row r="82">
          <cell r="P82">
            <v>31.11</v>
          </cell>
        </row>
        <row r="83">
          <cell r="C83">
            <v>56.72</v>
          </cell>
        </row>
        <row r="83">
          <cell r="G83">
            <v>30.878</v>
          </cell>
        </row>
        <row r="83">
          <cell r="L83">
            <v>42.11</v>
          </cell>
        </row>
        <row r="83">
          <cell r="P83">
            <v>31.583</v>
          </cell>
        </row>
        <row r="84">
          <cell r="C84">
            <v>47.2</v>
          </cell>
        </row>
        <row r="84">
          <cell r="G84">
            <v>29.08</v>
          </cell>
        </row>
        <row r="84">
          <cell r="L84">
            <v>41.33</v>
          </cell>
        </row>
        <row r="84">
          <cell r="P84">
            <v>30.998</v>
          </cell>
        </row>
        <row r="85">
          <cell r="C85">
            <v>39.7</v>
          </cell>
        </row>
        <row r="85">
          <cell r="G85">
            <v>26.991</v>
          </cell>
        </row>
        <row r="85">
          <cell r="L85">
            <v>40.54</v>
          </cell>
        </row>
        <row r="85">
          <cell r="P85">
            <v>30.405</v>
          </cell>
        </row>
        <row r="86">
          <cell r="C86">
            <v>39.88</v>
          </cell>
        </row>
        <row r="86">
          <cell r="G86">
            <v>24.43</v>
          </cell>
        </row>
        <row r="86">
          <cell r="L86">
            <v>40.28</v>
          </cell>
        </row>
        <row r="86">
          <cell r="P86">
            <v>30.21</v>
          </cell>
        </row>
        <row r="87">
          <cell r="C87">
            <v>40.43</v>
          </cell>
        </row>
        <row r="87">
          <cell r="G87">
            <v>25.333</v>
          </cell>
        </row>
        <row r="87">
          <cell r="L87">
            <v>40.55</v>
          </cell>
        </row>
        <row r="87">
          <cell r="P87">
            <v>30.413</v>
          </cell>
        </row>
        <row r="88">
          <cell r="C88">
            <v>41.33</v>
          </cell>
        </row>
        <row r="88">
          <cell r="G88">
            <v>25.175</v>
          </cell>
        </row>
        <row r="88">
          <cell r="L88">
            <v>42.91</v>
          </cell>
        </row>
        <row r="88">
          <cell r="P88">
            <v>32.183</v>
          </cell>
        </row>
        <row r="89">
          <cell r="C89">
            <v>40.39</v>
          </cell>
        </row>
        <row r="89">
          <cell r="G89">
            <v>25.815</v>
          </cell>
        </row>
        <row r="89">
          <cell r="L89">
            <v>50.25</v>
          </cell>
        </row>
        <row r="89">
          <cell r="P89">
            <v>37.688</v>
          </cell>
        </row>
        <row r="90">
          <cell r="C90">
            <v>39.46</v>
          </cell>
        </row>
        <row r="90">
          <cell r="G90">
            <v>25.676</v>
          </cell>
        </row>
        <row r="90">
          <cell r="L90">
            <v>53.52</v>
          </cell>
        </row>
        <row r="90">
          <cell r="P90">
            <v>40.14</v>
          </cell>
        </row>
        <row r="91">
          <cell r="C91">
            <v>39.15</v>
          </cell>
        </row>
        <row r="91">
          <cell r="G91">
            <v>25.066</v>
          </cell>
        </row>
        <row r="91">
          <cell r="L91">
            <v>46.71</v>
          </cell>
        </row>
        <row r="91">
          <cell r="P91">
            <v>35.033</v>
          </cell>
        </row>
        <row r="92">
          <cell r="C92">
            <v>39.46</v>
          </cell>
        </row>
        <row r="92">
          <cell r="G92">
            <v>25.039</v>
          </cell>
        </row>
        <row r="92">
          <cell r="L92">
            <v>41.34</v>
          </cell>
        </row>
        <row r="92">
          <cell r="P92">
            <v>31.005</v>
          </cell>
        </row>
        <row r="93">
          <cell r="C93">
            <v>42.28</v>
          </cell>
        </row>
        <row r="93">
          <cell r="G93">
            <v>25.959</v>
          </cell>
        </row>
        <row r="93">
          <cell r="L93">
            <v>41.47</v>
          </cell>
        </row>
        <row r="93">
          <cell r="P93">
            <v>31.103</v>
          </cell>
        </row>
        <row r="94">
          <cell r="C94">
            <v>51.04</v>
          </cell>
        </row>
        <row r="94">
          <cell r="G94">
            <v>27.114</v>
          </cell>
        </row>
        <row r="94">
          <cell r="L94">
            <v>41.87</v>
          </cell>
        </row>
        <row r="94">
          <cell r="P94">
            <v>31.403</v>
          </cell>
        </row>
        <row r="95">
          <cell r="C95">
            <v>54.95</v>
          </cell>
        </row>
        <row r="95">
          <cell r="G95">
            <v>30.818</v>
          </cell>
        </row>
        <row r="95">
          <cell r="L95">
            <v>42.47</v>
          </cell>
        </row>
        <row r="95">
          <cell r="P95">
            <v>31.853</v>
          </cell>
        </row>
        <row r="96">
          <cell r="C96">
            <v>46.82</v>
          </cell>
        </row>
        <row r="96">
          <cell r="G96">
            <v>29.068</v>
          </cell>
        </row>
        <row r="96">
          <cell r="L96">
            <v>41.74</v>
          </cell>
        </row>
        <row r="96">
          <cell r="P96">
            <v>31.305</v>
          </cell>
        </row>
        <row r="97">
          <cell r="C97">
            <v>40.4</v>
          </cell>
        </row>
        <row r="97">
          <cell r="G97">
            <v>27.086</v>
          </cell>
        </row>
        <row r="97">
          <cell r="L97">
            <v>41.02</v>
          </cell>
        </row>
        <row r="97">
          <cell r="P97">
            <v>30.765</v>
          </cell>
        </row>
        <row r="98">
          <cell r="C98">
            <v>40.56</v>
          </cell>
        </row>
        <row r="98">
          <cell r="G98">
            <v>24.767</v>
          </cell>
        </row>
        <row r="98">
          <cell r="L98">
            <v>40.78</v>
          </cell>
        </row>
        <row r="98">
          <cell r="P98">
            <v>30.585</v>
          </cell>
        </row>
        <row r="99">
          <cell r="C99">
            <v>41.03</v>
          </cell>
        </row>
        <row r="99">
          <cell r="G99">
            <v>25.345</v>
          </cell>
        </row>
        <row r="99">
          <cell r="L99">
            <v>41.02</v>
          </cell>
        </row>
        <row r="99">
          <cell r="P99">
            <v>30.765</v>
          </cell>
        </row>
        <row r="100">
          <cell r="C100">
            <v>41.74</v>
          </cell>
        </row>
        <row r="100">
          <cell r="G100">
            <v>25.73</v>
          </cell>
        </row>
        <row r="100">
          <cell r="L100">
            <v>43.21</v>
          </cell>
        </row>
        <row r="100">
          <cell r="P100">
            <v>32.408</v>
          </cell>
        </row>
        <row r="101">
          <cell r="C101">
            <v>40.9</v>
          </cell>
        </row>
        <row r="101">
          <cell r="G101">
            <v>26.079</v>
          </cell>
        </row>
        <row r="101">
          <cell r="L101">
            <v>50</v>
          </cell>
        </row>
        <row r="101">
          <cell r="P101">
            <v>37.5</v>
          </cell>
        </row>
        <row r="102">
          <cell r="C102">
            <v>40.05</v>
          </cell>
        </row>
        <row r="102">
          <cell r="G102">
            <v>25.965</v>
          </cell>
        </row>
        <row r="102">
          <cell r="L102">
            <v>53.03</v>
          </cell>
        </row>
        <row r="102">
          <cell r="P102">
            <v>39.773</v>
          </cell>
        </row>
        <row r="103">
          <cell r="C103">
            <v>39.77</v>
          </cell>
        </row>
        <row r="103">
          <cell r="G103">
            <v>25.391</v>
          </cell>
        </row>
        <row r="103">
          <cell r="L103">
            <v>46.73</v>
          </cell>
        </row>
        <row r="103">
          <cell r="P103">
            <v>35.048</v>
          </cell>
        </row>
        <row r="104">
          <cell r="C104">
            <v>40.05</v>
          </cell>
        </row>
        <row r="104">
          <cell r="G104">
            <v>25.372</v>
          </cell>
        </row>
        <row r="104">
          <cell r="L104">
            <v>41.76</v>
          </cell>
        </row>
        <row r="104">
          <cell r="P104">
            <v>31.32</v>
          </cell>
        </row>
        <row r="105">
          <cell r="C105">
            <v>42.6</v>
          </cell>
        </row>
        <row r="105">
          <cell r="G105">
            <v>26.225</v>
          </cell>
        </row>
        <row r="105">
          <cell r="L105">
            <v>41.88</v>
          </cell>
        </row>
        <row r="105">
          <cell r="P105">
            <v>31.41</v>
          </cell>
        </row>
        <row r="106">
          <cell r="C106">
            <v>50.53</v>
          </cell>
        </row>
        <row r="106">
          <cell r="G106">
            <v>27.234</v>
          </cell>
        </row>
        <row r="106">
          <cell r="L106">
            <v>42.25</v>
          </cell>
        </row>
        <row r="106">
          <cell r="P106">
            <v>31.688</v>
          </cell>
        </row>
        <row r="107">
          <cell r="C107">
            <v>54.08</v>
          </cell>
        </row>
        <row r="107">
          <cell r="G107">
            <v>30.646</v>
          </cell>
        </row>
        <row r="107">
          <cell r="L107">
            <v>42.82</v>
          </cell>
        </row>
        <row r="107">
          <cell r="P107">
            <v>32.115</v>
          </cell>
        </row>
        <row r="108">
          <cell r="C108">
            <v>46.71</v>
          </cell>
        </row>
        <row r="108">
          <cell r="G108">
            <v>28.729</v>
          </cell>
        </row>
        <row r="108">
          <cell r="L108">
            <v>42.15</v>
          </cell>
        </row>
        <row r="108">
          <cell r="P108">
            <v>31.613</v>
          </cell>
        </row>
        <row r="109">
          <cell r="C109">
            <v>40.91</v>
          </cell>
        </row>
        <row r="109">
          <cell r="G109">
            <v>27.408</v>
          </cell>
        </row>
        <row r="109">
          <cell r="L109">
            <v>41.48</v>
          </cell>
        </row>
        <row r="109">
          <cell r="P109">
            <v>31.11</v>
          </cell>
        </row>
        <row r="110">
          <cell r="C110">
            <v>41.05</v>
          </cell>
        </row>
        <row r="110">
          <cell r="G110">
            <v>25.124</v>
          </cell>
        </row>
        <row r="110">
          <cell r="L110">
            <v>41.25</v>
          </cell>
        </row>
        <row r="110">
          <cell r="P110">
            <v>30.938</v>
          </cell>
        </row>
        <row r="111">
          <cell r="C111">
            <v>41.48</v>
          </cell>
        </row>
        <row r="111">
          <cell r="G111">
            <v>25.645</v>
          </cell>
        </row>
        <row r="111">
          <cell r="L111">
            <v>41.48</v>
          </cell>
        </row>
        <row r="111">
          <cell r="P111">
            <v>31.11</v>
          </cell>
        </row>
        <row r="112">
          <cell r="C112">
            <v>42.11</v>
          </cell>
        </row>
        <row r="112">
          <cell r="G112">
            <v>25.998</v>
          </cell>
        </row>
        <row r="112">
          <cell r="L112">
            <v>43.5</v>
          </cell>
        </row>
        <row r="112">
          <cell r="P112">
            <v>32.625</v>
          </cell>
        </row>
        <row r="113">
          <cell r="C113">
            <v>41.33</v>
          </cell>
        </row>
        <row r="113">
          <cell r="G113">
            <v>26.369</v>
          </cell>
        </row>
        <row r="113">
          <cell r="L113">
            <v>49.79</v>
          </cell>
        </row>
        <row r="113">
          <cell r="P113">
            <v>37.343</v>
          </cell>
        </row>
        <row r="114">
          <cell r="C114">
            <v>40.54</v>
          </cell>
        </row>
        <row r="114">
          <cell r="G114">
            <v>26.021</v>
          </cell>
        </row>
        <row r="114">
          <cell r="L114">
            <v>52.59</v>
          </cell>
        </row>
        <row r="114">
          <cell r="P114">
            <v>39.443</v>
          </cell>
        </row>
        <row r="115">
          <cell r="C115">
            <v>40.28</v>
          </cell>
        </row>
        <row r="115">
          <cell r="G115">
            <v>25.903</v>
          </cell>
        </row>
        <row r="115">
          <cell r="L115">
            <v>46.76</v>
          </cell>
        </row>
        <row r="115">
          <cell r="P115">
            <v>35.07</v>
          </cell>
        </row>
        <row r="116">
          <cell r="C116">
            <v>40.55</v>
          </cell>
        </row>
        <row r="116">
          <cell r="G116">
            <v>25.661</v>
          </cell>
        </row>
        <row r="116">
          <cell r="L116">
            <v>42.16</v>
          </cell>
        </row>
        <row r="116">
          <cell r="P116">
            <v>31.62</v>
          </cell>
        </row>
        <row r="117">
          <cell r="C117">
            <v>42.91</v>
          </cell>
        </row>
        <row r="117">
          <cell r="G117">
            <v>26.179</v>
          </cell>
        </row>
        <row r="117">
          <cell r="L117">
            <v>42.28</v>
          </cell>
        </row>
        <row r="117">
          <cell r="P117">
            <v>31.71</v>
          </cell>
        </row>
        <row r="118">
          <cell r="C118">
            <v>50.25</v>
          </cell>
        </row>
        <row r="118">
          <cell r="G118">
            <v>27.851</v>
          </cell>
        </row>
        <row r="118">
          <cell r="L118">
            <v>42.62</v>
          </cell>
        </row>
        <row r="118">
          <cell r="P118">
            <v>31.965</v>
          </cell>
        </row>
        <row r="119">
          <cell r="C119">
            <v>53.52</v>
          </cell>
        </row>
        <row r="119">
          <cell r="G119">
            <v>30.088</v>
          </cell>
        </row>
        <row r="119">
          <cell r="L119">
            <v>43.16</v>
          </cell>
        </row>
        <row r="119">
          <cell r="P119">
            <v>32.37</v>
          </cell>
        </row>
        <row r="120">
          <cell r="C120">
            <v>46.71</v>
          </cell>
        </row>
        <row r="120">
          <cell r="G120">
            <v>29.056</v>
          </cell>
        </row>
        <row r="120">
          <cell r="L120">
            <v>42.54</v>
          </cell>
        </row>
        <row r="120">
          <cell r="P120">
            <v>31.905</v>
          </cell>
        </row>
        <row r="121">
          <cell r="C121">
            <v>41.34</v>
          </cell>
        </row>
        <row r="121">
          <cell r="G121">
            <v>27.577</v>
          </cell>
        </row>
        <row r="121">
          <cell r="L121">
            <v>41.92</v>
          </cell>
        </row>
        <row r="121">
          <cell r="P121">
            <v>31.44</v>
          </cell>
        </row>
        <row r="122">
          <cell r="C122">
            <v>41.47</v>
          </cell>
        </row>
        <row r="122">
          <cell r="G122">
            <v>25.163</v>
          </cell>
        </row>
        <row r="122">
          <cell r="L122">
            <v>41.71</v>
          </cell>
        </row>
        <row r="122">
          <cell r="P122">
            <v>31.283</v>
          </cell>
        </row>
        <row r="123">
          <cell r="C123">
            <v>41.87</v>
          </cell>
        </row>
        <row r="123">
          <cell r="G123">
            <v>26.162</v>
          </cell>
        </row>
        <row r="123">
          <cell r="L123">
            <v>41.92</v>
          </cell>
        </row>
        <row r="123">
          <cell r="P123">
            <v>31.44</v>
          </cell>
        </row>
        <row r="124">
          <cell r="C124">
            <v>42.47</v>
          </cell>
        </row>
        <row r="124">
          <cell r="G124">
            <v>26.255</v>
          </cell>
        </row>
        <row r="124">
          <cell r="L124">
            <v>43.79</v>
          </cell>
        </row>
        <row r="124">
          <cell r="P124">
            <v>32.843</v>
          </cell>
        </row>
        <row r="125">
          <cell r="C125">
            <v>41.74</v>
          </cell>
        </row>
        <row r="125">
          <cell r="G125">
            <v>26.58</v>
          </cell>
        </row>
        <row r="125">
          <cell r="L125">
            <v>49.61</v>
          </cell>
        </row>
        <row r="125">
          <cell r="P125">
            <v>37.208</v>
          </cell>
        </row>
        <row r="126">
          <cell r="C126">
            <v>41.02</v>
          </cell>
        </row>
        <row r="126">
          <cell r="G126">
            <v>26.275</v>
          </cell>
        </row>
        <row r="126">
          <cell r="L126">
            <v>52.21</v>
          </cell>
        </row>
        <row r="126">
          <cell r="P126">
            <v>39.158</v>
          </cell>
        </row>
        <row r="127">
          <cell r="C127">
            <v>40.78</v>
          </cell>
        </row>
        <row r="127">
          <cell r="G127">
            <v>26.183</v>
          </cell>
        </row>
        <row r="127">
          <cell r="L127">
            <v>46.81</v>
          </cell>
        </row>
        <row r="127">
          <cell r="P127">
            <v>35.108</v>
          </cell>
        </row>
        <row r="128">
          <cell r="C128">
            <v>41.02</v>
          </cell>
        </row>
        <row r="128">
          <cell r="G128">
            <v>25.709</v>
          </cell>
        </row>
        <row r="128">
          <cell r="L128">
            <v>42.56</v>
          </cell>
        </row>
        <row r="128">
          <cell r="P128">
            <v>31.92</v>
          </cell>
        </row>
        <row r="129">
          <cell r="C129">
            <v>43.21</v>
          </cell>
        </row>
        <row r="129">
          <cell r="G129">
            <v>26.723</v>
          </cell>
        </row>
        <row r="129">
          <cell r="L129">
            <v>42.66</v>
          </cell>
        </row>
        <row r="129">
          <cell r="P129">
            <v>31.995</v>
          </cell>
        </row>
        <row r="130">
          <cell r="C130">
            <v>50</v>
          </cell>
        </row>
        <row r="130">
          <cell r="G130">
            <v>27.991</v>
          </cell>
        </row>
        <row r="130">
          <cell r="L130">
            <v>42.98</v>
          </cell>
        </row>
        <row r="130">
          <cell r="P130">
            <v>32.235</v>
          </cell>
        </row>
        <row r="131">
          <cell r="C131">
            <v>53.03</v>
          </cell>
        </row>
        <row r="131">
          <cell r="G131">
            <v>30.061</v>
          </cell>
        </row>
        <row r="131">
          <cell r="L131">
            <v>43.5</v>
          </cell>
        </row>
        <row r="131">
          <cell r="P131">
            <v>32.625</v>
          </cell>
        </row>
        <row r="132">
          <cell r="C132">
            <v>46.73</v>
          </cell>
        </row>
        <row r="132">
          <cell r="G132">
            <v>29.104</v>
          </cell>
        </row>
        <row r="132">
          <cell r="L132">
            <v>42.92</v>
          </cell>
        </row>
        <row r="132">
          <cell r="P132">
            <v>32.19</v>
          </cell>
        </row>
        <row r="133">
          <cell r="C133">
            <v>41.76</v>
          </cell>
        </row>
        <row r="133">
          <cell r="G133">
            <v>27.747</v>
          </cell>
        </row>
        <row r="133">
          <cell r="L133">
            <v>42.35</v>
          </cell>
        </row>
        <row r="133">
          <cell r="P133">
            <v>31.763</v>
          </cell>
        </row>
        <row r="134">
          <cell r="C134">
            <v>41.88</v>
          </cell>
        </row>
        <row r="134">
          <cell r="G134">
            <v>25.474</v>
          </cell>
        </row>
        <row r="134">
          <cell r="L134">
            <v>42.16</v>
          </cell>
        </row>
        <row r="134">
          <cell r="P134">
            <v>31.62</v>
          </cell>
        </row>
        <row r="135">
          <cell r="C135">
            <v>42.25</v>
          </cell>
        </row>
        <row r="135">
          <cell r="G135">
            <v>26.414</v>
          </cell>
        </row>
        <row r="135">
          <cell r="L135">
            <v>42.35</v>
          </cell>
        </row>
        <row r="135">
          <cell r="P135">
            <v>31.763</v>
          </cell>
        </row>
        <row r="136">
          <cell r="C136">
            <v>42.82</v>
          </cell>
        </row>
        <row r="136">
          <cell r="G136">
            <v>26.227</v>
          </cell>
        </row>
        <row r="136">
          <cell r="L136">
            <v>44.08</v>
          </cell>
        </row>
        <row r="136">
          <cell r="P136">
            <v>33.06</v>
          </cell>
        </row>
        <row r="137">
          <cell r="C137">
            <v>42.15</v>
          </cell>
        </row>
        <row r="137">
          <cell r="G137">
            <v>26.814</v>
          </cell>
        </row>
        <row r="137">
          <cell r="L137">
            <v>49.46</v>
          </cell>
        </row>
        <row r="137">
          <cell r="P137">
            <v>37.095</v>
          </cell>
        </row>
        <row r="138">
          <cell r="C138">
            <v>41.48</v>
          </cell>
        </row>
        <row r="138">
          <cell r="G138">
            <v>26.757</v>
          </cell>
        </row>
        <row r="138">
          <cell r="L138">
            <v>51.87</v>
          </cell>
        </row>
        <row r="138">
          <cell r="P138">
            <v>38.903</v>
          </cell>
        </row>
        <row r="139">
          <cell r="C139">
            <v>41.25</v>
          </cell>
        </row>
        <row r="139">
          <cell r="G139">
            <v>26.469</v>
          </cell>
        </row>
        <row r="139">
          <cell r="L139">
            <v>46.87</v>
          </cell>
        </row>
        <row r="139">
          <cell r="P139">
            <v>35.153</v>
          </cell>
        </row>
        <row r="140">
          <cell r="C140">
            <v>41.48</v>
          </cell>
        </row>
        <row r="140">
          <cell r="G140">
            <v>25.992</v>
          </cell>
        </row>
        <row r="140">
          <cell r="L140">
            <v>42.94</v>
          </cell>
        </row>
        <row r="140">
          <cell r="P140">
            <v>32.205</v>
          </cell>
        </row>
        <row r="141">
          <cell r="C141">
            <v>43.5</v>
          </cell>
        </row>
        <row r="141">
          <cell r="G141">
            <v>26.969</v>
          </cell>
        </row>
        <row r="141">
          <cell r="L141">
            <v>43.04</v>
          </cell>
        </row>
        <row r="141">
          <cell r="P141">
            <v>32.28</v>
          </cell>
        </row>
        <row r="142">
          <cell r="C142">
            <v>49.79</v>
          </cell>
        </row>
        <row r="142">
          <cell r="G142">
            <v>28.121</v>
          </cell>
        </row>
        <row r="142">
          <cell r="L142">
            <v>43.33</v>
          </cell>
        </row>
        <row r="142">
          <cell r="P142">
            <v>32.498</v>
          </cell>
        </row>
        <row r="143">
          <cell r="C143">
            <v>52.59</v>
          </cell>
        </row>
        <row r="143">
          <cell r="G143">
            <v>30.049</v>
          </cell>
        </row>
        <row r="143">
          <cell r="L143">
            <v>43.74</v>
          </cell>
        </row>
        <row r="143">
          <cell r="P143">
            <v>32.805</v>
          </cell>
        </row>
        <row r="144">
          <cell r="C144">
            <v>46.76</v>
          </cell>
        </row>
        <row r="144">
          <cell r="G144">
            <v>29.15</v>
          </cell>
        </row>
        <row r="144">
          <cell r="L144">
            <v>43.16</v>
          </cell>
        </row>
        <row r="144">
          <cell r="P144">
            <v>32.37</v>
          </cell>
        </row>
        <row r="145">
          <cell r="C145">
            <v>42.16</v>
          </cell>
        </row>
        <row r="145">
          <cell r="G145">
            <v>27.732</v>
          </cell>
        </row>
        <row r="145">
          <cell r="L145">
            <v>42.59</v>
          </cell>
        </row>
        <row r="145">
          <cell r="P145">
            <v>31.943</v>
          </cell>
        </row>
        <row r="146">
          <cell r="C146">
            <v>42.28</v>
          </cell>
        </row>
        <row r="146">
          <cell r="G146">
            <v>26.057</v>
          </cell>
        </row>
        <row r="146">
          <cell r="L146">
            <v>42.4</v>
          </cell>
        </row>
        <row r="146">
          <cell r="P146">
            <v>31.8</v>
          </cell>
        </row>
        <row r="147">
          <cell r="C147">
            <v>42.62</v>
          </cell>
        </row>
        <row r="147">
          <cell r="G147">
            <v>26.681</v>
          </cell>
        </row>
        <row r="147">
          <cell r="L147">
            <v>42.59</v>
          </cell>
        </row>
        <row r="147">
          <cell r="P147">
            <v>31.943</v>
          </cell>
        </row>
        <row r="148">
          <cell r="C148">
            <v>43.16</v>
          </cell>
        </row>
        <row r="148">
          <cell r="G148">
            <v>26.461</v>
          </cell>
        </row>
        <row r="148">
          <cell r="L148">
            <v>44.33</v>
          </cell>
        </row>
        <row r="148">
          <cell r="P148">
            <v>33.248</v>
          </cell>
        </row>
        <row r="149">
          <cell r="C149">
            <v>42.54</v>
          </cell>
        </row>
        <row r="149">
          <cell r="G149">
            <v>27.039</v>
          </cell>
        </row>
        <row r="149">
          <cell r="L149">
            <v>49.74</v>
          </cell>
        </row>
        <row r="149">
          <cell r="P149">
            <v>37.305</v>
          </cell>
        </row>
        <row r="150">
          <cell r="C150">
            <v>41.92</v>
          </cell>
        </row>
        <row r="150">
          <cell r="G150">
            <v>26.986</v>
          </cell>
        </row>
        <row r="150">
          <cell r="L150">
            <v>52.16</v>
          </cell>
        </row>
        <row r="150">
          <cell r="P150">
            <v>39.12</v>
          </cell>
        </row>
        <row r="151">
          <cell r="C151">
            <v>41.71</v>
          </cell>
        </row>
        <row r="151">
          <cell r="G151">
            <v>26.707</v>
          </cell>
        </row>
        <row r="151">
          <cell r="L151">
            <v>47.14</v>
          </cell>
        </row>
        <row r="151">
          <cell r="P151">
            <v>35.355</v>
          </cell>
        </row>
        <row r="152">
          <cell r="C152">
            <v>41.92</v>
          </cell>
        </row>
        <row r="152">
          <cell r="G152">
            <v>26.225</v>
          </cell>
        </row>
        <row r="152">
          <cell r="L152">
            <v>43.18</v>
          </cell>
        </row>
        <row r="152">
          <cell r="P152">
            <v>32.385</v>
          </cell>
        </row>
        <row r="153">
          <cell r="C153">
            <v>43.79</v>
          </cell>
        </row>
        <row r="153">
          <cell r="G153">
            <v>27.203</v>
          </cell>
        </row>
        <row r="153">
          <cell r="L153">
            <v>43.28</v>
          </cell>
        </row>
        <row r="153">
          <cell r="P153">
            <v>32.46</v>
          </cell>
        </row>
        <row r="154">
          <cell r="C154">
            <v>49.61</v>
          </cell>
        </row>
        <row r="154">
          <cell r="G154">
            <v>27.876</v>
          </cell>
        </row>
        <row r="154">
          <cell r="L154">
            <v>43.57</v>
          </cell>
        </row>
        <row r="154">
          <cell r="P154">
            <v>32.678</v>
          </cell>
        </row>
        <row r="155">
          <cell r="C155">
            <v>52.21</v>
          </cell>
        </row>
        <row r="155">
          <cell r="G155">
            <v>30.581</v>
          </cell>
        </row>
        <row r="155">
          <cell r="L155">
            <v>43.98</v>
          </cell>
        </row>
        <row r="155">
          <cell r="P155">
            <v>32.985</v>
          </cell>
        </row>
        <row r="156">
          <cell r="C156">
            <v>46.81</v>
          </cell>
        </row>
        <row r="156">
          <cell r="G156">
            <v>29.271</v>
          </cell>
        </row>
        <row r="156">
          <cell r="L156">
            <v>43.4</v>
          </cell>
        </row>
        <row r="156">
          <cell r="P156">
            <v>32.55</v>
          </cell>
        </row>
        <row r="157">
          <cell r="C157">
            <v>42.56</v>
          </cell>
        </row>
        <row r="157">
          <cell r="G157">
            <v>27.913</v>
          </cell>
        </row>
        <row r="157">
          <cell r="L157">
            <v>42.82</v>
          </cell>
        </row>
        <row r="157">
          <cell r="P157">
            <v>32.115</v>
          </cell>
        </row>
        <row r="158">
          <cell r="C158">
            <v>42.66</v>
          </cell>
        </row>
        <row r="158">
          <cell r="G158">
            <v>26.322</v>
          </cell>
        </row>
        <row r="158">
          <cell r="L158">
            <v>42.63</v>
          </cell>
        </row>
        <row r="158">
          <cell r="P158">
            <v>31.973</v>
          </cell>
        </row>
        <row r="159">
          <cell r="C159">
            <v>42.98</v>
          </cell>
        </row>
        <row r="159">
          <cell r="G159">
            <v>26.912</v>
          </cell>
        </row>
        <row r="159">
          <cell r="L159">
            <v>42.83</v>
          </cell>
        </row>
        <row r="159">
          <cell r="P159">
            <v>32.123</v>
          </cell>
        </row>
        <row r="160">
          <cell r="C160">
            <v>43.5</v>
          </cell>
        </row>
        <row r="160">
          <cell r="G160">
            <v>26.695</v>
          </cell>
        </row>
        <row r="160">
          <cell r="L160">
            <v>44.58</v>
          </cell>
        </row>
        <row r="160">
          <cell r="P160">
            <v>33.435</v>
          </cell>
        </row>
        <row r="161">
          <cell r="C161">
            <v>42.92</v>
          </cell>
        </row>
        <row r="161">
          <cell r="G161">
            <v>27.291</v>
          </cell>
        </row>
        <row r="161">
          <cell r="L161">
            <v>50.02</v>
          </cell>
        </row>
        <row r="161">
          <cell r="P161">
            <v>37.515</v>
          </cell>
        </row>
      </sheetData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7.xml.rels><?xml version="1.0" encoding="UTF-8"?>
<Relationships xmlns="http://schemas.openxmlformats.org/package/2006/relationships"><Relationship Id="rId1" Type="http://schemas.openxmlformats.org/officeDocument/2006/relationships/drawing" Target="../drawings/drawing16.xml"/><Relationship Id="rId2" Type="http://schemas.openxmlformats.org/officeDocument/2006/relationships/vmlDrawing" Target="../drawings/vmlDrawing6.vml"/><Relationship Id="rId3" Type="http://schemas.openxmlformats.org/officeDocument/2006/relationships/ctrlProp" Target="../ctrlProps/ctrlProps17.xml"/>
</Relationships>
</file>

<file path=xl/worksheets/_rels/sheet28.xml.rels><?xml version="1.0" encoding="UTF-8"?>
<Relationships xmlns="http://schemas.openxmlformats.org/package/2006/relationships"><Relationship Id="rId1" Type="http://schemas.openxmlformats.org/officeDocument/2006/relationships/drawing" Target="../drawings/drawing18.xml"/><Relationship Id="rId2" Type="http://schemas.openxmlformats.org/officeDocument/2006/relationships/vmlDrawing" Target="../drawings/vmlDrawing7.vml"/><Relationship Id="rId3" Type="http://schemas.openxmlformats.org/officeDocument/2006/relationships/ctrlProp" Target="../ctrlProps/ctrlProps19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3.xml"/><Relationship Id="rId4" Type="http://schemas.openxmlformats.org/officeDocument/2006/relationships/ctrlProp" Target="../ctrlProps/ctrlProps4.xml"/><Relationship Id="rId5" Type="http://schemas.openxmlformats.org/officeDocument/2006/relationships/ctrlProp" Target="../ctrlProps/ctrlProps5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7.xml"/><Relationship Id="rId4" Type="http://schemas.openxmlformats.org/officeDocument/2006/relationships/ctrlProp" Target="../ctrlProps/ctrlProps8.xml"/><Relationship Id="rId5" Type="http://schemas.openxmlformats.org/officeDocument/2006/relationships/ctrlProp" Target="../ctrlProps/ctrlProps9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s11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vmlDrawing" Target="../drawings/vmlDrawing4.vml"/><Relationship Id="rId3" Type="http://schemas.openxmlformats.org/officeDocument/2006/relationships/ctrlProp" Target="../ctrlProps/ctrlProps13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vmlDrawing" Target="../drawings/vmlDrawing5.vml"/><Relationship Id="rId3" Type="http://schemas.openxmlformats.org/officeDocument/2006/relationships/ctrlProp" Target="../ctrlProps/ctrlProps15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false" outlineLevel="0" max="8" min="8" style="2" width="15.27"/>
    <col collapsed="false" customWidth="false" hidden="false" outlineLevel="0" max="12" min="9" style="2" width="9.13"/>
    <col collapsed="false" customWidth="true" hidden="false" outlineLevel="0" max="13" min="13" style="2" width="10.41"/>
    <col collapsed="false" customWidth="true" hidden="false" outlineLevel="0" max="15" min="14" style="2" width="8.27"/>
    <col collapsed="false" customWidth="true" hidden="false" outlineLevel="0" max="16" min="16" style="2" width="3.56"/>
    <col collapsed="false" customWidth="false" hidden="false" outlineLevel="0" max="21" min="17" style="2" width="9.13"/>
    <col collapsed="false" customWidth="true" hidden="false" outlineLevel="0" max="22" min="22" style="2" width="9.7"/>
    <col collapsed="false" customWidth="false" hidden="false" outlineLevel="0" max="26" min="23" style="2" width="9.13"/>
    <col collapsed="false" customWidth="true" hidden="false" outlineLevel="0" max="27" min="27" style="2" width="2.99"/>
    <col collapsed="false" customWidth="false" hidden="false" outlineLevel="0" max="31" min="28" style="2" width="9.13"/>
    <col collapsed="false" customWidth="true" hidden="false" outlineLevel="0" max="32" min="32" style="2" width="10.27"/>
    <col collapsed="false" customWidth="false" hidden="false" outlineLevel="0" max="33" min="33" style="2" width="9.13"/>
    <col collapsed="false" customWidth="true" hidden="false" outlineLevel="0" max="34" min="34" style="2" width="4.27"/>
    <col collapsed="false" customWidth="false" hidden="false" outlineLevel="0" max="37" min="35" style="2" width="9.13"/>
    <col collapsed="false" customWidth="true" hidden="false" outlineLevel="0" max="38" min="38" style="2" width="10.13"/>
    <col collapsed="false" customWidth="false" hidden="false" outlineLevel="0" max="39" min="39" style="2" width="9.13"/>
    <col collapsed="false" customWidth="true" hidden="false" outlineLevel="0" max="40" min="40" style="2" width="12.13"/>
    <col collapsed="false" customWidth="false" hidden="false" outlineLevel="0" max="42" min="41" style="2" width="9.13"/>
    <col collapsed="false" customWidth="true" hidden="false" outlineLevel="0" max="43" min="43" style="0" width="9.28"/>
    <col collapsed="false" customWidth="false" hidden="false" outlineLevel="0" max="45" min="44" style="2" width="9.13"/>
    <col collapsed="false" customWidth="true" hidden="false" outlineLevel="0" max="46" min="46" style="2" width="11.42"/>
    <col collapsed="false" customWidth="true" hidden="false" outlineLevel="0" max="47" min="47" style="2" width="12.56"/>
    <col collapsed="false" customWidth="false" hidden="false" outlineLevel="0" max="257" min="4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1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5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M5" s="12"/>
      <c r="AN5" s="12"/>
      <c r="AO5" s="12"/>
    </row>
    <row r="6" customFormat="false" ht="24.75" hidden="false" customHeight="true" outlineLevel="0" collapsed="false">
      <c r="A6" s="13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14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 t="s">
        <v>18</v>
      </c>
      <c r="AN6" s="14" t="s">
        <v>19</v>
      </c>
      <c r="AO6" s="14"/>
      <c r="AP6" s="14" t="s">
        <v>20</v>
      </c>
      <c r="AQ6" s="14"/>
      <c r="AR6" s="14" t="s">
        <v>21</v>
      </c>
      <c r="AS6" s="14"/>
      <c r="AT6" s="14" t="s">
        <v>22</v>
      </c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v>37181</v>
      </c>
      <c r="B7" s="2" t="n">
        <v>25.9</v>
      </c>
      <c r="C7" s="2" t="n">
        <v>25.25</v>
      </c>
      <c r="D7" s="2" t="n">
        <v>22.75</v>
      </c>
      <c r="E7" s="2" t="n">
        <v>26.31</v>
      </c>
      <c r="F7" s="2" t="n">
        <v>26.78</v>
      </c>
      <c r="G7" s="2" t="n">
        <v>26.9</v>
      </c>
      <c r="I7" s="2" t="n">
        <v>26.78</v>
      </c>
      <c r="R7" s="2" t="n">
        <v>62</v>
      </c>
      <c r="AI7" s="1"/>
      <c r="AJ7" s="15"/>
      <c r="AL7" s="1" t="n">
        <v>37073</v>
      </c>
      <c r="AM7" s="2" t="n">
        <v>9.98</v>
      </c>
      <c r="AN7" s="2" t="n">
        <v>0.418</v>
      </c>
      <c r="AO7" s="2" t="n">
        <v>10.398</v>
      </c>
      <c r="AP7" s="2" t="n">
        <v>0.04</v>
      </c>
      <c r="AQ7" s="2" t="n">
        <v>10.02</v>
      </c>
      <c r="AR7" s="2" t="n">
        <v>0.318</v>
      </c>
      <c r="AS7" s="2" t="n">
        <v>10.298</v>
      </c>
      <c r="AT7" s="2" t="n">
        <v>0.438</v>
      </c>
      <c r="AU7" s="2" t="n">
        <v>10.418</v>
      </c>
      <c r="AV7" s="1"/>
    </row>
    <row r="8" customFormat="false" ht="12.75" hidden="false" customHeight="false" outlineLevel="0" collapsed="false">
      <c r="A8" s="1" t="n">
        <v>37182</v>
      </c>
      <c r="B8" s="2" t="n">
        <v>27</v>
      </c>
      <c r="C8" s="2" t="n">
        <v>27</v>
      </c>
      <c r="D8" s="2" t="n">
        <v>24</v>
      </c>
      <c r="E8" s="2" t="n">
        <v>27.25</v>
      </c>
      <c r="F8" s="2" t="n">
        <v>27.75</v>
      </c>
      <c r="G8" s="2" t="n">
        <v>28</v>
      </c>
      <c r="I8" s="2" t="n">
        <v>27.1875</v>
      </c>
      <c r="R8" s="2" t="n">
        <v>49.5</v>
      </c>
      <c r="AI8" s="1"/>
      <c r="AJ8" s="15"/>
      <c r="AL8" s="1" t="n">
        <v>37104</v>
      </c>
      <c r="AM8" s="2" t="n">
        <v>6.293</v>
      </c>
      <c r="AN8" s="2" t="n">
        <v>0.433</v>
      </c>
      <c r="AO8" s="2" t="n">
        <v>6.726</v>
      </c>
      <c r="AP8" s="2" t="n">
        <v>0.05</v>
      </c>
      <c r="AQ8" s="2" t="n">
        <v>6.343</v>
      </c>
      <c r="AR8" s="2" t="n">
        <v>0.333</v>
      </c>
      <c r="AS8" s="2" t="n">
        <v>6.626</v>
      </c>
      <c r="AT8" s="2" t="n">
        <v>0.463</v>
      </c>
      <c r="AU8" s="2" t="n">
        <v>6.756</v>
      </c>
    </row>
    <row r="9" customFormat="false" ht="12.75" hidden="false" customHeight="false" outlineLevel="0" collapsed="false">
      <c r="A9" s="1" t="n">
        <v>37183</v>
      </c>
      <c r="B9" s="2" t="n">
        <v>27</v>
      </c>
      <c r="C9" s="2" t="n">
        <v>27</v>
      </c>
      <c r="D9" s="2" t="n">
        <v>24</v>
      </c>
      <c r="E9" s="2" t="n">
        <v>27.25</v>
      </c>
      <c r="F9" s="2" t="n">
        <v>27.75</v>
      </c>
      <c r="G9" s="2" t="n">
        <v>28</v>
      </c>
      <c r="I9" s="2" t="n">
        <v>27.1875</v>
      </c>
      <c r="R9" s="2" t="n">
        <v>49.5</v>
      </c>
      <c r="AI9" s="1"/>
      <c r="AJ9" s="15"/>
      <c r="AL9" s="1" t="n">
        <v>37135</v>
      </c>
      <c r="AM9" s="2" t="n">
        <v>4.998</v>
      </c>
      <c r="AN9" s="2" t="n">
        <v>0.385</v>
      </c>
      <c r="AO9" s="2" t="n">
        <v>5.383</v>
      </c>
      <c r="AP9" s="2" t="n">
        <v>0.075</v>
      </c>
      <c r="AQ9" s="2" t="n">
        <v>5.073</v>
      </c>
      <c r="AR9" s="2" t="n">
        <v>0.285</v>
      </c>
      <c r="AS9" s="2" t="n">
        <v>5.283</v>
      </c>
      <c r="AT9" s="2" t="n">
        <v>0.305</v>
      </c>
      <c r="AU9" s="2" t="n">
        <v>5.303</v>
      </c>
    </row>
    <row r="10" customFormat="false" ht="12.75" hidden="false" customHeight="false" outlineLevel="0" collapsed="false">
      <c r="A10" s="1" t="n">
        <v>37186</v>
      </c>
      <c r="B10" s="2" t="n">
        <v>27</v>
      </c>
      <c r="C10" s="2" t="n">
        <v>27</v>
      </c>
      <c r="D10" s="2" t="n">
        <v>24</v>
      </c>
      <c r="E10" s="2" t="n">
        <v>27.25</v>
      </c>
      <c r="F10" s="2" t="n">
        <v>27.75</v>
      </c>
      <c r="G10" s="2" t="n">
        <v>28</v>
      </c>
      <c r="I10" s="2" t="n">
        <v>27.1875</v>
      </c>
      <c r="R10" s="2" t="n">
        <v>49.5</v>
      </c>
      <c r="AI10" s="1"/>
      <c r="AJ10" s="15"/>
      <c r="AL10" s="1" t="n">
        <v>37165</v>
      </c>
      <c r="AM10" s="2" t="n">
        <v>5.384</v>
      </c>
      <c r="AN10" s="2" t="n">
        <v>0.39</v>
      </c>
      <c r="AO10" s="2" t="n">
        <v>5.774</v>
      </c>
      <c r="AP10" s="2" t="n">
        <v>0.135</v>
      </c>
      <c r="AQ10" s="2" t="n">
        <v>5.519</v>
      </c>
      <c r="AR10" s="2" t="n">
        <v>0.29</v>
      </c>
      <c r="AS10" s="2" t="n">
        <v>5.674</v>
      </c>
      <c r="AT10" s="2" t="n">
        <v>0.33</v>
      </c>
      <c r="AU10" s="2" t="n">
        <v>5.714</v>
      </c>
    </row>
    <row r="11" customFormat="false" ht="12.75" hidden="false" customHeight="false" outlineLevel="0" collapsed="false">
      <c r="A11" s="1" t="n">
        <v>37187</v>
      </c>
      <c r="B11" s="2" t="n">
        <v>27</v>
      </c>
      <c r="C11" s="2" t="n">
        <v>27</v>
      </c>
      <c r="D11" s="2" t="n">
        <v>24</v>
      </c>
      <c r="E11" s="2" t="n">
        <v>27.25</v>
      </c>
      <c r="F11" s="2" t="n">
        <v>27.75</v>
      </c>
      <c r="G11" s="2" t="n">
        <v>28</v>
      </c>
      <c r="I11" s="2" t="n">
        <v>27.1875</v>
      </c>
      <c r="R11" s="2" t="n">
        <v>49.5</v>
      </c>
      <c r="AI11" s="1"/>
      <c r="AJ11" s="15"/>
      <c r="AL11" s="1" t="n">
        <v>37196</v>
      </c>
      <c r="AM11" s="2" t="n">
        <v>4.891</v>
      </c>
      <c r="AN11" s="2" t="n">
        <v>0.475</v>
      </c>
      <c r="AO11" s="2" t="n">
        <v>5.366</v>
      </c>
      <c r="AP11" s="2" t="n">
        <v>0.14</v>
      </c>
      <c r="AQ11" s="2" t="n">
        <v>5.031</v>
      </c>
      <c r="AR11" s="2" t="n">
        <v>0.375</v>
      </c>
      <c r="AS11" s="2" t="n">
        <v>5.266</v>
      </c>
      <c r="AT11" s="2" t="n">
        <v>0.48</v>
      </c>
      <c r="AU11" s="2" t="n">
        <v>5.371</v>
      </c>
    </row>
    <row r="12" customFormat="false" ht="12.75" hidden="false" customHeight="false" outlineLevel="0" collapsed="false">
      <c r="A12" s="1" t="n">
        <v>37188</v>
      </c>
      <c r="B12" s="2" t="n">
        <v>27</v>
      </c>
      <c r="C12" s="2" t="n">
        <v>27</v>
      </c>
      <c r="D12" s="2" t="n">
        <v>24</v>
      </c>
      <c r="E12" s="2" t="n">
        <v>27.25</v>
      </c>
      <c r="F12" s="2" t="n">
        <v>27.75</v>
      </c>
      <c r="G12" s="2" t="n">
        <v>28</v>
      </c>
      <c r="I12" s="2" t="n">
        <v>27.1875</v>
      </c>
      <c r="R12" s="2" t="n">
        <v>49.5</v>
      </c>
      <c r="AI12" s="1"/>
      <c r="AJ12" s="15"/>
      <c r="AL12" s="1" t="n">
        <v>37226</v>
      </c>
      <c r="AM12" s="2" t="n">
        <v>3.738</v>
      </c>
      <c r="AN12" s="2" t="n">
        <v>0.71</v>
      </c>
      <c r="AO12" s="2" t="n">
        <v>4.448</v>
      </c>
      <c r="AP12" s="2" t="n">
        <v>0.125</v>
      </c>
      <c r="AQ12" s="2" t="n">
        <v>3.863</v>
      </c>
      <c r="AR12" s="2" t="n">
        <v>0.71</v>
      </c>
      <c r="AS12" s="2" t="n">
        <v>4.448</v>
      </c>
      <c r="AT12" s="2" t="n">
        <v>0.94</v>
      </c>
      <c r="AU12" s="2" t="n">
        <v>4.678</v>
      </c>
    </row>
    <row r="13" customFormat="false" ht="12.75" hidden="false" customHeight="false" outlineLevel="0" collapsed="false">
      <c r="A13" s="1" t="n">
        <v>37189</v>
      </c>
      <c r="B13" s="2" t="n">
        <v>27</v>
      </c>
      <c r="C13" s="2" t="n">
        <v>27</v>
      </c>
      <c r="D13" s="2" t="n">
        <v>24</v>
      </c>
      <c r="E13" s="2" t="n">
        <v>27.25</v>
      </c>
      <c r="F13" s="2" t="n">
        <v>27.75</v>
      </c>
      <c r="G13" s="2" t="n">
        <v>28</v>
      </c>
      <c r="I13" s="2" t="n">
        <v>27.1875</v>
      </c>
      <c r="R13" s="2" t="n">
        <v>49.5</v>
      </c>
      <c r="AI13" s="1"/>
      <c r="AJ13" s="15"/>
      <c r="AL13" s="1" t="n">
        <v>37257</v>
      </c>
      <c r="AM13" s="2" t="n">
        <v>3.182</v>
      </c>
      <c r="AN13" s="2" t="n">
        <v>1.135</v>
      </c>
      <c r="AO13" s="2" t="n">
        <v>4.317</v>
      </c>
      <c r="AP13" s="2" t="n">
        <v>0.0275</v>
      </c>
      <c r="AQ13" s="2" t="n">
        <v>3.2095</v>
      </c>
      <c r="AR13" s="2" t="n">
        <v>1.135</v>
      </c>
      <c r="AS13" s="2" t="n">
        <v>4.317</v>
      </c>
      <c r="AT13" s="2" t="n">
        <v>1.955</v>
      </c>
      <c r="AU13" s="2" t="n">
        <v>5.137</v>
      </c>
    </row>
    <row r="14" customFormat="false" ht="12.75" hidden="false" customHeight="false" outlineLevel="0" collapsed="false">
      <c r="A14" s="1" t="n">
        <v>37190</v>
      </c>
      <c r="B14" s="2" t="n">
        <v>27</v>
      </c>
      <c r="C14" s="2" t="n">
        <v>27</v>
      </c>
      <c r="D14" s="2" t="n">
        <v>24</v>
      </c>
      <c r="E14" s="2" t="n">
        <v>27.25</v>
      </c>
      <c r="F14" s="2" t="n">
        <v>27.75</v>
      </c>
      <c r="G14" s="2" t="n">
        <v>28</v>
      </c>
      <c r="I14" s="2" t="n">
        <v>27.1875</v>
      </c>
      <c r="R14" s="2" t="n">
        <v>49.5</v>
      </c>
      <c r="AI14" s="1"/>
      <c r="AJ14" s="15"/>
      <c r="AL14" s="1" t="n">
        <v>37288</v>
      </c>
      <c r="AM14" s="2" t="n">
        <v>3.167</v>
      </c>
      <c r="AN14" s="2" t="n">
        <v>1.115</v>
      </c>
      <c r="AO14" s="2" t="n">
        <v>4.282</v>
      </c>
      <c r="AP14" s="2" t="n">
        <v>0.0275</v>
      </c>
      <c r="AQ14" s="2" t="n">
        <v>3.1945</v>
      </c>
      <c r="AR14" s="2" t="n">
        <v>1.115</v>
      </c>
      <c r="AS14" s="2" t="n">
        <v>4.282</v>
      </c>
      <c r="AT14" s="2" t="n">
        <v>1.915</v>
      </c>
      <c r="AU14" s="2" t="n">
        <v>5.082</v>
      </c>
    </row>
    <row r="15" customFormat="false" ht="12.75" hidden="false" customHeight="false" outlineLevel="0" collapsed="false">
      <c r="A15" s="1" t="n">
        <v>37193</v>
      </c>
      <c r="B15" s="2" t="n">
        <v>27</v>
      </c>
      <c r="C15" s="2" t="n">
        <v>27</v>
      </c>
      <c r="D15" s="2" t="n">
        <v>24</v>
      </c>
      <c r="E15" s="2" t="n">
        <v>27.25</v>
      </c>
      <c r="F15" s="2" t="n">
        <v>27.75</v>
      </c>
      <c r="G15" s="2" t="n">
        <v>28</v>
      </c>
      <c r="I15" s="2" t="n">
        <v>27.1875</v>
      </c>
      <c r="R15" s="2" t="n">
        <v>49.5</v>
      </c>
      <c r="AI15" s="1"/>
      <c r="AJ15" s="15"/>
      <c r="AL15" s="1" t="n">
        <v>37316</v>
      </c>
      <c r="AM15" s="2" t="n">
        <v>2.295</v>
      </c>
      <c r="AN15" s="2" t="n">
        <v>0.61</v>
      </c>
      <c r="AO15" s="2" t="n">
        <v>2.905</v>
      </c>
      <c r="AP15" s="2" t="n">
        <v>0.0275</v>
      </c>
      <c r="AQ15" s="2" t="n">
        <v>2.3225</v>
      </c>
      <c r="AR15" s="2" t="n">
        <v>0.61</v>
      </c>
      <c r="AS15" s="2" t="n">
        <v>2.905</v>
      </c>
      <c r="AT15" s="2" t="n">
        <v>0.725</v>
      </c>
      <c r="AU15" s="2" t="n">
        <v>3.02</v>
      </c>
    </row>
    <row r="16" customFormat="false" ht="12.75" hidden="false" customHeight="false" outlineLevel="0" collapsed="false">
      <c r="A16" s="1" t="n">
        <v>37194</v>
      </c>
      <c r="B16" s="2" t="n">
        <v>27</v>
      </c>
      <c r="C16" s="2" t="n">
        <v>27</v>
      </c>
      <c r="D16" s="2" t="n">
        <v>24</v>
      </c>
      <c r="E16" s="2" t="n">
        <v>27.25</v>
      </c>
      <c r="F16" s="2" t="n">
        <v>27.75</v>
      </c>
      <c r="G16" s="2" t="n">
        <v>28</v>
      </c>
      <c r="I16" s="2" t="n">
        <v>27.1875</v>
      </c>
      <c r="R16" s="2" t="n">
        <v>49.5</v>
      </c>
      <c r="AI16" s="1"/>
      <c r="AJ16" s="15"/>
      <c r="AL16" s="1" t="n">
        <v>37347</v>
      </c>
      <c r="AM16" s="2" t="n">
        <v>1.83</v>
      </c>
      <c r="AN16" s="2" t="n">
        <v>0.35</v>
      </c>
      <c r="AO16" s="2" t="n">
        <v>2.18</v>
      </c>
      <c r="AP16" s="2" t="n">
        <v>0.0275</v>
      </c>
      <c r="AQ16" s="2" t="n">
        <v>1.8575</v>
      </c>
      <c r="AR16" s="2" t="n">
        <v>0.35</v>
      </c>
      <c r="AS16" s="2" t="n">
        <v>2.18</v>
      </c>
      <c r="AT16" s="2" t="n">
        <v>0.4</v>
      </c>
      <c r="AU16" s="2" t="n">
        <v>2.23</v>
      </c>
    </row>
    <row r="17" customFormat="false" ht="12.75" hidden="false" customHeight="false" outlineLevel="0" collapsed="false">
      <c r="A17" s="1" t="n">
        <v>37195</v>
      </c>
      <c r="B17" s="2" t="n">
        <v>27</v>
      </c>
      <c r="C17" s="2" t="n">
        <v>27</v>
      </c>
      <c r="D17" s="2" t="n">
        <v>24</v>
      </c>
      <c r="E17" s="2" t="n">
        <v>27.25</v>
      </c>
      <c r="F17" s="2" t="n">
        <v>27.75</v>
      </c>
      <c r="G17" s="2" t="n">
        <v>28</v>
      </c>
      <c r="I17" s="2" t="n">
        <v>27.1875</v>
      </c>
      <c r="R17" s="2" t="n">
        <v>49.5</v>
      </c>
      <c r="AI17" s="1"/>
      <c r="AJ17" s="15"/>
      <c r="AL17" s="1" t="n">
        <v>37377</v>
      </c>
      <c r="AM17" s="2" t="n">
        <v>2.592</v>
      </c>
      <c r="AN17" s="2" t="n">
        <v>0.31</v>
      </c>
      <c r="AO17" s="2" t="n">
        <v>2.902</v>
      </c>
      <c r="AP17" s="2" t="n">
        <v>0.0275</v>
      </c>
      <c r="AQ17" s="2" t="n">
        <v>2.6195</v>
      </c>
      <c r="AR17" s="2" t="n">
        <v>0.31</v>
      </c>
      <c r="AS17" s="2" t="n">
        <v>2.902</v>
      </c>
      <c r="AT17" s="2" t="n">
        <v>0.36</v>
      </c>
      <c r="AU17" s="2" t="n">
        <v>2.952</v>
      </c>
    </row>
    <row r="18" customFormat="false" ht="12.75" hidden="false" customHeight="false" outlineLevel="0" collapsed="false">
      <c r="A18" s="1" t="n">
        <v>37196</v>
      </c>
      <c r="B18" s="2" t="n">
        <v>27</v>
      </c>
      <c r="C18" s="2" t="n">
        <v>28.75</v>
      </c>
      <c r="D18" s="2" t="n">
        <v>28</v>
      </c>
      <c r="E18" s="2" t="n">
        <v>29.25</v>
      </c>
      <c r="F18" s="2" t="n">
        <v>28.25</v>
      </c>
      <c r="G18" s="2" t="n">
        <v>28</v>
      </c>
      <c r="I18" s="2" t="n">
        <v>24.9</v>
      </c>
      <c r="R18" s="2" t="n">
        <v>46.4999961853027</v>
      </c>
      <c r="AI18" s="1"/>
      <c r="AJ18" s="15"/>
      <c r="AL18" s="1" t="n">
        <v>37408</v>
      </c>
      <c r="AM18" s="2" t="n">
        <v>2.852</v>
      </c>
      <c r="AN18" s="2" t="n">
        <v>0.31</v>
      </c>
      <c r="AO18" s="2" t="n">
        <v>3.162</v>
      </c>
      <c r="AP18" s="2" t="n">
        <v>0.0275</v>
      </c>
      <c r="AQ18" s="2" t="n">
        <v>2.8795</v>
      </c>
      <c r="AR18" s="2" t="n">
        <v>0.31</v>
      </c>
      <c r="AS18" s="2" t="n">
        <v>3.162</v>
      </c>
      <c r="AT18" s="2" t="n">
        <v>0.35</v>
      </c>
      <c r="AU18" s="2" t="n">
        <v>3.202</v>
      </c>
    </row>
    <row r="19" customFormat="false" ht="12.75" hidden="false" customHeight="false" outlineLevel="0" collapsed="false">
      <c r="A19" s="1" t="n">
        <v>37197</v>
      </c>
      <c r="B19" s="2" t="n">
        <v>27</v>
      </c>
      <c r="C19" s="2" t="n">
        <v>28.75</v>
      </c>
      <c r="D19" s="2" t="n">
        <v>28</v>
      </c>
      <c r="E19" s="2" t="n">
        <v>29.25</v>
      </c>
      <c r="F19" s="2" t="n">
        <v>28.25</v>
      </c>
      <c r="G19" s="2" t="n">
        <v>28</v>
      </c>
      <c r="I19" s="2" t="n">
        <v>24.9</v>
      </c>
      <c r="R19" s="2" t="n">
        <v>46.4999961853027</v>
      </c>
      <c r="AI19" s="1"/>
      <c r="AJ19" s="15"/>
      <c r="AL19" s="1" t="n">
        <v>37438</v>
      </c>
      <c r="AM19" s="2" t="n">
        <v>3.037</v>
      </c>
      <c r="AN19" s="2" t="n">
        <v>0.42</v>
      </c>
      <c r="AO19" s="2" t="n">
        <v>3.457</v>
      </c>
      <c r="AP19" s="2" t="n">
        <v>0.0275</v>
      </c>
      <c r="AQ19" s="2" t="n">
        <v>3.0645</v>
      </c>
      <c r="AR19" s="2" t="n">
        <v>0.32</v>
      </c>
      <c r="AS19" s="2" t="n">
        <v>3.357</v>
      </c>
      <c r="AT19" s="2" t="n">
        <v>0.41</v>
      </c>
      <c r="AU19" s="2" t="n">
        <v>3.447</v>
      </c>
    </row>
    <row r="20" customFormat="false" ht="12.75" hidden="false" customHeight="false" outlineLevel="0" collapsed="false">
      <c r="A20" s="1" t="n">
        <v>37200</v>
      </c>
      <c r="B20" s="2" t="n">
        <v>27</v>
      </c>
      <c r="C20" s="2" t="n">
        <v>28.75</v>
      </c>
      <c r="D20" s="2" t="n">
        <v>28</v>
      </c>
      <c r="E20" s="2" t="n">
        <v>29.25</v>
      </c>
      <c r="F20" s="2" t="n">
        <v>28.25</v>
      </c>
      <c r="G20" s="2" t="n">
        <v>28</v>
      </c>
      <c r="I20" s="2" t="n">
        <v>20.1749992370605</v>
      </c>
      <c r="R20" s="2" t="n">
        <v>46.4999961853027</v>
      </c>
      <c r="AI20" s="1"/>
      <c r="AJ20" s="15"/>
      <c r="AL20" s="1" t="n">
        <v>37469</v>
      </c>
      <c r="AM20" s="2" t="n">
        <v>3.032</v>
      </c>
      <c r="AN20" s="2" t="n">
        <v>0.42</v>
      </c>
      <c r="AO20" s="2" t="n">
        <v>3.452</v>
      </c>
      <c r="AP20" s="2" t="n">
        <v>0.085</v>
      </c>
      <c r="AQ20" s="2" t="n">
        <v>3.117</v>
      </c>
      <c r="AR20" s="2" t="n">
        <v>0.32</v>
      </c>
      <c r="AS20" s="2" t="n">
        <v>3.352</v>
      </c>
      <c r="AT20" s="2" t="n">
        <v>0.41</v>
      </c>
      <c r="AU20" s="2" t="n">
        <v>3.442</v>
      </c>
    </row>
    <row r="21" customFormat="false" ht="12.75" hidden="false" customHeight="false" outlineLevel="0" collapsed="false">
      <c r="A21" s="1" t="n">
        <v>37201</v>
      </c>
      <c r="B21" s="2" t="n">
        <v>27</v>
      </c>
      <c r="C21" s="2" t="n">
        <v>28.75</v>
      </c>
      <c r="D21" s="2" t="n">
        <v>28</v>
      </c>
      <c r="E21" s="2" t="n">
        <v>29.25</v>
      </c>
      <c r="F21" s="2" t="n">
        <v>28.25</v>
      </c>
      <c r="G21" s="2" t="n">
        <v>28</v>
      </c>
      <c r="I21" s="2" t="n">
        <v>20.1749992370605</v>
      </c>
      <c r="R21" s="2" t="n">
        <v>46.4999961853027</v>
      </c>
      <c r="AI21" s="1"/>
      <c r="AJ21" s="15"/>
      <c r="AL21" s="1" t="n">
        <v>37500</v>
      </c>
      <c r="AM21" s="2" t="n">
        <v>2.982</v>
      </c>
      <c r="AN21" s="2" t="n">
        <v>0.41</v>
      </c>
      <c r="AO21" s="2" t="n">
        <v>3.392</v>
      </c>
      <c r="AP21" s="2" t="n">
        <v>0.12</v>
      </c>
      <c r="AQ21" s="2" t="n">
        <v>3.102</v>
      </c>
      <c r="AR21" s="2" t="n">
        <v>0.31</v>
      </c>
      <c r="AS21" s="2" t="n">
        <v>3.292</v>
      </c>
      <c r="AT21" s="2" t="n">
        <v>0.37</v>
      </c>
      <c r="AU21" s="2" t="n">
        <v>3.352</v>
      </c>
    </row>
    <row r="22" customFormat="false" ht="12.75" hidden="false" customHeight="false" outlineLevel="0" collapsed="false">
      <c r="A22" s="1" t="n">
        <v>37202</v>
      </c>
      <c r="B22" s="2" t="n">
        <v>27</v>
      </c>
      <c r="C22" s="2" t="n">
        <v>28.75</v>
      </c>
      <c r="D22" s="2" t="n">
        <v>28</v>
      </c>
      <c r="E22" s="2" t="n">
        <v>29.25</v>
      </c>
      <c r="F22" s="2" t="n">
        <v>28.25</v>
      </c>
      <c r="G22" s="2" t="n">
        <v>28</v>
      </c>
      <c r="I22" s="2" t="n">
        <v>20.1749992370605</v>
      </c>
      <c r="R22" s="2" t="n">
        <v>46.4999961853027</v>
      </c>
      <c r="AI22" s="1"/>
      <c r="AJ22" s="15"/>
      <c r="AL22" s="1" t="n">
        <v>37530</v>
      </c>
      <c r="AM22" s="2" t="n">
        <v>2.889</v>
      </c>
      <c r="AN22" s="2" t="n">
        <v>0.44</v>
      </c>
      <c r="AO22" s="2" t="n">
        <v>3.329</v>
      </c>
      <c r="AP22" s="2" t="n">
        <v>0.145</v>
      </c>
      <c r="AQ22" s="2" t="n">
        <v>3.034</v>
      </c>
      <c r="AR22" s="2" t="n">
        <v>0.34</v>
      </c>
      <c r="AS22" s="2" t="n">
        <v>3.229</v>
      </c>
      <c r="AT22" s="2" t="n">
        <v>0.38</v>
      </c>
      <c r="AU22" s="2" t="n">
        <v>3.269</v>
      </c>
    </row>
    <row r="23" customFormat="false" ht="12.75" hidden="false" customHeight="false" outlineLevel="0" collapsed="false">
      <c r="A23" s="1" t="n">
        <v>37203</v>
      </c>
      <c r="B23" s="2" t="n">
        <v>27</v>
      </c>
      <c r="C23" s="2" t="n">
        <v>28.75</v>
      </c>
      <c r="D23" s="2" t="n">
        <v>28</v>
      </c>
      <c r="E23" s="2" t="n">
        <v>29.25</v>
      </c>
      <c r="F23" s="2" t="n">
        <v>28.25</v>
      </c>
      <c r="G23" s="2" t="n">
        <v>28</v>
      </c>
      <c r="I23" s="2" t="n">
        <v>20.1749992370605</v>
      </c>
      <c r="R23" s="2" t="n">
        <v>46.4999961853027</v>
      </c>
      <c r="AI23" s="1"/>
      <c r="AJ23" s="15"/>
      <c r="AL23" s="1" t="n">
        <v>37561</v>
      </c>
      <c r="AM23" s="2" t="n">
        <v>2.911</v>
      </c>
      <c r="AN23" s="2" t="n">
        <v>0.57</v>
      </c>
      <c r="AO23" s="2" t="n">
        <v>3.481</v>
      </c>
      <c r="AP23" s="2" t="n">
        <v>0.14</v>
      </c>
      <c r="AQ23" s="2" t="n">
        <v>3.051</v>
      </c>
      <c r="AR23" s="2" t="n">
        <v>0.47</v>
      </c>
      <c r="AS23" s="2" t="n">
        <v>3.381</v>
      </c>
      <c r="AT23" s="2" t="n">
        <v>0.58</v>
      </c>
      <c r="AU23" s="2" t="n">
        <v>3.491</v>
      </c>
    </row>
    <row r="24" customFormat="false" ht="12.75" hidden="false" customHeight="false" outlineLevel="0" collapsed="false">
      <c r="A24" s="1" t="n">
        <v>37204</v>
      </c>
      <c r="B24" s="2" t="n">
        <v>27</v>
      </c>
      <c r="C24" s="2" t="n">
        <v>28.75</v>
      </c>
      <c r="D24" s="2" t="n">
        <v>28</v>
      </c>
      <c r="E24" s="2" t="n">
        <v>29.25</v>
      </c>
      <c r="F24" s="2" t="n">
        <v>28.25</v>
      </c>
      <c r="G24" s="2" t="n">
        <v>28</v>
      </c>
      <c r="I24" s="2" t="n">
        <v>20.1749992370605</v>
      </c>
      <c r="R24" s="2" t="n">
        <v>46.4999961853027</v>
      </c>
      <c r="AI24" s="1"/>
      <c r="AJ24" s="15"/>
      <c r="AL24" s="1" t="n">
        <v>37591</v>
      </c>
      <c r="AM24" s="2" t="n">
        <v>2.956</v>
      </c>
      <c r="AN24" s="2" t="n">
        <v>0.79</v>
      </c>
      <c r="AO24" s="2" t="n">
        <v>3.746</v>
      </c>
      <c r="AP24" s="2" t="n">
        <v>0.135</v>
      </c>
      <c r="AQ24" s="2" t="n">
        <v>3.091</v>
      </c>
      <c r="AR24" s="2" t="n">
        <v>0.79</v>
      </c>
      <c r="AS24" s="2" t="n">
        <v>3.746</v>
      </c>
      <c r="AT24" s="2" t="n">
        <v>0.92</v>
      </c>
      <c r="AU24" s="2" t="n">
        <v>3.876</v>
      </c>
    </row>
    <row r="25" customFormat="false" ht="12.75" hidden="false" customHeight="false" outlineLevel="0" collapsed="false">
      <c r="A25" s="1" t="n">
        <v>37207</v>
      </c>
      <c r="B25" s="2" t="n">
        <v>27</v>
      </c>
      <c r="C25" s="2" t="n">
        <v>28.75</v>
      </c>
      <c r="D25" s="2" t="n">
        <v>28</v>
      </c>
      <c r="E25" s="2" t="n">
        <v>29.25</v>
      </c>
      <c r="F25" s="2" t="n">
        <v>28.25</v>
      </c>
      <c r="G25" s="2" t="n">
        <v>28</v>
      </c>
      <c r="I25" s="2" t="n">
        <v>20.1749992370605</v>
      </c>
      <c r="R25" s="2" t="n">
        <v>46.4999961853027</v>
      </c>
      <c r="AI25" s="1"/>
      <c r="AJ25" s="15"/>
      <c r="AL25" s="1" t="n">
        <v>37622</v>
      </c>
      <c r="AM25" s="2" t="n">
        <v>2.999</v>
      </c>
      <c r="AN25" s="2" t="n">
        <v>1.06</v>
      </c>
      <c r="AO25" s="2" t="n">
        <v>4.059</v>
      </c>
      <c r="AP25" s="2" t="n">
        <v>0.035</v>
      </c>
      <c r="AQ25" s="2" t="n">
        <v>3.034</v>
      </c>
      <c r="AR25" s="2" t="n">
        <v>1.06</v>
      </c>
      <c r="AS25" s="2" t="n">
        <v>4.059</v>
      </c>
      <c r="AT25" s="2" t="n">
        <v>1.775</v>
      </c>
      <c r="AU25" s="2" t="n">
        <v>4.774</v>
      </c>
    </row>
    <row r="26" customFormat="false" ht="12.75" hidden="false" customHeight="false" outlineLevel="0" collapsed="false">
      <c r="A26" s="1" t="n">
        <v>37208</v>
      </c>
      <c r="B26" s="2" t="n">
        <v>27</v>
      </c>
      <c r="C26" s="2" t="n">
        <v>28.75</v>
      </c>
      <c r="D26" s="2" t="n">
        <v>28</v>
      </c>
      <c r="E26" s="2" t="n">
        <v>29.25</v>
      </c>
      <c r="F26" s="2" t="n">
        <v>28.25</v>
      </c>
      <c r="G26" s="2" t="n">
        <v>28</v>
      </c>
      <c r="I26" s="2" t="n">
        <v>20.1749992370605</v>
      </c>
      <c r="R26" s="2" t="n">
        <v>46.4999961853027</v>
      </c>
      <c r="AI26" s="1"/>
      <c r="AJ26" s="15"/>
      <c r="AL26" s="1" t="n">
        <v>37653</v>
      </c>
      <c r="AM26" s="2" t="n">
        <v>3.042</v>
      </c>
      <c r="AN26" s="2" t="n">
        <v>1.06</v>
      </c>
      <c r="AO26" s="2" t="n">
        <v>4.102</v>
      </c>
      <c r="AP26" s="2" t="n">
        <v>0.035</v>
      </c>
      <c r="AQ26" s="2" t="n">
        <v>3.077</v>
      </c>
      <c r="AR26" s="2" t="n">
        <v>1.06</v>
      </c>
      <c r="AS26" s="2" t="n">
        <v>4.102</v>
      </c>
      <c r="AT26" s="2" t="n">
        <v>1.775</v>
      </c>
      <c r="AU26" s="2" t="n">
        <v>4.817</v>
      </c>
    </row>
    <row r="27" customFormat="false" ht="12.75" hidden="false" customHeight="false" outlineLevel="0" collapsed="false">
      <c r="A27" s="1" t="n">
        <v>37209</v>
      </c>
      <c r="B27" s="2" t="n">
        <v>27</v>
      </c>
      <c r="C27" s="2" t="n">
        <v>28.75</v>
      </c>
      <c r="D27" s="2" t="n">
        <v>28</v>
      </c>
      <c r="E27" s="2" t="n">
        <v>29.25</v>
      </c>
      <c r="F27" s="2" t="n">
        <v>28.25</v>
      </c>
      <c r="G27" s="2" t="n">
        <v>28</v>
      </c>
      <c r="I27" s="2" t="n">
        <v>20.1749992370605</v>
      </c>
      <c r="R27" s="2" t="n">
        <v>46.4999961853027</v>
      </c>
      <c r="AI27" s="1"/>
      <c r="AJ27" s="15"/>
      <c r="AL27" s="1" t="n">
        <v>37681</v>
      </c>
      <c r="AM27" s="2" t="n">
        <v>3.039</v>
      </c>
      <c r="AN27" s="2" t="n">
        <v>0.57</v>
      </c>
      <c r="AO27" s="2" t="n">
        <v>3.609</v>
      </c>
      <c r="AP27" s="2" t="n">
        <v>0.035</v>
      </c>
      <c r="AQ27" s="2" t="n">
        <v>3.074</v>
      </c>
      <c r="AR27" s="2" t="n">
        <v>0.57</v>
      </c>
      <c r="AS27" s="2" t="n">
        <v>3.609</v>
      </c>
      <c r="AT27" s="2" t="n">
        <v>0.65</v>
      </c>
      <c r="AU27" s="2" t="n">
        <v>3.689</v>
      </c>
    </row>
    <row r="28" customFormat="false" ht="12.75" hidden="false" customHeight="false" outlineLevel="0" collapsed="false">
      <c r="A28" s="1" t="n">
        <v>37210</v>
      </c>
      <c r="B28" s="2" t="n">
        <v>27</v>
      </c>
      <c r="C28" s="2" t="n">
        <v>28.75</v>
      </c>
      <c r="D28" s="2" t="n">
        <v>28</v>
      </c>
      <c r="E28" s="2" t="n">
        <v>29.25</v>
      </c>
      <c r="F28" s="2" t="n">
        <v>28.25</v>
      </c>
      <c r="G28" s="2" t="n">
        <v>28</v>
      </c>
      <c r="I28" s="2" t="n">
        <v>20.1749992370605</v>
      </c>
      <c r="R28" s="2" t="n">
        <v>46.4999961853027</v>
      </c>
      <c r="AI28" s="1"/>
      <c r="AJ28" s="15"/>
      <c r="AL28" s="1" t="n">
        <v>37712</v>
      </c>
      <c r="AM28" s="2" t="n">
        <v>3.059</v>
      </c>
      <c r="AN28" s="2" t="n">
        <v>0.36</v>
      </c>
      <c r="AO28" s="2" t="n">
        <v>3.419</v>
      </c>
      <c r="AP28" s="2" t="n">
        <v>0.035</v>
      </c>
      <c r="AQ28" s="2" t="n">
        <v>3.094</v>
      </c>
      <c r="AR28" s="2" t="n">
        <v>0.36</v>
      </c>
      <c r="AS28" s="2" t="n">
        <v>3.419</v>
      </c>
      <c r="AT28" s="2" t="n">
        <v>0.38</v>
      </c>
      <c r="AU28" s="2" t="n">
        <v>3.439</v>
      </c>
    </row>
    <row r="29" customFormat="false" ht="12.75" hidden="false" customHeight="false" outlineLevel="0" collapsed="false">
      <c r="A29" s="1" t="n">
        <v>37211</v>
      </c>
      <c r="B29" s="2" t="n">
        <v>27</v>
      </c>
      <c r="C29" s="2" t="n">
        <v>28.75</v>
      </c>
      <c r="D29" s="2" t="n">
        <v>28</v>
      </c>
      <c r="E29" s="2" t="n">
        <v>29.25</v>
      </c>
      <c r="F29" s="2" t="n">
        <v>28.25</v>
      </c>
      <c r="G29" s="2" t="n">
        <v>28</v>
      </c>
      <c r="I29" s="2" t="n">
        <v>20.1749992370605</v>
      </c>
      <c r="R29" s="2" t="n">
        <v>46.4999961853027</v>
      </c>
      <c r="AI29" s="1"/>
      <c r="AJ29" s="15"/>
      <c r="AL29" s="1" t="n">
        <v>37742</v>
      </c>
      <c r="AM29" s="2" t="n">
        <v>3.241</v>
      </c>
      <c r="AN29" s="2" t="n">
        <v>0.325</v>
      </c>
      <c r="AO29" s="2" t="n">
        <v>3.566</v>
      </c>
      <c r="AP29" s="2" t="n">
        <v>0.035</v>
      </c>
      <c r="AQ29" s="2" t="n">
        <v>3.276</v>
      </c>
      <c r="AR29" s="2" t="n">
        <v>0.325</v>
      </c>
      <c r="AS29" s="2" t="n">
        <v>3.566</v>
      </c>
      <c r="AT29" s="2" t="n">
        <v>0.33</v>
      </c>
      <c r="AU29" s="2" t="n">
        <v>3.571</v>
      </c>
    </row>
    <row r="30" customFormat="false" ht="12.75" hidden="false" customHeight="false" outlineLevel="0" collapsed="false">
      <c r="A30" s="1" t="n">
        <v>37225</v>
      </c>
      <c r="B30" s="2" t="n">
        <v>27</v>
      </c>
      <c r="C30" s="2" t="n">
        <v>28.75</v>
      </c>
      <c r="D30" s="2" t="n">
        <v>28</v>
      </c>
      <c r="E30" s="2" t="n">
        <v>28</v>
      </c>
      <c r="F30" s="2" t="n">
        <v>28.25</v>
      </c>
      <c r="G30" s="2" t="n">
        <v>28</v>
      </c>
      <c r="I30" s="2" t="n">
        <v>26</v>
      </c>
      <c r="R30" s="2" t="n">
        <v>46.4999961853027</v>
      </c>
      <c r="AI30" s="1"/>
      <c r="AJ30" s="15"/>
      <c r="AL30" s="1" t="n">
        <v>37773</v>
      </c>
      <c r="AM30" s="2" t="n">
        <v>3.449</v>
      </c>
      <c r="AN30" s="2" t="n">
        <v>0.335</v>
      </c>
      <c r="AO30" s="2" t="n">
        <v>3.784</v>
      </c>
      <c r="AP30" s="2" t="n">
        <v>0.035</v>
      </c>
      <c r="AQ30" s="2" t="n">
        <v>3.484</v>
      </c>
      <c r="AR30" s="2" t="n">
        <v>0.335</v>
      </c>
      <c r="AS30" s="2" t="n">
        <v>3.784</v>
      </c>
      <c r="AT30" s="2" t="n">
        <v>0.37</v>
      </c>
      <c r="AU30" s="2" t="n">
        <v>3.819</v>
      </c>
    </row>
    <row r="31" customFormat="false" ht="12.75" hidden="false" customHeight="false" outlineLevel="0" collapsed="false">
      <c r="A31" s="1" t="n">
        <v>37226</v>
      </c>
      <c r="B31" s="2" t="n">
        <v>31.5</v>
      </c>
      <c r="C31" s="2" t="n">
        <v>36.25</v>
      </c>
      <c r="D31" s="2" t="n">
        <v>36</v>
      </c>
      <c r="E31" s="2" t="n">
        <v>36</v>
      </c>
      <c r="F31" s="2" t="n">
        <v>33.5</v>
      </c>
      <c r="G31" s="2" t="n">
        <v>33.5</v>
      </c>
      <c r="I31" s="2" t="n">
        <v>32.5</v>
      </c>
      <c r="R31" s="2" t="n">
        <v>51.5499992370606</v>
      </c>
      <c r="AI31" s="1"/>
      <c r="AJ31" s="15"/>
      <c r="AL31" s="1" t="n">
        <v>37803</v>
      </c>
      <c r="AM31" s="2" t="n">
        <v>3.572</v>
      </c>
      <c r="AN31" s="2" t="n">
        <v>0.45</v>
      </c>
      <c r="AO31" s="2" t="n">
        <v>4.022</v>
      </c>
      <c r="AP31" s="2" t="n">
        <v>0.035</v>
      </c>
      <c r="AQ31" s="2" t="n">
        <v>3.607</v>
      </c>
      <c r="AR31" s="2" t="n">
        <v>0.35</v>
      </c>
      <c r="AS31" s="2" t="n">
        <v>3.922</v>
      </c>
      <c r="AT31" s="2" t="n">
        <v>0.41</v>
      </c>
      <c r="AU31" s="2" t="n">
        <v>3.982</v>
      </c>
    </row>
    <row r="32" customFormat="false" ht="12.75" hidden="false" customHeight="false" outlineLevel="0" collapsed="false">
      <c r="A32" s="1" t="n">
        <v>37257</v>
      </c>
      <c r="B32" s="2" t="n">
        <v>31.75</v>
      </c>
      <c r="C32" s="2" t="n">
        <v>35.6</v>
      </c>
      <c r="D32" s="2" t="n">
        <v>35.85</v>
      </c>
      <c r="E32" s="2" t="n">
        <v>35.75</v>
      </c>
      <c r="F32" s="2" t="n">
        <v>34</v>
      </c>
      <c r="G32" s="2" t="n">
        <v>33.25</v>
      </c>
      <c r="I32" s="2" t="n">
        <v>33.25</v>
      </c>
      <c r="R32" s="2" t="n">
        <v>51.3885113525391</v>
      </c>
      <c r="AI32" s="1"/>
      <c r="AJ32" s="15"/>
      <c r="AL32" s="1" t="n">
        <v>37834</v>
      </c>
      <c r="AM32" s="2" t="n">
        <v>3.477</v>
      </c>
      <c r="AN32" s="2" t="n">
        <v>0.45</v>
      </c>
      <c r="AO32" s="2" t="n">
        <v>3.927</v>
      </c>
      <c r="AP32" s="2" t="n">
        <v>0.13</v>
      </c>
      <c r="AQ32" s="2" t="n">
        <v>3.607</v>
      </c>
      <c r="AR32" s="2" t="n">
        <v>0.35</v>
      </c>
      <c r="AS32" s="2" t="n">
        <v>3.827</v>
      </c>
      <c r="AT32" s="2" t="n">
        <v>0.41</v>
      </c>
      <c r="AU32" s="2" t="n">
        <v>3.887</v>
      </c>
    </row>
    <row r="33" customFormat="false" ht="12.75" hidden="false" customHeight="false" outlineLevel="0" collapsed="false">
      <c r="A33" s="1" t="n">
        <v>37288</v>
      </c>
      <c r="B33" s="2" t="n">
        <v>31.25</v>
      </c>
      <c r="C33" s="2" t="n">
        <v>33.9</v>
      </c>
      <c r="D33" s="2" t="n">
        <v>34</v>
      </c>
      <c r="E33" s="2" t="n">
        <v>35.5</v>
      </c>
      <c r="F33" s="2" t="n">
        <v>33.25</v>
      </c>
      <c r="G33" s="2" t="n">
        <v>32.5</v>
      </c>
      <c r="I33" s="2" t="n">
        <v>33.25</v>
      </c>
      <c r="R33" s="2" t="n">
        <v>50.7947370910645</v>
      </c>
      <c r="AI33" s="1"/>
      <c r="AJ33" s="15"/>
      <c r="AL33" s="1" t="n">
        <v>37865</v>
      </c>
      <c r="AM33" s="2" t="n">
        <v>3.377</v>
      </c>
      <c r="AN33" s="2" t="n">
        <v>0.415</v>
      </c>
      <c r="AO33" s="2" t="n">
        <v>3.792</v>
      </c>
      <c r="AP33" s="2" t="n">
        <v>0.13</v>
      </c>
      <c r="AQ33" s="2" t="n">
        <v>3.507</v>
      </c>
      <c r="AR33" s="2" t="n">
        <v>0.315</v>
      </c>
      <c r="AS33" s="2" t="n">
        <v>3.692</v>
      </c>
      <c r="AT33" s="2" t="n">
        <v>0.36</v>
      </c>
      <c r="AU33" s="2" t="n">
        <v>3.737</v>
      </c>
    </row>
    <row r="34" customFormat="false" ht="12.75" hidden="false" customHeight="false" outlineLevel="0" collapsed="false">
      <c r="A34" s="1" t="n">
        <v>37316</v>
      </c>
      <c r="B34" s="2" t="n">
        <v>30.5</v>
      </c>
      <c r="C34" s="2" t="n">
        <v>30.5</v>
      </c>
      <c r="D34" s="2" t="n">
        <v>30.5</v>
      </c>
      <c r="E34" s="2" t="n">
        <v>33</v>
      </c>
      <c r="F34" s="2" t="n">
        <v>32.25</v>
      </c>
      <c r="G34" s="2" t="n">
        <v>31.75</v>
      </c>
      <c r="I34" s="2" t="n">
        <v>31</v>
      </c>
      <c r="R34" s="2" t="n">
        <v>49.5290556335449</v>
      </c>
      <c r="AI34" s="1"/>
      <c r="AJ34" s="15"/>
      <c r="AL34" s="1" t="n">
        <v>37895</v>
      </c>
      <c r="AM34" s="2" t="n">
        <v>3.253</v>
      </c>
      <c r="AN34" s="2" t="n">
        <v>0.46</v>
      </c>
      <c r="AO34" s="2" t="n">
        <v>3.713</v>
      </c>
      <c r="AP34" s="2" t="n">
        <v>0.13</v>
      </c>
      <c r="AQ34" s="2" t="n">
        <v>3.383</v>
      </c>
      <c r="AR34" s="2" t="n">
        <v>0.36</v>
      </c>
      <c r="AS34" s="2" t="n">
        <v>3.613</v>
      </c>
      <c r="AT34" s="2" t="n">
        <v>0.4</v>
      </c>
      <c r="AU34" s="2" t="n">
        <v>3.653</v>
      </c>
    </row>
    <row r="35" customFormat="false" ht="12.75" hidden="false" customHeight="false" outlineLevel="0" collapsed="false">
      <c r="A35" s="1" t="n">
        <v>37347</v>
      </c>
      <c r="B35" s="2" t="n">
        <v>29.75</v>
      </c>
      <c r="C35" s="2" t="n">
        <v>30</v>
      </c>
      <c r="D35" s="2" t="n">
        <v>28</v>
      </c>
      <c r="E35" s="2" t="n">
        <v>30.5</v>
      </c>
      <c r="F35" s="2" t="n">
        <v>30.25</v>
      </c>
      <c r="G35" s="2" t="n">
        <v>31.75</v>
      </c>
      <c r="I35" s="2" t="n">
        <v>29.75</v>
      </c>
      <c r="R35" s="2" t="n">
        <v>44.2592724609375</v>
      </c>
      <c r="AI35" s="1"/>
      <c r="AJ35" s="15"/>
      <c r="AL35" s="1" t="n">
        <v>37926</v>
      </c>
      <c r="AM35" s="2" t="n">
        <v>3.263</v>
      </c>
      <c r="AN35" s="2" t="n">
        <v>0.56</v>
      </c>
      <c r="AO35" s="2" t="n">
        <v>3.823</v>
      </c>
      <c r="AP35" s="2" t="n">
        <v>0.13</v>
      </c>
      <c r="AQ35" s="2" t="n">
        <v>3.393</v>
      </c>
      <c r="AR35" s="2" t="n">
        <v>0.46</v>
      </c>
      <c r="AS35" s="2" t="n">
        <v>3.723</v>
      </c>
      <c r="AT35" s="2" t="n">
        <v>0.72</v>
      </c>
      <c r="AU35" s="2" t="n">
        <v>3.983</v>
      </c>
    </row>
    <row r="36" customFormat="false" ht="12.75" hidden="false" customHeight="false" outlineLevel="0" collapsed="false">
      <c r="A36" s="1" t="n">
        <v>37377</v>
      </c>
      <c r="B36" s="2" t="n">
        <v>34.5</v>
      </c>
      <c r="C36" s="2" t="n">
        <v>29</v>
      </c>
      <c r="D36" s="2" t="n">
        <v>26.5</v>
      </c>
      <c r="E36" s="2" t="n">
        <v>30.5</v>
      </c>
      <c r="F36" s="2" t="n">
        <v>33.5</v>
      </c>
      <c r="G36" s="2" t="n">
        <v>37.5</v>
      </c>
      <c r="I36" s="2" t="n">
        <v>29.75</v>
      </c>
      <c r="R36" s="2" t="n">
        <v>44.6892874145508</v>
      </c>
      <c r="AI36" s="1"/>
      <c r="AJ36" s="15"/>
      <c r="AL36" s="1" t="n">
        <v>37956</v>
      </c>
      <c r="AM36" s="2" t="n">
        <v>3.293</v>
      </c>
      <c r="AN36" s="2" t="n">
        <v>0.77</v>
      </c>
      <c r="AO36" s="2" t="n">
        <v>4.063</v>
      </c>
      <c r="AP36" s="2" t="n">
        <v>0.13</v>
      </c>
      <c r="AQ36" s="2" t="n">
        <v>3.423</v>
      </c>
      <c r="AR36" s="2" t="n">
        <v>0.77</v>
      </c>
      <c r="AS36" s="2" t="n">
        <v>4.063</v>
      </c>
      <c r="AT36" s="2" t="n">
        <v>0.97</v>
      </c>
      <c r="AU36" s="2" t="n">
        <v>4.263</v>
      </c>
    </row>
    <row r="37" customFormat="false" ht="12.75" hidden="false" customHeight="false" outlineLevel="0" collapsed="false">
      <c r="A37" s="1" t="n">
        <v>37408</v>
      </c>
      <c r="B37" s="2" t="n">
        <v>42</v>
      </c>
      <c r="C37" s="2" t="n">
        <v>30.5</v>
      </c>
      <c r="D37" s="2" t="n">
        <v>28</v>
      </c>
      <c r="E37" s="2" t="n">
        <v>37</v>
      </c>
      <c r="F37" s="2" t="n">
        <v>38</v>
      </c>
      <c r="G37" s="2" t="n">
        <v>47</v>
      </c>
      <c r="I37" s="2" t="n">
        <v>36.5</v>
      </c>
      <c r="R37" s="2" t="n">
        <v>45.5408963266726</v>
      </c>
      <c r="AI37" s="1"/>
      <c r="AJ37" s="15"/>
      <c r="AL37" s="1" t="n">
        <v>37987</v>
      </c>
      <c r="AM37" s="2" t="n">
        <v>3.319</v>
      </c>
      <c r="AN37" s="2" t="n">
        <v>1.04</v>
      </c>
      <c r="AO37" s="2" t="n">
        <v>4.359</v>
      </c>
      <c r="AP37" s="2" t="n">
        <v>0.035</v>
      </c>
      <c r="AQ37" s="2" t="n">
        <v>3.354</v>
      </c>
      <c r="AR37" s="2" t="n">
        <v>1.04</v>
      </c>
      <c r="AS37" s="2" t="n">
        <v>4.359</v>
      </c>
      <c r="AT37" s="2" t="n">
        <v>1.6</v>
      </c>
      <c r="AU37" s="2" t="n">
        <v>4.919</v>
      </c>
    </row>
    <row r="38" customFormat="false" ht="12.75" hidden="false" customHeight="false" outlineLevel="0" collapsed="false">
      <c r="A38" s="1" t="n">
        <v>37438</v>
      </c>
      <c r="B38" s="2" t="n">
        <v>50</v>
      </c>
      <c r="C38" s="2" t="n">
        <v>44</v>
      </c>
      <c r="D38" s="2" t="n">
        <v>41</v>
      </c>
      <c r="E38" s="2" t="n">
        <v>46</v>
      </c>
      <c r="F38" s="2" t="n">
        <v>45.75</v>
      </c>
      <c r="G38" s="2" t="n">
        <v>57</v>
      </c>
      <c r="I38" s="2" t="n">
        <v>45.25</v>
      </c>
      <c r="R38" s="2" t="n">
        <v>48.2072105701923</v>
      </c>
      <c r="AI38" s="1"/>
      <c r="AJ38" s="15"/>
      <c r="AL38" s="1" t="n">
        <v>38018</v>
      </c>
      <c r="AM38" s="2" t="n">
        <v>3.348</v>
      </c>
      <c r="AN38" s="2" t="n">
        <v>1.04</v>
      </c>
      <c r="AO38" s="2" t="n">
        <v>4.388</v>
      </c>
      <c r="AP38" s="2" t="n">
        <v>0.035</v>
      </c>
      <c r="AQ38" s="2" t="n">
        <v>3.383</v>
      </c>
      <c r="AR38" s="2" t="n">
        <v>1.04</v>
      </c>
      <c r="AS38" s="2" t="n">
        <v>4.388</v>
      </c>
      <c r="AT38" s="2" t="n">
        <v>1.6</v>
      </c>
      <c r="AU38" s="2" t="n">
        <v>4.948</v>
      </c>
    </row>
    <row r="39" customFormat="false" ht="12.75" hidden="false" customHeight="false" outlineLevel="0" collapsed="false">
      <c r="A39" s="1" t="n">
        <v>37469</v>
      </c>
      <c r="B39" s="2" t="n">
        <v>58.5</v>
      </c>
      <c r="C39" s="2" t="n">
        <v>51</v>
      </c>
      <c r="D39" s="2" t="n">
        <v>48.5</v>
      </c>
      <c r="E39" s="2" t="n">
        <v>53</v>
      </c>
      <c r="F39" s="2" t="n">
        <v>53</v>
      </c>
      <c r="G39" s="2" t="n">
        <v>68.5</v>
      </c>
      <c r="I39" s="2" t="n">
        <v>52.25</v>
      </c>
      <c r="R39" s="2" t="n">
        <v>49.049641055147</v>
      </c>
      <c r="AI39" s="1"/>
      <c r="AJ39" s="15"/>
      <c r="AL39" s="1" t="n">
        <v>38047</v>
      </c>
      <c r="AM39" s="2" t="n">
        <v>3.352</v>
      </c>
      <c r="AN39" s="2" t="n">
        <v>0.54</v>
      </c>
      <c r="AO39" s="2" t="n">
        <v>3.892</v>
      </c>
      <c r="AP39" s="2" t="n">
        <v>0.035</v>
      </c>
      <c r="AQ39" s="2" t="n">
        <v>3.387</v>
      </c>
      <c r="AR39" s="2" t="n">
        <v>0.54</v>
      </c>
      <c r="AS39" s="2" t="n">
        <v>3.892</v>
      </c>
      <c r="AT39" s="2" t="n">
        <v>0.71</v>
      </c>
      <c r="AU39" s="2" t="n">
        <v>4.062</v>
      </c>
    </row>
    <row r="40" customFormat="false" ht="12.75" hidden="false" customHeight="false" outlineLevel="0" collapsed="false">
      <c r="A40" s="1" t="n">
        <v>37500</v>
      </c>
      <c r="B40" s="2" t="n">
        <v>48</v>
      </c>
      <c r="C40" s="2" t="n">
        <v>45</v>
      </c>
      <c r="D40" s="2" t="n">
        <v>41.5</v>
      </c>
      <c r="E40" s="2" t="n">
        <v>44.5</v>
      </c>
      <c r="F40" s="2" t="n">
        <v>44.75</v>
      </c>
      <c r="G40" s="2" t="n">
        <v>55</v>
      </c>
      <c r="I40" s="2" t="n">
        <v>40.25</v>
      </c>
      <c r="R40" s="2" t="n">
        <v>49.0011022079987</v>
      </c>
      <c r="AI40" s="1"/>
      <c r="AJ40" s="15"/>
      <c r="AL40" s="1" t="n">
        <v>38078</v>
      </c>
      <c r="AM40" s="2" t="n">
        <v>3.364</v>
      </c>
      <c r="AN40" s="2" t="n">
        <v>0.36</v>
      </c>
      <c r="AO40" s="2" t="n">
        <v>3.724</v>
      </c>
      <c r="AP40" s="2" t="n">
        <v>0.035</v>
      </c>
      <c r="AQ40" s="2" t="n">
        <v>3.399</v>
      </c>
      <c r="AR40" s="2" t="n">
        <v>0.36</v>
      </c>
      <c r="AS40" s="2" t="n">
        <v>3.724</v>
      </c>
      <c r="AT40" s="2" t="n">
        <v>0.38</v>
      </c>
      <c r="AU40" s="2" t="n">
        <v>3.744</v>
      </c>
    </row>
    <row r="41" customFormat="false" ht="12.75" hidden="false" customHeight="false" outlineLevel="0" collapsed="false">
      <c r="A41" s="1" t="n">
        <v>37530</v>
      </c>
      <c r="B41" s="2" t="n">
        <v>35.25</v>
      </c>
      <c r="C41" s="2" t="n">
        <v>35.5</v>
      </c>
      <c r="D41" s="2" t="n">
        <v>36</v>
      </c>
      <c r="E41" s="2" t="n">
        <v>38</v>
      </c>
      <c r="F41" s="2" t="n">
        <v>37.25</v>
      </c>
      <c r="G41" s="2" t="n">
        <v>37.75</v>
      </c>
      <c r="I41" s="2" t="n">
        <v>36.25</v>
      </c>
      <c r="R41" s="2" t="n">
        <v>45.595879581737</v>
      </c>
      <c r="AI41" s="1"/>
      <c r="AJ41" s="15"/>
      <c r="AL41" s="1" t="n">
        <v>38108</v>
      </c>
      <c r="AM41" s="2" t="n">
        <v>3.535</v>
      </c>
      <c r="AN41" s="2" t="n">
        <v>0.325</v>
      </c>
      <c r="AO41" s="2" t="n">
        <v>3.86</v>
      </c>
      <c r="AP41" s="2" t="n">
        <v>0.035</v>
      </c>
      <c r="AQ41" s="2" t="n">
        <v>3.57</v>
      </c>
      <c r="AR41" s="2" t="n">
        <v>0.325</v>
      </c>
      <c r="AS41" s="2" t="n">
        <v>3.86</v>
      </c>
      <c r="AT41" s="2" t="n">
        <v>0.33</v>
      </c>
      <c r="AU41" s="2" t="n">
        <v>3.865</v>
      </c>
    </row>
    <row r="42" customFormat="false" ht="12.75" hidden="false" customHeight="false" outlineLevel="0" collapsed="false">
      <c r="A42" s="1" t="n">
        <v>37561</v>
      </c>
      <c r="B42" s="2" t="n">
        <v>33.75</v>
      </c>
      <c r="C42" s="2" t="n">
        <v>33.5</v>
      </c>
      <c r="D42" s="2" t="n">
        <v>34</v>
      </c>
      <c r="E42" s="2" t="n">
        <v>34.5</v>
      </c>
      <c r="F42" s="2" t="n">
        <v>36.75</v>
      </c>
      <c r="G42" s="2" t="n">
        <v>35.75</v>
      </c>
      <c r="I42" s="2" t="n">
        <v>35.5</v>
      </c>
      <c r="R42" s="2" t="n">
        <v>50.3678711443149</v>
      </c>
      <c r="AI42" s="1"/>
      <c r="AJ42" s="15"/>
      <c r="AL42" s="1" t="n">
        <v>38139</v>
      </c>
      <c r="AM42" s="2" t="n">
        <v>3.692</v>
      </c>
      <c r="AN42" s="2" t="n">
        <v>0.335</v>
      </c>
      <c r="AO42" s="2" t="n">
        <v>4.027</v>
      </c>
      <c r="AP42" s="2" t="n">
        <v>0.035</v>
      </c>
      <c r="AQ42" s="2" t="n">
        <v>3.727</v>
      </c>
      <c r="AR42" s="2" t="n">
        <v>0.335</v>
      </c>
      <c r="AS42" s="2" t="n">
        <v>4.027</v>
      </c>
      <c r="AT42" s="2" t="n">
        <v>0.37</v>
      </c>
      <c r="AU42" s="2" t="n">
        <v>4.062</v>
      </c>
    </row>
    <row r="43" customFormat="false" ht="12.75" hidden="false" customHeight="false" outlineLevel="0" collapsed="false">
      <c r="A43" s="1" t="n">
        <v>37591</v>
      </c>
      <c r="B43" s="2" t="n">
        <v>34.5</v>
      </c>
      <c r="C43" s="2" t="n">
        <v>35.75</v>
      </c>
      <c r="D43" s="2" t="n">
        <v>36.25</v>
      </c>
      <c r="E43" s="2" t="n">
        <v>38.25</v>
      </c>
      <c r="F43" s="2" t="n">
        <v>38.75</v>
      </c>
      <c r="G43" s="2" t="n">
        <v>36.5</v>
      </c>
      <c r="I43" s="2" t="n">
        <v>37.75</v>
      </c>
      <c r="R43" s="2" t="n">
        <v>54.0851331041389</v>
      </c>
      <c r="AI43" s="1"/>
      <c r="AJ43" s="15"/>
      <c r="AL43" s="1" t="n">
        <v>38169</v>
      </c>
      <c r="AM43" s="2" t="n">
        <v>3.747</v>
      </c>
      <c r="AN43" s="2" t="n">
        <v>0.45</v>
      </c>
      <c r="AO43" s="2" t="n">
        <v>4.197</v>
      </c>
      <c r="AP43" s="2" t="n">
        <v>0.035</v>
      </c>
      <c r="AQ43" s="2" t="n">
        <v>3.782</v>
      </c>
      <c r="AR43" s="2" t="n">
        <v>0.35</v>
      </c>
      <c r="AS43" s="2" t="n">
        <v>4.097</v>
      </c>
      <c r="AT43" s="2" t="n">
        <v>0.41</v>
      </c>
      <c r="AU43" s="2" t="n">
        <v>4.157</v>
      </c>
    </row>
    <row r="44" customFormat="false" ht="12.75" hidden="false" customHeight="false" outlineLevel="0" collapsed="false">
      <c r="A44" s="1" t="n">
        <v>37622</v>
      </c>
      <c r="B44" s="2" t="n">
        <v>35.25</v>
      </c>
      <c r="C44" s="2" t="n">
        <v>39.75</v>
      </c>
      <c r="D44" s="2" t="n">
        <v>40</v>
      </c>
      <c r="E44" s="2" t="n">
        <v>40</v>
      </c>
      <c r="F44" s="2" t="n">
        <v>39.5</v>
      </c>
      <c r="G44" s="2" t="n">
        <v>37.25</v>
      </c>
      <c r="I44" s="2" t="n">
        <v>28.5</v>
      </c>
      <c r="R44" s="2" t="n">
        <v>49.2506280298266</v>
      </c>
      <c r="AI44" s="1"/>
      <c r="AJ44" s="15"/>
      <c r="AL44" s="1" t="n">
        <v>38200</v>
      </c>
      <c r="AM44" s="2" t="n">
        <v>3.632</v>
      </c>
      <c r="AN44" s="2" t="n">
        <v>0.45</v>
      </c>
      <c r="AO44" s="2" t="n">
        <v>4.082</v>
      </c>
      <c r="AP44" s="2" t="n">
        <v>0.13</v>
      </c>
      <c r="AQ44" s="2" t="n">
        <v>3.762</v>
      </c>
      <c r="AR44" s="2" t="n">
        <v>0.35</v>
      </c>
      <c r="AS44" s="2" t="n">
        <v>3.982</v>
      </c>
      <c r="AT44" s="2" t="n">
        <v>0.41</v>
      </c>
      <c r="AU44" s="2" t="n">
        <v>4.042</v>
      </c>
    </row>
    <row r="45" customFormat="false" ht="12.75" hidden="false" customHeight="false" outlineLevel="0" collapsed="false">
      <c r="A45" s="1" t="n">
        <v>37653</v>
      </c>
      <c r="B45" s="2" t="n">
        <v>34.75</v>
      </c>
      <c r="C45" s="2" t="n">
        <v>38.25</v>
      </c>
      <c r="D45" s="2" t="n">
        <v>38.5</v>
      </c>
      <c r="E45" s="2" t="n">
        <v>39</v>
      </c>
      <c r="F45" s="2" t="n">
        <v>38</v>
      </c>
      <c r="G45" s="2" t="n">
        <v>36.75</v>
      </c>
      <c r="I45" s="2" t="n">
        <v>27.5</v>
      </c>
      <c r="R45" s="2" t="n">
        <v>47.771043507246</v>
      </c>
      <c r="AI45" s="1"/>
      <c r="AJ45" s="15"/>
      <c r="AL45" s="1" t="n">
        <v>38231</v>
      </c>
      <c r="AM45" s="2" t="n">
        <v>3.485</v>
      </c>
      <c r="AN45" s="2" t="n">
        <v>0.415</v>
      </c>
      <c r="AO45" s="2" t="n">
        <v>3.9</v>
      </c>
      <c r="AP45" s="2" t="n">
        <v>0.13</v>
      </c>
      <c r="AQ45" s="2" t="n">
        <v>3.615</v>
      </c>
      <c r="AR45" s="2" t="n">
        <v>0.315</v>
      </c>
      <c r="AS45" s="2" t="n">
        <v>3.8</v>
      </c>
      <c r="AT45" s="2" t="n">
        <v>0.36</v>
      </c>
      <c r="AU45" s="2" t="n">
        <v>3.845</v>
      </c>
    </row>
    <row r="46" customFormat="false" ht="12.75" hidden="false" customHeight="false" outlineLevel="0" collapsed="false">
      <c r="A46" s="1" t="n">
        <v>37681</v>
      </c>
      <c r="B46" s="2" t="n">
        <v>34.75</v>
      </c>
      <c r="C46" s="2" t="n">
        <v>34</v>
      </c>
      <c r="D46" s="2" t="n">
        <v>34</v>
      </c>
      <c r="E46" s="2" t="n">
        <v>37</v>
      </c>
      <c r="F46" s="2" t="n">
        <v>36.5</v>
      </c>
      <c r="G46" s="2" t="n">
        <v>36.75</v>
      </c>
      <c r="I46" s="2" t="n">
        <v>25</v>
      </c>
      <c r="R46" s="2" t="n">
        <v>46.2115720216899</v>
      </c>
      <c r="AI46" s="1"/>
      <c r="AJ46" s="15"/>
      <c r="AL46" s="1" t="n">
        <v>38261</v>
      </c>
      <c r="AM46" s="2" t="n">
        <v>3.32</v>
      </c>
      <c r="AN46" s="2" t="n">
        <v>0.46</v>
      </c>
      <c r="AO46" s="2" t="n">
        <v>3.78</v>
      </c>
      <c r="AP46" s="2" t="n">
        <v>0.13</v>
      </c>
      <c r="AQ46" s="2" t="n">
        <v>3.45</v>
      </c>
      <c r="AR46" s="2" t="n">
        <v>0.36</v>
      </c>
      <c r="AS46" s="2" t="n">
        <v>3.68</v>
      </c>
      <c r="AT46" s="2" t="n">
        <v>0.4</v>
      </c>
      <c r="AU46" s="2" t="n">
        <v>3.72</v>
      </c>
    </row>
    <row r="47" customFormat="false" ht="12.75" hidden="false" customHeight="false" outlineLevel="0" collapsed="false">
      <c r="A47" s="1" t="n">
        <v>37712</v>
      </c>
      <c r="B47" s="2" t="n">
        <v>34.25</v>
      </c>
      <c r="C47" s="2" t="n">
        <v>34.25</v>
      </c>
      <c r="D47" s="2" t="n">
        <v>31</v>
      </c>
      <c r="E47" s="2" t="n">
        <v>35</v>
      </c>
      <c r="F47" s="2" t="n">
        <v>36</v>
      </c>
      <c r="G47" s="2" t="n">
        <v>36.25</v>
      </c>
      <c r="I47" s="2" t="n">
        <v>23.5</v>
      </c>
      <c r="R47" s="2" t="n">
        <v>43.9638332927547</v>
      </c>
      <c r="AI47" s="1"/>
      <c r="AJ47" s="15"/>
      <c r="AL47" s="1" t="n">
        <v>38292</v>
      </c>
      <c r="AM47" s="2" t="n">
        <v>3.315</v>
      </c>
      <c r="AN47" s="2" t="n">
        <v>0.56</v>
      </c>
      <c r="AO47" s="2" t="n">
        <v>3.875</v>
      </c>
      <c r="AP47" s="2" t="n">
        <v>0.13</v>
      </c>
      <c r="AQ47" s="2" t="n">
        <v>3.445</v>
      </c>
      <c r="AR47" s="2" t="n">
        <v>0.46</v>
      </c>
      <c r="AS47" s="2" t="n">
        <v>3.775</v>
      </c>
      <c r="AT47" s="2" t="n">
        <v>0.725</v>
      </c>
      <c r="AU47" s="2" t="n">
        <v>4.04</v>
      </c>
    </row>
    <row r="48" customFormat="false" ht="12.75" hidden="false" customHeight="false" outlineLevel="0" collapsed="false">
      <c r="A48" s="1" t="n">
        <v>37742</v>
      </c>
      <c r="B48" s="2" t="n">
        <v>34.25</v>
      </c>
      <c r="C48" s="2" t="n">
        <v>30.75</v>
      </c>
      <c r="D48" s="2" t="n">
        <v>27.5</v>
      </c>
      <c r="E48" s="2" t="n">
        <v>35</v>
      </c>
      <c r="F48" s="2" t="n">
        <v>36.5</v>
      </c>
      <c r="G48" s="2" t="n">
        <v>36.25</v>
      </c>
      <c r="I48" s="2" t="n">
        <v>24.5</v>
      </c>
      <c r="R48" s="2" t="n">
        <v>44.1226874001892</v>
      </c>
      <c r="AI48" s="1"/>
      <c r="AJ48" s="15"/>
      <c r="AL48" s="1" t="n">
        <v>38322</v>
      </c>
      <c r="AM48" s="2" t="n">
        <v>3.353</v>
      </c>
      <c r="AN48" s="2" t="n">
        <v>0.77</v>
      </c>
      <c r="AO48" s="2" t="n">
        <v>4.123</v>
      </c>
      <c r="AP48" s="2" t="n">
        <v>0.13</v>
      </c>
      <c r="AQ48" s="2" t="n">
        <v>3.483</v>
      </c>
      <c r="AR48" s="2" t="n">
        <v>0.77</v>
      </c>
      <c r="AS48" s="2" t="n">
        <v>4.123</v>
      </c>
      <c r="AT48" s="2" t="n">
        <v>0.98</v>
      </c>
      <c r="AU48" s="2" t="n">
        <v>4.333</v>
      </c>
    </row>
    <row r="49" customFormat="false" ht="12.75" hidden="false" customHeight="false" outlineLevel="0" collapsed="false">
      <c r="A49" s="1" t="n">
        <v>37773</v>
      </c>
      <c r="B49" s="2" t="n">
        <v>38.75</v>
      </c>
      <c r="C49" s="2" t="n">
        <v>32</v>
      </c>
      <c r="D49" s="2" t="n">
        <v>28.75</v>
      </c>
      <c r="E49" s="2" t="n">
        <v>39.5</v>
      </c>
      <c r="F49" s="2" t="n">
        <v>41</v>
      </c>
      <c r="G49" s="2" t="n">
        <v>43.25</v>
      </c>
      <c r="I49" s="2" t="n">
        <v>28.5</v>
      </c>
      <c r="R49" s="2" t="n">
        <v>44.5933114462474</v>
      </c>
      <c r="AI49" s="1"/>
      <c r="AJ49" s="15"/>
      <c r="AL49" s="1" t="n">
        <v>38353</v>
      </c>
      <c r="AM49" s="2" t="n">
        <v>3.398</v>
      </c>
      <c r="AN49" s="2" t="n">
        <v>1.04</v>
      </c>
      <c r="AO49" s="2" t="n">
        <v>4.438</v>
      </c>
      <c r="AP49" s="2" t="n">
        <v>0.045</v>
      </c>
      <c r="AQ49" s="2" t="n">
        <v>3.443</v>
      </c>
      <c r="AR49" s="2" t="n">
        <v>1.04</v>
      </c>
      <c r="AS49" s="2" t="n">
        <v>4.438</v>
      </c>
      <c r="AT49" s="2" t="n">
        <v>1.615</v>
      </c>
      <c r="AU49" s="2" t="n">
        <v>5.013</v>
      </c>
    </row>
    <row r="50" customFormat="false" ht="12.75" hidden="false" customHeight="false" outlineLevel="0" collapsed="false">
      <c r="A50" s="1" t="n">
        <v>37803</v>
      </c>
      <c r="B50" s="2" t="n">
        <v>53.25</v>
      </c>
      <c r="C50" s="2" t="n">
        <v>51.5</v>
      </c>
      <c r="D50" s="2" t="n">
        <v>47</v>
      </c>
      <c r="E50" s="2" t="n">
        <v>49.5</v>
      </c>
      <c r="F50" s="2" t="n">
        <v>55</v>
      </c>
      <c r="G50" s="2" t="n">
        <v>59.25</v>
      </c>
      <c r="I50" s="2" t="n">
        <v>38.75</v>
      </c>
      <c r="R50" s="2" t="n">
        <v>45.0003128502895</v>
      </c>
      <c r="AI50" s="1"/>
      <c r="AJ50" s="15"/>
      <c r="AL50" s="1" t="n">
        <v>38384</v>
      </c>
      <c r="AM50" s="2" t="n">
        <v>3.436</v>
      </c>
      <c r="AN50" s="2" t="n">
        <v>1.04</v>
      </c>
      <c r="AO50" s="2" t="n">
        <v>4.476</v>
      </c>
      <c r="AP50" s="2" t="n">
        <v>0.045</v>
      </c>
      <c r="AQ50" s="2" t="n">
        <v>3.481</v>
      </c>
      <c r="AR50" s="2" t="n">
        <v>1.04</v>
      </c>
      <c r="AS50" s="2" t="n">
        <v>4.476</v>
      </c>
      <c r="AT50" s="2" t="n">
        <v>1.615</v>
      </c>
      <c r="AU50" s="2" t="n">
        <v>5.051</v>
      </c>
    </row>
    <row r="51" customFormat="false" ht="12.75" hidden="false" customHeight="false" outlineLevel="0" collapsed="false">
      <c r="A51" s="1" t="n">
        <v>37834</v>
      </c>
      <c r="B51" s="2" t="n">
        <v>59.75</v>
      </c>
      <c r="C51" s="2" t="n">
        <v>58.5</v>
      </c>
      <c r="D51" s="2" t="n">
        <v>55</v>
      </c>
      <c r="E51" s="2" t="n">
        <v>58.5</v>
      </c>
      <c r="F51" s="2" t="n">
        <v>61.25</v>
      </c>
      <c r="G51" s="2" t="n">
        <v>67.75</v>
      </c>
      <c r="I51" s="2" t="n">
        <v>47.5</v>
      </c>
      <c r="R51" s="2" t="n">
        <v>45.4530229983863</v>
      </c>
      <c r="AI51" s="1"/>
      <c r="AJ51" s="15"/>
      <c r="AL51" s="1" t="n">
        <v>38412</v>
      </c>
      <c r="AM51" s="2" t="n">
        <v>3.43</v>
      </c>
      <c r="AN51" s="2" t="n">
        <v>0.54</v>
      </c>
      <c r="AO51" s="2" t="n">
        <v>3.97</v>
      </c>
      <c r="AP51" s="2" t="n">
        <v>0.045</v>
      </c>
      <c r="AQ51" s="2" t="n">
        <v>3.475</v>
      </c>
      <c r="AR51" s="2" t="n">
        <v>0.54</v>
      </c>
      <c r="AS51" s="2" t="n">
        <v>3.97</v>
      </c>
      <c r="AT51" s="2" t="n">
        <v>0.715</v>
      </c>
      <c r="AU51" s="2" t="n">
        <v>4.145</v>
      </c>
    </row>
    <row r="52" customFormat="false" ht="12.75" hidden="false" customHeight="false" outlineLevel="0" collapsed="false">
      <c r="A52" s="1" t="n">
        <v>37865</v>
      </c>
      <c r="B52" s="2" t="n">
        <v>47.25</v>
      </c>
      <c r="C52" s="2" t="n">
        <v>49</v>
      </c>
      <c r="D52" s="2" t="n">
        <v>45.5</v>
      </c>
      <c r="E52" s="2" t="n">
        <v>53.5</v>
      </c>
      <c r="F52" s="2" t="n">
        <v>48.25</v>
      </c>
      <c r="G52" s="2" t="n">
        <v>53.25</v>
      </c>
      <c r="I52" s="2" t="n">
        <v>37.5</v>
      </c>
      <c r="R52" s="2" t="n">
        <v>45.5139495971812</v>
      </c>
      <c r="AI52" s="1"/>
      <c r="AJ52" s="15"/>
      <c r="AL52" s="1" t="n">
        <v>38443</v>
      </c>
      <c r="AM52" s="2" t="n">
        <v>3.43</v>
      </c>
      <c r="AN52" s="2" t="n">
        <v>0.36</v>
      </c>
      <c r="AO52" s="2" t="n">
        <v>3.79</v>
      </c>
      <c r="AP52" s="2" t="n">
        <v>0.045</v>
      </c>
      <c r="AQ52" s="2" t="n">
        <v>3.475</v>
      </c>
      <c r="AR52" s="2" t="n">
        <v>0.36</v>
      </c>
      <c r="AS52" s="2" t="n">
        <v>3.79</v>
      </c>
      <c r="AT52" s="2" t="n">
        <v>0.38</v>
      </c>
      <c r="AU52" s="2" t="n">
        <v>3.81</v>
      </c>
    </row>
    <row r="53" customFormat="false" ht="12.75" hidden="false" customHeight="false" outlineLevel="0" collapsed="false">
      <c r="A53" s="1" t="n">
        <v>37895</v>
      </c>
      <c r="B53" s="2" t="n">
        <v>36.75</v>
      </c>
      <c r="C53" s="2" t="n">
        <v>38.75</v>
      </c>
      <c r="D53" s="2" t="n">
        <v>39</v>
      </c>
      <c r="E53" s="2" t="n">
        <v>39.75</v>
      </c>
      <c r="F53" s="2" t="n">
        <v>38</v>
      </c>
      <c r="G53" s="2" t="n">
        <v>39</v>
      </c>
      <c r="I53" s="2" t="n">
        <v>28</v>
      </c>
      <c r="R53" s="2" t="n">
        <v>45.6998506661026</v>
      </c>
      <c r="AI53" s="1"/>
      <c r="AJ53" s="15"/>
      <c r="AL53" s="1" t="n">
        <v>38473</v>
      </c>
      <c r="AM53" s="2" t="n">
        <v>3.6</v>
      </c>
      <c r="AN53" s="2" t="n">
        <v>0.325</v>
      </c>
      <c r="AO53" s="2" t="n">
        <v>3.925</v>
      </c>
      <c r="AP53" s="2" t="n">
        <v>0.045</v>
      </c>
      <c r="AQ53" s="2" t="n">
        <v>3.645</v>
      </c>
      <c r="AR53" s="2" t="n">
        <v>0.325</v>
      </c>
      <c r="AS53" s="2" t="n">
        <v>3.925</v>
      </c>
      <c r="AT53" s="2" t="n">
        <v>0.33</v>
      </c>
      <c r="AU53" s="2" t="n">
        <v>3.93</v>
      </c>
    </row>
    <row r="54" customFormat="false" ht="12.75" hidden="false" customHeight="false" outlineLevel="0" collapsed="false">
      <c r="A54" s="1" t="n">
        <v>37926</v>
      </c>
      <c r="B54" s="2" t="n">
        <v>35.25</v>
      </c>
      <c r="C54" s="2" t="n">
        <v>34.75</v>
      </c>
      <c r="D54" s="2" t="n">
        <v>35</v>
      </c>
      <c r="E54" s="2" t="n">
        <v>37</v>
      </c>
      <c r="F54" s="2" t="n">
        <v>38.25</v>
      </c>
      <c r="G54" s="2" t="n">
        <v>37</v>
      </c>
      <c r="I54" s="2" t="n">
        <v>25.5</v>
      </c>
      <c r="R54" s="2" t="n">
        <v>49.1504376331642</v>
      </c>
      <c r="AI54" s="1"/>
      <c r="AJ54" s="15"/>
      <c r="AL54" s="1" t="n">
        <v>38504</v>
      </c>
      <c r="AM54" s="2" t="n">
        <v>3.752</v>
      </c>
      <c r="AN54" s="2" t="n">
        <v>0.335</v>
      </c>
      <c r="AO54" s="2" t="n">
        <v>4.087</v>
      </c>
      <c r="AP54" s="2" t="n">
        <v>0.045</v>
      </c>
      <c r="AQ54" s="2" t="n">
        <v>3.797</v>
      </c>
      <c r="AR54" s="2" t="n">
        <v>0.335</v>
      </c>
      <c r="AS54" s="2" t="n">
        <v>4.087</v>
      </c>
      <c r="AT54" s="2" t="n">
        <v>0.37</v>
      </c>
      <c r="AU54" s="2" t="n">
        <v>4.122</v>
      </c>
    </row>
    <row r="55" customFormat="false" ht="12.75" hidden="false" customHeight="false" outlineLevel="0" collapsed="false">
      <c r="A55" s="1" t="n">
        <v>37956</v>
      </c>
      <c r="B55" s="2" t="n">
        <v>35.25</v>
      </c>
      <c r="C55" s="2" t="n">
        <v>37.25</v>
      </c>
      <c r="D55" s="2" t="n">
        <v>37.5</v>
      </c>
      <c r="E55" s="2" t="n">
        <v>40.25</v>
      </c>
      <c r="F55" s="2" t="n">
        <v>39</v>
      </c>
      <c r="G55" s="2" t="n">
        <v>36.75</v>
      </c>
      <c r="I55" s="2" t="n">
        <v>29</v>
      </c>
      <c r="R55" s="2" t="n">
        <v>51.5976284891781</v>
      </c>
      <c r="AI55" s="1"/>
      <c r="AJ55" s="15"/>
      <c r="AL55" s="1" t="n">
        <v>38534</v>
      </c>
      <c r="AM55" s="2" t="n">
        <v>3.8395</v>
      </c>
      <c r="AN55" s="2" t="n">
        <v>0.45</v>
      </c>
      <c r="AO55" s="2" t="n">
        <v>4.2895</v>
      </c>
      <c r="AP55" s="2" t="n">
        <v>0.045</v>
      </c>
      <c r="AQ55" s="2" t="n">
        <v>3.8845</v>
      </c>
      <c r="AR55" s="2" t="n">
        <v>0.35</v>
      </c>
      <c r="AS55" s="2" t="n">
        <v>4.1895</v>
      </c>
      <c r="AT55" s="2" t="n">
        <v>0.41</v>
      </c>
      <c r="AU55" s="2" t="n">
        <v>4.2495</v>
      </c>
    </row>
    <row r="56" customFormat="false" ht="12.75" hidden="false" customHeight="false" outlineLevel="0" collapsed="false">
      <c r="A56" s="1" t="n">
        <v>37987</v>
      </c>
      <c r="B56" s="2" t="n">
        <v>36.23</v>
      </c>
      <c r="C56" s="2" t="n">
        <v>40.27</v>
      </c>
      <c r="D56" s="2" t="n">
        <v>40.1</v>
      </c>
      <c r="E56" s="2" t="n">
        <v>40.75</v>
      </c>
      <c r="F56" s="2" t="n">
        <v>40.15</v>
      </c>
      <c r="G56" s="2" t="n">
        <v>38.43</v>
      </c>
      <c r="I56" s="2" t="n">
        <v>19.25</v>
      </c>
      <c r="R56" s="2" t="n">
        <v>49.9523156286909</v>
      </c>
      <c r="AI56" s="1"/>
      <c r="AJ56" s="15"/>
      <c r="AL56" s="1" t="n">
        <v>38565</v>
      </c>
      <c r="AM56" s="2" t="n">
        <v>3.7245</v>
      </c>
      <c r="AN56" s="2" t="n">
        <v>0.45</v>
      </c>
      <c r="AO56" s="2" t="n">
        <v>4.1745</v>
      </c>
      <c r="AP56" s="2" t="n">
        <v>0.13</v>
      </c>
      <c r="AQ56" s="2" t="n">
        <v>3.8545</v>
      </c>
      <c r="AR56" s="2" t="n">
        <v>0.35</v>
      </c>
      <c r="AS56" s="2" t="n">
        <v>4.0745</v>
      </c>
      <c r="AT56" s="2" t="n">
        <v>0.41</v>
      </c>
      <c r="AU56" s="2" t="n">
        <v>4.1345</v>
      </c>
    </row>
    <row r="57" customFormat="false" ht="12.75" hidden="false" customHeight="false" outlineLevel="0" collapsed="false">
      <c r="A57" s="1" t="n">
        <v>38018</v>
      </c>
      <c r="B57" s="2" t="n">
        <v>35.8</v>
      </c>
      <c r="C57" s="2" t="n">
        <v>38.98</v>
      </c>
      <c r="D57" s="2" t="n">
        <v>38.81</v>
      </c>
      <c r="E57" s="2" t="n">
        <v>39.89</v>
      </c>
      <c r="F57" s="2" t="n">
        <v>38.87</v>
      </c>
      <c r="G57" s="2" t="n">
        <v>38</v>
      </c>
      <c r="I57" s="2" t="n">
        <v>21.5</v>
      </c>
      <c r="R57" s="2" t="n">
        <v>48.2343200254431</v>
      </c>
      <c r="AI57" s="1"/>
      <c r="AJ57" s="15"/>
      <c r="AL57" s="1" t="n">
        <v>38596</v>
      </c>
      <c r="AM57" s="2" t="n">
        <v>3.5775</v>
      </c>
      <c r="AN57" s="2" t="n">
        <v>0.415</v>
      </c>
      <c r="AO57" s="2" t="n">
        <v>3.9925</v>
      </c>
      <c r="AP57" s="2" t="n">
        <v>0.13</v>
      </c>
      <c r="AQ57" s="2" t="n">
        <v>3.7075</v>
      </c>
      <c r="AR57" s="2" t="n">
        <v>0.315</v>
      </c>
      <c r="AS57" s="2" t="n">
        <v>3.8925</v>
      </c>
      <c r="AT57" s="2" t="n">
        <v>0.36</v>
      </c>
      <c r="AU57" s="2" t="n">
        <v>3.9375</v>
      </c>
    </row>
    <row r="58" customFormat="false" ht="12.75" hidden="false" customHeight="false" outlineLevel="0" collapsed="false">
      <c r="A58" s="1" t="n">
        <v>38047</v>
      </c>
      <c r="B58" s="2" t="n">
        <v>35.8</v>
      </c>
      <c r="C58" s="2" t="n">
        <v>35.32</v>
      </c>
      <c r="D58" s="2" t="n">
        <v>34.95</v>
      </c>
      <c r="E58" s="2" t="n">
        <v>38.17</v>
      </c>
      <c r="F58" s="2" t="n">
        <v>37.58</v>
      </c>
      <c r="G58" s="2" t="n">
        <v>38</v>
      </c>
      <c r="I58" s="2" t="n">
        <v>18.5</v>
      </c>
      <c r="R58" s="2" t="n">
        <v>46.0402840636463</v>
      </c>
      <c r="AI58" s="1"/>
      <c r="AJ58" s="15"/>
      <c r="AL58" s="1" t="n">
        <v>38626</v>
      </c>
      <c r="AM58" s="2" t="n">
        <v>3.4125</v>
      </c>
      <c r="AN58" s="2" t="n">
        <v>0.46</v>
      </c>
      <c r="AO58" s="2" t="n">
        <v>3.8725</v>
      </c>
      <c r="AP58" s="2" t="n">
        <v>0.13</v>
      </c>
      <c r="AQ58" s="2" t="n">
        <v>3.5425</v>
      </c>
      <c r="AR58" s="2" t="n">
        <v>0.36</v>
      </c>
      <c r="AS58" s="2" t="n">
        <v>3.7725</v>
      </c>
      <c r="AT58" s="2" t="n">
        <v>0.4</v>
      </c>
      <c r="AU58" s="2" t="n">
        <v>3.8125</v>
      </c>
    </row>
    <row r="59" customFormat="false" ht="12.75" hidden="false" customHeight="false" outlineLevel="0" collapsed="false">
      <c r="A59" s="1" t="n">
        <v>38078</v>
      </c>
      <c r="B59" s="2" t="n">
        <v>35.37</v>
      </c>
      <c r="C59" s="2" t="n">
        <v>35.54</v>
      </c>
      <c r="D59" s="2" t="n">
        <v>32.38</v>
      </c>
      <c r="E59" s="2" t="n">
        <v>36.45</v>
      </c>
      <c r="F59" s="2" t="n">
        <v>37.16</v>
      </c>
      <c r="G59" s="2" t="n">
        <v>37.57</v>
      </c>
      <c r="I59" s="2" t="n">
        <v>26.5</v>
      </c>
      <c r="R59" s="2" t="n">
        <v>42.9864597238055</v>
      </c>
      <c r="AI59" s="1"/>
      <c r="AJ59" s="15"/>
      <c r="AL59" s="1" t="n">
        <v>38657</v>
      </c>
      <c r="AM59" s="2" t="n">
        <v>3.4075</v>
      </c>
      <c r="AN59" s="2" t="n">
        <v>0.56</v>
      </c>
      <c r="AO59" s="2" t="n">
        <v>3.9675</v>
      </c>
      <c r="AP59" s="2" t="n">
        <v>0.13</v>
      </c>
      <c r="AQ59" s="2" t="n">
        <v>3.5375</v>
      </c>
      <c r="AR59" s="2" t="n">
        <v>0.46</v>
      </c>
      <c r="AS59" s="2" t="n">
        <v>3.8675</v>
      </c>
      <c r="AT59" s="2" t="n">
        <v>0.73</v>
      </c>
      <c r="AU59" s="2" t="n">
        <v>4.1375</v>
      </c>
    </row>
    <row r="60" customFormat="false" ht="12.75" hidden="false" customHeight="false" outlineLevel="0" collapsed="false">
      <c r="A60" s="1" t="n">
        <v>38108</v>
      </c>
      <c r="B60" s="2" t="n">
        <v>35.37</v>
      </c>
      <c r="C60" s="2" t="n">
        <v>32.53</v>
      </c>
      <c r="D60" s="2" t="n">
        <v>29.38</v>
      </c>
      <c r="E60" s="2" t="n">
        <v>36.45</v>
      </c>
      <c r="F60" s="2" t="n">
        <v>37.59</v>
      </c>
      <c r="G60" s="2" t="n">
        <v>37.57</v>
      </c>
      <c r="I60" s="2" t="n">
        <v>26.5</v>
      </c>
      <c r="R60" s="2" t="n">
        <v>42.9110653422317</v>
      </c>
      <c r="AI60" s="1"/>
      <c r="AJ60" s="15"/>
      <c r="AL60" s="1" t="n">
        <v>38687</v>
      </c>
      <c r="AM60" s="2" t="n">
        <v>3.4455</v>
      </c>
      <c r="AN60" s="2" t="n">
        <v>0.77</v>
      </c>
      <c r="AO60" s="2" t="n">
        <v>4.2155</v>
      </c>
      <c r="AP60" s="2" t="n">
        <v>0.13</v>
      </c>
      <c r="AQ60" s="2" t="n">
        <v>3.5755</v>
      </c>
      <c r="AR60" s="2" t="n">
        <v>0.77</v>
      </c>
      <c r="AS60" s="2" t="n">
        <v>4.2155</v>
      </c>
      <c r="AT60" s="2" t="n">
        <v>0.98</v>
      </c>
      <c r="AU60" s="2" t="n">
        <v>4.4255</v>
      </c>
    </row>
    <row r="61" customFormat="false" ht="12.75" hidden="false" customHeight="false" outlineLevel="0" collapsed="false">
      <c r="A61" s="1" t="n">
        <v>38139</v>
      </c>
      <c r="B61" s="2" t="n">
        <v>39.23</v>
      </c>
      <c r="C61" s="2" t="n">
        <v>33.6</v>
      </c>
      <c r="D61" s="2" t="n">
        <v>30.45</v>
      </c>
      <c r="E61" s="2" t="n">
        <v>40.32</v>
      </c>
      <c r="F61" s="2" t="n">
        <v>41.44</v>
      </c>
      <c r="G61" s="2" t="n">
        <v>43.56</v>
      </c>
      <c r="I61" s="2" t="n">
        <v>32.5</v>
      </c>
      <c r="R61" s="2" t="n">
        <v>43.4747670620599</v>
      </c>
      <c r="AI61" s="1"/>
      <c r="AJ61" s="15"/>
      <c r="AL61" s="1" t="n">
        <v>38718</v>
      </c>
      <c r="AM61" s="2" t="n">
        <v>3.4905</v>
      </c>
      <c r="AN61" s="2" t="n">
        <v>1.04</v>
      </c>
      <c r="AO61" s="2" t="n">
        <v>4.5305</v>
      </c>
      <c r="AP61" s="2" t="n">
        <v>0.045</v>
      </c>
      <c r="AQ61" s="2" t="n">
        <v>3.5355</v>
      </c>
      <c r="AR61" s="2" t="n">
        <v>1.04</v>
      </c>
      <c r="AS61" s="2" t="n">
        <v>4.5305</v>
      </c>
      <c r="AT61" s="2" t="n">
        <v>1.6</v>
      </c>
      <c r="AU61" s="2" t="n">
        <v>5.0905</v>
      </c>
    </row>
    <row r="62" customFormat="false" ht="12.75" hidden="false" customHeight="false" outlineLevel="0" collapsed="false">
      <c r="A62" s="1" t="n">
        <v>38169</v>
      </c>
      <c r="B62" s="2" t="n">
        <v>51.64</v>
      </c>
      <c r="C62" s="2" t="n">
        <v>50.39</v>
      </c>
      <c r="D62" s="2" t="n">
        <v>46.11</v>
      </c>
      <c r="E62" s="2" t="n">
        <v>48.91</v>
      </c>
      <c r="F62" s="2" t="n">
        <v>53.41</v>
      </c>
      <c r="G62" s="2" t="n">
        <v>57.24</v>
      </c>
      <c r="I62" s="2" t="n">
        <v>36.5</v>
      </c>
      <c r="R62" s="2" t="n">
        <v>44.1444095397154</v>
      </c>
      <c r="AI62" s="1"/>
      <c r="AJ62" s="15"/>
      <c r="AL62" s="1" t="n">
        <v>38749</v>
      </c>
      <c r="AM62" s="2" t="n">
        <v>3.5285</v>
      </c>
      <c r="AN62" s="2" t="n">
        <v>1.04</v>
      </c>
      <c r="AO62" s="2" t="n">
        <v>4.5685</v>
      </c>
      <c r="AP62" s="2" t="n">
        <v>0.045</v>
      </c>
      <c r="AQ62" s="2" t="n">
        <v>3.5735</v>
      </c>
      <c r="AR62" s="2" t="n">
        <v>1.04</v>
      </c>
      <c r="AS62" s="2" t="n">
        <v>4.5685</v>
      </c>
      <c r="AT62" s="2" t="n">
        <v>1.6</v>
      </c>
      <c r="AU62" s="2" t="n">
        <v>5.1285</v>
      </c>
    </row>
    <row r="63" customFormat="false" ht="12.75" hidden="false" customHeight="false" outlineLevel="0" collapsed="false">
      <c r="A63" s="1" t="n">
        <v>38200</v>
      </c>
      <c r="B63" s="2" t="n">
        <v>57.21</v>
      </c>
      <c r="C63" s="2" t="n">
        <v>56.41</v>
      </c>
      <c r="D63" s="2" t="n">
        <v>52.97</v>
      </c>
      <c r="E63" s="2" t="n">
        <v>56.65</v>
      </c>
      <c r="F63" s="2" t="n">
        <v>58.75</v>
      </c>
      <c r="G63" s="2" t="n">
        <v>64.51</v>
      </c>
      <c r="I63" s="2" t="n">
        <v>45.5</v>
      </c>
      <c r="R63" s="2" t="n">
        <v>44.7122319150304</v>
      </c>
      <c r="AI63" s="1"/>
      <c r="AJ63" s="15"/>
      <c r="AL63" s="1" t="n">
        <v>38777</v>
      </c>
      <c r="AM63" s="2" t="n">
        <v>3.5225</v>
      </c>
      <c r="AN63" s="2" t="n">
        <v>0.54</v>
      </c>
      <c r="AO63" s="2" t="n">
        <v>4.0625</v>
      </c>
      <c r="AP63" s="2" t="n">
        <v>0.045</v>
      </c>
      <c r="AQ63" s="2" t="n">
        <v>3.5675</v>
      </c>
      <c r="AR63" s="2" t="n">
        <v>0.54</v>
      </c>
      <c r="AS63" s="2" t="n">
        <v>4.0625</v>
      </c>
      <c r="AT63" s="2" t="n">
        <v>0.72</v>
      </c>
      <c r="AU63" s="2" t="n">
        <v>4.2425</v>
      </c>
    </row>
    <row r="64" customFormat="false" ht="12.75" hidden="false" customHeight="false" outlineLevel="0" collapsed="false">
      <c r="A64" s="1" t="n">
        <v>38231</v>
      </c>
      <c r="B64" s="2" t="n">
        <v>46.51</v>
      </c>
      <c r="C64" s="2" t="n">
        <v>48.24</v>
      </c>
      <c r="D64" s="2" t="n">
        <v>44.82</v>
      </c>
      <c r="E64" s="2" t="n">
        <v>52.35</v>
      </c>
      <c r="F64" s="2" t="n">
        <v>47.64</v>
      </c>
      <c r="G64" s="2" t="n">
        <v>52.11</v>
      </c>
      <c r="I64" s="2" t="n">
        <v>29.25</v>
      </c>
      <c r="R64" s="2" t="n">
        <v>44.6254615934613</v>
      </c>
      <c r="AI64" s="1"/>
      <c r="AJ64" s="15"/>
      <c r="AL64" s="1" t="n">
        <v>38808</v>
      </c>
      <c r="AM64" s="2" t="n">
        <v>3.5225</v>
      </c>
      <c r="AN64" s="2" t="n">
        <v>0.36</v>
      </c>
      <c r="AO64" s="2" t="n">
        <v>3.8825</v>
      </c>
      <c r="AP64" s="2" t="n">
        <v>0.045</v>
      </c>
      <c r="AQ64" s="2" t="n">
        <v>3.5675</v>
      </c>
      <c r="AR64" s="2" t="n">
        <v>0.36</v>
      </c>
      <c r="AS64" s="2" t="n">
        <v>3.8825</v>
      </c>
      <c r="AT64" s="2" t="n">
        <v>0.38</v>
      </c>
      <c r="AU64" s="2" t="n">
        <v>3.9025</v>
      </c>
    </row>
    <row r="65" customFormat="false" ht="12.75" hidden="false" customHeight="false" outlineLevel="0" collapsed="false">
      <c r="A65" s="1" t="n">
        <v>38261</v>
      </c>
      <c r="B65" s="2" t="n">
        <v>37.52</v>
      </c>
      <c r="C65" s="2" t="n">
        <v>39.42</v>
      </c>
      <c r="D65" s="2" t="n">
        <v>39.25</v>
      </c>
      <c r="E65" s="2" t="n">
        <v>40.54</v>
      </c>
      <c r="F65" s="2" t="n">
        <v>38.88</v>
      </c>
      <c r="G65" s="2" t="n">
        <v>39.93</v>
      </c>
      <c r="I65" s="2" t="n">
        <v>30.5</v>
      </c>
      <c r="R65" s="2" t="n">
        <v>44.6300830283929</v>
      </c>
      <c r="AI65" s="1"/>
      <c r="AJ65" s="15"/>
      <c r="AL65" s="1" t="n">
        <v>38838</v>
      </c>
      <c r="AM65" s="2" t="n">
        <v>3.6925</v>
      </c>
      <c r="AN65" s="2" t="n">
        <v>0.325</v>
      </c>
      <c r="AO65" s="2" t="n">
        <v>4.0175</v>
      </c>
      <c r="AP65" s="2" t="n">
        <v>0.045</v>
      </c>
      <c r="AQ65" s="2" t="n">
        <v>3.7375</v>
      </c>
      <c r="AR65" s="2" t="n">
        <v>0.325</v>
      </c>
      <c r="AS65" s="2" t="n">
        <v>4.0175</v>
      </c>
      <c r="AT65" s="2" t="n">
        <v>0.33</v>
      </c>
      <c r="AU65" s="2" t="n">
        <v>4.0225</v>
      </c>
    </row>
    <row r="66" customFormat="false" ht="12.75" hidden="false" customHeight="false" outlineLevel="0" collapsed="false">
      <c r="A66" s="1" t="n">
        <v>38292</v>
      </c>
      <c r="B66" s="2" t="n">
        <v>36.23</v>
      </c>
      <c r="C66" s="2" t="n">
        <v>35.98</v>
      </c>
      <c r="D66" s="2" t="n">
        <v>35.82</v>
      </c>
      <c r="E66" s="2" t="n">
        <v>38</v>
      </c>
      <c r="F66" s="2" t="n">
        <v>39.09</v>
      </c>
      <c r="G66" s="2" t="n">
        <v>38.21</v>
      </c>
      <c r="I66" s="2" t="n">
        <v>26</v>
      </c>
      <c r="R66" s="2" t="n">
        <v>47.7537825278773</v>
      </c>
      <c r="AI66" s="1"/>
      <c r="AJ66" s="15"/>
      <c r="AL66" s="1" t="n">
        <v>38869</v>
      </c>
      <c r="AM66" s="2" t="n">
        <v>3.8445</v>
      </c>
      <c r="AN66" s="2" t="n">
        <v>0.335</v>
      </c>
      <c r="AO66" s="2" t="n">
        <v>4.1795</v>
      </c>
      <c r="AP66" s="2" t="n">
        <v>0.045</v>
      </c>
      <c r="AQ66" s="2" t="n">
        <v>3.8895</v>
      </c>
      <c r="AR66" s="2" t="n">
        <v>0.335</v>
      </c>
      <c r="AS66" s="2" t="n">
        <v>4.1795</v>
      </c>
      <c r="AT66" s="2" t="n">
        <v>0.37</v>
      </c>
      <c r="AU66" s="2" t="n">
        <v>4.2145</v>
      </c>
    </row>
    <row r="67" customFormat="false" ht="12.75" hidden="false" customHeight="false" outlineLevel="0" collapsed="false">
      <c r="A67" s="1" t="n">
        <v>38322</v>
      </c>
      <c r="B67" s="2" t="n">
        <v>36.23</v>
      </c>
      <c r="C67" s="2" t="n">
        <v>38.13</v>
      </c>
      <c r="D67" s="2" t="n">
        <v>37.96</v>
      </c>
      <c r="E67" s="2" t="n">
        <v>40.97</v>
      </c>
      <c r="F67" s="2" t="n">
        <v>39.73</v>
      </c>
      <c r="G67" s="2" t="n">
        <v>38</v>
      </c>
      <c r="I67" s="2" t="n">
        <v>28.75</v>
      </c>
      <c r="R67" s="2" t="n">
        <v>50.0041715896157</v>
      </c>
      <c r="AI67" s="1"/>
      <c r="AJ67" s="15"/>
      <c r="AL67" s="1" t="n">
        <v>38899</v>
      </c>
      <c r="AM67" s="2" t="n">
        <v>3.9345</v>
      </c>
      <c r="AN67" s="2" t="n">
        <v>0.45</v>
      </c>
      <c r="AO67" s="2" t="n">
        <v>4.3845</v>
      </c>
      <c r="AP67" s="2" t="n">
        <v>0.045</v>
      </c>
      <c r="AQ67" s="2" t="n">
        <v>3.9795</v>
      </c>
      <c r="AR67" s="2" t="n">
        <v>0.35</v>
      </c>
      <c r="AS67" s="2" t="n">
        <v>4.2845</v>
      </c>
      <c r="AT67" s="2" t="n">
        <v>0.41</v>
      </c>
      <c r="AU67" s="2" t="n">
        <v>4.3445</v>
      </c>
    </row>
    <row r="68" customFormat="false" ht="12.75" hidden="false" customHeight="false" outlineLevel="0" collapsed="false">
      <c r="A68" s="1" t="n">
        <v>38353</v>
      </c>
      <c r="B68" s="2" t="n">
        <v>37.1</v>
      </c>
      <c r="C68" s="2" t="n">
        <v>40.76</v>
      </c>
      <c r="D68" s="2" t="n">
        <v>40.23</v>
      </c>
      <c r="E68" s="2" t="n">
        <v>41.45</v>
      </c>
      <c r="F68" s="2" t="n">
        <v>40.79</v>
      </c>
      <c r="G68" s="2" t="n">
        <v>39.42</v>
      </c>
      <c r="I68" s="2" t="n">
        <v>19.25</v>
      </c>
      <c r="R68" s="2" t="n">
        <v>48.7302549816078</v>
      </c>
      <c r="AI68" s="1"/>
      <c r="AJ68" s="15"/>
      <c r="AL68" s="1" t="n">
        <v>38930</v>
      </c>
      <c r="AM68" s="2" t="n">
        <v>3.8195</v>
      </c>
      <c r="AN68" s="2" t="n">
        <v>0.45</v>
      </c>
      <c r="AO68" s="2" t="n">
        <v>4.2695</v>
      </c>
      <c r="AP68" s="2" t="n">
        <v>0.13</v>
      </c>
      <c r="AQ68" s="2" t="n">
        <v>3.9495</v>
      </c>
      <c r="AR68" s="2" t="n">
        <v>0.35</v>
      </c>
      <c r="AS68" s="2" t="n">
        <v>4.1695</v>
      </c>
      <c r="AT68" s="2" t="n">
        <v>0.41</v>
      </c>
      <c r="AU68" s="2" t="n">
        <v>4.2295</v>
      </c>
    </row>
    <row r="69" customFormat="false" ht="12.75" hidden="false" customHeight="false" outlineLevel="0" collapsed="false">
      <c r="A69" s="1" t="n">
        <v>38384</v>
      </c>
      <c r="B69" s="2" t="n">
        <v>36.74</v>
      </c>
      <c r="C69" s="2" t="n">
        <v>39.66</v>
      </c>
      <c r="D69" s="2" t="n">
        <v>39.13</v>
      </c>
      <c r="E69" s="2" t="n">
        <v>40.71</v>
      </c>
      <c r="F69" s="2" t="n">
        <v>39.69</v>
      </c>
      <c r="G69" s="2" t="n">
        <v>39.06</v>
      </c>
      <c r="I69" s="2" t="n">
        <v>21.5</v>
      </c>
      <c r="R69" s="2" t="n">
        <v>47.0966175589332</v>
      </c>
      <c r="AI69" s="1"/>
      <c r="AJ69" s="15"/>
      <c r="AL69" s="1" t="n">
        <v>38961</v>
      </c>
      <c r="AM69" s="2" t="n">
        <v>3.6725</v>
      </c>
      <c r="AN69" s="2" t="n">
        <v>0.415</v>
      </c>
      <c r="AO69" s="2" t="n">
        <v>4.0875</v>
      </c>
      <c r="AP69" s="2" t="n">
        <v>0.13</v>
      </c>
      <c r="AQ69" s="2" t="n">
        <v>3.8025</v>
      </c>
      <c r="AR69" s="2" t="n">
        <v>0.315</v>
      </c>
      <c r="AS69" s="2" t="n">
        <v>3.9875</v>
      </c>
      <c r="AT69" s="2" t="n">
        <v>0.36</v>
      </c>
      <c r="AU69" s="2" t="n">
        <v>4.0325</v>
      </c>
    </row>
    <row r="70" customFormat="false" ht="12.75" hidden="false" customHeight="false" outlineLevel="0" collapsed="false">
      <c r="A70" s="1" t="n">
        <v>38412</v>
      </c>
      <c r="B70" s="2" t="n">
        <v>36.74</v>
      </c>
      <c r="C70" s="2" t="n">
        <v>36.52</v>
      </c>
      <c r="D70" s="2" t="n">
        <v>35.82</v>
      </c>
      <c r="E70" s="2" t="n">
        <v>39.24</v>
      </c>
      <c r="F70" s="2" t="n">
        <v>38.6</v>
      </c>
      <c r="G70" s="2" t="n">
        <v>39.06</v>
      </c>
      <c r="I70" s="2" t="n">
        <v>18.5</v>
      </c>
      <c r="R70" s="2" t="n">
        <v>45.0120015747283</v>
      </c>
      <c r="AI70" s="1"/>
      <c r="AJ70" s="15"/>
      <c r="AL70" s="1" t="n">
        <v>38991</v>
      </c>
      <c r="AM70" s="2" t="n">
        <v>3.5075</v>
      </c>
      <c r="AN70" s="2" t="n">
        <v>0.46</v>
      </c>
      <c r="AO70" s="2" t="n">
        <v>3.9675</v>
      </c>
      <c r="AP70" s="2" t="n">
        <v>0.13</v>
      </c>
      <c r="AQ70" s="2" t="n">
        <v>3.6375</v>
      </c>
      <c r="AR70" s="2" t="n">
        <v>0.36</v>
      </c>
      <c r="AS70" s="2" t="n">
        <v>3.8675</v>
      </c>
      <c r="AT70" s="2" t="n">
        <v>0.4</v>
      </c>
      <c r="AU70" s="2" t="n">
        <v>3.9075</v>
      </c>
    </row>
    <row r="71" customFormat="false" ht="12.75" hidden="false" customHeight="false" outlineLevel="0" collapsed="false">
      <c r="A71" s="1" t="n">
        <v>38443</v>
      </c>
      <c r="B71" s="2" t="n">
        <v>36.37</v>
      </c>
      <c r="C71" s="2" t="n">
        <v>36.71</v>
      </c>
      <c r="D71" s="2" t="n">
        <v>33.61</v>
      </c>
      <c r="E71" s="2" t="n">
        <v>37.76</v>
      </c>
      <c r="F71" s="2" t="n">
        <v>38.23</v>
      </c>
      <c r="G71" s="2" t="n">
        <v>38.69</v>
      </c>
      <c r="I71" s="2" t="n">
        <v>25.5</v>
      </c>
      <c r="R71" s="2" t="n">
        <v>41.9706545358761</v>
      </c>
      <c r="AI71" s="1"/>
      <c r="AJ71" s="15"/>
      <c r="AL71" s="1" t="n">
        <v>39022</v>
      </c>
      <c r="AM71" s="2" t="n">
        <v>3.5025</v>
      </c>
      <c r="AN71" s="2" t="n">
        <v>0.56</v>
      </c>
      <c r="AO71" s="2" t="n">
        <v>4.0625</v>
      </c>
      <c r="AP71" s="2" t="n">
        <v>0.13</v>
      </c>
      <c r="AQ71" s="2" t="n">
        <v>3.6325</v>
      </c>
      <c r="AR71" s="2" t="n">
        <v>0.46</v>
      </c>
      <c r="AS71" s="2" t="n">
        <v>3.9625</v>
      </c>
      <c r="AT71" s="2" t="n">
        <v>0.73</v>
      </c>
      <c r="AU71" s="2" t="n">
        <v>4.2325</v>
      </c>
    </row>
    <row r="72" customFormat="false" ht="12.75" hidden="false" customHeight="false" outlineLevel="0" collapsed="false">
      <c r="A72" s="1" t="n">
        <v>38473</v>
      </c>
      <c r="B72" s="2" t="n">
        <v>36.37</v>
      </c>
      <c r="C72" s="2" t="n">
        <v>34.12</v>
      </c>
      <c r="D72" s="2" t="n">
        <v>31.04</v>
      </c>
      <c r="E72" s="2" t="n">
        <v>37.76</v>
      </c>
      <c r="F72" s="2" t="n">
        <v>38.6</v>
      </c>
      <c r="G72" s="2" t="n">
        <v>38.69</v>
      </c>
      <c r="I72" s="2" t="n">
        <v>25.5</v>
      </c>
      <c r="R72" s="2" t="n">
        <v>41.898140431752</v>
      </c>
      <c r="AI72" s="1"/>
      <c r="AJ72" s="15"/>
      <c r="AL72" s="1" t="n">
        <v>39052</v>
      </c>
      <c r="AM72" s="2" t="n">
        <v>3.5405</v>
      </c>
      <c r="AN72" s="2" t="n">
        <v>0.77</v>
      </c>
      <c r="AO72" s="2" t="n">
        <v>4.3105</v>
      </c>
      <c r="AP72" s="2" t="n">
        <v>0.13</v>
      </c>
      <c r="AQ72" s="2" t="n">
        <v>3.6705</v>
      </c>
      <c r="AR72" s="2" t="n">
        <v>0.77</v>
      </c>
      <c r="AS72" s="2" t="n">
        <v>4.3105</v>
      </c>
      <c r="AT72" s="2" t="n">
        <v>0.98</v>
      </c>
      <c r="AU72" s="2" t="n">
        <v>4.5205</v>
      </c>
    </row>
    <row r="73" customFormat="false" ht="12.75" hidden="false" customHeight="false" outlineLevel="0" collapsed="false">
      <c r="A73" s="1" t="n">
        <v>38504</v>
      </c>
      <c r="B73" s="2" t="n">
        <v>39.67</v>
      </c>
      <c r="C73" s="2" t="n">
        <v>35.05</v>
      </c>
      <c r="D73" s="2" t="n">
        <v>31.96</v>
      </c>
      <c r="E73" s="2" t="n">
        <v>41.09</v>
      </c>
      <c r="F73" s="2" t="n">
        <v>41.89</v>
      </c>
      <c r="G73" s="2" t="n">
        <v>43.8</v>
      </c>
      <c r="I73" s="2" t="n">
        <v>30.5</v>
      </c>
      <c r="R73" s="2" t="n">
        <v>42.4324200713725</v>
      </c>
      <c r="AI73" s="1"/>
      <c r="AJ73" s="15"/>
      <c r="AL73" s="1" t="n">
        <v>39083</v>
      </c>
      <c r="AM73" s="2" t="n">
        <v>3.5855</v>
      </c>
      <c r="AN73" s="2" t="n">
        <v>1.04</v>
      </c>
      <c r="AO73" s="2" t="n">
        <v>4.6255</v>
      </c>
      <c r="AP73" s="2" t="n">
        <v>0.045</v>
      </c>
      <c r="AQ73" s="2" t="n">
        <v>3.6305</v>
      </c>
      <c r="AR73" s="2" t="n">
        <v>1.04</v>
      </c>
      <c r="AS73" s="2" t="n">
        <v>4.6255</v>
      </c>
      <c r="AT73" s="2" t="n">
        <v>1.6</v>
      </c>
      <c r="AU73" s="2" t="n">
        <v>5.1855</v>
      </c>
    </row>
    <row r="74" customFormat="false" ht="12.75" hidden="false" customHeight="false" outlineLevel="0" collapsed="false">
      <c r="A74" s="1" t="n">
        <v>38534</v>
      </c>
      <c r="B74" s="2" t="n">
        <v>50.31</v>
      </c>
      <c r="C74" s="2" t="n">
        <v>49.5</v>
      </c>
      <c r="D74" s="2" t="n">
        <v>45.39</v>
      </c>
      <c r="E74" s="2" t="n">
        <v>48.47</v>
      </c>
      <c r="F74" s="2" t="n">
        <v>52.14</v>
      </c>
      <c r="G74" s="2" t="n">
        <v>55.51</v>
      </c>
      <c r="I74" s="2" t="n">
        <v>27.5</v>
      </c>
      <c r="R74" s="2" t="n">
        <v>43.0674439814478</v>
      </c>
      <c r="AI74" s="1"/>
      <c r="AJ74" s="15"/>
      <c r="AL74" s="1" t="n">
        <v>39114</v>
      </c>
      <c r="AM74" s="2" t="n">
        <v>3.6235</v>
      </c>
      <c r="AN74" s="2" t="n">
        <v>1.04</v>
      </c>
      <c r="AO74" s="2" t="n">
        <v>4.6635</v>
      </c>
      <c r="AP74" s="2" t="n">
        <v>0.045</v>
      </c>
      <c r="AQ74" s="2" t="n">
        <v>3.6685</v>
      </c>
      <c r="AR74" s="2" t="n">
        <v>1.04</v>
      </c>
      <c r="AS74" s="2" t="n">
        <v>4.6635</v>
      </c>
      <c r="AT74" s="2" t="n">
        <v>1.6</v>
      </c>
      <c r="AU74" s="2" t="n">
        <v>5.2235</v>
      </c>
    </row>
    <row r="75" customFormat="false" ht="12.75" hidden="false" customHeight="false" outlineLevel="0" collapsed="false">
      <c r="A75" s="1" t="n">
        <v>38565</v>
      </c>
      <c r="B75" s="2" t="n">
        <v>55.08</v>
      </c>
      <c r="C75" s="2" t="n">
        <v>54.69</v>
      </c>
      <c r="D75" s="2" t="n">
        <v>51.27</v>
      </c>
      <c r="E75" s="2" t="n">
        <v>55.11</v>
      </c>
      <c r="F75" s="2" t="n">
        <v>56.72</v>
      </c>
      <c r="G75" s="2" t="n">
        <v>61.72</v>
      </c>
      <c r="I75" s="2" t="n">
        <v>36.5</v>
      </c>
      <c r="R75" s="2" t="n">
        <v>43.6056092455922</v>
      </c>
      <c r="AI75" s="1"/>
      <c r="AJ75" s="15"/>
      <c r="AL75" s="1" t="n">
        <v>39142</v>
      </c>
      <c r="AM75" s="2" t="n">
        <v>3.6175</v>
      </c>
      <c r="AN75" s="2" t="n">
        <v>0.54</v>
      </c>
      <c r="AO75" s="2" t="n">
        <v>4.1575</v>
      </c>
      <c r="AP75" s="2" t="n">
        <v>0.045</v>
      </c>
      <c r="AQ75" s="2" t="n">
        <v>3.6625</v>
      </c>
      <c r="AR75" s="2" t="n">
        <v>0.54</v>
      </c>
      <c r="AS75" s="2" t="n">
        <v>4.1575</v>
      </c>
      <c r="AT75" s="2" t="n">
        <v>0.72</v>
      </c>
      <c r="AU75" s="2" t="n">
        <v>4.3375</v>
      </c>
    </row>
    <row r="76" customFormat="false" ht="12.75" hidden="false" customHeight="false" outlineLevel="0" collapsed="false">
      <c r="A76" s="1" t="n">
        <v>38596</v>
      </c>
      <c r="B76" s="2" t="n">
        <v>45.91</v>
      </c>
      <c r="C76" s="2" t="n">
        <v>47.66</v>
      </c>
      <c r="D76" s="2" t="n">
        <v>44.29</v>
      </c>
      <c r="E76" s="2" t="n">
        <v>51.42</v>
      </c>
      <c r="F76" s="2" t="n">
        <v>47.2</v>
      </c>
      <c r="G76" s="2" t="n">
        <v>51.11</v>
      </c>
      <c r="I76" s="2" t="n">
        <v>23.25</v>
      </c>
      <c r="R76" s="2" t="n">
        <v>43.5225177454394</v>
      </c>
      <c r="AI76" s="1"/>
      <c r="AJ76" s="15"/>
      <c r="AL76" s="1" t="n">
        <v>39173</v>
      </c>
      <c r="AM76" s="2" t="n">
        <v>3.6175</v>
      </c>
      <c r="AN76" s="2" t="n">
        <v>0.36</v>
      </c>
      <c r="AO76" s="2" t="n">
        <v>3.9775</v>
      </c>
      <c r="AP76" s="2" t="n">
        <v>0.045</v>
      </c>
      <c r="AQ76" s="2" t="n">
        <v>3.6625</v>
      </c>
      <c r="AR76" s="2" t="n">
        <v>0.36</v>
      </c>
      <c r="AS76" s="2" t="n">
        <v>3.9775</v>
      </c>
      <c r="AT76" s="2" t="n">
        <v>0.38</v>
      </c>
      <c r="AU76" s="2" t="n">
        <v>3.9975</v>
      </c>
    </row>
    <row r="77" customFormat="false" ht="12.75" hidden="false" customHeight="false" outlineLevel="0" collapsed="false">
      <c r="A77" s="1" t="n">
        <v>38626</v>
      </c>
      <c r="B77" s="2" t="n">
        <v>38.21</v>
      </c>
      <c r="C77" s="2" t="n">
        <v>40.07</v>
      </c>
      <c r="D77" s="2" t="n">
        <v>39.5</v>
      </c>
      <c r="E77" s="2" t="n">
        <v>41.27</v>
      </c>
      <c r="F77" s="2" t="n">
        <v>39.7</v>
      </c>
      <c r="G77" s="2" t="n">
        <v>40.71</v>
      </c>
      <c r="I77" s="2" t="n">
        <v>27.5</v>
      </c>
      <c r="R77" s="2" t="n">
        <v>43.525332299741</v>
      </c>
      <c r="AI77" s="1"/>
      <c r="AJ77" s="15"/>
      <c r="AL77" s="1" t="n">
        <v>39203</v>
      </c>
      <c r="AM77" s="2" t="n">
        <v>3.7875</v>
      </c>
      <c r="AN77" s="2" t="n">
        <v>0.325</v>
      </c>
      <c r="AO77" s="2" t="n">
        <v>4.1125</v>
      </c>
      <c r="AP77" s="2" t="n">
        <v>0.045</v>
      </c>
      <c r="AQ77" s="2" t="n">
        <v>3.8325</v>
      </c>
      <c r="AR77" s="2" t="n">
        <v>0.325</v>
      </c>
      <c r="AS77" s="2" t="n">
        <v>4.1125</v>
      </c>
      <c r="AT77" s="2" t="n">
        <v>0.33</v>
      </c>
      <c r="AU77" s="2" t="n">
        <v>4.1175</v>
      </c>
    </row>
    <row r="78" customFormat="false" ht="12.75" hidden="false" customHeight="false" outlineLevel="0" collapsed="false">
      <c r="A78" s="1" t="n">
        <v>38657</v>
      </c>
      <c r="B78" s="2" t="n">
        <v>37.11</v>
      </c>
      <c r="C78" s="2" t="n">
        <v>37.11</v>
      </c>
      <c r="D78" s="2" t="n">
        <v>36.56</v>
      </c>
      <c r="E78" s="2" t="n">
        <v>38.92</v>
      </c>
      <c r="F78" s="2" t="n">
        <v>39.88</v>
      </c>
      <c r="G78" s="2" t="n">
        <v>39.25</v>
      </c>
      <c r="I78" s="2" t="n">
        <v>23.5</v>
      </c>
      <c r="R78" s="2" t="n">
        <v>46.5675456931854</v>
      </c>
      <c r="AI78" s="1"/>
      <c r="AJ78" s="15"/>
      <c r="AL78" s="1" t="n">
        <v>39234</v>
      </c>
      <c r="AM78" s="2" t="n">
        <v>3.9395</v>
      </c>
      <c r="AN78" s="2" t="n">
        <v>0.335</v>
      </c>
      <c r="AO78" s="2" t="n">
        <v>4.2745</v>
      </c>
      <c r="AP78" s="2" t="n">
        <v>0.045</v>
      </c>
      <c r="AQ78" s="2" t="n">
        <v>3.9845</v>
      </c>
      <c r="AR78" s="2" t="n">
        <v>0.335</v>
      </c>
      <c r="AS78" s="2" t="n">
        <v>4.2745</v>
      </c>
      <c r="AT78" s="2" t="n">
        <v>0.37</v>
      </c>
      <c r="AU78" s="2" t="n">
        <v>4.3095</v>
      </c>
    </row>
    <row r="79" customFormat="false" ht="12.75" hidden="false" customHeight="false" outlineLevel="0" collapsed="false">
      <c r="A79" s="1" t="n">
        <v>38687</v>
      </c>
      <c r="B79" s="2" t="n">
        <v>37.11</v>
      </c>
      <c r="C79" s="2" t="n">
        <v>38.97</v>
      </c>
      <c r="D79" s="2" t="n">
        <v>38.4</v>
      </c>
      <c r="E79" s="2" t="n">
        <v>41.64</v>
      </c>
      <c r="F79" s="2" t="n">
        <v>40.43</v>
      </c>
      <c r="G79" s="2" t="n">
        <v>39.07</v>
      </c>
      <c r="I79" s="2" t="n">
        <v>26.25</v>
      </c>
      <c r="R79" s="2" t="n">
        <v>48.7207057912619</v>
      </c>
      <c r="AI79" s="1"/>
      <c r="AJ79" s="15"/>
      <c r="AL79" s="1" t="n">
        <v>39264</v>
      </c>
      <c r="AM79" s="2" t="n">
        <v>4.032</v>
      </c>
      <c r="AN79" s="2" t="n">
        <v>0.45</v>
      </c>
      <c r="AO79" s="2" t="n">
        <v>4.482</v>
      </c>
      <c r="AP79" s="2" t="n">
        <v>0.045</v>
      </c>
      <c r="AQ79" s="2" t="n">
        <v>4.077</v>
      </c>
      <c r="AR79" s="2" t="n">
        <v>0.35</v>
      </c>
      <c r="AS79" s="2" t="n">
        <v>4.382</v>
      </c>
      <c r="AT79" s="2" t="n">
        <v>0.41</v>
      </c>
      <c r="AU79" s="2" t="n">
        <v>4.442</v>
      </c>
    </row>
    <row r="80" customFormat="false" ht="12.75" hidden="false" customHeight="false" outlineLevel="0" collapsed="false">
      <c r="A80" s="1" t="n">
        <v>38718</v>
      </c>
      <c r="B80" s="2" t="n">
        <v>37.9</v>
      </c>
      <c r="C80" s="2" t="n">
        <v>41.51</v>
      </c>
      <c r="D80" s="2" t="n">
        <v>40.46</v>
      </c>
      <c r="E80" s="2" t="n">
        <v>41.99</v>
      </c>
      <c r="F80" s="2" t="n">
        <v>41.33</v>
      </c>
      <c r="G80" s="2" t="n">
        <v>40.32</v>
      </c>
      <c r="I80" s="2" t="n">
        <v>19.5</v>
      </c>
      <c r="R80" s="2" t="n">
        <v>44.2141102265254</v>
      </c>
      <c r="AI80" s="1"/>
      <c r="AJ80" s="15"/>
      <c r="AL80" s="1" t="n">
        <v>39295</v>
      </c>
      <c r="AM80" s="2" t="n">
        <v>3.917</v>
      </c>
      <c r="AN80" s="2" t="n">
        <v>0.45</v>
      </c>
      <c r="AO80" s="2" t="n">
        <v>4.367</v>
      </c>
      <c r="AP80" s="2" t="n">
        <v>0.13</v>
      </c>
      <c r="AQ80" s="2" t="n">
        <v>4.047</v>
      </c>
      <c r="AR80" s="2" t="n">
        <v>0.35</v>
      </c>
      <c r="AS80" s="2" t="n">
        <v>4.267</v>
      </c>
      <c r="AT80" s="2" t="n">
        <v>0.41</v>
      </c>
      <c r="AU80" s="2" t="n">
        <v>4.327</v>
      </c>
    </row>
    <row r="81" customFormat="false" ht="12.75" hidden="false" customHeight="false" outlineLevel="0" collapsed="false">
      <c r="A81" s="1" t="n">
        <v>38749</v>
      </c>
      <c r="B81" s="2" t="n">
        <v>37.58</v>
      </c>
      <c r="C81" s="2" t="n">
        <v>40.5</v>
      </c>
      <c r="D81" s="2" t="n">
        <v>39.46</v>
      </c>
      <c r="E81" s="2" t="n">
        <v>41.32</v>
      </c>
      <c r="F81" s="2" t="n">
        <v>40.39</v>
      </c>
      <c r="G81" s="2" t="n">
        <v>40</v>
      </c>
      <c r="I81" s="2" t="n">
        <v>21.75</v>
      </c>
      <c r="R81" s="2" t="n">
        <v>42.796296329648</v>
      </c>
      <c r="AI81" s="1"/>
      <c r="AJ81" s="15"/>
      <c r="AL81" s="1" t="n">
        <v>39326</v>
      </c>
      <c r="AM81" s="2" t="n">
        <v>3.77</v>
      </c>
      <c r="AN81" s="2" t="n">
        <v>0.415</v>
      </c>
      <c r="AO81" s="2" t="n">
        <v>4.185</v>
      </c>
      <c r="AP81" s="2" t="n">
        <v>0.13</v>
      </c>
      <c r="AQ81" s="2" t="n">
        <v>3.9</v>
      </c>
      <c r="AR81" s="2" t="n">
        <v>0.315</v>
      </c>
      <c r="AS81" s="2" t="n">
        <v>4.085</v>
      </c>
      <c r="AT81" s="2" t="n">
        <v>0.36</v>
      </c>
      <c r="AU81" s="2" t="n">
        <v>4.13</v>
      </c>
    </row>
    <row r="82" customFormat="false" ht="12.75" hidden="false" customHeight="false" outlineLevel="0" collapsed="false">
      <c r="A82" s="1" t="n">
        <v>38777</v>
      </c>
      <c r="B82" s="2" t="n">
        <v>37.58</v>
      </c>
      <c r="C82" s="2" t="n">
        <v>37.62</v>
      </c>
      <c r="D82" s="2" t="n">
        <v>36.45</v>
      </c>
      <c r="E82" s="2" t="n">
        <v>39.98</v>
      </c>
      <c r="F82" s="2" t="n">
        <v>39.46</v>
      </c>
      <c r="G82" s="2" t="n">
        <v>40</v>
      </c>
      <c r="I82" s="2" t="n">
        <v>18.75</v>
      </c>
      <c r="R82" s="2" t="n">
        <v>40.9759230362183</v>
      </c>
      <c r="AI82" s="1"/>
      <c r="AJ82" s="15"/>
      <c r="AL82" s="1" t="n">
        <v>39356</v>
      </c>
      <c r="AM82" s="2" t="n">
        <v>3.605</v>
      </c>
      <c r="AN82" s="2" t="n">
        <v>0.46</v>
      </c>
      <c r="AO82" s="2" t="n">
        <v>4.065</v>
      </c>
      <c r="AP82" s="2" t="n">
        <v>0.13</v>
      </c>
      <c r="AQ82" s="2" t="n">
        <v>3.735</v>
      </c>
      <c r="AR82" s="2" t="n">
        <v>0.36</v>
      </c>
      <c r="AS82" s="2" t="n">
        <v>3.965</v>
      </c>
      <c r="AT82" s="2" t="n">
        <v>0.4</v>
      </c>
      <c r="AU82" s="2" t="n">
        <v>4.005</v>
      </c>
    </row>
    <row r="83" customFormat="false" ht="12.75" hidden="false" customHeight="false" outlineLevel="0" collapsed="false">
      <c r="A83" s="1" t="n">
        <v>38808</v>
      </c>
      <c r="B83" s="2" t="n">
        <v>37.27</v>
      </c>
      <c r="C83" s="2" t="n">
        <v>37.8</v>
      </c>
      <c r="D83" s="2" t="n">
        <v>34.45</v>
      </c>
      <c r="E83" s="2" t="n">
        <v>38.64</v>
      </c>
      <c r="F83" s="2" t="n">
        <v>39.15</v>
      </c>
      <c r="G83" s="2" t="n">
        <v>39.69</v>
      </c>
      <c r="I83" s="2" t="n">
        <v>25.75</v>
      </c>
      <c r="R83" s="2" t="n">
        <v>38.2432207196183</v>
      </c>
      <c r="AI83" s="1"/>
      <c r="AJ83" s="15"/>
      <c r="AL83" s="1" t="n">
        <v>39387</v>
      </c>
      <c r="AM83" s="2" t="n">
        <v>3.6</v>
      </c>
      <c r="AN83" s="2" t="n">
        <v>0.56</v>
      </c>
      <c r="AO83" s="2" t="n">
        <v>4.16</v>
      </c>
      <c r="AP83" s="2" t="n">
        <v>0.13</v>
      </c>
      <c r="AQ83" s="2" t="n">
        <v>3.73</v>
      </c>
      <c r="AR83" s="2" t="n">
        <v>0.46</v>
      </c>
      <c r="AS83" s="2" t="n">
        <v>4.06</v>
      </c>
      <c r="AT83" s="2" t="n">
        <v>0.73</v>
      </c>
      <c r="AU83" s="2" t="n">
        <v>4.33</v>
      </c>
    </row>
    <row r="84" customFormat="false" ht="12.75" hidden="false" customHeight="false" outlineLevel="0" collapsed="false">
      <c r="A84" s="1" t="n">
        <v>38838</v>
      </c>
      <c r="B84" s="2" t="n">
        <v>37.27</v>
      </c>
      <c r="C84" s="2" t="n">
        <v>35.43</v>
      </c>
      <c r="D84" s="2" t="n">
        <v>32.11</v>
      </c>
      <c r="E84" s="2" t="n">
        <v>38.64</v>
      </c>
      <c r="F84" s="2" t="n">
        <v>39.46</v>
      </c>
      <c r="G84" s="2" t="n">
        <v>39.69</v>
      </c>
      <c r="I84" s="2" t="n">
        <v>25.75</v>
      </c>
      <c r="R84" s="2" t="n">
        <v>38.1983896799064</v>
      </c>
      <c r="AI84" s="1"/>
      <c r="AJ84" s="15"/>
      <c r="AL84" s="1" t="n">
        <v>39417</v>
      </c>
      <c r="AM84" s="2" t="n">
        <v>3.638</v>
      </c>
      <c r="AN84" s="2" t="n">
        <v>0.77</v>
      </c>
      <c r="AO84" s="2" t="n">
        <v>4.408</v>
      </c>
      <c r="AP84" s="2" t="n">
        <v>0.13</v>
      </c>
      <c r="AQ84" s="2" t="n">
        <v>3.768</v>
      </c>
      <c r="AR84" s="2" t="n">
        <v>0.77</v>
      </c>
      <c r="AS84" s="2" t="n">
        <v>4.408</v>
      </c>
      <c r="AT84" s="2" t="n">
        <v>0.98</v>
      </c>
      <c r="AU84" s="2" t="n">
        <v>4.618</v>
      </c>
    </row>
    <row r="85" customFormat="false" ht="12.75" hidden="false" customHeight="false" outlineLevel="0" collapsed="false">
      <c r="A85" s="1" t="n">
        <v>38869</v>
      </c>
      <c r="B85" s="2" t="n">
        <v>40.1</v>
      </c>
      <c r="C85" s="2" t="n">
        <v>36.29</v>
      </c>
      <c r="D85" s="2" t="n">
        <v>32.95</v>
      </c>
      <c r="E85" s="2" t="n">
        <v>41.66</v>
      </c>
      <c r="F85" s="2" t="n">
        <v>42.28</v>
      </c>
      <c r="G85" s="2" t="n">
        <v>44.06</v>
      </c>
      <c r="I85" s="2" t="n">
        <v>30.75</v>
      </c>
      <c r="R85" s="2" t="n">
        <v>38.6929979335002</v>
      </c>
      <c r="AI85" s="1"/>
      <c r="AJ85" s="15"/>
      <c r="AL85" s="1" t="n">
        <v>39448</v>
      </c>
      <c r="AM85" s="2" t="n">
        <v>3.683</v>
      </c>
      <c r="AN85" s="2" t="n">
        <v>1.04</v>
      </c>
      <c r="AO85" s="2" t="n">
        <v>4.723</v>
      </c>
      <c r="AP85" s="2" t="n">
        <v>0.045</v>
      </c>
      <c r="AQ85" s="2" t="n">
        <v>3.728</v>
      </c>
      <c r="AR85" s="2" t="n">
        <v>1.04</v>
      </c>
      <c r="AS85" s="2" t="n">
        <v>4.723</v>
      </c>
      <c r="AT85" s="2" t="n">
        <v>1.6</v>
      </c>
      <c r="AU85" s="2" t="n">
        <v>5.283</v>
      </c>
    </row>
    <row r="86" customFormat="false" ht="12.75" hidden="false" customHeight="false" outlineLevel="0" collapsed="false">
      <c r="A86" s="1" t="n">
        <v>38899</v>
      </c>
      <c r="B86" s="2" t="n">
        <v>49.21</v>
      </c>
      <c r="C86" s="2" t="n">
        <v>49.54</v>
      </c>
      <c r="D86" s="2" t="n">
        <v>45.14</v>
      </c>
      <c r="E86" s="2" t="n">
        <v>48.37</v>
      </c>
      <c r="F86" s="2" t="n">
        <v>51.04</v>
      </c>
      <c r="G86" s="2" t="n">
        <v>54.07</v>
      </c>
      <c r="I86" s="2" t="n">
        <v>27.75</v>
      </c>
      <c r="R86" s="2" t="n">
        <v>39.2756810430185</v>
      </c>
      <c r="AI86" s="1"/>
      <c r="AJ86" s="15"/>
      <c r="AL86" s="1" t="n">
        <v>39479</v>
      </c>
      <c r="AM86" s="2" t="n">
        <v>3.721</v>
      </c>
      <c r="AN86" s="2" t="n">
        <v>1.04</v>
      </c>
      <c r="AO86" s="2" t="n">
        <v>4.761</v>
      </c>
      <c r="AP86" s="2" t="n">
        <v>0.045</v>
      </c>
      <c r="AQ86" s="2" t="n">
        <v>3.766</v>
      </c>
      <c r="AR86" s="2" t="n">
        <v>1.04</v>
      </c>
      <c r="AS86" s="2" t="n">
        <v>4.761</v>
      </c>
      <c r="AT86" s="2" t="n">
        <v>1.6</v>
      </c>
      <c r="AU86" s="2" t="n">
        <v>5.321</v>
      </c>
    </row>
    <row r="87" customFormat="false" ht="12.75" hidden="false" customHeight="false" outlineLevel="0" collapsed="false">
      <c r="A87" s="1" t="n">
        <v>38930</v>
      </c>
      <c r="B87" s="2" t="n">
        <v>53.29</v>
      </c>
      <c r="C87" s="2" t="n">
        <v>54.3</v>
      </c>
      <c r="D87" s="2" t="n">
        <v>50.49</v>
      </c>
      <c r="E87" s="2" t="n">
        <v>54.4</v>
      </c>
      <c r="F87" s="2" t="n">
        <v>54.95</v>
      </c>
      <c r="G87" s="2" t="n">
        <v>59.37</v>
      </c>
      <c r="I87" s="2" t="n">
        <v>36.75</v>
      </c>
      <c r="R87" s="2" t="n">
        <v>39.7724150547118</v>
      </c>
      <c r="AI87" s="1"/>
      <c r="AJ87" s="15"/>
      <c r="AL87" s="1" t="n">
        <v>39508</v>
      </c>
      <c r="AM87" s="2" t="n">
        <v>3.715</v>
      </c>
      <c r="AN87" s="2" t="n">
        <v>0.54</v>
      </c>
      <c r="AO87" s="2" t="n">
        <v>4.255</v>
      </c>
      <c r="AP87" s="2" t="n">
        <v>0.045</v>
      </c>
      <c r="AQ87" s="2" t="n">
        <v>3.76</v>
      </c>
      <c r="AR87" s="2" t="n">
        <v>0.54</v>
      </c>
      <c r="AS87" s="2" t="n">
        <v>4.255</v>
      </c>
      <c r="AT87" s="2" t="n">
        <v>0.72</v>
      </c>
      <c r="AU87" s="2" t="n">
        <v>4.435</v>
      </c>
    </row>
    <row r="88" customFormat="false" ht="12.75" hidden="false" customHeight="false" outlineLevel="0" collapsed="false">
      <c r="A88" s="1" t="n">
        <v>38961</v>
      </c>
      <c r="B88" s="2" t="n">
        <v>45.44</v>
      </c>
      <c r="C88" s="2" t="n">
        <v>47.86</v>
      </c>
      <c r="D88" s="2" t="n">
        <v>44.14</v>
      </c>
      <c r="E88" s="2" t="n">
        <v>51.05</v>
      </c>
      <c r="F88" s="2" t="n">
        <v>46.82</v>
      </c>
      <c r="G88" s="2" t="n">
        <v>50.3</v>
      </c>
      <c r="I88" s="2" t="n">
        <v>23.5</v>
      </c>
      <c r="R88" s="2" t="n">
        <v>39.7185026155138</v>
      </c>
      <c r="AI88" s="1"/>
      <c r="AJ88" s="15"/>
      <c r="AL88" s="1" t="n">
        <v>39539</v>
      </c>
      <c r="AM88" s="2" t="n">
        <v>3.715</v>
      </c>
      <c r="AN88" s="2" t="n">
        <v>0.36</v>
      </c>
      <c r="AO88" s="2" t="n">
        <v>4.075</v>
      </c>
      <c r="AP88" s="2" t="n">
        <v>0.045</v>
      </c>
      <c r="AQ88" s="2" t="n">
        <v>3.76</v>
      </c>
      <c r="AR88" s="2" t="n">
        <v>0.36</v>
      </c>
      <c r="AS88" s="2" t="n">
        <v>4.075</v>
      </c>
      <c r="AT88" s="2" t="n">
        <v>0.38</v>
      </c>
      <c r="AU88" s="2" t="n">
        <v>4.095</v>
      </c>
    </row>
    <row r="89" customFormat="false" ht="12.75" hidden="false" customHeight="false" outlineLevel="0" collapsed="false">
      <c r="A89" s="1" t="n">
        <v>38991</v>
      </c>
      <c r="B89" s="2" t="n">
        <v>38.85</v>
      </c>
      <c r="C89" s="2" t="n">
        <v>40.9</v>
      </c>
      <c r="D89" s="2" t="n">
        <v>39.8</v>
      </c>
      <c r="E89" s="2" t="n">
        <v>41.83</v>
      </c>
      <c r="F89" s="2" t="n">
        <v>40.4</v>
      </c>
      <c r="G89" s="2" t="n">
        <v>41.42</v>
      </c>
      <c r="I89" s="2" t="n">
        <v>27.75</v>
      </c>
      <c r="R89" s="2" t="n">
        <v>39.7396541167291</v>
      </c>
      <c r="AI89" s="1"/>
      <c r="AJ89" s="15"/>
      <c r="AL89" s="1" t="n">
        <v>39569</v>
      </c>
      <c r="AM89" s="2" t="n">
        <v>3.885</v>
      </c>
      <c r="AN89" s="2" t="n">
        <v>0.325</v>
      </c>
      <c r="AO89" s="2" t="n">
        <v>4.21</v>
      </c>
      <c r="AP89" s="2" t="n">
        <v>0.045</v>
      </c>
      <c r="AQ89" s="2" t="n">
        <v>3.93</v>
      </c>
      <c r="AR89" s="2" t="n">
        <v>0.325</v>
      </c>
      <c r="AS89" s="2" t="n">
        <v>4.21</v>
      </c>
      <c r="AT89" s="2" t="n">
        <v>0.33</v>
      </c>
      <c r="AU89" s="2" t="n">
        <v>4.215</v>
      </c>
    </row>
    <row r="90" customFormat="false" ht="12.75" hidden="false" customHeight="false" outlineLevel="0" collapsed="false">
      <c r="A90" s="1" t="n">
        <v>39022</v>
      </c>
      <c r="B90" s="2" t="n">
        <v>37.91</v>
      </c>
      <c r="C90" s="2" t="n">
        <v>38.2</v>
      </c>
      <c r="D90" s="2" t="n">
        <v>37.13</v>
      </c>
      <c r="E90" s="2" t="n">
        <v>39.58</v>
      </c>
      <c r="F90" s="2" t="n">
        <v>40.56</v>
      </c>
      <c r="G90" s="2" t="n">
        <v>40.17</v>
      </c>
      <c r="I90" s="2" t="n">
        <v>23.75</v>
      </c>
      <c r="R90" s="2" t="n">
        <v>42.5133749729643</v>
      </c>
      <c r="AI90" s="1"/>
      <c r="AJ90" s="15"/>
      <c r="AL90" s="1" t="n">
        <v>39600</v>
      </c>
      <c r="AM90" s="2" t="n">
        <v>4.037</v>
      </c>
      <c r="AN90" s="2" t="n">
        <v>0.335</v>
      </c>
      <c r="AO90" s="2" t="n">
        <v>4.372</v>
      </c>
      <c r="AP90" s="2" t="n">
        <v>0.045</v>
      </c>
      <c r="AQ90" s="2" t="n">
        <v>4.082</v>
      </c>
      <c r="AR90" s="2" t="n">
        <v>0.335</v>
      </c>
      <c r="AS90" s="2" t="n">
        <v>4.372</v>
      </c>
      <c r="AT90" s="2" t="n">
        <v>0.37</v>
      </c>
      <c r="AU90" s="2" t="n">
        <v>4.407</v>
      </c>
    </row>
    <row r="91" customFormat="false" ht="12.75" hidden="false" customHeight="false" outlineLevel="0" collapsed="false">
      <c r="A91" s="1" t="n">
        <v>39052</v>
      </c>
      <c r="B91" s="2" t="n">
        <v>37.91</v>
      </c>
      <c r="C91" s="2" t="n">
        <v>39.9</v>
      </c>
      <c r="D91" s="2" t="n">
        <v>38.8</v>
      </c>
      <c r="E91" s="2" t="n">
        <v>42.17</v>
      </c>
      <c r="F91" s="2" t="n">
        <v>41.03</v>
      </c>
      <c r="G91" s="2" t="n">
        <v>40.02</v>
      </c>
      <c r="I91" s="2" t="n">
        <v>26.5</v>
      </c>
      <c r="R91" s="2" t="n">
        <v>44.4260496504709</v>
      </c>
      <c r="AI91" s="1"/>
      <c r="AJ91" s="15"/>
      <c r="AL91" s="1" t="n">
        <v>39630</v>
      </c>
      <c r="AM91" s="2" t="n">
        <v>4.132</v>
      </c>
      <c r="AN91" s="2" t="n">
        <v>0.45</v>
      </c>
      <c r="AO91" s="2" t="n">
        <v>4.582</v>
      </c>
      <c r="AP91" s="2" t="n">
        <v>0.045</v>
      </c>
      <c r="AQ91" s="2" t="n">
        <v>4.177</v>
      </c>
      <c r="AR91" s="2" t="n">
        <v>0.35</v>
      </c>
      <c r="AS91" s="2" t="n">
        <v>4.482</v>
      </c>
      <c r="AT91" s="2" t="n">
        <v>0.41</v>
      </c>
      <c r="AU91" s="2" t="n">
        <v>4.542</v>
      </c>
    </row>
    <row r="92" customFormat="false" ht="12.75" hidden="false" customHeight="false" outlineLevel="0" collapsed="false">
      <c r="A92" s="1" t="n">
        <v>39083</v>
      </c>
      <c r="B92" s="2" t="n">
        <v>38.47</v>
      </c>
      <c r="C92" s="2" t="n">
        <v>42.46</v>
      </c>
      <c r="D92" s="2" t="n">
        <v>40.58</v>
      </c>
      <c r="E92" s="2" t="n">
        <v>42.47</v>
      </c>
      <c r="F92" s="2" t="n">
        <v>41.74</v>
      </c>
      <c r="G92" s="2" t="n">
        <v>40.92</v>
      </c>
      <c r="I92" s="2" t="n">
        <v>28.85</v>
      </c>
      <c r="R92" s="2" t="n">
        <v>45.5924044854758</v>
      </c>
      <c r="AI92" s="1"/>
      <c r="AJ92" s="15"/>
      <c r="AL92" s="1" t="n">
        <v>39661</v>
      </c>
      <c r="AM92" s="2" t="n">
        <v>4.017</v>
      </c>
      <c r="AN92" s="2" t="n">
        <v>0.45</v>
      </c>
      <c r="AO92" s="2" t="n">
        <v>4.467</v>
      </c>
      <c r="AP92" s="2" t="n">
        <v>0.13</v>
      </c>
      <c r="AQ92" s="2" t="n">
        <v>4.147</v>
      </c>
      <c r="AR92" s="2" t="n">
        <v>0.35</v>
      </c>
      <c r="AS92" s="2" t="n">
        <v>4.367</v>
      </c>
      <c r="AT92" s="2" t="n">
        <v>0.41</v>
      </c>
      <c r="AU92" s="2" t="n">
        <v>4.427</v>
      </c>
    </row>
    <row r="93" customFormat="false" ht="12.75" hidden="false" customHeight="false" outlineLevel="0" collapsed="false">
      <c r="A93" s="1" t="n">
        <v>39114</v>
      </c>
      <c r="B93" s="2" t="n">
        <v>38.19</v>
      </c>
      <c r="C93" s="2" t="n">
        <v>41.54</v>
      </c>
      <c r="D93" s="2" t="n">
        <v>39.68</v>
      </c>
      <c r="E93" s="2" t="n">
        <v>41.86</v>
      </c>
      <c r="F93" s="2" t="n">
        <v>40.9</v>
      </c>
      <c r="G93" s="2" t="n">
        <v>40.64</v>
      </c>
      <c r="I93" s="2" t="n">
        <v>31.1</v>
      </c>
      <c r="R93" s="2" t="n">
        <v>44.1539561104103</v>
      </c>
      <c r="AI93" s="1"/>
      <c r="AJ93" s="15"/>
      <c r="AL93" s="1" t="n">
        <v>39692</v>
      </c>
      <c r="AM93" s="2" t="n">
        <v>3.87</v>
      </c>
      <c r="AN93" s="2" t="n">
        <v>0.415</v>
      </c>
      <c r="AO93" s="2" t="n">
        <v>4.285</v>
      </c>
      <c r="AP93" s="2" t="n">
        <v>0.13</v>
      </c>
      <c r="AQ93" s="2" t="n">
        <v>4</v>
      </c>
      <c r="AR93" s="2" t="n">
        <v>0.315</v>
      </c>
      <c r="AS93" s="2" t="n">
        <v>4.185</v>
      </c>
      <c r="AT93" s="2" t="n">
        <v>0.36</v>
      </c>
      <c r="AU93" s="2" t="n">
        <v>4.23</v>
      </c>
    </row>
    <row r="94" customFormat="false" ht="12.75" hidden="false" customHeight="false" outlineLevel="0" collapsed="false">
      <c r="A94" s="1" t="n">
        <v>39142</v>
      </c>
      <c r="B94" s="2" t="n">
        <v>38.19</v>
      </c>
      <c r="C94" s="2" t="n">
        <v>38.89</v>
      </c>
      <c r="D94" s="2" t="n">
        <v>36.96</v>
      </c>
      <c r="E94" s="2" t="n">
        <v>40.65</v>
      </c>
      <c r="F94" s="2" t="n">
        <v>40.05</v>
      </c>
      <c r="G94" s="2" t="n">
        <v>40.64</v>
      </c>
      <c r="I94" s="2" t="n">
        <v>28.1</v>
      </c>
      <c r="R94" s="2" t="n">
        <v>42.3128826413468</v>
      </c>
      <c r="AI94" s="1"/>
      <c r="AJ94" s="15"/>
      <c r="AL94" s="1" t="n">
        <v>39722</v>
      </c>
      <c r="AM94" s="2" t="n">
        <v>3.705</v>
      </c>
      <c r="AN94" s="2" t="n">
        <v>0.46</v>
      </c>
      <c r="AO94" s="2" t="n">
        <v>4.165</v>
      </c>
      <c r="AP94" s="2" t="n">
        <v>0.13</v>
      </c>
      <c r="AQ94" s="2" t="n">
        <v>3.835</v>
      </c>
      <c r="AR94" s="2" t="n">
        <v>0.36</v>
      </c>
      <c r="AS94" s="2" t="n">
        <v>4.065</v>
      </c>
      <c r="AT94" s="2" t="n">
        <v>0.4</v>
      </c>
      <c r="AU94" s="2" t="n">
        <v>4.105</v>
      </c>
    </row>
    <row r="95" customFormat="false" ht="12.75" hidden="false" customHeight="false" outlineLevel="0" collapsed="false">
      <c r="A95" s="1" t="n">
        <v>39173</v>
      </c>
      <c r="B95" s="2" t="n">
        <v>37.91</v>
      </c>
      <c r="C95" s="2" t="n">
        <v>39.05</v>
      </c>
      <c r="D95" s="2" t="n">
        <v>35.15</v>
      </c>
      <c r="E95" s="2" t="n">
        <v>39.43</v>
      </c>
      <c r="F95" s="2" t="n">
        <v>39.77</v>
      </c>
      <c r="G95" s="2" t="n">
        <v>40.37</v>
      </c>
      <c r="I95" s="2" t="n">
        <v>35.1</v>
      </c>
      <c r="R95" s="2" t="n">
        <v>39.5551767995374</v>
      </c>
      <c r="AI95" s="1"/>
      <c r="AJ95" s="15"/>
      <c r="AL95" s="1" t="n">
        <v>39753</v>
      </c>
      <c r="AM95" s="2" t="n">
        <v>3.7</v>
      </c>
      <c r="AN95" s="2" t="n">
        <v>0.56</v>
      </c>
      <c r="AO95" s="2" t="n">
        <v>4.26</v>
      </c>
      <c r="AP95" s="2" t="n">
        <v>0.13</v>
      </c>
      <c r="AQ95" s="2" t="n">
        <v>3.83</v>
      </c>
      <c r="AR95" s="2" t="n">
        <v>0.46</v>
      </c>
      <c r="AS95" s="2" t="n">
        <v>4.16</v>
      </c>
      <c r="AT95" s="2" t="n">
        <v>0.73</v>
      </c>
      <c r="AU95" s="2" t="n">
        <v>4.43</v>
      </c>
    </row>
    <row r="96" customFormat="false" ht="12.75" hidden="false" customHeight="false" outlineLevel="0" collapsed="false">
      <c r="A96" s="1" t="n">
        <v>39203</v>
      </c>
      <c r="B96" s="2" t="n">
        <v>37.91</v>
      </c>
      <c r="C96" s="2" t="n">
        <v>36.88</v>
      </c>
      <c r="D96" s="2" t="n">
        <v>33.03</v>
      </c>
      <c r="E96" s="2" t="n">
        <v>39.43</v>
      </c>
      <c r="F96" s="2" t="n">
        <v>40.05</v>
      </c>
      <c r="G96" s="2" t="n">
        <v>40.36</v>
      </c>
      <c r="I96" s="2" t="n">
        <v>35.1</v>
      </c>
      <c r="R96" s="2" t="n">
        <v>39.4967724946208</v>
      </c>
      <c r="AI96" s="1"/>
      <c r="AJ96" s="15"/>
      <c r="AL96" s="1" t="n">
        <v>39783</v>
      </c>
      <c r="AM96" s="2" t="n">
        <v>3.738</v>
      </c>
      <c r="AN96" s="2" t="n">
        <v>0.77</v>
      </c>
      <c r="AO96" s="2" t="n">
        <v>4.508</v>
      </c>
      <c r="AP96" s="2" t="n">
        <v>0.13</v>
      </c>
      <c r="AQ96" s="2" t="n">
        <v>3.868</v>
      </c>
      <c r="AR96" s="2" t="n">
        <v>0.77</v>
      </c>
      <c r="AS96" s="2" t="n">
        <v>4.508</v>
      </c>
      <c r="AT96" s="2" t="n">
        <v>0.98</v>
      </c>
      <c r="AU96" s="2" t="n">
        <v>4.718</v>
      </c>
    </row>
    <row r="97" customFormat="false" ht="12.75" hidden="false" customHeight="false" outlineLevel="0" collapsed="false">
      <c r="A97" s="1" t="n">
        <v>39234</v>
      </c>
      <c r="B97" s="2" t="n">
        <v>40.47</v>
      </c>
      <c r="C97" s="2" t="n">
        <v>37.66</v>
      </c>
      <c r="D97" s="2" t="n">
        <v>33.79</v>
      </c>
      <c r="E97" s="2" t="n">
        <v>42.17</v>
      </c>
      <c r="F97" s="2" t="n">
        <v>42.6</v>
      </c>
      <c r="G97" s="2" t="n">
        <v>44.31</v>
      </c>
      <c r="I97" s="2" t="n">
        <v>41.1</v>
      </c>
      <c r="R97" s="2" t="n">
        <v>39.9785566442186</v>
      </c>
      <c r="AI97" s="1"/>
      <c r="AJ97" s="15"/>
      <c r="AL97" s="1" t="n">
        <v>39814</v>
      </c>
      <c r="AM97" s="2" t="n">
        <v>3.783</v>
      </c>
      <c r="AN97" s="2" t="n">
        <v>1.04</v>
      </c>
      <c r="AO97" s="2" t="n">
        <v>4.823</v>
      </c>
      <c r="AP97" s="2" t="n">
        <v>0.045</v>
      </c>
      <c r="AQ97" s="2" t="n">
        <v>3.828</v>
      </c>
      <c r="AR97" s="2" t="n">
        <v>1.04</v>
      </c>
      <c r="AS97" s="2" t="n">
        <v>4.823</v>
      </c>
      <c r="AT97" s="2" t="n">
        <v>1.6</v>
      </c>
      <c r="AU97" s="2" t="n">
        <v>5.383</v>
      </c>
    </row>
    <row r="98" customFormat="false" ht="12.75" hidden="false" customHeight="false" outlineLevel="0" collapsed="false">
      <c r="A98" s="1" t="n">
        <v>39264</v>
      </c>
      <c r="B98" s="2" t="n">
        <v>48.73</v>
      </c>
      <c r="C98" s="2" t="n">
        <v>49.86</v>
      </c>
      <c r="D98" s="2" t="n">
        <v>44.84</v>
      </c>
      <c r="E98" s="2" t="n">
        <v>48.26</v>
      </c>
      <c r="F98" s="2" t="n">
        <v>50.53</v>
      </c>
      <c r="G98" s="2" t="n">
        <v>53.37</v>
      </c>
      <c r="I98" s="2" t="n">
        <v>48.1</v>
      </c>
      <c r="R98" s="2" t="n">
        <v>40.5482063597684</v>
      </c>
      <c r="AI98" s="1"/>
      <c r="AJ98" s="15"/>
      <c r="AL98" s="1" t="n">
        <v>39845</v>
      </c>
      <c r="AM98" s="2" t="n">
        <v>3.821</v>
      </c>
      <c r="AN98" s="2" t="n">
        <v>1.04</v>
      </c>
      <c r="AO98" s="2" t="n">
        <v>4.861</v>
      </c>
      <c r="AP98" s="2" t="n">
        <v>0.045</v>
      </c>
      <c r="AQ98" s="2" t="n">
        <v>3.866</v>
      </c>
      <c r="AR98" s="2" t="n">
        <v>1.04</v>
      </c>
      <c r="AS98" s="2" t="n">
        <v>4.861</v>
      </c>
      <c r="AT98" s="2" t="n">
        <v>1.6</v>
      </c>
      <c r="AU98" s="2" t="n">
        <v>5.421</v>
      </c>
    </row>
    <row r="99" customFormat="false" ht="12.75" hidden="false" customHeight="false" outlineLevel="0" collapsed="false">
      <c r="A99" s="1" t="n">
        <v>39295</v>
      </c>
      <c r="B99" s="2" t="n">
        <v>52.43</v>
      </c>
      <c r="C99" s="2" t="n">
        <v>54.25</v>
      </c>
      <c r="D99" s="2" t="n">
        <v>49.69</v>
      </c>
      <c r="E99" s="2" t="n">
        <v>53.73</v>
      </c>
      <c r="F99" s="2" t="n">
        <v>54.08</v>
      </c>
      <c r="G99" s="2" t="n">
        <v>58.17</v>
      </c>
      <c r="I99" s="2" t="n">
        <v>57.1</v>
      </c>
      <c r="R99" s="2" t="n">
        <v>41.0301652208137</v>
      </c>
      <c r="AI99" s="1"/>
      <c r="AJ99" s="15"/>
      <c r="AL99" s="1" t="n">
        <v>39873</v>
      </c>
      <c r="AM99" s="2" t="n">
        <v>3.815</v>
      </c>
      <c r="AN99" s="2" t="n">
        <v>0.54</v>
      </c>
      <c r="AO99" s="2" t="n">
        <v>4.355</v>
      </c>
      <c r="AP99" s="2" t="n">
        <v>0.045</v>
      </c>
      <c r="AQ99" s="2" t="n">
        <v>3.86</v>
      </c>
      <c r="AR99" s="2" t="n">
        <v>0.54</v>
      </c>
      <c r="AS99" s="2" t="n">
        <v>4.355</v>
      </c>
      <c r="AT99" s="2" t="n">
        <v>0.72</v>
      </c>
      <c r="AU99" s="2" t="n">
        <v>4.535</v>
      </c>
    </row>
    <row r="100" customFormat="false" ht="12.75" hidden="false" customHeight="false" outlineLevel="0" collapsed="false">
      <c r="A100" s="1" t="n">
        <v>39326</v>
      </c>
      <c r="B100" s="2" t="n">
        <v>45.32</v>
      </c>
      <c r="C100" s="2" t="n">
        <v>48.32</v>
      </c>
      <c r="D100" s="2" t="n">
        <v>43.94</v>
      </c>
      <c r="E100" s="2" t="n">
        <v>50.69</v>
      </c>
      <c r="F100" s="2" t="n">
        <v>46.71</v>
      </c>
      <c r="G100" s="2" t="n">
        <v>49.96</v>
      </c>
      <c r="I100" s="2" t="n">
        <v>39.85</v>
      </c>
      <c r="R100" s="2" t="n">
        <v>40.9593795597152</v>
      </c>
      <c r="AI100" s="1"/>
      <c r="AJ100" s="15"/>
      <c r="AL100" s="1" t="n">
        <v>39904</v>
      </c>
      <c r="AM100" s="2" t="n">
        <v>3.815</v>
      </c>
      <c r="AN100" s="2" t="n">
        <v>0.36</v>
      </c>
      <c r="AO100" s="2" t="n">
        <v>4.175</v>
      </c>
      <c r="AP100" s="2" t="n">
        <v>0.045</v>
      </c>
      <c r="AQ100" s="2" t="n">
        <v>3.86</v>
      </c>
      <c r="AR100" s="2" t="n">
        <v>0.36</v>
      </c>
      <c r="AS100" s="2" t="n">
        <v>4.175</v>
      </c>
      <c r="AT100" s="2" t="n">
        <v>0.38</v>
      </c>
      <c r="AU100" s="2" t="n">
        <v>4.195</v>
      </c>
    </row>
    <row r="101" customFormat="false" ht="12.75" hidden="false" customHeight="false" outlineLevel="0" collapsed="false">
      <c r="A101" s="1" t="n">
        <v>39356</v>
      </c>
      <c r="B101" s="2" t="n">
        <v>39.34</v>
      </c>
      <c r="C101" s="2" t="n">
        <v>41.92</v>
      </c>
      <c r="D101" s="2" t="n">
        <v>40.01</v>
      </c>
      <c r="E101" s="2" t="n">
        <v>42.33</v>
      </c>
      <c r="F101" s="2" t="n">
        <v>40.91</v>
      </c>
      <c r="G101" s="2" t="n">
        <v>41.92</v>
      </c>
      <c r="I101" s="2" t="n">
        <v>40.1</v>
      </c>
      <c r="R101" s="2" t="n">
        <v>40.9637981105994</v>
      </c>
      <c r="AI101" s="1"/>
      <c r="AJ101" s="15"/>
      <c r="AL101" s="1" t="n">
        <v>39934</v>
      </c>
      <c r="AM101" s="2" t="n">
        <v>3.985</v>
      </c>
      <c r="AN101" s="2" t="n">
        <v>0.325</v>
      </c>
      <c r="AO101" s="2" t="n">
        <v>4.31</v>
      </c>
      <c r="AP101" s="2" t="n">
        <v>0.045</v>
      </c>
      <c r="AQ101" s="2" t="n">
        <v>4.03</v>
      </c>
      <c r="AR101" s="2" t="n">
        <v>0.325</v>
      </c>
      <c r="AS101" s="2" t="n">
        <v>4.31</v>
      </c>
      <c r="AT101" s="2" t="n">
        <v>0.33</v>
      </c>
      <c r="AU101" s="2" t="n">
        <v>4.315</v>
      </c>
    </row>
    <row r="102" customFormat="false" ht="12.75" hidden="false" customHeight="false" outlineLevel="0" collapsed="false">
      <c r="A102" s="1" t="n">
        <v>39387</v>
      </c>
      <c r="B102" s="2" t="n">
        <v>38.49</v>
      </c>
      <c r="C102" s="2" t="n">
        <v>39.43</v>
      </c>
      <c r="D102" s="2" t="n">
        <v>37.6</v>
      </c>
      <c r="E102" s="2" t="n">
        <v>40.17</v>
      </c>
      <c r="F102" s="2" t="n">
        <v>41.05</v>
      </c>
      <c r="G102" s="2" t="n">
        <v>40.8</v>
      </c>
      <c r="I102" s="2" t="n">
        <v>36.1</v>
      </c>
      <c r="R102" s="2" t="n">
        <v>43.6702381582107</v>
      </c>
      <c r="AI102" s="1"/>
      <c r="AJ102" s="15"/>
      <c r="AL102" s="1" t="n">
        <v>39965</v>
      </c>
      <c r="AM102" s="2" t="n">
        <v>4.137</v>
      </c>
      <c r="AN102" s="2" t="n">
        <v>0.335</v>
      </c>
      <c r="AO102" s="2" t="n">
        <v>4.472</v>
      </c>
      <c r="AP102" s="2" t="n">
        <v>0.045</v>
      </c>
      <c r="AQ102" s="2" t="n">
        <v>4.182</v>
      </c>
      <c r="AR102" s="2" t="n">
        <v>0.335</v>
      </c>
      <c r="AS102" s="2" t="n">
        <v>4.472</v>
      </c>
      <c r="AT102" s="2" t="n">
        <v>0.37</v>
      </c>
      <c r="AU102" s="2" t="n">
        <v>4.507</v>
      </c>
    </row>
    <row r="103" customFormat="false" ht="12.75" hidden="false" customHeight="false" outlineLevel="0" collapsed="false">
      <c r="A103" s="1" t="n">
        <v>39417</v>
      </c>
      <c r="B103" s="2" t="n">
        <v>38.49</v>
      </c>
      <c r="C103" s="2" t="n">
        <v>41</v>
      </c>
      <c r="D103" s="2" t="n">
        <v>39.11</v>
      </c>
      <c r="E103" s="2" t="n">
        <v>42.64</v>
      </c>
      <c r="F103" s="2" t="n">
        <v>41.48</v>
      </c>
      <c r="G103" s="2" t="n">
        <v>40.66</v>
      </c>
      <c r="I103" s="2" t="n">
        <v>38.85</v>
      </c>
      <c r="R103" s="2" t="n">
        <v>45.585279606183</v>
      </c>
      <c r="AI103" s="1"/>
      <c r="AJ103" s="15"/>
      <c r="AL103" s="1" t="n">
        <v>39995</v>
      </c>
      <c r="AM103" s="2" t="n">
        <v>4.2345</v>
      </c>
      <c r="AN103" s="2" t="n">
        <v>0.45</v>
      </c>
      <c r="AO103" s="2" t="n">
        <v>4.6845</v>
      </c>
      <c r="AP103" s="2" t="n">
        <v>0.045</v>
      </c>
      <c r="AQ103" s="2" t="n">
        <v>4.2795</v>
      </c>
      <c r="AR103" s="2" t="n">
        <v>0.35</v>
      </c>
      <c r="AS103" s="2" t="n">
        <v>4.5845</v>
      </c>
      <c r="AT103" s="2" t="n">
        <v>0.41</v>
      </c>
      <c r="AU103" s="2" t="n">
        <v>4.6445</v>
      </c>
    </row>
    <row r="104" customFormat="false" ht="12.75" hidden="false" customHeight="false" outlineLevel="0" collapsed="false">
      <c r="A104" s="1" t="n">
        <v>39448</v>
      </c>
      <c r="B104" s="2" t="n">
        <v>38.97</v>
      </c>
      <c r="C104" s="2" t="n">
        <v>43.41</v>
      </c>
      <c r="D104" s="2" t="n">
        <v>41.01</v>
      </c>
      <c r="E104" s="2" t="n">
        <v>42.91</v>
      </c>
      <c r="F104" s="2" t="n">
        <v>42.11</v>
      </c>
      <c r="G104" s="2" t="n">
        <v>41.43</v>
      </c>
      <c r="I104" s="2" t="n">
        <v>29.2</v>
      </c>
      <c r="R104" s="2" t="n">
        <v>46.7843954001786</v>
      </c>
      <c r="AI104" s="1"/>
      <c r="AJ104" s="15"/>
      <c r="AL104" s="1" t="n">
        <v>40026</v>
      </c>
      <c r="AM104" s="2" t="n">
        <v>4.1195</v>
      </c>
      <c r="AN104" s="2" t="n">
        <v>0.45</v>
      </c>
      <c r="AO104" s="2" t="n">
        <v>4.5695</v>
      </c>
      <c r="AP104" s="2" t="n">
        <v>0.13</v>
      </c>
      <c r="AQ104" s="2" t="n">
        <v>4.2495</v>
      </c>
      <c r="AR104" s="2" t="n">
        <v>0.35</v>
      </c>
      <c r="AS104" s="2" t="n">
        <v>4.4695</v>
      </c>
      <c r="AT104" s="2" t="n">
        <v>0.41</v>
      </c>
      <c r="AU104" s="2" t="n">
        <v>4.5295</v>
      </c>
    </row>
    <row r="105" customFormat="false" ht="12.75" hidden="false" customHeight="false" outlineLevel="0" collapsed="false">
      <c r="A105" s="1" t="n">
        <v>39479</v>
      </c>
      <c r="B105" s="2" t="n">
        <v>38.7</v>
      </c>
      <c r="C105" s="2" t="n">
        <v>42.54</v>
      </c>
      <c r="D105" s="2" t="n">
        <v>40.17</v>
      </c>
      <c r="E105" s="2" t="n">
        <v>42.35</v>
      </c>
      <c r="F105" s="2" t="n">
        <v>41.33</v>
      </c>
      <c r="G105" s="2" t="n">
        <v>41.16</v>
      </c>
      <c r="I105" s="2" t="n">
        <v>31.45</v>
      </c>
      <c r="R105" s="2" t="n">
        <v>45.3438196445942</v>
      </c>
      <c r="AI105" s="1"/>
      <c r="AJ105" s="15"/>
      <c r="AL105" s="1" t="n">
        <v>40057</v>
      </c>
      <c r="AM105" s="2" t="n">
        <v>3.9725</v>
      </c>
      <c r="AN105" s="2" t="n">
        <v>0.415</v>
      </c>
      <c r="AO105" s="2" t="n">
        <v>4.3875</v>
      </c>
      <c r="AP105" s="2" t="n">
        <v>0.13</v>
      </c>
      <c r="AQ105" s="2" t="n">
        <v>4.1025</v>
      </c>
      <c r="AR105" s="2" t="n">
        <v>0.315</v>
      </c>
      <c r="AS105" s="2" t="n">
        <v>4.2875</v>
      </c>
      <c r="AT105" s="2" t="n">
        <v>0.36</v>
      </c>
      <c r="AU105" s="2" t="n">
        <v>4.3325</v>
      </c>
    </row>
    <row r="106" customFormat="false" ht="12.75" hidden="false" customHeight="false" outlineLevel="0" collapsed="false">
      <c r="A106" s="1" t="n">
        <v>39508</v>
      </c>
      <c r="B106" s="2" t="n">
        <v>38.71</v>
      </c>
      <c r="C106" s="2" t="n">
        <v>40.05</v>
      </c>
      <c r="D106" s="2" t="n">
        <v>37.63</v>
      </c>
      <c r="E106" s="2" t="n">
        <v>41.22</v>
      </c>
      <c r="F106" s="2" t="n">
        <v>40.54</v>
      </c>
      <c r="G106" s="2" t="n">
        <v>41.17</v>
      </c>
      <c r="I106" s="2" t="n">
        <v>28.45</v>
      </c>
      <c r="R106" s="2" t="n">
        <v>43.5002806936113</v>
      </c>
      <c r="AI106" s="1"/>
      <c r="AJ106" s="15"/>
      <c r="AL106" s="1" t="n">
        <v>40087</v>
      </c>
      <c r="AM106" s="2" t="n">
        <v>3.8075</v>
      </c>
      <c r="AN106" s="2" t="n">
        <v>0.46</v>
      </c>
      <c r="AO106" s="2" t="n">
        <v>4.2675</v>
      </c>
      <c r="AP106" s="2" t="n">
        <v>0.13</v>
      </c>
      <c r="AQ106" s="2" t="n">
        <v>3.9375</v>
      </c>
      <c r="AR106" s="2" t="n">
        <v>0.36</v>
      </c>
      <c r="AS106" s="2" t="n">
        <v>4.1675</v>
      </c>
      <c r="AT106" s="2" t="n">
        <v>0.4</v>
      </c>
      <c r="AU106" s="2" t="n">
        <v>4.2075</v>
      </c>
    </row>
    <row r="107" customFormat="false" ht="12.75" hidden="false" customHeight="false" outlineLevel="0" collapsed="false">
      <c r="A107" s="1" t="n">
        <v>39539</v>
      </c>
      <c r="B107" s="2" t="n">
        <v>38.44</v>
      </c>
      <c r="C107" s="2" t="n">
        <v>40.21</v>
      </c>
      <c r="D107" s="2" t="n">
        <v>35.95</v>
      </c>
      <c r="E107" s="2" t="n">
        <v>40.1</v>
      </c>
      <c r="F107" s="2" t="n">
        <v>40.28</v>
      </c>
      <c r="G107" s="2" t="n">
        <v>40.91</v>
      </c>
      <c r="I107" s="2" t="n">
        <v>35.45</v>
      </c>
      <c r="R107" s="2" t="n">
        <v>40.7387535558548</v>
      </c>
      <c r="AI107" s="1"/>
      <c r="AJ107" s="15"/>
      <c r="AL107" s="1" t="n">
        <v>40118</v>
      </c>
      <c r="AM107" s="2" t="n">
        <v>3.8025</v>
      </c>
      <c r="AN107" s="2" t="n">
        <v>0.56</v>
      </c>
      <c r="AO107" s="2" t="n">
        <v>4.3625</v>
      </c>
      <c r="AP107" s="2" t="n">
        <v>0.13</v>
      </c>
      <c r="AQ107" s="2" t="n">
        <v>3.9325</v>
      </c>
      <c r="AR107" s="2" t="n">
        <v>0.46</v>
      </c>
      <c r="AS107" s="2" t="n">
        <v>4.2625</v>
      </c>
      <c r="AT107" s="2" t="n">
        <v>0.73</v>
      </c>
      <c r="AU107" s="2" t="n">
        <v>4.5325</v>
      </c>
    </row>
    <row r="108" customFormat="false" ht="12.75" hidden="false" customHeight="false" outlineLevel="0" collapsed="false">
      <c r="A108" s="1" t="n">
        <v>39569</v>
      </c>
      <c r="B108" s="2" t="n">
        <v>38.45</v>
      </c>
      <c r="C108" s="2" t="n">
        <v>38.16</v>
      </c>
      <c r="D108" s="2" t="n">
        <v>33.98</v>
      </c>
      <c r="E108" s="2" t="n">
        <v>40.1</v>
      </c>
      <c r="F108" s="2" t="n">
        <v>40.55</v>
      </c>
      <c r="G108" s="2" t="n">
        <v>40.92</v>
      </c>
      <c r="I108" s="2" t="n">
        <v>35.45</v>
      </c>
      <c r="R108" s="2" t="n">
        <v>40.68009930236</v>
      </c>
      <c r="AI108" s="1"/>
      <c r="AJ108" s="15"/>
      <c r="AL108" s="1" t="n">
        <v>40148</v>
      </c>
      <c r="AM108" s="2" t="n">
        <v>3.8405</v>
      </c>
      <c r="AN108" s="2" t="n">
        <v>0.77</v>
      </c>
      <c r="AO108" s="2" t="n">
        <v>4.6105</v>
      </c>
      <c r="AP108" s="2" t="n">
        <v>0.13</v>
      </c>
      <c r="AQ108" s="2" t="n">
        <v>3.9705</v>
      </c>
      <c r="AR108" s="2" t="n">
        <v>0.77</v>
      </c>
      <c r="AS108" s="2" t="n">
        <v>4.6105</v>
      </c>
      <c r="AT108" s="2" t="n">
        <v>0.98</v>
      </c>
      <c r="AU108" s="2" t="n">
        <v>4.8205</v>
      </c>
    </row>
    <row r="109" customFormat="false" ht="12.75" hidden="false" customHeight="false" outlineLevel="0" collapsed="false">
      <c r="A109" s="1" t="n">
        <v>39600</v>
      </c>
      <c r="B109" s="2" t="n">
        <v>40.82</v>
      </c>
      <c r="C109" s="2" t="n">
        <v>38.91</v>
      </c>
      <c r="D109" s="2" t="n">
        <v>34.69</v>
      </c>
      <c r="E109" s="2" t="n">
        <v>42.64</v>
      </c>
      <c r="F109" s="2" t="n">
        <v>42.91</v>
      </c>
      <c r="G109" s="2" t="n">
        <v>44.56</v>
      </c>
      <c r="I109" s="2" t="n">
        <v>41.45</v>
      </c>
      <c r="R109" s="2" t="n">
        <v>41.1623292942035</v>
      </c>
      <c r="AI109" s="1"/>
      <c r="AJ109" s="15"/>
      <c r="AL109" s="1" t="n">
        <v>40179</v>
      </c>
      <c r="AM109" s="2" t="n">
        <v>3.8855</v>
      </c>
      <c r="AN109" s="2" t="n">
        <v>1.04</v>
      </c>
      <c r="AO109" s="2" t="n">
        <v>4.9255</v>
      </c>
      <c r="AP109" s="2" t="n">
        <v>0.045</v>
      </c>
      <c r="AQ109" s="2" t="n">
        <v>3.9305</v>
      </c>
      <c r="AR109" s="2" t="n">
        <v>1.04</v>
      </c>
      <c r="AS109" s="2" t="n">
        <v>4.9255</v>
      </c>
      <c r="AT109" s="2" t="n">
        <v>1.6</v>
      </c>
      <c r="AU109" s="2" t="n">
        <v>5.4855</v>
      </c>
    </row>
    <row r="110" customFormat="false" ht="12.75" hidden="false" customHeight="false" outlineLevel="0" collapsed="false">
      <c r="A110" s="1" t="n">
        <v>39630</v>
      </c>
      <c r="B110" s="2" t="n">
        <v>48.47</v>
      </c>
      <c r="C110" s="2" t="n">
        <v>50.38</v>
      </c>
      <c r="D110" s="2" t="n">
        <v>44.98</v>
      </c>
      <c r="E110" s="2" t="n">
        <v>48.28</v>
      </c>
      <c r="F110" s="2" t="n">
        <v>50.25</v>
      </c>
      <c r="G110" s="2" t="n">
        <v>52.94</v>
      </c>
      <c r="I110" s="2" t="n">
        <v>48.45</v>
      </c>
      <c r="R110" s="2" t="n">
        <v>41.7325363938263</v>
      </c>
      <c r="AI110" s="1"/>
      <c r="AJ110" s="15"/>
      <c r="AL110" s="1" t="n">
        <v>40210</v>
      </c>
      <c r="AM110" s="2" t="n">
        <v>3.9235</v>
      </c>
      <c r="AN110" s="2" t="n">
        <v>1.04</v>
      </c>
      <c r="AO110" s="2" t="n">
        <v>4.9635</v>
      </c>
      <c r="AP110" s="2" t="n">
        <v>0.045</v>
      </c>
      <c r="AQ110" s="2" t="n">
        <v>3.9685</v>
      </c>
      <c r="AR110" s="2" t="n">
        <v>1.04</v>
      </c>
      <c r="AS110" s="2" t="n">
        <v>4.9635</v>
      </c>
      <c r="AT110" s="2" t="n">
        <v>1.6</v>
      </c>
      <c r="AU110" s="2" t="n">
        <v>5.5235</v>
      </c>
    </row>
    <row r="111" customFormat="false" ht="12.75" hidden="false" customHeight="false" outlineLevel="0" collapsed="false">
      <c r="A111" s="1" t="n">
        <v>39661</v>
      </c>
      <c r="B111" s="2" t="n">
        <v>51.91</v>
      </c>
      <c r="C111" s="2" t="n">
        <v>54.51</v>
      </c>
      <c r="D111" s="2" t="n">
        <v>49.5</v>
      </c>
      <c r="E111" s="2" t="n">
        <v>53.36</v>
      </c>
      <c r="F111" s="2" t="n">
        <v>53.52</v>
      </c>
      <c r="G111" s="2" t="n">
        <v>57.39</v>
      </c>
      <c r="I111" s="2" t="n">
        <v>57.45</v>
      </c>
      <c r="R111" s="2" t="n">
        <v>42.214924902429</v>
      </c>
      <c r="AI111" s="1"/>
      <c r="AJ111" s="15"/>
      <c r="AL111" s="1" t="n">
        <v>40238</v>
      </c>
      <c r="AM111" s="2" t="n">
        <v>3.9175</v>
      </c>
      <c r="AN111" s="2" t="n">
        <v>0.54</v>
      </c>
      <c r="AO111" s="2" t="n">
        <v>4.4575</v>
      </c>
      <c r="AP111" s="2" t="n">
        <v>0.045</v>
      </c>
      <c r="AQ111" s="2" t="n">
        <v>3.9625</v>
      </c>
      <c r="AR111" s="2" t="n">
        <v>0.54</v>
      </c>
      <c r="AS111" s="2" t="n">
        <v>4.4575</v>
      </c>
      <c r="AT111" s="2" t="n">
        <v>0.72</v>
      </c>
      <c r="AU111" s="2" t="n">
        <v>4.6375</v>
      </c>
    </row>
    <row r="112" customFormat="false" ht="12.75" hidden="false" customHeight="false" outlineLevel="0" collapsed="false">
      <c r="A112" s="1" t="n">
        <v>39692</v>
      </c>
      <c r="B112" s="2" t="n">
        <v>45.31</v>
      </c>
      <c r="C112" s="2" t="n">
        <v>48.93</v>
      </c>
      <c r="D112" s="2" t="n">
        <v>44.14</v>
      </c>
      <c r="E112" s="2" t="n">
        <v>50.54</v>
      </c>
      <c r="F112" s="2" t="n">
        <v>46.71</v>
      </c>
      <c r="G112" s="2" t="n">
        <v>49.78</v>
      </c>
      <c r="I112" s="2" t="n">
        <v>40.2</v>
      </c>
      <c r="R112" s="2" t="n">
        <v>42.1438557915155</v>
      </c>
      <c r="AI112" s="1"/>
      <c r="AJ112" s="15"/>
      <c r="AL112" s="1" t="n">
        <v>40269</v>
      </c>
      <c r="AM112" s="2" t="n">
        <v>3.9175</v>
      </c>
      <c r="AN112" s="2" t="n">
        <v>0.36</v>
      </c>
      <c r="AO112" s="2" t="n">
        <v>4.2775</v>
      </c>
      <c r="AP112" s="2" t="n">
        <v>0.045</v>
      </c>
      <c r="AQ112" s="2" t="n">
        <v>3.9625</v>
      </c>
      <c r="AR112" s="2" t="n">
        <v>0.36</v>
      </c>
      <c r="AS112" s="2" t="n">
        <v>4.2775</v>
      </c>
      <c r="AT112" s="2" t="n">
        <v>0.38</v>
      </c>
      <c r="AU112" s="2" t="n">
        <v>4.2975</v>
      </c>
    </row>
    <row r="113" customFormat="false" ht="12.75" hidden="false" customHeight="false" outlineLevel="0" collapsed="false">
      <c r="A113" s="1" t="n">
        <v>39722</v>
      </c>
      <c r="B113" s="2" t="n">
        <v>39.77</v>
      </c>
      <c r="C113" s="2" t="n">
        <v>42.92</v>
      </c>
      <c r="D113" s="2" t="n">
        <v>40.48</v>
      </c>
      <c r="E113" s="2" t="n">
        <v>42.78</v>
      </c>
      <c r="F113" s="2" t="n">
        <v>41.34</v>
      </c>
      <c r="G113" s="2" t="n">
        <v>42.35</v>
      </c>
      <c r="I113" s="2" t="n">
        <v>40.45</v>
      </c>
      <c r="R113" s="2" t="n">
        <v>42.1480929565873</v>
      </c>
      <c r="AI113" s="1"/>
      <c r="AJ113" s="15"/>
      <c r="AL113" s="1" t="n">
        <v>40299</v>
      </c>
      <c r="AM113" s="2" t="n">
        <v>4.0875</v>
      </c>
      <c r="AN113" s="2" t="n">
        <v>0.325</v>
      </c>
      <c r="AO113" s="2" t="n">
        <v>4.4125</v>
      </c>
      <c r="AP113" s="2" t="n">
        <v>0.045</v>
      </c>
      <c r="AQ113" s="2" t="n">
        <v>4.1325</v>
      </c>
      <c r="AR113" s="2" t="n">
        <v>0.325</v>
      </c>
      <c r="AS113" s="2" t="n">
        <v>4.4125</v>
      </c>
      <c r="AT113" s="2" t="n">
        <v>0.33</v>
      </c>
      <c r="AU113" s="2" t="n">
        <v>4.4175</v>
      </c>
    </row>
    <row r="114" customFormat="false" ht="12.75" hidden="false" customHeight="false" outlineLevel="0" collapsed="false">
      <c r="A114" s="1" t="n">
        <v>39753</v>
      </c>
      <c r="B114" s="2" t="n">
        <v>38.99</v>
      </c>
      <c r="C114" s="2" t="n">
        <v>40.57</v>
      </c>
      <c r="D114" s="2" t="n">
        <v>38.23</v>
      </c>
      <c r="E114" s="2" t="n">
        <v>40.69</v>
      </c>
      <c r="F114" s="2" t="n">
        <v>41.47</v>
      </c>
      <c r="G114" s="2" t="n">
        <v>41.32</v>
      </c>
      <c r="I114" s="2" t="n">
        <v>36.45</v>
      </c>
      <c r="R114" s="2" t="n">
        <v>44.615971957357</v>
      </c>
      <c r="AI114" s="1"/>
      <c r="AJ114" s="15"/>
      <c r="AL114" s="1" t="n">
        <v>40330</v>
      </c>
      <c r="AM114" s="2" t="n">
        <v>4.2395</v>
      </c>
      <c r="AN114" s="2" t="n">
        <v>0.335</v>
      </c>
      <c r="AO114" s="2" t="n">
        <v>4.5745</v>
      </c>
      <c r="AP114" s="2" t="n">
        <v>0.045</v>
      </c>
      <c r="AQ114" s="2" t="n">
        <v>4.2845</v>
      </c>
      <c r="AR114" s="2" t="n">
        <v>0.335</v>
      </c>
      <c r="AS114" s="2" t="n">
        <v>4.5745</v>
      </c>
      <c r="AT114" s="2" t="n">
        <v>0.37</v>
      </c>
      <c r="AU114" s="2" t="n">
        <v>4.6095</v>
      </c>
    </row>
    <row r="115" customFormat="false" ht="12.75" hidden="false" customHeight="false" outlineLevel="0" collapsed="false">
      <c r="A115" s="1" t="n">
        <v>39783</v>
      </c>
      <c r="B115" s="2" t="n">
        <v>38.99</v>
      </c>
      <c r="C115" s="2" t="n">
        <v>42.05</v>
      </c>
      <c r="D115" s="2" t="n">
        <v>39.64</v>
      </c>
      <c r="E115" s="2" t="n">
        <v>43.07</v>
      </c>
      <c r="F115" s="2" t="n">
        <v>41.87</v>
      </c>
      <c r="G115" s="2" t="n">
        <v>41.19</v>
      </c>
      <c r="I115" s="2" t="n">
        <v>39.2</v>
      </c>
      <c r="R115" s="2" t="n">
        <v>46.5597869562626</v>
      </c>
      <c r="AI115" s="1"/>
      <c r="AJ115" s="15"/>
      <c r="AL115" s="1" t="n">
        <v>40360</v>
      </c>
      <c r="AM115" s="2" t="n">
        <v>4.3395</v>
      </c>
      <c r="AN115" s="2" t="n">
        <v>0.45</v>
      </c>
      <c r="AO115" s="2" t="n">
        <v>4.7895</v>
      </c>
      <c r="AP115" s="2" t="n">
        <v>0.045</v>
      </c>
      <c r="AQ115" s="2" t="n">
        <v>4.3845</v>
      </c>
      <c r="AR115" s="2" t="n">
        <v>0.35</v>
      </c>
      <c r="AS115" s="2" t="n">
        <v>4.6895</v>
      </c>
      <c r="AT115" s="2" t="n">
        <v>0.41</v>
      </c>
      <c r="AU115" s="2" t="n">
        <v>4.7495</v>
      </c>
    </row>
    <row r="116" customFormat="false" ht="12.75" hidden="false" customHeight="false" outlineLevel="0" collapsed="false">
      <c r="A116" s="1" t="n">
        <v>39814</v>
      </c>
      <c r="B116" s="2" t="n">
        <v>39.45</v>
      </c>
      <c r="C116" s="2" t="n">
        <v>44.46</v>
      </c>
      <c r="D116" s="2" t="n">
        <v>41.44</v>
      </c>
      <c r="E116" s="2" t="n">
        <v>43.35</v>
      </c>
      <c r="F116" s="2" t="n">
        <v>42.47</v>
      </c>
      <c r="G116" s="2" t="n">
        <v>41.92</v>
      </c>
      <c r="I116" s="2" t="n">
        <v>29.7</v>
      </c>
      <c r="R116" s="2" t="n">
        <v>47.8210011829433</v>
      </c>
      <c r="AI116" s="1"/>
      <c r="AJ116" s="15"/>
      <c r="AL116" s="1" t="n">
        <v>40391</v>
      </c>
      <c r="AM116" s="2" t="n">
        <v>4.2245</v>
      </c>
      <c r="AN116" s="2" t="n">
        <v>0.45</v>
      </c>
      <c r="AO116" s="2" t="n">
        <v>4.6745</v>
      </c>
      <c r="AP116" s="2" t="n">
        <v>0.13</v>
      </c>
      <c r="AQ116" s="2" t="n">
        <v>4.3545</v>
      </c>
      <c r="AR116" s="2" t="n">
        <v>0.35</v>
      </c>
      <c r="AS116" s="2" t="n">
        <v>4.5745</v>
      </c>
      <c r="AT116" s="2" t="n">
        <v>0.41</v>
      </c>
      <c r="AU116" s="2" t="n">
        <v>4.6345</v>
      </c>
    </row>
    <row r="117" customFormat="false" ht="12.75" hidden="false" customHeight="false" outlineLevel="0" collapsed="false">
      <c r="A117" s="1" t="n">
        <v>39845</v>
      </c>
      <c r="B117" s="2" t="n">
        <v>39.2</v>
      </c>
      <c r="C117" s="2" t="n">
        <v>43.64</v>
      </c>
      <c r="D117" s="2" t="n">
        <v>40.66</v>
      </c>
      <c r="E117" s="2" t="n">
        <v>42.83</v>
      </c>
      <c r="F117" s="2" t="n">
        <v>41.74</v>
      </c>
      <c r="G117" s="2" t="n">
        <v>41.67</v>
      </c>
      <c r="I117" s="2" t="n">
        <v>31.95</v>
      </c>
      <c r="R117" s="2" t="n">
        <v>46.4046130641133</v>
      </c>
      <c r="AI117" s="1"/>
      <c r="AJ117" s="15"/>
      <c r="AL117" s="1" t="n">
        <v>40422</v>
      </c>
      <c r="AM117" s="2" t="n">
        <v>4.0775</v>
      </c>
      <c r="AN117" s="2" t="n">
        <v>0.415</v>
      </c>
      <c r="AO117" s="2" t="n">
        <v>4.4925</v>
      </c>
      <c r="AP117" s="2" t="n">
        <v>0.13</v>
      </c>
      <c r="AQ117" s="2" t="n">
        <v>4.2075</v>
      </c>
      <c r="AR117" s="2" t="n">
        <v>0.315</v>
      </c>
      <c r="AS117" s="2" t="n">
        <v>4.3925</v>
      </c>
      <c r="AT117" s="2" t="n">
        <v>0.36</v>
      </c>
      <c r="AU117" s="2" t="n">
        <v>4.4375</v>
      </c>
    </row>
    <row r="118" customFormat="false" ht="12.75" hidden="false" customHeight="false" outlineLevel="0" collapsed="false">
      <c r="A118" s="1" t="n">
        <v>39873</v>
      </c>
      <c r="B118" s="2" t="n">
        <v>39.21</v>
      </c>
      <c r="C118" s="2" t="n">
        <v>41.3</v>
      </c>
      <c r="D118" s="2" t="n">
        <v>38.3</v>
      </c>
      <c r="E118" s="2" t="n">
        <v>41.78</v>
      </c>
      <c r="F118" s="2" t="n">
        <v>41.02</v>
      </c>
      <c r="G118" s="2" t="n">
        <v>41.68</v>
      </c>
      <c r="I118" s="2" t="n">
        <v>28.95</v>
      </c>
      <c r="R118" s="2" t="n">
        <v>44.5797677294431</v>
      </c>
      <c r="AI118" s="1"/>
      <c r="AJ118" s="15"/>
      <c r="AL118" s="1" t="n">
        <v>40452</v>
      </c>
      <c r="AM118" s="2" t="n">
        <v>3.9125</v>
      </c>
      <c r="AN118" s="2" t="n">
        <v>0.46</v>
      </c>
      <c r="AO118" s="2" t="n">
        <v>4.3725</v>
      </c>
      <c r="AP118" s="2" t="n">
        <v>0.13</v>
      </c>
      <c r="AQ118" s="2" t="n">
        <v>4.0425</v>
      </c>
      <c r="AR118" s="2" t="n">
        <v>0.36</v>
      </c>
      <c r="AS118" s="2" t="n">
        <v>4.2725</v>
      </c>
      <c r="AT118" s="2" t="n">
        <v>0.4</v>
      </c>
      <c r="AU118" s="2" t="n">
        <v>4.3125</v>
      </c>
    </row>
    <row r="119" customFormat="false" ht="12.75" hidden="false" customHeight="false" outlineLevel="0" collapsed="false">
      <c r="A119" s="1" t="n">
        <v>39904</v>
      </c>
      <c r="B119" s="2" t="n">
        <v>38.96</v>
      </c>
      <c r="C119" s="2" t="n">
        <v>41.45</v>
      </c>
      <c r="D119" s="2" t="n">
        <v>36.73</v>
      </c>
      <c r="E119" s="2" t="n">
        <v>40.74</v>
      </c>
      <c r="F119" s="2" t="n">
        <v>40.78</v>
      </c>
      <c r="G119" s="2" t="n">
        <v>41.43</v>
      </c>
      <c r="I119" s="2" t="n">
        <v>36</v>
      </c>
      <c r="R119" s="2" t="n">
        <v>41.3920901123462</v>
      </c>
      <c r="AI119" s="1"/>
      <c r="AJ119" s="15"/>
      <c r="AL119" s="1" t="n">
        <v>40483</v>
      </c>
      <c r="AM119" s="2" t="n">
        <v>3.9075</v>
      </c>
      <c r="AN119" s="2" t="n">
        <v>0.56</v>
      </c>
      <c r="AO119" s="2" t="n">
        <v>4.4675</v>
      </c>
      <c r="AP119" s="2" t="n">
        <v>0.13</v>
      </c>
      <c r="AQ119" s="2" t="n">
        <v>4.0375</v>
      </c>
      <c r="AR119" s="2" t="n">
        <v>0.46</v>
      </c>
      <c r="AS119" s="2" t="n">
        <v>4.3675</v>
      </c>
      <c r="AT119" s="2" t="n">
        <v>0.73</v>
      </c>
      <c r="AU119" s="2" t="n">
        <v>4.6375</v>
      </c>
    </row>
    <row r="120" customFormat="false" ht="12.75" hidden="false" customHeight="false" outlineLevel="0" collapsed="false">
      <c r="A120" s="1" t="n">
        <v>39934</v>
      </c>
      <c r="B120" s="2" t="n">
        <v>38.97</v>
      </c>
      <c r="C120" s="2" t="n">
        <v>39.52</v>
      </c>
      <c r="D120" s="2" t="n">
        <v>34.89</v>
      </c>
      <c r="E120" s="2" t="n">
        <v>40.74</v>
      </c>
      <c r="F120" s="2" t="n">
        <v>41.02</v>
      </c>
      <c r="G120" s="2" t="n">
        <v>41.44</v>
      </c>
      <c r="I120" s="2" t="n">
        <v>36</v>
      </c>
      <c r="R120" s="2" t="n">
        <v>41.3588485784519</v>
      </c>
      <c r="AI120" s="1"/>
      <c r="AJ120" s="15"/>
      <c r="AL120" s="1" t="n">
        <v>40513</v>
      </c>
      <c r="AM120" s="2" t="n">
        <v>3.9455</v>
      </c>
      <c r="AN120" s="2" t="n">
        <v>0.77</v>
      </c>
      <c r="AO120" s="2" t="n">
        <v>4.7155</v>
      </c>
      <c r="AP120" s="2" t="n">
        <v>0.13</v>
      </c>
      <c r="AQ120" s="2" t="n">
        <v>4.0755</v>
      </c>
      <c r="AR120" s="2" t="n">
        <v>0.77</v>
      </c>
      <c r="AS120" s="2" t="n">
        <v>4.7155</v>
      </c>
      <c r="AT120" s="2" t="n">
        <v>0.98</v>
      </c>
      <c r="AU120" s="2" t="n">
        <v>4.9255</v>
      </c>
    </row>
    <row r="121" customFormat="false" ht="12.75" hidden="false" customHeight="false" outlineLevel="0" collapsed="false">
      <c r="A121" s="1" t="n">
        <v>39965</v>
      </c>
      <c r="B121" s="2" t="n">
        <v>41.17</v>
      </c>
      <c r="C121" s="2" t="n">
        <v>40.23</v>
      </c>
      <c r="D121" s="2" t="n">
        <v>35.55</v>
      </c>
      <c r="E121" s="2" t="n">
        <v>43.09</v>
      </c>
      <c r="F121" s="2" t="n">
        <v>43.21</v>
      </c>
      <c r="G121" s="2" t="n">
        <v>44.82</v>
      </c>
      <c r="I121" s="2" t="n">
        <v>42</v>
      </c>
      <c r="R121" s="2" t="n">
        <v>41.8709242347596</v>
      </c>
      <c r="AI121" s="1"/>
      <c r="AJ121" s="15"/>
      <c r="AL121" s="1" t="n">
        <v>40544</v>
      </c>
      <c r="AM121" s="2" t="n">
        <v>3.9905</v>
      </c>
      <c r="AN121" s="2" t="n">
        <v>1.04</v>
      </c>
      <c r="AO121" s="2" t="n">
        <v>5.0305</v>
      </c>
      <c r="AP121" s="2" t="n">
        <v>0.045</v>
      </c>
      <c r="AQ121" s="2" t="n">
        <v>4.0355</v>
      </c>
      <c r="AR121" s="2" t="n">
        <v>1.04</v>
      </c>
      <c r="AS121" s="2" t="n">
        <v>5.0305</v>
      </c>
      <c r="AT121" s="2" t="n">
        <v>1.6</v>
      </c>
      <c r="AU121" s="2" t="n">
        <v>5.5905</v>
      </c>
    </row>
    <row r="122" customFormat="false" ht="12.75" hidden="false" customHeight="false" outlineLevel="0" collapsed="false">
      <c r="A122" s="1" t="n">
        <v>39995</v>
      </c>
      <c r="B122" s="2" t="n">
        <v>48.26</v>
      </c>
      <c r="C122" s="2" t="n">
        <v>51.04</v>
      </c>
      <c r="D122" s="2" t="n">
        <v>45.14</v>
      </c>
      <c r="E122" s="2" t="n">
        <v>48.33</v>
      </c>
      <c r="F122" s="2" t="n">
        <v>50</v>
      </c>
      <c r="G122" s="2" t="n">
        <v>52.56</v>
      </c>
      <c r="I122" s="2" t="n">
        <v>49</v>
      </c>
      <c r="R122" s="2" t="n">
        <v>42.471843250398</v>
      </c>
      <c r="AI122" s="1"/>
      <c r="AJ122" s="15"/>
      <c r="AL122" s="1" t="n">
        <v>40575</v>
      </c>
      <c r="AM122" s="2" t="n">
        <v>4.0285</v>
      </c>
      <c r="AN122" s="2" t="n">
        <v>1.04</v>
      </c>
      <c r="AO122" s="2" t="n">
        <v>5.0685</v>
      </c>
      <c r="AP122" s="2" t="n">
        <v>0.045</v>
      </c>
      <c r="AQ122" s="2" t="n">
        <v>4.0735</v>
      </c>
      <c r="AR122" s="2" t="n">
        <v>1.04</v>
      </c>
      <c r="AS122" s="2" t="n">
        <v>5.0685</v>
      </c>
      <c r="AT122" s="2" t="n">
        <v>1.6</v>
      </c>
      <c r="AU122" s="2" t="n">
        <v>5.6285</v>
      </c>
    </row>
    <row r="123" customFormat="false" ht="12.75" hidden="false" customHeight="false" outlineLevel="0" collapsed="false">
      <c r="A123" s="1" t="n">
        <v>40026</v>
      </c>
      <c r="B123" s="2" t="n">
        <v>51.44</v>
      </c>
      <c r="C123" s="2" t="n">
        <v>54.92</v>
      </c>
      <c r="D123" s="2" t="n">
        <v>49.35</v>
      </c>
      <c r="E123" s="2" t="n">
        <v>53.03</v>
      </c>
      <c r="F123" s="2" t="n">
        <v>53.03</v>
      </c>
      <c r="G123" s="2" t="n">
        <v>56.67</v>
      </c>
      <c r="I123" s="2" t="n">
        <v>58</v>
      </c>
      <c r="R123" s="2" t="n">
        <v>42.9865935494902</v>
      </c>
      <c r="AI123" s="1"/>
      <c r="AJ123" s="15"/>
      <c r="AL123" s="1" t="n">
        <v>40603</v>
      </c>
      <c r="AM123" s="2" t="n">
        <v>4.0225</v>
      </c>
      <c r="AN123" s="2" t="n">
        <v>0.54</v>
      </c>
      <c r="AO123" s="2" t="n">
        <v>4.5625</v>
      </c>
      <c r="AP123" s="2" t="n">
        <v>0.045</v>
      </c>
      <c r="AQ123" s="2" t="n">
        <v>4.0675</v>
      </c>
      <c r="AR123" s="2" t="n">
        <v>0.54</v>
      </c>
      <c r="AS123" s="2" t="n">
        <v>4.5625</v>
      </c>
      <c r="AT123" s="2" t="n">
        <v>0.72</v>
      </c>
      <c r="AU123" s="2" t="n">
        <v>4.7425</v>
      </c>
    </row>
    <row r="124" customFormat="false" ht="12.75" hidden="false" customHeight="false" outlineLevel="0" collapsed="false">
      <c r="A124" s="1" t="n">
        <v>40057</v>
      </c>
      <c r="B124" s="2" t="n">
        <v>45.33</v>
      </c>
      <c r="C124" s="2" t="n">
        <v>49.67</v>
      </c>
      <c r="D124" s="2" t="n">
        <v>44.36</v>
      </c>
      <c r="E124" s="2" t="n">
        <v>50.42</v>
      </c>
      <c r="F124" s="2" t="n">
        <v>46.73</v>
      </c>
      <c r="G124" s="2" t="n">
        <v>49.64</v>
      </c>
      <c r="I124" s="2" t="n">
        <v>40.7</v>
      </c>
      <c r="R124" s="2" t="n">
        <v>42.9448858042985</v>
      </c>
      <c r="AI124" s="1"/>
      <c r="AJ124" s="15"/>
      <c r="AL124" s="1" t="n">
        <v>40634</v>
      </c>
      <c r="AM124" s="2" t="n">
        <v>4.0225</v>
      </c>
      <c r="AN124" s="2" t="n">
        <v>0.36</v>
      </c>
      <c r="AO124" s="2" t="n">
        <v>4.3825</v>
      </c>
      <c r="AP124" s="2" t="n">
        <v>0.045</v>
      </c>
      <c r="AQ124" s="2" t="n">
        <v>4.0675</v>
      </c>
      <c r="AR124" s="2" t="n">
        <v>0.36</v>
      </c>
      <c r="AS124" s="2" t="n">
        <v>4.3825</v>
      </c>
      <c r="AT124" s="2" t="n">
        <v>0.38</v>
      </c>
      <c r="AU124" s="2" t="n">
        <v>4.4025</v>
      </c>
    </row>
    <row r="125" customFormat="false" ht="12.75" hidden="false" customHeight="false" outlineLevel="0" collapsed="false">
      <c r="A125" s="1" t="n">
        <v>40087</v>
      </c>
      <c r="B125" s="2" t="n">
        <v>40.2</v>
      </c>
      <c r="C125" s="2" t="n">
        <v>44.01</v>
      </c>
      <c r="D125" s="2" t="n">
        <v>40.95</v>
      </c>
      <c r="E125" s="2" t="n">
        <v>43.23</v>
      </c>
      <c r="F125" s="2" t="n">
        <v>41.76</v>
      </c>
      <c r="G125" s="2" t="n">
        <v>42.77</v>
      </c>
      <c r="I125" s="2" t="n">
        <v>41</v>
      </c>
      <c r="R125" s="2" t="n">
        <v>42.9786349887963</v>
      </c>
      <c r="AI125" s="1"/>
      <c r="AJ125" s="15"/>
      <c r="AL125" s="1" t="n">
        <v>40664</v>
      </c>
      <c r="AM125" s="2" t="n">
        <v>4.1925</v>
      </c>
      <c r="AN125" s="2" t="n">
        <v>0.325</v>
      </c>
      <c r="AO125" s="2" t="n">
        <v>4.5175</v>
      </c>
      <c r="AP125" s="2" t="n">
        <v>0.045</v>
      </c>
      <c r="AQ125" s="2" t="n">
        <v>4.2375</v>
      </c>
      <c r="AR125" s="2" t="n">
        <v>0.325</v>
      </c>
      <c r="AS125" s="2" t="n">
        <v>4.5175</v>
      </c>
      <c r="AT125" s="2" t="n">
        <v>0.33</v>
      </c>
      <c r="AU125" s="2" t="n">
        <v>4.5225</v>
      </c>
    </row>
    <row r="126" customFormat="false" ht="12.75" hidden="false" customHeight="false" outlineLevel="0" collapsed="false">
      <c r="A126" s="1" t="n">
        <v>40118</v>
      </c>
      <c r="B126" s="2" t="n">
        <v>39.47</v>
      </c>
      <c r="C126" s="2" t="n">
        <v>41.8</v>
      </c>
      <c r="D126" s="2" t="n">
        <v>38.86</v>
      </c>
      <c r="E126" s="2" t="n">
        <v>41.2</v>
      </c>
      <c r="F126" s="2" t="n">
        <v>41.88</v>
      </c>
      <c r="G126" s="2" t="n">
        <v>41.81</v>
      </c>
      <c r="I126" s="2" t="n">
        <v>37</v>
      </c>
      <c r="R126" s="2" t="n">
        <v>45.9346020260935</v>
      </c>
      <c r="AI126" s="1"/>
      <c r="AJ126" s="15"/>
      <c r="AL126" s="1" t="n">
        <v>40695</v>
      </c>
      <c r="AM126" s="2" t="n">
        <v>4.3445</v>
      </c>
      <c r="AN126" s="2" t="n">
        <v>0.335</v>
      </c>
      <c r="AO126" s="2" t="n">
        <v>4.6795</v>
      </c>
      <c r="AP126" s="2" t="n">
        <v>0.045</v>
      </c>
      <c r="AQ126" s="2" t="n">
        <v>4.3895</v>
      </c>
      <c r="AR126" s="2" t="n">
        <v>0.335</v>
      </c>
      <c r="AS126" s="2" t="n">
        <v>4.6795</v>
      </c>
      <c r="AT126" s="2" t="n">
        <v>0.37</v>
      </c>
      <c r="AU126" s="2" t="n">
        <v>4.7145</v>
      </c>
    </row>
    <row r="127" customFormat="false" ht="12.75" hidden="false" customHeight="false" outlineLevel="0" collapsed="false">
      <c r="A127" s="1" t="n">
        <v>40148</v>
      </c>
      <c r="B127" s="2" t="n">
        <v>39.47</v>
      </c>
      <c r="C127" s="2" t="n">
        <v>43.2</v>
      </c>
      <c r="D127" s="2" t="n">
        <v>40.17</v>
      </c>
      <c r="E127" s="2" t="n">
        <v>43.5</v>
      </c>
      <c r="F127" s="2" t="n">
        <v>42.25</v>
      </c>
      <c r="G127" s="2" t="n">
        <v>41.69</v>
      </c>
      <c r="I127" s="2" t="n">
        <v>39.7</v>
      </c>
      <c r="R127" s="2" t="n">
        <v>47.903484317511</v>
      </c>
      <c r="AI127" s="1"/>
      <c r="AJ127" s="15"/>
      <c r="AL127" s="1" t="n">
        <v>40725</v>
      </c>
      <c r="AM127" s="2" t="n">
        <v>4.447</v>
      </c>
      <c r="AN127" s="2" t="n">
        <v>0.45</v>
      </c>
      <c r="AO127" s="2" t="n">
        <v>4.897</v>
      </c>
      <c r="AP127" s="2" t="n">
        <v>0.045</v>
      </c>
      <c r="AQ127" s="2" t="n">
        <v>4.492</v>
      </c>
      <c r="AR127" s="2" t="n">
        <v>0.35</v>
      </c>
      <c r="AS127" s="2" t="n">
        <v>4.797</v>
      </c>
      <c r="AT127" s="2" t="n">
        <v>0.41</v>
      </c>
      <c r="AU127" s="2" t="n">
        <v>4.857</v>
      </c>
    </row>
    <row r="128" customFormat="false" ht="12.75" hidden="false" customHeight="false" outlineLevel="0" collapsed="false">
      <c r="A128" s="1" t="n">
        <v>40179</v>
      </c>
      <c r="B128" s="2" t="n">
        <v>39.92</v>
      </c>
      <c r="C128" s="2" t="n">
        <v>45.52</v>
      </c>
      <c r="D128" s="2" t="n">
        <v>41.87</v>
      </c>
      <c r="E128" s="2" t="n">
        <v>43.78</v>
      </c>
      <c r="F128" s="2" t="n">
        <v>42.82</v>
      </c>
      <c r="G128" s="2" t="n">
        <v>42.34</v>
      </c>
      <c r="I128" s="2" t="n">
        <v>30.2</v>
      </c>
      <c r="R128" s="2" t="n">
        <v>49.2161275502683</v>
      </c>
      <c r="AI128" s="1"/>
      <c r="AJ128" s="15"/>
      <c r="AL128" s="1" t="n">
        <v>40756</v>
      </c>
      <c r="AM128" s="2" t="n">
        <v>4.332</v>
      </c>
      <c r="AN128" s="2" t="n">
        <v>0.45</v>
      </c>
      <c r="AO128" s="2" t="n">
        <v>4.782</v>
      </c>
      <c r="AP128" s="2" t="n">
        <v>0.13</v>
      </c>
      <c r="AQ128" s="2" t="n">
        <v>4.462</v>
      </c>
      <c r="AR128" s="2" t="n">
        <v>0.35</v>
      </c>
      <c r="AS128" s="2" t="n">
        <v>4.682</v>
      </c>
      <c r="AT128" s="2" t="n">
        <v>0.41</v>
      </c>
      <c r="AU128" s="2" t="n">
        <v>4.742</v>
      </c>
    </row>
    <row r="129" customFormat="false" ht="12.75" hidden="false" customHeight="false" outlineLevel="0" collapsed="false">
      <c r="A129" s="1" t="n">
        <v>40210</v>
      </c>
      <c r="B129" s="2" t="n">
        <v>39.69</v>
      </c>
      <c r="C129" s="2" t="n">
        <v>44.75</v>
      </c>
      <c r="D129" s="2" t="n">
        <v>41.14</v>
      </c>
      <c r="E129" s="2" t="n">
        <v>43.29</v>
      </c>
      <c r="F129" s="2" t="n">
        <v>42.15</v>
      </c>
      <c r="G129" s="2" t="n">
        <v>42.11</v>
      </c>
      <c r="I129" s="2" t="n">
        <v>32.45</v>
      </c>
      <c r="R129" s="2" t="n">
        <v>47.7946827357371</v>
      </c>
      <c r="AI129" s="1"/>
      <c r="AJ129" s="15"/>
      <c r="AL129" s="1"/>
    </row>
    <row r="130" customFormat="false" ht="12.75" hidden="false" customHeight="false" outlineLevel="0" collapsed="false">
      <c r="A130" s="1" t="n">
        <v>40238</v>
      </c>
      <c r="B130" s="2" t="n">
        <v>39.69</v>
      </c>
      <c r="C130" s="2" t="n">
        <v>42.54</v>
      </c>
      <c r="D130" s="2" t="n">
        <v>38.95</v>
      </c>
      <c r="E130" s="2" t="n">
        <v>42.33</v>
      </c>
      <c r="F130" s="2" t="n">
        <v>41.48</v>
      </c>
      <c r="G130" s="2" t="n">
        <v>42.12</v>
      </c>
      <c r="I130" s="2" t="n">
        <v>29.45</v>
      </c>
      <c r="R130" s="2" t="n">
        <v>45.9597099645558</v>
      </c>
      <c r="AI130" s="1"/>
      <c r="AJ130" s="15"/>
      <c r="AL130" s="1"/>
    </row>
    <row r="131" customFormat="false" ht="12.75" hidden="false" customHeight="false" outlineLevel="0" collapsed="false">
      <c r="A131" s="1" t="n">
        <v>40269</v>
      </c>
      <c r="B131" s="2" t="n">
        <v>39.47</v>
      </c>
      <c r="C131" s="2" t="n">
        <v>42.68</v>
      </c>
      <c r="D131" s="2" t="n">
        <v>37.49</v>
      </c>
      <c r="E131" s="2" t="n">
        <v>41.36</v>
      </c>
      <c r="F131" s="2" t="n">
        <v>41.25</v>
      </c>
      <c r="G131" s="2" t="n">
        <v>41.9</v>
      </c>
      <c r="I131" s="2" t="n">
        <v>36.75</v>
      </c>
      <c r="R131" s="2" t="n">
        <v>42.3026441376173</v>
      </c>
      <c r="AI131" s="1"/>
      <c r="AJ131" s="15"/>
      <c r="AL131" s="1"/>
    </row>
    <row r="132" customFormat="false" ht="12.75" hidden="false" customHeight="false" outlineLevel="0" collapsed="false">
      <c r="A132" s="1" t="n">
        <v>40299</v>
      </c>
      <c r="B132" s="2" t="n">
        <v>39.47</v>
      </c>
      <c r="C132" s="2" t="n">
        <v>40.87</v>
      </c>
      <c r="D132" s="2" t="n">
        <v>35.78</v>
      </c>
      <c r="E132" s="2" t="n">
        <v>41.36</v>
      </c>
      <c r="F132" s="2" t="n">
        <v>41.48</v>
      </c>
      <c r="G132" s="2" t="n">
        <v>41.9</v>
      </c>
      <c r="I132" s="2" t="n">
        <v>36.75</v>
      </c>
      <c r="R132" s="2" t="n">
        <v>42.2757237776637</v>
      </c>
      <c r="AI132" s="1"/>
      <c r="AJ132" s="15"/>
      <c r="AL132" s="1"/>
    </row>
    <row r="133" customFormat="false" ht="12.75" hidden="false" customHeight="false" outlineLevel="0" collapsed="false">
      <c r="A133" s="1" t="n">
        <v>40330</v>
      </c>
      <c r="B133" s="2" t="n">
        <v>41.51</v>
      </c>
      <c r="C133" s="2" t="n">
        <v>41.53</v>
      </c>
      <c r="D133" s="2" t="n">
        <v>36.39</v>
      </c>
      <c r="E133" s="2" t="n">
        <v>43.54</v>
      </c>
      <c r="F133" s="2" t="n">
        <v>43.5</v>
      </c>
      <c r="G133" s="2" t="n">
        <v>45.01</v>
      </c>
      <c r="I133" s="2" t="n">
        <v>42.75</v>
      </c>
      <c r="R133" s="2" t="n">
        <v>42.7997809622575</v>
      </c>
      <c r="AI133" s="1"/>
      <c r="AJ133" s="15"/>
      <c r="AL133" s="1"/>
    </row>
    <row r="134" customFormat="false" ht="12.75" hidden="false" customHeight="false" outlineLevel="0" collapsed="false">
      <c r="A134" s="1" t="n">
        <v>40360</v>
      </c>
      <c r="B134" s="2" t="n">
        <v>48.08</v>
      </c>
      <c r="C134" s="2" t="n">
        <v>51.71</v>
      </c>
      <c r="D134" s="2" t="n">
        <v>45.33</v>
      </c>
      <c r="E134" s="2" t="n">
        <v>48.39</v>
      </c>
      <c r="F134" s="2" t="n">
        <v>49.79</v>
      </c>
      <c r="G134" s="2" t="n">
        <v>52.17</v>
      </c>
      <c r="I134" s="2" t="n">
        <v>49.75</v>
      </c>
      <c r="R134" s="2" t="n">
        <v>43.4135196842156</v>
      </c>
      <c r="AI134" s="1"/>
      <c r="AJ134" s="15"/>
      <c r="AL134" s="1"/>
    </row>
    <row r="135" customFormat="false" ht="12.75" hidden="false" customHeight="false" outlineLevel="0" collapsed="false">
      <c r="A135" s="1" t="n">
        <v>40391</v>
      </c>
      <c r="B135" s="2" t="n">
        <v>51.03</v>
      </c>
      <c r="C135" s="2" t="n">
        <v>55.37</v>
      </c>
      <c r="D135" s="2" t="n">
        <v>49.24</v>
      </c>
      <c r="E135" s="2" t="n">
        <v>52.76</v>
      </c>
      <c r="F135" s="2" t="n">
        <v>52.59</v>
      </c>
      <c r="G135" s="2" t="n">
        <v>55.97</v>
      </c>
      <c r="I135" s="2" t="n">
        <v>58.75</v>
      </c>
      <c r="R135" s="2" t="n">
        <v>43.9406204873755</v>
      </c>
      <c r="AI135" s="1"/>
      <c r="AJ135" s="15"/>
      <c r="AL135" s="1"/>
    </row>
    <row r="136" customFormat="false" ht="12.75" hidden="false" customHeight="false" outlineLevel="0" collapsed="false">
      <c r="A136" s="1" t="n">
        <v>40422</v>
      </c>
      <c r="B136" s="2" t="n">
        <v>45.37</v>
      </c>
      <c r="C136" s="2" t="n">
        <v>50.43</v>
      </c>
      <c r="D136" s="2" t="n">
        <v>44.6</v>
      </c>
      <c r="E136" s="2" t="n">
        <v>50.34</v>
      </c>
      <c r="F136" s="2" t="n">
        <v>46.76</v>
      </c>
      <c r="G136" s="2" t="n">
        <v>49.47</v>
      </c>
      <c r="I136" s="2" t="n">
        <v>41.2</v>
      </c>
      <c r="R136" s="2" t="n">
        <v>43.9056199337721</v>
      </c>
      <c r="AI136" s="1"/>
      <c r="AJ136" s="15"/>
      <c r="AL136" s="1"/>
    </row>
    <row r="137" customFormat="false" ht="12.75" hidden="false" customHeight="false" outlineLevel="0" collapsed="false">
      <c r="A137" s="1" t="n">
        <v>40452</v>
      </c>
      <c r="B137" s="2" t="n">
        <v>40.62</v>
      </c>
      <c r="C137" s="2" t="n">
        <v>45.09</v>
      </c>
      <c r="D137" s="2" t="n">
        <v>41.43</v>
      </c>
      <c r="E137" s="2" t="n">
        <v>43.67</v>
      </c>
      <c r="F137" s="2" t="n">
        <v>42.16</v>
      </c>
      <c r="G137" s="2" t="n">
        <v>43.14</v>
      </c>
      <c r="I137" s="2" t="n">
        <v>41.75</v>
      </c>
      <c r="R137" s="2" t="n">
        <v>43.9466388582812</v>
      </c>
      <c r="AI137" s="1"/>
      <c r="AJ137" s="15"/>
      <c r="AL137" s="1"/>
    </row>
    <row r="138" customFormat="false" ht="12.75" hidden="false" customHeight="false" outlineLevel="0" collapsed="false">
      <c r="A138" s="1" t="n">
        <v>40483</v>
      </c>
      <c r="B138" s="2" t="n">
        <v>39.94</v>
      </c>
      <c r="C138" s="2" t="n">
        <v>43.02</v>
      </c>
      <c r="D138" s="2" t="n">
        <v>39.47</v>
      </c>
      <c r="E138" s="2" t="n">
        <v>41.7</v>
      </c>
      <c r="F138" s="2" t="n">
        <v>42.28</v>
      </c>
      <c r="G138" s="2" t="n">
        <v>42.25</v>
      </c>
      <c r="I138" s="2" t="n">
        <v>37.75</v>
      </c>
      <c r="R138" s="2" t="n">
        <v>46.5564914347841</v>
      </c>
      <c r="AI138" s="1"/>
      <c r="AJ138" s="15"/>
      <c r="AL138" s="1"/>
    </row>
    <row r="139" customFormat="false" ht="12.75" hidden="false" customHeight="false" outlineLevel="0" collapsed="false">
      <c r="A139" s="1" t="n">
        <v>40513</v>
      </c>
      <c r="B139" s="2" t="n">
        <v>39.94</v>
      </c>
      <c r="C139" s="2" t="n">
        <v>44.33</v>
      </c>
      <c r="D139" s="2" t="n">
        <v>40.7</v>
      </c>
      <c r="E139" s="2" t="n">
        <v>43.92</v>
      </c>
      <c r="F139" s="2" t="n">
        <v>42.62</v>
      </c>
      <c r="G139" s="2" t="n">
        <v>42.14</v>
      </c>
      <c r="I139" s="2" t="n">
        <v>40.2</v>
      </c>
      <c r="R139" s="2" t="n">
        <v>48.5538271373264</v>
      </c>
      <c r="AI139" s="1"/>
      <c r="AJ139" s="15"/>
      <c r="AL139" s="1"/>
    </row>
    <row r="140" customFormat="false" ht="12.75" hidden="false" customHeight="false" outlineLevel="0" collapsed="false">
      <c r="A140" s="1" t="n">
        <v>40544</v>
      </c>
      <c r="B140" s="2" t="n">
        <v>40.37</v>
      </c>
      <c r="C140" s="2" t="n">
        <v>46.57</v>
      </c>
      <c r="D140" s="2" t="n">
        <v>42.31</v>
      </c>
      <c r="E140" s="2" t="n">
        <v>44.2</v>
      </c>
      <c r="F140" s="2" t="n">
        <v>43.16</v>
      </c>
      <c r="G140" s="2" t="n">
        <v>42.74</v>
      </c>
      <c r="I140" s="2" t="n">
        <v>30.7</v>
      </c>
      <c r="R140" s="2" t="n">
        <v>43.4204072402212</v>
      </c>
      <c r="AI140" s="1"/>
      <c r="AJ140" s="15"/>
      <c r="AL140" s="1"/>
    </row>
    <row r="141" customFormat="false" ht="12.75" hidden="false" customHeight="false" outlineLevel="0" collapsed="false">
      <c r="A141" s="1" t="n">
        <v>40575</v>
      </c>
      <c r="B141" s="2" t="n">
        <v>40.16</v>
      </c>
      <c r="C141" s="2" t="n">
        <v>45.84</v>
      </c>
      <c r="D141" s="2" t="n">
        <v>41.64</v>
      </c>
      <c r="E141" s="2" t="n">
        <v>43.75</v>
      </c>
      <c r="F141" s="2" t="n">
        <v>42.54</v>
      </c>
      <c r="G141" s="2" t="n">
        <v>42.53</v>
      </c>
      <c r="I141" s="2" t="n">
        <v>32.95</v>
      </c>
      <c r="R141" s="2" t="n">
        <v>42.1343582782905</v>
      </c>
      <c r="AI141" s="1"/>
      <c r="AJ141" s="15"/>
      <c r="AL141" s="1"/>
    </row>
    <row r="142" customFormat="false" ht="12.75" hidden="false" customHeight="false" outlineLevel="0" collapsed="false">
      <c r="A142" s="1" t="n">
        <v>40603</v>
      </c>
      <c r="B142" s="2" t="n">
        <v>40.17</v>
      </c>
      <c r="C142" s="2" t="n">
        <v>43.77</v>
      </c>
      <c r="D142" s="2" t="n">
        <v>39.59</v>
      </c>
      <c r="E142" s="2" t="n">
        <v>42.85</v>
      </c>
      <c r="F142" s="2" t="n">
        <v>41.92</v>
      </c>
      <c r="G142" s="2" t="n">
        <v>42.55</v>
      </c>
      <c r="I142" s="2" t="n">
        <v>29.95</v>
      </c>
      <c r="R142" s="2" t="n">
        <v>40.4774392339009</v>
      </c>
      <c r="AI142" s="1"/>
      <c r="AJ142" s="15"/>
      <c r="AL142" s="1"/>
    </row>
    <row r="143" customFormat="false" ht="12.75" hidden="false" customHeight="false" outlineLevel="0" collapsed="false">
      <c r="A143" s="1" t="n">
        <v>40634</v>
      </c>
      <c r="B143" s="2" t="n">
        <v>39.96</v>
      </c>
      <c r="C143" s="2" t="n">
        <v>43.9</v>
      </c>
      <c r="D143" s="2" t="n">
        <v>38.23</v>
      </c>
      <c r="E143" s="2" t="n">
        <v>41.96</v>
      </c>
      <c r="F143" s="2" t="n">
        <v>41.71</v>
      </c>
      <c r="G143" s="2" t="n">
        <v>42.34</v>
      </c>
      <c r="I143" s="2" t="n">
        <v>37.25</v>
      </c>
      <c r="R143" s="2" t="n">
        <v>37.5830987378626</v>
      </c>
      <c r="AI143" s="1"/>
      <c r="AJ143" s="15"/>
      <c r="AL143" s="1"/>
    </row>
    <row r="144" customFormat="false" ht="12.75" hidden="false" customHeight="false" outlineLevel="0" collapsed="false">
      <c r="A144" s="1" t="n">
        <v>40664</v>
      </c>
      <c r="B144" s="2" t="n">
        <v>39.96</v>
      </c>
      <c r="C144" s="2" t="n">
        <v>42.2</v>
      </c>
      <c r="D144" s="2" t="n">
        <v>36.64</v>
      </c>
      <c r="E144" s="2" t="n">
        <v>41.96</v>
      </c>
      <c r="F144" s="2" t="n">
        <v>41.92</v>
      </c>
      <c r="G144" s="2" t="n">
        <v>42.34</v>
      </c>
      <c r="I144" s="2" t="n">
        <v>37.25</v>
      </c>
      <c r="R144" s="2" t="n">
        <v>37.552916163193</v>
      </c>
      <c r="AI144" s="1"/>
      <c r="AJ144" s="15"/>
      <c r="AL144" s="1"/>
    </row>
    <row r="145" customFormat="false" ht="12.75" hidden="false" customHeight="false" outlineLevel="0" collapsed="false">
      <c r="A145" s="1" t="n">
        <v>40695</v>
      </c>
      <c r="B145" s="2" t="n">
        <v>41.85</v>
      </c>
      <c r="C145" s="2" t="n">
        <v>42.82</v>
      </c>
      <c r="D145" s="2" t="n">
        <v>37.21</v>
      </c>
      <c r="E145" s="2" t="n">
        <v>43.99</v>
      </c>
      <c r="F145" s="2" t="n">
        <v>43.79</v>
      </c>
      <c r="G145" s="2" t="n">
        <v>45.21</v>
      </c>
      <c r="I145" s="2" t="n">
        <v>43.25</v>
      </c>
      <c r="R145" s="2" t="n">
        <v>38.0178694888171</v>
      </c>
      <c r="AI145" s="1"/>
      <c r="AJ145" s="15"/>
      <c r="AL145" s="1"/>
    </row>
    <row r="146" customFormat="false" ht="12.75" hidden="false" customHeight="false" outlineLevel="0" collapsed="false">
      <c r="A146" s="1" t="n">
        <v>40725</v>
      </c>
      <c r="B146" s="2" t="n">
        <v>47.94</v>
      </c>
      <c r="C146" s="2" t="n">
        <v>52.41</v>
      </c>
      <c r="D146" s="2" t="n">
        <v>45.53</v>
      </c>
      <c r="E146" s="2" t="n">
        <v>48.48</v>
      </c>
      <c r="F146" s="2" t="n">
        <v>49.61</v>
      </c>
      <c r="G146" s="2" t="n">
        <v>51.83</v>
      </c>
      <c r="I146" s="2" t="n">
        <v>50.25</v>
      </c>
      <c r="R146" s="2" t="n">
        <v>38.5634906120052</v>
      </c>
      <c r="AI146" s="1"/>
      <c r="AJ146" s="15"/>
      <c r="AL146" s="1"/>
    </row>
    <row r="147" customFormat="false" ht="12.75" hidden="false" customHeight="false" outlineLevel="0" collapsed="false">
      <c r="A147" s="1" t="n">
        <v>40756</v>
      </c>
      <c r="B147" s="2" t="n">
        <v>50.67</v>
      </c>
      <c r="C147" s="2" t="n">
        <v>55.85</v>
      </c>
      <c r="D147" s="2" t="n">
        <v>49.18</v>
      </c>
      <c r="E147" s="2" t="n">
        <v>52.53</v>
      </c>
      <c r="F147" s="2" t="n">
        <v>52.21</v>
      </c>
      <c r="G147" s="2" t="n">
        <v>55.34</v>
      </c>
      <c r="I147" s="2" t="n">
        <v>59.25</v>
      </c>
      <c r="R147" s="2" t="n">
        <v>39.0308724538889</v>
      </c>
      <c r="AI147" s="1"/>
      <c r="AJ147" s="15"/>
      <c r="AL147" s="1"/>
    </row>
    <row r="148" customFormat="false" ht="12.75" hidden="false" customHeight="false" outlineLevel="0" collapsed="false">
      <c r="A148" s="1" t="n">
        <v>40787</v>
      </c>
      <c r="B148" s="2" t="n">
        <v>45.43</v>
      </c>
      <c r="C148" s="2" t="n">
        <v>51.2</v>
      </c>
      <c r="D148" s="2" t="n">
        <v>44.86</v>
      </c>
      <c r="E148" s="2" t="n">
        <v>50.29</v>
      </c>
      <c r="F148" s="2" t="n">
        <v>46.81</v>
      </c>
      <c r="G148" s="2" t="n">
        <v>49.33</v>
      </c>
      <c r="I148" s="2" t="n">
        <v>41.7</v>
      </c>
      <c r="R148" s="2" t="n">
        <v>38.9930027473479</v>
      </c>
      <c r="AI148" s="1"/>
      <c r="AJ148" s="15"/>
      <c r="AL148" s="1"/>
    </row>
    <row r="149" customFormat="false" ht="12.75" hidden="false" customHeight="false" outlineLevel="0" collapsed="false">
      <c r="A149" s="1" t="n">
        <v>40817</v>
      </c>
      <c r="B149" s="2" t="n">
        <v>41.02</v>
      </c>
      <c r="C149" s="2" t="n">
        <v>46.18</v>
      </c>
      <c r="D149" s="2" t="n">
        <v>41.9</v>
      </c>
      <c r="E149" s="2" t="n">
        <v>44.11</v>
      </c>
      <c r="F149" s="2" t="n">
        <v>42.56</v>
      </c>
      <c r="G149" s="2" t="n">
        <v>43.48</v>
      </c>
      <c r="I149" s="2" t="n">
        <v>42.25</v>
      </c>
      <c r="R149" s="2" t="n">
        <v>39.0236462574934</v>
      </c>
      <c r="AI149" s="1"/>
      <c r="AJ149" s="15"/>
      <c r="AL149" s="1"/>
    </row>
    <row r="150" customFormat="false" ht="12.75" hidden="false" customHeight="false" outlineLevel="0" collapsed="false">
      <c r="A150" s="1" t="n">
        <v>40848</v>
      </c>
      <c r="B150" s="2" t="n">
        <v>40.4</v>
      </c>
      <c r="C150" s="2" t="n">
        <v>44.23</v>
      </c>
      <c r="D150" s="2" t="n">
        <v>40.08</v>
      </c>
      <c r="E150" s="2" t="n">
        <v>42.18</v>
      </c>
      <c r="F150" s="2" t="n">
        <v>42.66</v>
      </c>
      <c r="G150" s="2" t="n">
        <v>42.67</v>
      </c>
      <c r="I150" s="2" t="n">
        <v>38.25</v>
      </c>
      <c r="R150" s="2" t="n">
        <v>41.7075986920546</v>
      </c>
      <c r="AI150" s="1"/>
      <c r="AJ150" s="15"/>
      <c r="AL150" s="1"/>
    </row>
    <row r="151" customFormat="false" ht="12.75" hidden="false" customHeight="false" outlineLevel="0" collapsed="false">
      <c r="A151" s="1" t="n">
        <v>40878</v>
      </c>
      <c r="B151" s="2" t="n">
        <v>40.4</v>
      </c>
      <c r="C151" s="2" t="n">
        <v>45.47</v>
      </c>
      <c r="D151" s="2" t="n">
        <v>41.23</v>
      </c>
      <c r="E151" s="2" t="n">
        <v>44.33</v>
      </c>
      <c r="F151" s="2" t="n">
        <v>42.98</v>
      </c>
      <c r="G151" s="2" t="n">
        <v>42.56</v>
      </c>
      <c r="I151" s="2" t="n">
        <v>40.7</v>
      </c>
      <c r="R151" s="2" t="n">
        <v>43.4953000949249</v>
      </c>
      <c r="AI151" s="1"/>
      <c r="AJ151" s="15"/>
      <c r="AL151" s="1"/>
    </row>
    <row r="152" customFormat="false" ht="12.75" hidden="false" customHeight="false" outlineLevel="0" collapsed="false">
      <c r="A152" s="1" t="n">
        <v>40909</v>
      </c>
      <c r="B152" s="2" t="n">
        <v>40.82</v>
      </c>
      <c r="C152" s="2" t="n">
        <v>47.67</v>
      </c>
      <c r="D152" s="2" t="n">
        <v>42.76</v>
      </c>
      <c r="E152" s="2" t="n">
        <v>44.62</v>
      </c>
      <c r="F152" s="2" t="n">
        <v>43.5</v>
      </c>
      <c r="G152" s="2" t="n">
        <v>43.14</v>
      </c>
      <c r="I152" s="2" t="n">
        <v>30.95</v>
      </c>
      <c r="R152" s="2" t="n">
        <v>43.4204072402212</v>
      </c>
      <c r="AI152" s="1"/>
      <c r="AJ152" s="15"/>
      <c r="AL152" s="1"/>
    </row>
    <row r="153" customFormat="false" ht="12.75" hidden="false" customHeight="false" outlineLevel="0" collapsed="false">
      <c r="A153" s="1" t="n">
        <v>40940</v>
      </c>
      <c r="B153" s="2" t="n">
        <v>40.62</v>
      </c>
      <c r="C153" s="2" t="n">
        <v>46.99</v>
      </c>
      <c r="D153" s="2" t="n">
        <v>42.13</v>
      </c>
      <c r="E153" s="2" t="n">
        <v>44.2</v>
      </c>
      <c r="F153" s="2" t="n">
        <v>42.92</v>
      </c>
      <c r="G153" s="2" t="n">
        <v>42.94</v>
      </c>
      <c r="I153" s="2" t="n">
        <v>33.2</v>
      </c>
      <c r="R153" s="2" t="n">
        <v>42.1343582782905</v>
      </c>
      <c r="AI153" s="1"/>
      <c r="AJ153" s="15"/>
      <c r="AL153" s="1"/>
    </row>
    <row r="154" customFormat="false" ht="12.75" hidden="false" customHeight="false" outlineLevel="0" collapsed="false">
      <c r="AI154" s="1"/>
      <c r="AJ154" s="15"/>
      <c r="AL154" s="1"/>
    </row>
    <row r="155" customFormat="false" ht="12.75" hidden="false" customHeight="false" outlineLevel="0" collapsed="false">
      <c r="AI155" s="1"/>
      <c r="AJ155" s="15"/>
      <c r="AL155" s="1"/>
    </row>
    <row r="156" customFormat="false" ht="12.75" hidden="false" customHeight="false" outlineLevel="0" collapsed="false">
      <c r="AI156" s="1"/>
      <c r="AJ156" s="15"/>
      <c r="AL156" s="1"/>
    </row>
    <row r="157" customFormat="false" ht="12.75" hidden="false" customHeight="false" outlineLevel="0" collapsed="false">
      <c r="AI157" s="1"/>
      <c r="AJ157" s="15"/>
      <c r="AL157" s="1"/>
    </row>
    <row r="158" customFormat="false" ht="12.75" hidden="false" customHeight="false" outlineLevel="0" collapsed="false">
      <c r="AI158" s="1"/>
      <c r="AJ158" s="15"/>
      <c r="AL158" s="1"/>
    </row>
    <row r="159" customFormat="false" ht="12.75" hidden="false" customHeight="false" outlineLevel="0" collapsed="false">
      <c r="AI159" s="1"/>
      <c r="AJ159" s="15"/>
      <c r="AL159" s="1"/>
    </row>
    <row r="160" customFormat="false" ht="12.75" hidden="false" customHeight="false" outlineLevel="0" collapsed="false">
      <c r="AI160" s="1"/>
      <c r="AJ160" s="15"/>
      <c r="AL160" s="1"/>
    </row>
    <row r="161" customFormat="false" ht="12" hidden="false" customHeight="true" outlineLevel="0" collapsed="false">
      <c r="AI161" s="1"/>
      <c r="AJ161" s="15"/>
      <c r="AL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4:IW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B7" activeCellId="0" sqref="B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13"/>
    <col collapsed="false" customWidth="false" hidden="false" outlineLevel="0" max="2" min="2" style="2" width="9.13"/>
    <col collapsed="false" customWidth="true" hidden="false" outlineLevel="0" max="3" min="3" style="2" width="12.13"/>
    <col collapsed="false" customWidth="false" hidden="false" outlineLevel="0" max="5" min="4" style="2" width="9.13"/>
    <col collapsed="false" customWidth="true" hidden="false" outlineLevel="0" max="6" min="6" style="0" width="9.28"/>
    <col collapsed="false" customWidth="false" hidden="false" outlineLevel="0" max="8" min="7" style="2" width="9.13"/>
    <col collapsed="false" customWidth="true" hidden="false" outlineLevel="0" max="9" min="9" style="2" width="11.42"/>
    <col collapsed="false" customWidth="true" hidden="false" outlineLevel="0" max="10" min="10" style="2" width="12.56"/>
    <col collapsed="false" customWidth="false" hidden="false" outlineLevel="0" max="257" min="11" style="2" width="9.13"/>
  </cols>
  <sheetData>
    <row r="4" customFormat="false" ht="15.75" hidden="false" customHeight="false" outlineLevel="0" collapsed="false">
      <c r="B4" s="5" t="s">
        <v>10</v>
      </c>
    </row>
    <row r="5" customFormat="false" ht="15.75" hidden="false" customHeight="true" outlineLevel="0" collapsed="false">
      <c r="B5" s="12" t="s">
        <v>90</v>
      </c>
      <c r="C5" s="12" t="s">
        <v>91</v>
      </c>
      <c r="D5" s="12"/>
    </row>
    <row r="6" customFormat="false" ht="24.75" hidden="false" customHeight="true" outlineLevel="0" collapsed="false">
      <c r="A6" s="14"/>
      <c r="B6" s="14" t="s">
        <v>18</v>
      </c>
      <c r="C6" s="14" t="s">
        <v>19</v>
      </c>
      <c r="D6" s="14"/>
      <c r="E6" s="14" t="s">
        <v>20</v>
      </c>
      <c r="F6" s="14"/>
      <c r="G6" s="14" t="s">
        <v>21</v>
      </c>
      <c r="H6" s="14"/>
      <c r="I6" s="14" t="s">
        <v>22</v>
      </c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[4]Curves!$A13</f>
        <v>37073</v>
      </c>
      <c r="B7" s="2" t="n">
        <f aca="false">[4]Curves!$E13</f>
        <v>9.98</v>
      </c>
      <c r="C7" s="264" t="n">
        <f aca="false">[4]Curves!$B13</f>
        <v>0.36</v>
      </c>
      <c r="D7" s="2" t="n">
        <f aca="false">B7+C7</f>
        <v>10.34</v>
      </c>
      <c r="E7" s="2" t="n">
        <f aca="false">[4]Curves!$J13</f>
        <v>0.04</v>
      </c>
      <c r="F7" s="2" t="n">
        <f aca="false">B7+E7</f>
        <v>10.02</v>
      </c>
      <c r="G7" s="2" t="n">
        <f aca="false">[4]Curves!$K13</f>
        <v>0.318</v>
      </c>
      <c r="H7" s="2" t="n">
        <f aca="false">B7+G7</f>
        <v>10.298</v>
      </c>
      <c r="I7" s="2" t="n">
        <f aca="false">[4]Curves!$G13</f>
        <v>0.438</v>
      </c>
      <c r="J7" s="2" t="n">
        <f aca="false">B7+I7</f>
        <v>10.418</v>
      </c>
      <c r="K7" s="1"/>
    </row>
    <row r="8" customFormat="false" ht="12.75" hidden="false" customHeight="false" outlineLevel="0" collapsed="false">
      <c r="A8" s="1" t="n">
        <f aca="false">[4]Curves!$A14</f>
        <v>37104</v>
      </c>
      <c r="B8" s="2" t="n">
        <f aca="false">[4]Curves!$E14</f>
        <v>6.293</v>
      </c>
      <c r="C8" s="264" t="n">
        <f aca="false">[4]Curves!$B14</f>
        <v>0.36</v>
      </c>
      <c r="D8" s="2" t="n">
        <f aca="false">B8+C8</f>
        <v>6.653</v>
      </c>
      <c r="E8" s="2" t="n">
        <f aca="false">[4]Curves!$J14</f>
        <v>0.05</v>
      </c>
      <c r="F8" s="2" t="n">
        <f aca="false">B8+E8</f>
        <v>6.343</v>
      </c>
      <c r="G8" s="2" t="n">
        <f aca="false">[4]Curves!$K14</f>
        <v>0.333</v>
      </c>
      <c r="H8" s="2" t="n">
        <f aca="false">B8+G8</f>
        <v>6.626</v>
      </c>
      <c r="I8" s="2" t="n">
        <f aca="false">[4]Curves!$G14</f>
        <v>0.463</v>
      </c>
      <c r="J8" s="2" t="n">
        <f aca="false">B8+I8</f>
        <v>6.756</v>
      </c>
    </row>
    <row r="9" customFormat="false" ht="12.75" hidden="false" customHeight="false" outlineLevel="0" collapsed="false">
      <c r="A9" s="1" t="n">
        <f aca="false">[4]Curves!$A15</f>
        <v>37135</v>
      </c>
      <c r="B9" s="2" t="n">
        <f aca="false">[4]Curves!$E15</f>
        <v>4.998</v>
      </c>
      <c r="C9" s="264" t="n">
        <f aca="false">[4]Curves!$B15</f>
        <v>0.34</v>
      </c>
      <c r="D9" s="2" t="n">
        <f aca="false">B9+C9</f>
        <v>5.338</v>
      </c>
      <c r="E9" s="2" t="n">
        <f aca="false">[4]Curves!$J15</f>
        <v>0.075</v>
      </c>
      <c r="F9" s="2" t="n">
        <f aca="false">B9+E9</f>
        <v>5.073</v>
      </c>
      <c r="G9" s="2" t="n">
        <f aca="false">[4]Curves!$K15</f>
        <v>0.285</v>
      </c>
      <c r="H9" s="2" t="n">
        <f aca="false">B9+G9</f>
        <v>5.283</v>
      </c>
      <c r="I9" s="2" t="n">
        <f aca="false">[4]Curves!$G15</f>
        <v>0.305</v>
      </c>
      <c r="J9" s="2" t="n">
        <f aca="false">B9+I9</f>
        <v>5.303</v>
      </c>
    </row>
    <row r="10" customFormat="false" ht="12.75" hidden="false" customHeight="false" outlineLevel="0" collapsed="false">
      <c r="A10" s="1" t="n">
        <f aca="false">[4]Curves!$A16</f>
        <v>37165</v>
      </c>
      <c r="B10" s="2" t="n">
        <f aca="false">[4]Curves!$E16</f>
        <v>5.384</v>
      </c>
      <c r="C10" s="264" t="n">
        <f aca="false">[4]Curves!$B16</f>
        <v>0.3625</v>
      </c>
      <c r="D10" s="2" t="n">
        <f aca="false">B10+C10</f>
        <v>5.7465</v>
      </c>
      <c r="E10" s="2" t="n">
        <f aca="false">[4]Curves!$J16</f>
        <v>0.135</v>
      </c>
      <c r="F10" s="2" t="n">
        <f aca="false">B10+E10</f>
        <v>5.519</v>
      </c>
      <c r="G10" s="2" t="n">
        <f aca="false">[4]Curves!$K16</f>
        <v>0.29</v>
      </c>
      <c r="H10" s="2" t="n">
        <f aca="false">B10+G10</f>
        <v>5.674</v>
      </c>
      <c r="I10" s="2" t="n">
        <f aca="false">[4]Curves!$G16</f>
        <v>0.33</v>
      </c>
      <c r="J10" s="2" t="n">
        <f aca="false">B10+I10</f>
        <v>5.714</v>
      </c>
    </row>
    <row r="11" customFormat="false" ht="12.75" hidden="false" customHeight="false" outlineLevel="0" collapsed="false">
      <c r="A11" s="1" t="n">
        <f aca="false">[4]Curves!$A17</f>
        <v>37196</v>
      </c>
      <c r="B11" s="2" t="n">
        <f aca="false">[4]Curves!$E17</f>
        <v>4.891</v>
      </c>
      <c r="C11" s="264" t="n">
        <f aca="false">[4]Curves!$B17</f>
        <v>0.49</v>
      </c>
      <c r="D11" s="2" t="n">
        <f aca="false">B11+C11</f>
        <v>5.381</v>
      </c>
      <c r="E11" s="2" t="n">
        <f aca="false">[4]Curves!$J17</f>
        <v>0.14</v>
      </c>
      <c r="F11" s="2" t="n">
        <f aca="false">B11+E11</f>
        <v>5.031</v>
      </c>
      <c r="G11" s="2" t="n">
        <f aca="false">[4]Curves!$K17</f>
        <v>0.375</v>
      </c>
      <c r="H11" s="2" t="n">
        <f aca="false">B11+G11</f>
        <v>5.266</v>
      </c>
      <c r="I11" s="2" t="n">
        <f aca="false">[4]Curves!$G17</f>
        <v>0.48</v>
      </c>
      <c r="J11" s="2" t="n">
        <f aca="false">B11+I11</f>
        <v>5.371</v>
      </c>
    </row>
    <row r="12" customFormat="false" ht="12.75" hidden="false" customHeight="false" outlineLevel="0" collapsed="false">
      <c r="A12" s="1" t="n">
        <f aca="false">[4]Curves!$A18</f>
        <v>37226</v>
      </c>
      <c r="B12" s="2" t="n">
        <f aca="false">[4]Curves!$E18</f>
        <v>3.738</v>
      </c>
      <c r="C12" s="264" t="n">
        <f aca="false">[4]Curves!$B18</f>
        <v>0.79</v>
      </c>
      <c r="D12" s="2" t="n">
        <f aca="false">B12+C12</f>
        <v>4.528</v>
      </c>
      <c r="E12" s="2" t="n">
        <f aca="false">[4]Curves!$J18</f>
        <v>0.125</v>
      </c>
      <c r="F12" s="2" t="n">
        <f aca="false">B12+E12</f>
        <v>3.863</v>
      </c>
      <c r="G12" s="2" t="n">
        <f aca="false">[4]Curves!$K18</f>
        <v>0.71</v>
      </c>
      <c r="H12" s="2" t="n">
        <f aca="false">B12+G12</f>
        <v>4.448</v>
      </c>
      <c r="I12" s="2" t="n">
        <f aca="false">[4]Curves!$G18</f>
        <v>0.94</v>
      </c>
      <c r="J12" s="2" t="n">
        <f aca="false">B12+I12</f>
        <v>4.678</v>
      </c>
    </row>
    <row r="13" customFormat="false" ht="12.75" hidden="false" customHeight="false" outlineLevel="0" collapsed="false">
      <c r="A13" s="1" t="n">
        <f aca="false">[4]Curves!$A19</f>
        <v>37257</v>
      </c>
      <c r="B13" s="2" t="n">
        <f aca="false">[4]Curves!$E19</f>
        <v>3.182</v>
      </c>
      <c r="C13" s="264" t="n">
        <f aca="false">[4]Curves!$B19</f>
        <v>1.16</v>
      </c>
      <c r="D13" s="2" t="n">
        <f aca="false">B13+C13</f>
        <v>4.342</v>
      </c>
      <c r="E13" s="2" t="n">
        <f aca="false">[4]Curves!$J19</f>
        <v>0.0275</v>
      </c>
      <c r="F13" s="2" t="n">
        <f aca="false">B13+E13</f>
        <v>3.2095</v>
      </c>
      <c r="G13" s="2" t="n">
        <f aca="false">[4]Curves!$K19</f>
        <v>1.135</v>
      </c>
      <c r="H13" s="2" t="n">
        <f aca="false">B13+G13</f>
        <v>4.317</v>
      </c>
      <c r="I13" s="2" t="n">
        <f aca="false">[4]Curves!$G19</f>
        <v>1.955</v>
      </c>
      <c r="J13" s="2" t="n">
        <f aca="false">B13+I13</f>
        <v>5.137</v>
      </c>
    </row>
    <row r="14" customFormat="false" ht="12.75" hidden="false" customHeight="false" outlineLevel="0" collapsed="false">
      <c r="A14" s="1" t="n">
        <f aca="false">[4]Curves!$A20</f>
        <v>37288</v>
      </c>
      <c r="B14" s="2" t="n">
        <f aca="false">[4]Curves!$E20</f>
        <v>3.167</v>
      </c>
      <c r="C14" s="264" t="n">
        <f aca="false">[4]Curves!$B20</f>
        <v>1.16</v>
      </c>
      <c r="D14" s="2" t="n">
        <f aca="false">B14+C14</f>
        <v>4.327</v>
      </c>
      <c r="E14" s="2" t="n">
        <f aca="false">[4]Curves!$J20</f>
        <v>0.0275</v>
      </c>
      <c r="F14" s="2" t="n">
        <f aca="false">B14+E14</f>
        <v>3.1945</v>
      </c>
      <c r="G14" s="2" t="n">
        <f aca="false">[4]Curves!$K20</f>
        <v>1.115</v>
      </c>
      <c r="H14" s="2" t="n">
        <f aca="false">B14+G14</f>
        <v>4.282</v>
      </c>
      <c r="I14" s="2" t="n">
        <f aca="false">[4]Curves!$G20</f>
        <v>1.915</v>
      </c>
      <c r="J14" s="2" t="n">
        <f aca="false">B14+I14</f>
        <v>5.082</v>
      </c>
      <c r="K14" s="265"/>
      <c r="L14" s="265"/>
      <c r="M14" s="265"/>
      <c r="N14" s="265"/>
      <c r="O14" s="265"/>
      <c r="P14" s="265"/>
      <c r="Q14" s="265"/>
      <c r="R14" s="265"/>
      <c r="S14" s="265"/>
      <c r="T14" s="265"/>
      <c r="U14" s="265"/>
      <c r="V14" s="265"/>
      <c r="W14" s="265"/>
      <c r="X14" s="265"/>
      <c r="Y14" s="265"/>
      <c r="Z14" s="265"/>
      <c r="AA14" s="265"/>
      <c r="AB14" s="265"/>
      <c r="AC14" s="265"/>
      <c r="AD14" s="265"/>
      <c r="AE14" s="265"/>
      <c r="AF14" s="265"/>
      <c r="AG14" s="265"/>
      <c r="AH14" s="265"/>
      <c r="AI14" s="265"/>
      <c r="AJ14" s="265"/>
      <c r="AK14" s="265"/>
      <c r="AL14" s="265"/>
      <c r="AM14" s="265"/>
      <c r="AN14" s="265"/>
      <c r="AO14" s="265"/>
      <c r="AP14" s="265"/>
      <c r="AQ14" s="265"/>
      <c r="AR14" s="265"/>
      <c r="AS14" s="265"/>
      <c r="AT14" s="265"/>
      <c r="AU14" s="265"/>
      <c r="AV14" s="265"/>
      <c r="AW14" s="265"/>
      <c r="AX14" s="265"/>
      <c r="AY14" s="265"/>
      <c r="AZ14" s="265"/>
      <c r="BA14" s="265"/>
      <c r="BB14" s="265"/>
      <c r="BC14" s="265"/>
      <c r="BD14" s="265"/>
      <c r="BE14" s="265"/>
      <c r="BF14" s="265"/>
      <c r="BG14" s="265"/>
      <c r="BH14" s="265"/>
      <c r="BI14" s="265"/>
      <c r="BJ14" s="265"/>
      <c r="BK14" s="265"/>
      <c r="BL14" s="265"/>
      <c r="BM14" s="265"/>
      <c r="BN14" s="265"/>
      <c r="BO14" s="265"/>
      <c r="BP14" s="265"/>
      <c r="BQ14" s="265"/>
      <c r="BR14" s="265"/>
      <c r="BS14" s="265"/>
      <c r="BT14" s="265"/>
      <c r="BU14" s="265"/>
      <c r="BV14" s="265"/>
      <c r="BW14" s="265"/>
      <c r="BX14" s="265"/>
      <c r="BY14" s="265"/>
      <c r="BZ14" s="265"/>
      <c r="CA14" s="265"/>
      <c r="CB14" s="265"/>
      <c r="CC14" s="265"/>
      <c r="CD14" s="265"/>
      <c r="CE14" s="265"/>
      <c r="CF14" s="265"/>
      <c r="CG14" s="265"/>
      <c r="CH14" s="265"/>
      <c r="CI14" s="265"/>
      <c r="CJ14" s="265"/>
      <c r="CK14" s="265"/>
      <c r="CL14" s="265"/>
      <c r="CM14" s="265"/>
      <c r="CN14" s="265"/>
      <c r="CO14" s="265"/>
      <c r="CP14" s="265"/>
      <c r="CQ14" s="265"/>
      <c r="CR14" s="265"/>
      <c r="CS14" s="265"/>
      <c r="CT14" s="265"/>
      <c r="CU14" s="265"/>
      <c r="CV14" s="265"/>
      <c r="CW14" s="265"/>
      <c r="CX14" s="265"/>
      <c r="CY14" s="265"/>
      <c r="CZ14" s="265"/>
      <c r="DA14" s="265"/>
      <c r="DB14" s="265"/>
      <c r="DC14" s="265"/>
      <c r="DD14" s="265"/>
      <c r="DE14" s="265"/>
      <c r="DF14" s="265"/>
      <c r="DG14" s="265"/>
      <c r="DH14" s="265"/>
      <c r="DI14" s="265"/>
      <c r="DJ14" s="265"/>
      <c r="DK14" s="265"/>
      <c r="DL14" s="265"/>
      <c r="DM14" s="265"/>
      <c r="DN14" s="265"/>
      <c r="DO14" s="265"/>
      <c r="DP14" s="265"/>
      <c r="DQ14" s="265"/>
      <c r="DR14" s="265"/>
      <c r="DS14" s="265"/>
      <c r="DT14" s="265"/>
      <c r="DU14" s="265"/>
      <c r="DV14" s="265"/>
      <c r="DW14" s="265"/>
      <c r="DX14" s="265"/>
      <c r="DY14" s="265"/>
      <c r="DZ14" s="265"/>
      <c r="EA14" s="265"/>
      <c r="EB14" s="265"/>
      <c r="EC14" s="265"/>
      <c r="ED14" s="265"/>
      <c r="EE14" s="265"/>
      <c r="EF14" s="265"/>
      <c r="EG14" s="265"/>
      <c r="EH14" s="265"/>
      <c r="EI14" s="265"/>
      <c r="EJ14" s="265"/>
      <c r="EK14" s="265"/>
      <c r="EL14" s="265"/>
      <c r="EM14" s="265"/>
      <c r="EN14" s="265"/>
      <c r="EO14" s="265"/>
      <c r="EP14" s="265"/>
      <c r="EQ14" s="265"/>
      <c r="ER14" s="265"/>
      <c r="ES14" s="265"/>
      <c r="ET14" s="265"/>
      <c r="EU14" s="265"/>
      <c r="EV14" s="265"/>
      <c r="EW14" s="265"/>
      <c r="EX14" s="265"/>
      <c r="EY14" s="265"/>
      <c r="EZ14" s="265"/>
      <c r="FA14" s="265"/>
      <c r="FB14" s="265"/>
      <c r="FC14" s="265"/>
      <c r="FD14" s="265"/>
      <c r="FE14" s="265"/>
      <c r="FF14" s="265"/>
      <c r="FG14" s="265"/>
      <c r="FH14" s="265"/>
      <c r="FI14" s="265"/>
      <c r="FJ14" s="265"/>
      <c r="FK14" s="265"/>
      <c r="FL14" s="265"/>
      <c r="FM14" s="265"/>
      <c r="FN14" s="265"/>
      <c r="FO14" s="265"/>
      <c r="FP14" s="265"/>
      <c r="FQ14" s="265"/>
      <c r="FR14" s="265"/>
      <c r="FS14" s="265"/>
      <c r="FT14" s="265"/>
      <c r="FU14" s="265"/>
      <c r="FV14" s="265"/>
      <c r="FW14" s="265"/>
      <c r="FX14" s="265"/>
      <c r="FY14" s="265"/>
      <c r="FZ14" s="265"/>
      <c r="GA14" s="265"/>
      <c r="GB14" s="265"/>
      <c r="GC14" s="265"/>
      <c r="GD14" s="265"/>
      <c r="GE14" s="265"/>
      <c r="GF14" s="265"/>
      <c r="GG14" s="265"/>
      <c r="GH14" s="265"/>
      <c r="GI14" s="265"/>
      <c r="GJ14" s="265"/>
      <c r="GK14" s="265"/>
      <c r="GL14" s="265"/>
      <c r="GM14" s="265"/>
      <c r="GN14" s="265"/>
      <c r="GO14" s="265"/>
      <c r="GP14" s="265"/>
      <c r="GQ14" s="265"/>
      <c r="GR14" s="265"/>
      <c r="GS14" s="265"/>
      <c r="GT14" s="265"/>
      <c r="GU14" s="265"/>
      <c r="GV14" s="265"/>
      <c r="GW14" s="265"/>
      <c r="GX14" s="265"/>
      <c r="GY14" s="265"/>
      <c r="GZ14" s="265"/>
      <c r="HA14" s="265"/>
      <c r="HB14" s="265"/>
      <c r="HC14" s="265"/>
      <c r="HD14" s="265"/>
      <c r="HE14" s="265"/>
      <c r="HF14" s="265"/>
      <c r="HG14" s="265"/>
      <c r="HH14" s="265"/>
      <c r="HI14" s="265"/>
      <c r="HJ14" s="265"/>
      <c r="HK14" s="265"/>
      <c r="HL14" s="265"/>
      <c r="HM14" s="265"/>
      <c r="HN14" s="265"/>
      <c r="HO14" s="265"/>
      <c r="HP14" s="265"/>
      <c r="HQ14" s="265"/>
      <c r="HR14" s="265"/>
      <c r="HS14" s="265"/>
      <c r="HT14" s="265"/>
      <c r="HU14" s="265"/>
      <c r="HV14" s="265"/>
      <c r="HW14" s="265"/>
      <c r="HX14" s="265"/>
      <c r="HY14" s="265"/>
      <c r="HZ14" s="265"/>
      <c r="IA14" s="265"/>
      <c r="IB14" s="265"/>
      <c r="IC14" s="265"/>
      <c r="ID14" s="265"/>
      <c r="IE14" s="265"/>
      <c r="IF14" s="265"/>
      <c r="IG14" s="265"/>
      <c r="IH14" s="265"/>
      <c r="II14" s="265"/>
      <c r="IJ14" s="265"/>
      <c r="IK14" s="265"/>
      <c r="IL14" s="265"/>
      <c r="IM14" s="265"/>
      <c r="IN14" s="265"/>
      <c r="IO14" s="265"/>
      <c r="IP14" s="265"/>
      <c r="IQ14" s="265"/>
      <c r="IR14" s="265"/>
      <c r="IS14" s="265"/>
      <c r="IT14" s="265"/>
      <c r="IU14" s="265"/>
      <c r="IV14" s="265"/>
      <c r="IW14" s="265"/>
    </row>
    <row r="15" customFormat="false" ht="12.75" hidden="false" customHeight="false" outlineLevel="0" collapsed="false">
      <c r="A15" s="1" t="n">
        <f aca="false">[4]Curves!$A21</f>
        <v>37316</v>
      </c>
      <c r="B15" s="2" t="n">
        <f aca="false">[4]Curves!$E21</f>
        <v>2.295</v>
      </c>
      <c r="C15" s="264" t="n">
        <f aca="false">[4]Curves!$B21</f>
        <v>0.53</v>
      </c>
      <c r="D15" s="2" t="n">
        <f aca="false">B15+C15</f>
        <v>2.825</v>
      </c>
      <c r="E15" s="2" t="n">
        <f aca="false">[4]Curves!$J21</f>
        <v>0.0275</v>
      </c>
      <c r="F15" s="2" t="n">
        <f aca="false">B15+E15</f>
        <v>2.3225</v>
      </c>
      <c r="G15" s="2" t="n">
        <f aca="false">[4]Curves!$K21</f>
        <v>0.61</v>
      </c>
      <c r="H15" s="2" t="n">
        <f aca="false">B15+G15</f>
        <v>2.905</v>
      </c>
      <c r="I15" s="2" t="n">
        <f aca="false">[4]Curves!$G21</f>
        <v>0.725</v>
      </c>
      <c r="J15" s="2" t="n">
        <f aca="false">B15+I15</f>
        <v>3.02</v>
      </c>
      <c r="K15" s="265"/>
      <c r="L15" s="265"/>
      <c r="M15" s="265"/>
      <c r="N15" s="265"/>
      <c r="O15" s="265"/>
      <c r="P15" s="265"/>
      <c r="Q15" s="265"/>
      <c r="R15" s="265"/>
      <c r="S15" s="265"/>
      <c r="T15" s="265"/>
      <c r="U15" s="265"/>
      <c r="V15" s="265"/>
      <c r="W15" s="265"/>
      <c r="X15" s="265"/>
      <c r="Y15" s="265"/>
      <c r="Z15" s="265"/>
      <c r="AA15" s="265"/>
      <c r="AB15" s="265"/>
      <c r="AC15" s="265"/>
      <c r="AD15" s="265"/>
      <c r="AE15" s="265"/>
      <c r="AF15" s="265"/>
      <c r="AG15" s="265"/>
      <c r="AH15" s="265"/>
      <c r="AI15" s="265"/>
      <c r="AJ15" s="265"/>
      <c r="AK15" s="265"/>
      <c r="AL15" s="265"/>
      <c r="AM15" s="265"/>
      <c r="AN15" s="265"/>
      <c r="AO15" s="265"/>
      <c r="AP15" s="265"/>
      <c r="AQ15" s="265"/>
      <c r="AR15" s="265"/>
      <c r="AS15" s="265"/>
      <c r="AT15" s="265"/>
      <c r="AU15" s="265"/>
      <c r="AV15" s="265"/>
      <c r="AW15" s="265"/>
      <c r="AX15" s="265"/>
      <c r="AY15" s="265"/>
      <c r="AZ15" s="265"/>
      <c r="BA15" s="265"/>
      <c r="BB15" s="265"/>
      <c r="BC15" s="265"/>
      <c r="BD15" s="265"/>
      <c r="BE15" s="265"/>
      <c r="BF15" s="265"/>
      <c r="BG15" s="265"/>
      <c r="BH15" s="265"/>
      <c r="BI15" s="265"/>
      <c r="BJ15" s="265"/>
      <c r="BK15" s="265"/>
      <c r="BL15" s="265"/>
      <c r="BM15" s="265"/>
      <c r="BN15" s="265"/>
      <c r="BO15" s="265"/>
      <c r="BP15" s="265"/>
      <c r="BQ15" s="265"/>
      <c r="BR15" s="265"/>
      <c r="BS15" s="265"/>
      <c r="BT15" s="265"/>
      <c r="BU15" s="265"/>
      <c r="BV15" s="265"/>
      <c r="BW15" s="265"/>
      <c r="BX15" s="265"/>
      <c r="BY15" s="265"/>
      <c r="BZ15" s="265"/>
      <c r="CA15" s="265"/>
      <c r="CB15" s="265"/>
      <c r="CC15" s="265"/>
      <c r="CD15" s="265"/>
      <c r="CE15" s="265"/>
      <c r="CF15" s="265"/>
      <c r="CG15" s="265"/>
      <c r="CH15" s="265"/>
      <c r="CI15" s="265"/>
      <c r="CJ15" s="265"/>
      <c r="CK15" s="265"/>
      <c r="CL15" s="265"/>
      <c r="CM15" s="265"/>
      <c r="CN15" s="265"/>
      <c r="CO15" s="265"/>
      <c r="CP15" s="265"/>
      <c r="CQ15" s="265"/>
      <c r="CR15" s="265"/>
      <c r="CS15" s="265"/>
      <c r="CT15" s="265"/>
      <c r="CU15" s="265"/>
      <c r="CV15" s="265"/>
      <c r="CW15" s="265"/>
      <c r="CX15" s="265"/>
      <c r="CY15" s="265"/>
      <c r="CZ15" s="265"/>
      <c r="DA15" s="265"/>
      <c r="DB15" s="265"/>
      <c r="DC15" s="265"/>
      <c r="DD15" s="265"/>
      <c r="DE15" s="265"/>
      <c r="DF15" s="265"/>
      <c r="DG15" s="265"/>
      <c r="DH15" s="265"/>
      <c r="DI15" s="265"/>
      <c r="DJ15" s="265"/>
      <c r="DK15" s="265"/>
      <c r="DL15" s="265"/>
      <c r="DM15" s="265"/>
      <c r="DN15" s="265"/>
      <c r="DO15" s="265"/>
      <c r="DP15" s="265"/>
      <c r="DQ15" s="265"/>
      <c r="DR15" s="265"/>
      <c r="DS15" s="265"/>
      <c r="DT15" s="265"/>
      <c r="DU15" s="265"/>
      <c r="DV15" s="265"/>
      <c r="DW15" s="265"/>
      <c r="DX15" s="265"/>
      <c r="DY15" s="265"/>
      <c r="DZ15" s="265"/>
      <c r="EA15" s="265"/>
      <c r="EB15" s="265"/>
      <c r="EC15" s="265"/>
      <c r="ED15" s="265"/>
      <c r="EE15" s="265"/>
      <c r="EF15" s="265"/>
      <c r="EG15" s="265"/>
      <c r="EH15" s="265"/>
      <c r="EI15" s="265"/>
      <c r="EJ15" s="265"/>
      <c r="EK15" s="265"/>
      <c r="EL15" s="265"/>
      <c r="EM15" s="265"/>
      <c r="EN15" s="265"/>
      <c r="EO15" s="265"/>
      <c r="EP15" s="265"/>
      <c r="EQ15" s="265"/>
      <c r="ER15" s="265"/>
      <c r="ES15" s="265"/>
      <c r="ET15" s="265"/>
      <c r="EU15" s="265"/>
      <c r="EV15" s="265"/>
      <c r="EW15" s="265"/>
      <c r="EX15" s="265"/>
      <c r="EY15" s="265"/>
      <c r="EZ15" s="265"/>
      <c r="FA15" s="265"/>
      <c r="FB15" s="265"/>
      <c r="FC15" s="265"/>
      <c r="FD15" s="265"/>
      <c r="FE15" s="265"/>
      <c r="FF15" s="265"/>
      <c r="FG15" s="265"/>
      <c r="FH15" s="265"/>
      <c r="FI15" s="265"/>
      <c r="FJ15" s="265"/>
      <c r="FK15" s="265"/>
      <c r="FL15" s="265"/>
      <c r="FM15" s="265"/>
      <c r="FN15" s="265"/>
      <c r="FO15" s="265"/>
      <c r="FP15" s="265"/>
      <c r="FQ15" s="265"/>
      <c r="FR15" s="265"/>
      <c r="FS15" s="265"/>
      <c r="FT15" s="265"/>
      <c r="FU15" s="265"/>
      <c r="FV15" s="265"/>
      <c r="FW15" s="265"/>
      <c r="FX15" s="265"/>
      <c r="FY15" s="265"/>
      <c r="FZ15" s="265"/>
      <c r="GA15" s="265"/>
      <c r="GB15" s="265"/>
      <c r="GC15" s="265"/>
      <c r="GD15" s="265"/>
      <c r="GE15" s="265"/>
      <c r="GF15" s="265"/>
      <c r="GG15" s="265"/>
      <c r="GH15" s="265"/>
      <c r="GI15" s="265"/>
      <c r="GJ15" s="265"/>
      <c r="GK15" s="265"/>
      <c r="GL15" s="265"/>
      <c r="GM15" s="265"/>
      <c r="GN15" s="265"/>
      <c r="GO15" s="265"/>
      <c r="GP15" s="265"/>
      <c r="GQ15" s="265"/>
      <c r="GR15" s="265"/>
      <c r="GS15" s="265"/>
      <c r="GT15" s="265"/>
      <c r="GU15" s="265"/>
      <c r="GV15" s="265"/>
      <c r="GW15" s="265"/>
      <c r="GX15" s="265"/>
      <c r="GY15" s="265"/>
      <c r="GZ15" s="265"/>
      <c r="HA15" s="265"/>
      <c r="HB15" s="265"/>
      <c r="HC15" s="265"/>
      <c r="HD15" s="265"/>
      <c r="HE15" s="265"/>
      <c r="HF15" s="265"/>
      <c r="HG15" s="265"/>
      <c r="HH15" s="265"/>
      <c r="HI15" s="265"/>
      <c r="HJ15" s="265"/>
      <c r="HK15" s="265"/>
      <c r="HL15" s="265"/>
      <c r="HM15" s="265"/>
      <c r="HN15" s="265"/>
      <c r="HO15" s="265"/>
      <c r="HP15" s="265"/>
      <c r="HQ15" s="265"/>
      <c r="HR15" s="265"/>
      <c r="HS15" s="265"/>
      <c r="HT15" s="265"/>
      <c r="HU15" s="265"/>
      <c r="HV15" s="265"/>
      <c r="HW15" s="265"/>
      <c r="HX15" s="265"/>
      <c r="HY15" s="265"/>
      <c r="HZ15" s="265"/>
      <c r="IA15" s="265"/>
      <c r="IB15" s="265"/>
      <c r="IC15" s="265"/>
      <c r="ID15" s="265"/>
      <c r="IE15" s="265"/>
      <c r="IF15" s="265"/>
      <c r="IG15" s="265"/>
      <c r="IH15" s="265"/>
      <c r="II15" s="265"/>
      <c r="IJ15" s="265"/>
      <c r="IK15" s="265"/>
      <c r="IL15" s="265"/>
      <c r="IM15" s="265"/>
      <c r="IN15" s="265"/>
      <c r="IO15" s="265"/>
      <c r="IP15" s="265"/>
      <c r="IQ15" s="265"/>
      <c r="IR15" s="265"/>
      <c r="IS15" s="265"/>
      <c r="IT15" s="265"/>
      <c r="IU15" s="265"/>
      <c r="IV15" s="265"/>
      <c r="IW15" s="265"/>
    </row>
    <row r="16" customFormat="false" ht="12.75" hidden="false" customHeight="false" outlineLevel="0" collapsed="false">
      <c r="A16" s="1" t="n">
        <f aca="false">[4]Curves!$A22</f>
        <v>37347</v>
      </c>
      <c r="B16" s="2" t="n">
        <f aca="false">[4]Curves!$E22</f>
        <v>1.83</v>
      </c>
      <c r="C16" s="264" t="n">
        <f aca="false">[4]Curves!$B22</f>
        <v>0.39</v>
      </c>
      <c r="D16" s="2" t="n">
        <f aca="false">B16+C16</f>
        <v>2.22</v>
      </c>
      <c r="E16" s="2" t="n">
        <f aca="false">[4]Curves!$J22</f>
        <v>0.0275</v>
      </c>
      <c r="F16" s="2" t="n">
        <f aca="false">B16+E16</f>
        <v>1.8575</v>
      </c>
      <c r="G16" s="2" t="n">
        <f aca="false">[4]Curves!$K22</f>
        <v>0.35</v>
      </c>
      <c r="H16" s="2" t="n">
        <f aca="false">B16+G16</f>
        <v>2.18</v>
      </c>
      <c r="I16" s="2" t="n">
        <f aca="false">[4]Curves!$G22</f>
        <v>0.4</v>
      </c>
      <c r="J16" s="2" t="n">
        <f aca="false">B16+I16</f>
        <v>2.23</v>
      </c>
    </row>
    <row r="17" customFormat="false" ht="12.75" hidden="false" customHeight="false" outlineLevel="0" collapsed="false">
      <c r="A17" s="1" t="n">
        <f aca="false">[4]Curves!$A23</f>
        <v>37377</v>
      </c>
      <c r="B17" s="2" t="n">
        <f aca="false">[4]Curves!$E23</f>
        <v>2.592</v>
      </c>
      <c r="C17" s="264" t="n">
        <f aca="false">[4]Curves!$B23</f>
        <v>0.34</v>
      </c>
      <c r="D17" s="2" t="n">
        <f aca="false">B17+C17</f>
        <v>2.932</v>
      </c>
      <c r="E17" s="2" t="n">
        <f aca="false">[4]Curves!$J23</f>
        <v>0.0275</v>
      </c>
      <c r="F17" s="2" t="n">
        <f aca="false">B17+E17</f>
        <v>2.6195</v>
      </c>
      <c r="G17" s="2" t="n">
        <f aca="false">[4]Curves!$K23</f>
        <v>0.31</v>
      </c>
      <c r="H17" s="2" t="n">
        <f aca="false">B17+G17</f>
        <v>2.902</v>
      </c>
      <c r="I17" s="2" t="n">
        <f aca="false">[4]Curves!$G23</f>
        <v>0.36</v>
      </c>
      <c r="J17" s="2" t="n">
        <f aca="false">B17+I17</f>
        <v>2.952</v>
      </c>
    </row>
    <row r="18" customFormat="false" ht="12.75" hidden="false" customHeight="false" outlineLevel="0" collapsed="false">
      <c r="A18" s="1" t="n">
        <f aca="false">[4]Curves!$A24</f>
        <v>37408</v>
      </c>
      <c r="B18" s="2" t="n">
        <f aca="false">[4]Curves!$E24</f>
        <v>2.852</v>
      </c>
      <c r="C18" s="264" t="n">
        <f aca="false">[4]Curves!$B24</f>
        <v>0.365</v>
      </c>
      <c r="D18" s="2" t="n">
        <f aca="false">B18+C18</f>
        <v>3.217</v>
      </c>
      <c r="E18" s="2" t="n">
        <f aca="false">[4]Curves!$J24</f>
        <v>0.0275</v>
      </c>
      <c r="F18" s="2" t="n">
        <f aca="false">B18+E18</f>
        <v>2.8795</v>
      </c>
      <c r="G18" s="2" t="n">
        <f aca="false">[4]Curves!$K24</f>
        <v>0.31</v>
      </c>
      <c r="H18" s="2" t="n">
        <f aca="false">B18+G18</f>
        <v>3.162</v>
      </c>
      <c r="I18" s="2" t="n">
        <f aca="false">[4]Curves!$G24</f>
        <v>0.35</v>
      </c>
      <c r="J18" s="2" t="n">
        <f aca="false">B18+I18</f>
        <v>3.202</v>
      </c>
    </row>
    <row r="19" customFormat="false" ht="12.75" hidden="false" customHeight="false" outlineLevel="0" collapsed="false">
      <c r="A19" s="1" t="n">
        <f aca="false">[4]Curves!$A25</f>
        <v>37438</v>
      </c>
      <c r="B19" s="2" t="n">
        <f aca="false">[4]Curves!$E25</f>
        <v>3.037</v>
      </c>
      <c r="C19" s="264" t="n">
        <f aca="false">[4]Curves!$B25</f>
        <v>0.36</v>
      </c>
      <c r="D19" s="2" t="n">
        <f aca="false">B19+C19</f>
        <v>3.397</v>
      </c>
      <c r="E19" s="2" t="n">
        <f aca="false">[4]Curves!$J25</f>
        <v>0.0275</v>
      </c>
      <c r="F19" s="2" t="n">
        <f aca="false">B19+E19</f>
        <v>3.0645</v>
      </c>
      <c r="G19" s="2" t="n">
        <f aca="false">[4]Curves!$K25</f>
        <v>0.32</v>
      </c>
      <c r="H19" s="2" t="n">
        <f aca="false">B19+G19</f>
        <v>3.357</v>
      </c>
      <c r="I19" s="2" t="n">
        <f aca="false">[4]Curves!$G25</f>
        <v>0.41</v>
      </c>
      <c r="J19" s="2" t="n">
        <f aca="false">B19+I19</f>
        <v>3.447</v>
      </c>
    </row>
    <row r="20" customFormat="false" ht="12.75" hidden="false" customHeight="false" outlineLevel="0" collapsed="false">
      <c r="A20" s="1" t="n">
        <f aca="false">[4]Curves!$A26</f>
        <v>37469</v>
      </c>
      <c r="B20" s="2" t="n">
        <f aca="false">[4]Curves!$E26</f>
        <v>3.032</v>
      </c>
      <c r="C20" s="264" t="n">
        <f aca="false">[4]Curves!$B26</f>
        <v>0.36</v>
      </c>
      <c r="D20" s="2" t="n">
        <f aca="false">B20+C20</f>
        <v>3.392</v>
      </c>
      <c r="E20" s="2" t="n">
        <f aca="false">[4]Curves!$J26</f>
        <v>0.085</v>
      </c>
      <c r="F20" s="2" t="n">
        <f aca="false">B20+E20</f>
        <v>3.117</v>
      </c>
      <c r="G20" s="2" t="n">
        <f aca="false">[4]Curves!$K26</f>
        <v>0.32</v>
      </c>
      <c r="H20" s="2" t="n">
        <f aca="false">B20+G20</f>
        <v>3.352</v>
      </c>
      <c r="I20" s="2" t="n">
        <f aca="false">[4]Curves!$G26</f>
        <v>0.41</v>
      </c>
      <c r="J20" s="2" t="n">
        <f aca="false">B20+I20</f>
        <v>3.442</v>
      </c>
    </row>
    <row r="21" customFormat="false" ht="12.75" hidden="false" customHeight="false" outlineLevel="0" collapsed="false">
      <c r="A21" s="1" t="n">
        <f aca="false">[4]Curves!$A27</f>
        <v>37500</v>
      </c>
      <c r="B21" s="2" t="n">
        <f aca="false">[4]Curves!$E27</f>
        <v>2.982</v>
      </c>
      <c r="C21" s="264" t="n">
        <f aca="false">[4]Curves!$B27</f>
        <v>0.35</v>
      </c>
      <c r="D21" s="2" t="n">
        <f aca="false">B21+C21</f>
        <v>3.332</v>
      </c>
      <c r="E21" s="2" t="n">
        <f aca="false">[4]Curves!$J27</f>
        <v>0.12</v>
      </c>
      <c r="F21" s="2" t="n">
        <f aca="false">B21+E21</f>
        <v>3.102</v>
      </c>
      <c r="G21" s="2" t="n">
        <f aca="false">[4]Curves!$K27</f>
        <v>0.31</v>
      </c>
      <c r="H21" s="2" t="n">
        <f aca="false">B21+G21</f>
        <v>3.292</v>
      </c>
      <c r="I21" s="2" t="n">
        <f aca="false">[4]Curves!$G27</f>
        <v>0.37</v>
      </c>
      <c r="J21" s="2" t="n">
        <f aca="false">B21+I21</f>
        <v>3.352</v>
      </c>
      <c r="K21" s="265"/>
      <c r="L21" s="265"/>
      <c r="M21" s="265"/>
      <c r="N21" s="265"/>
      <c r="O21" s="265"/>
      <c r="P21" s="265"/>
      <c r="Q21" s="265"/>
      <c r="R21" s="265"/>
      <c r="S21" s="265"/>
      <c r="T21" s="265"/>
      <c r="U21" s="265"/>
      <c r="V21" s="265"/>
      <c r="W21" s="265"/>
      <c r="X21" s="265"/>
      <c r="Y21" s="265"/>
      <c r="Z21" s="265"/>
      <c r="AA21" s="265"/>
      <c r="AB21" s="265"/>
      <c r="AC21" s="265"/>
      <c r="AD21" s="265"/>
      <c r="AE21" s="265"/>
      <c r="AF21" s="265"/>
      <c r="AG21" s="265"/>
      <c r="AH21" s="265"/>
      <c r="AI21" s="265"/>
      <c r="AJ21" s="265"/>
      <c r="AK21" s="265"/>
      <c r="AL21" s="265"/>
      <c r="AM21" s="265"/>
      <c r="AN21" s="265"/>
      <c r="AO21" s="265"/>
      <c r="AP21" s="265"/>
      <c r="AQ21" s="265"/>
      <c r="AR21" s="265"/>
      <c r="AS21" s="265"/>
      <c r="AT21" s="265"/>
      <c r="AU21" s="265"/>
      <c r="AV21" s="265"/>
      <c r="AW21" s="265"/>
      <c r="AX21" s="265"/>
      <c r="AY21" s="265"/>
      <c r="AZ21" s="265"/>
      <c r="BA21" s="265"/>
      <c r="BB21" s="265"/>
      <c r="BC21" s="265"/>
      <c r="BD21" s="265"/>
      <c r="BE21" s="265"/>
      <c r="BF21" s="265"/>
      <c r="BG21" s="265"/>
      <c r="BH21" s="265"/>
      <c r="BI21" s="265"/>
      <c r="BJ21" s="265"/>
      <c r="BK21" s="265"/>
      <c r="BL21" s="265"/>
      <c r="BM21" s="265"/>
      <c r="BN21" s="265"/>
      <c r="BO21" s="265"/>
      <c r="BP21" s="265"/>
      <c r="BQ21" s="265"/>
      <c r="BR21" s="265"/>
      <c r="BS21" s="265"/>
      <c r="BT21" s="265"/>
      <c r="BU21" s="265"/>
      <c r="BV21" s="265"/>
      <c r="BW21" s="265"/>
      <c r="BX21" s="265"/>
      <c r="BY21" s="265"/>
      <c r="BZ21" s="265"/>
      <c r="CA21" s="265"/>
      <c r="CB21" s="265"/>
      <c r="CC21" s="265"/>
      <c r="CD21" s="265"/>
      <c r="CE21" s="265"/>
      <c r="CF21" s="265"/>
      <c r="CG21" s="265"/>
      <c r="CH21" s="265"/>
      <c r="CI21" s="265"/>
      <c r="CJ21" s="265"/>
      <c r="CK21" s="265"/>
      <c r="CL21" s="265"/>
      <c r="CM21" s="265"/>
      <c r="CN21" s="265"/>
      <c r="CO21" s="265"/>
      <c r="CP21" s="265"/>
      <c r="CQ21" s="265"/>
      <c r="CR21" s="265"/>
      <c r="CS21" s="265"/>
      <c r="CT21" s="265"/>
      <c r="CU21" s="265"/>
      <c r="CV21" s="265"/>
      <c r="CW21" s="265"/>
      <c r="CX21" s="265"/>
      <c r="CY21" s="265"/>
      <c r="CZ21" s="265"/>
      <c r="DA21" s="265"/>
      <c r="DB21" s="265"/>
      <c r="DC21" s="265"/>
      <c r="DD21" s="265"/>
      <c r="DE21" s="265"/>
      <c r="DF21" s="265"/>
      <c r="DG21" s="265"/>
      <c r="DH21" s="265"/>
      <c r="DI21" s="265"/>
      <c r="DJ21" s="265"/>
      <c r="DK21" s="265"/>
      <c r="DL21" s="265"/>
      <c r="DM21" s="265"/>
      <c r="DN21" s="265"/>
      <c r="DO21" s="265"/>
      <c r="DP21" s="265"/>
      <c r="DQ21" s="265"/>
      <c r="DR21" s="265"/>
      <c r="DS21" s="265"/>
      <c r="DT21" s="265"/>
      <c r="DU21" s="265"/>
      <c r="DV21" s="265"/>
      <c r="DW21" s="265"/>
      <c r="DX21" s="265"/>
      <c r="DY21" s="265"/>
      <c r="DZ21" s="265"/>
      <c r="EA21" s="265"/>
      <c r="EB21" s="265"/>
      <c r="EC21" s="265"/>
      <c r="ED21" s="265"/>
      <c r="EE21" s="265"/>
      <c r="EF21" s="265"/>
      <c r="EG21" s="265"/>
      <c r="EH21" s="265"/>
      <c r="EI21" s="265"/>
      <c r="EJ21" s="265"/>
      <c r="EK21" s="265"/>
      <c r="EL21" s="265"/>
      <c r="EM21" s="265"/>
      <c r="EN21" s="265"/>
      <c r="EO21" s="265"/>
      <c r="EP21" s="265"/>
      <c r="EQ21" s="265"/>
      <c r="ER21" s="265"/>
      <c r="ES21" s="265"/>
      <c r="ET21" s="265"/>
      <c r="EU21" s="265"/>
      <c r="EV21" s="265"/>
      <c r="EW21" s="265"/>
      <c r="EX21" s="265"/>
      <c r="EY21" s="265"/>
      <c r="EZ21" s="265"/>
      <c r="FA21" s="265"/>
      <c r="FB21" s="265"/>
      <c r="FC21" s="265"/>
      <c r="FD21" s="265"/>
      <c r="FE21" s="265"/>
      <c r="FF21" s="265"/>
      <c r="FG21" s="265"/>
      <c r="FH21" s="265"/>
      <c r="FI21" s="265"/>
      <c r="FJ21" s="265"/>
      <c r="FK21" s="265"/>
      <c r="FL21" s="265"/>
      <c r="FM21" s="265"/>
      <c r="FN21" s="265"/>
      <c r="FO21" s="265"/>
      <c r="FP21" s="265"/>
      <c r="FQ21" s="265"/>
      <c r="FR21" s="265"/>
      <c r="FS21" s="265"/>
      <c r="FT21" s="265"/>
      <c r="FU21" s="265"/>
      <c r="FV21" s="265"/>
      <c r="FW21" s="265"/>
      <c r="FX21" s="265"/>
      <c r="FY21" s="265"/>
      <c r="FZ21" s="265"/>
      <c r="GA21" s="265"/>
      <c r="GB21" s="265"/>
      <c r="GC21" s="265"/>
      <c r="GD21" s="265"/>
      <c r="GE21" s="265"/>
      <c r="GF21" s="265"/>
      <c r="GG21" s="265"/>
      <c r="GH21" s="265"/>
      <c r="GI21" s="265"/>
      <c r="GJ21" s="265"/>
      <c r="GK21" s="265"/>
      <c r="GL21" s="265"/>
      <c r="GM21" s="265"/>
      <c r="GN21" s="265"/>
      <c r="GO21" s="265"/>
      <c r="GP21" s="265"/>
      <c r="GQ21" s="265"/>
      <c r="GR21" s="265"/>
      <c r="GS21" s="265"/>
      <c r="GT21" s="265"/>
      <c r="GU21" s="265"/>
      <c r="GV21" s="265"/>
      <c r="GW21" s="265"/>
      <c r="GX21" s="265"/>
      <c r="GY21" s="265"/>
      <c r="GZ21" s="265"/>
      <c r="HA21" s="265"/>
      <c r="HB21" s="265"/>
      <c r="HC21" s="265"/>
      <c r="HD21" s="265"/>
      <c r="HE21" s="265"/>
      <c r="HF21" s="265"/>
      <c r="HG21" s="265"/>
      <c r="HH21" s="265"/>
      <c r="HI21" s="265"/>
      <c r="HJ21" s="265"/>
      <c r="HK21" s="265"/>
      <c r="HL21" s="265"/>
      <c r="HM21" s="265"/>
      <c r="HN21" s="265"/>
      <c r="HO21" s="265"/>
      <c r="HP21" s="265"/>
      <c r="HQ21" s="265"/>
      <c r="HR21" s="265"/>
      <c r="HS21" s="265"/>
      <c r="HT21" s="265"/>
      <c r="HU21" s="265"/>
      <c r="HV21" s="265"/>
      <c r="HW21" s="265"/>
      <c r="HX21" s="265"/>
      <c r="HY21" s="265"/>
      <c r="HZ21" s="265"/>
      <c r="IA21" s="265"/>
      <c r="IB21" s="265"/>
      <c r="IC21" s="265"/>
      <c r="ID21" s="265"/>
      <c r="IE21" s="265"/>
      <c r="IF21" s="265"/>
      <c r="IG21" s="265"/>
      <c r="IH21" s="265"/>
      <c r="II21" s="265"/>
      <c r="IJ21" s="265"/>
      <c r="IK21" s="265"/>
      <c r="IL21" s="265"/>
      <c r="IM21" s="265"/>
      <c r="IN21" s="265"/>
      <c r="IO21" s="265"/>
      <c r="IP21" s="265"/>
      <c r="IQ21" s="265"/>
      <c r="IR21" s="265"/>
      <c r="IS21" s="265"/>
      <c r="IT21" s="265"/>
      <c r="IU21" s="265"/>
      <c r="IV21" s="265"/>
      <c r="IW21" s="265"/>
    </row>
    <row r="22" customFormat="false" ht="12.75" hidden="false" customHeight="false" outlineLevel="0" collapsed="false">
      <c r="A22" s="1" t="n">
        <f aca="false">[4]Curves!$A28</f>
        <v>37530</v>
      </c>
      <c r="B22" s="2" t="n">
        <f aca="false">[4]Curves!$E28</f>
        <v>2.889</v>
      </c>
      <c r="C22" s="264" t="n">
        <f aca="false">[4]Curves!$B28</f>
        <v>0.38</v>
      </c>
      <c r="D22" s="2" t="n">
        <f aca="false">B22+C22</f>
        <v>3.269</v>
      </c>
      <c r="E22" s="2" t="n">
        <f aca="false">[4]Curves!$J28</f>
        <v>0.145</v>
      </c>
      <c r="F22" s="2" t="n">
        <f aca="false">B22+E22</f>
        <v>3.034</v>
      </c>
      <c r="G22" s="2" t="n">
        <f aca="false">[4]Curves!$K28</f>
        <v>0.34</v>
      </c>
      <c r="H22" s="2" t="n">
        <f aca="false">B22+G22</f>
        <v>3.229</v>
      </c>
      <c r="I22" s="2" t="n">
        <f aca="false">[4]Curves!$G28</f>
        <v>0.38</v>
      </c>
      <c r="J22" s="2" t="n">
        <f aca="false">B22+I22</f>
        <v>3.269</v>
      </c>
      <c r="K22" s="265"/>
      <c r="L22" s="265"/>
      <c r="M22" s="265"/>
      <c r="N22" s="265"/>
      <c r="O22" s="265"/>
      <c r="P22" s="265"/>
      <c r="Q22" s="265"/>
      <c r="R22" s="265"/>
      <c r="S22" s="265"/>
      <c r="T22" s="265"/>
      <c r="U22" s="265"/>
      <c r="V22" s="265"/>
      <c r="W22" s="265"/>
      <c r="X22" s="265"/>
      <c r="Y22" s="265"/>
      <c r="Z22" s="265"/>
      <c r="AA22" s="265"/>
      <c r="AB22" s="265"/>
      <c r="AC22" s="265"/>
      <c r="AD22" s="265"/>
      <c r="AE22" s="265"/>
      <c r="AF22" s="265"/>
      <c r="AG22" s="265"/>
      <c r="AH22" s="265"/>
      <c r="AI22" s="265"/>
      <c r="AJ22" s="265"/>
      <c r="AK22" s="265"/>
      <c r="AL22" s="265"/>
      <c r="AM22" s="265"/>
      <c r="AN22" s="265"/>
      <c r="AO22" s="265"/>
      <c r="AP22" s="265"/>
      <c r="AQ22" s="265"/>
      <c r="AR22" s="265"/>
      <c r="AS22" s="265"/>
      <c r="AT22" s="265"/>
      <c r="AU22" s="265"/>
      <c r="AV22" s="265"/>
      <c r="AW22" s="265"/>
      <c r="AX22" s="265"/>
      <c r="AY22" s="265"/>
      <c r="AZ22" s="265"/>
      <c r="BA22" s="265"/>
      <c r="BB22" s="265"/>
      <c r="BC22" s="265"/>
      <c r="BD22" s="265"/>
      <c r="BE22" s="265"/>
      <c r="BF22" s="265"/>
      <c r="BG22" s="265"/>
      <c r="BH22" s="265"/>
      <c r="BI22" s="265"/>
      <c r="BJ22" s="265"/>
      <c r="BK22" s="265"/>
      <c r="BL22" s="265"/>
      <c r="BM22" s="265"/>
      <c r="BN22" s="265"/>
      <c r="BO22" s="265"/>
      <c r="BP22" s="265"/>
      <c r="BQ22" s="265"/>
      <c r="BR22" s="265"/>
      <c r="BS22" s="265"/>
      <c r="BT22" s="265"/>
      <c r="BU22" s="265"/>
      <c r="BV22" s="265"/>
      <c r="BW22" s="265"/>
      <c r="BX22" s="265"/>
      <c r="BY22" s="265"/>
      <c r="BZ22" s="265"/>
      <c r="CA22" s="265"/>
      <c r="CB22" s="265"/>
      <c r="CC22" s="265"/>
      <c r="CD22" s="265"/>
      <c r="CE22" s="265"/>
      <c r="CF22" s="265"/>
      <c r="CG22" s="265"/>
      <c r="CH22" s="265"/>
      <c r="CI22" s="265"/>
      <c r="CJ22" s="265"/>
      <c r="CK22" s="265"/>
      <c r="CL22" s="265"/>
      <c r="CM22" s="265"/>
      <c r="CN22" s="265"/>
      <c r="CO22" s="265"/>
      <c r="CP22" s="265"/>
      <c r="CQ22" s="265"/>
      <c r="CR22" s="265"/>
      <c r="CS22" s="265"/>
      <c r="CT22" s="265"/>
      <c r="CU22" s="265"/>
      <c r="CV22" s="265"/>
      <c r="CW22" s="265"/>
      <c r="CX22" s="265"/>
      <c r="CY22" s="265"/>
      <c r="CZ22" s="265"/>
      <c r="DA22" s="265"/>
      <c r="DB22" s="265"/>
      <c r="DC22" s="265"/>
      <c r="DD22" s="265"/>
      <c r="DE22" s="265"/>
      <c r="DF22" s="265"/>
      <c r="DG22" s="265"/>
      <c r="DH22" s="265"/>
      <c r="DI22" s="265"/>
      <c r="DJ22" s="265"/>
      <c r="DK22" s="265"/>
      <c r="DL22" s="265"/>
      <c r="DM22" s="265"/>
      <c r="DN22" s="265"/>
      <c r="DO22" s="265"/>
      <c r="DP22" s="265"/>
      <c r="DQ22" s="265"/>
      <c r="DR22" s="265"/>
      <c r="DS22" s="265"/>
      <c r="DT22" s="265"/>
      <c r="DU22" s="265"/>
      <c r="DV22" s="265"/>
      <c r="DW22" s="265"/>
      <c r="DX22" s="265"/>
      <c r="DY22" s="265"/>
      <c r="DZ22" s="265"/>
      <c r="EA22" s="265"/>
      <c r="EB22" s="265"/>
      <c r="EC22" s="265"/>
      <c r="ED22" s="265"/>
      <c r="EE22" s="265"/>
      <c r="EF22" s="265"/>
      <c r="EG22" s="265"/>
      <c r="EH22" s="265"/>
      <c r="EI22" s="265"/>
      <c r="EJ22" s="265"/>
      <c r="EK22" s="265"/>
      <c r="EL22" s="265"/>
      <c r="EM22" s="265"/>
      <c r="EN22" s="265"/>
      <c r="EO22" s="265"/>
      <c r="EP22" s="265"/>
      <c r="EQ22" s="265"/>
      <c r="ER22" s="265"/>
      <c r="ES22" s="265"/>
      <c r="ET22" s="265"/>
      <c r="EU22" s="265"/>
      <c r="EV22" s="265"/>
      <c r="EW22" s="265"/>
      <c r="EX22" s="265"/>
      <c r="EY22" s="265"/>
      <c r="EZ22" s="265"/>
      <c r="FA22" s="265"/>
      <c r="FB22" s="265"/>
      <c r="FC22" s="265"/>
      <c r="FD22" s="265"/>
      <c r="FE22" s="265"/>
      <c r="FF22" s="265"/>
      <c r="FG22" s="265"/>
      <c r="FH22" s="265"/>
      <c r="FI22" s="265"/>
      <c r="FJ22" s="265"/>
      <c r="FK22" s="265"/>
      <c r="FL22" s="265"/>
      <c r="FM22" s="265"/>
      <c r="FN22" s="265"/>
      <c r="FO22" s="265"/>
      <c r="FP22" s="265"/>
      <c r="FQ22" s="265"/>
      <c r="FR22" s="265"/>
      <c r="FS22" s="265"/>
      <c r="FT22" s="265"/>
      <c r="FU22" s="265"/>
      <c r="FV22" s="265"/>
      <c r="FW22" s="265"/>
      <c r="FX22" s="265"/>
      <c r="FY22" s="265"/>
      <c r="FZ22" s="265"/>
      <c r="GA22" s="265"/>
      <c r="GB22" s="265"/>
      <c r="GC22" s="265"/>
      <c r="GD22" s="265"/>
      <c r="GE22" s="265"/>
      <c r="GF22" s="265"/>
      <c r="GG22" s="265"/>
      <c r="GH22" s="265"/>
      <c r="GI22" s="265"/>
      <c r="GJ22" s="265"/>
      <c r="GK22" s="265"/>
      <c r="GL22" s="265"/>
      <c r="GM22" s="265"/>
      <c r="GN22" s="265"/>
      <c r="GO22" s="265"/>
      <c r="GP22" s="265"/>
      <c r="GQ22" s="265"/>
      <c r="GR22" s="265"/>
      <c r="GS22" s="265"/>
      <c r="GT22" s="265"/>
      <c r="GU22" s="265"/>
      <c r="GV22" s="265"/>
      <c r="GW22" s="265"/>
      <c r="GX22" s="265"/>
      <c r="GY22" s="265"/>
      <c r="GZ22" s="265"/>
      <c r="HA22" s="265"/>
      <c r="HB22" s="265"/>
      <c r="HC22" s="265"/>
      <c r="HD22" s="265"/>
      <c r="HE22" s="265"/>
      <c r="HF22" s="265"/>
      <c r="HG22" s="265"/>
      <c r="HH22" s="265"/>
      <c r="HI22" s="265"/>
      <c r="HJ22" s="265"/>
      <c r="HK22" s="265"/>
      <c r="HL22" s="265"/>
      <c r="HM22" s="265"/>
      <c r="HN22" s="265"/>
      <c r="HO22" s="265"/>
      <c r="HP22" s="265"/>
      <c r="HQ22" s="265"/>
      <c r="HR22" s="265"/>
      <c r="HS22" s="265"/>
      <c r="HT22" s="265"/>
      <c r="HU22" s="265"/>
      <c r="HV22" s="265"/>
      <c r="HW22" s="265"/>
      <c r="HX22" s="265"/>
      <c r="HY22" s="265"/>
      <c r="HZ22" s="265"/>
      <c r="IA22" s="265"/>
      <c r="IB22" s="265"/>
      <c r="IC22" s="265"/>
      <c r="ID22" s="265"/>
      <c r="IE22" s="265"/>
      <c r="IF22" s="265"/>
      <c r="IG22" s="265"/>
      <c r="IH22" s="265"/>
      <c r="II22" s="265"/>
      <c r="IJ22" s="265"/>
      <c r="IK22" s="265"/>
      <c r="IL22" s="265"/>
      <c r="IM22" s="265"/>
      <c r="IN22" s="265"/>
      <c r="IO22" s="265"/>
      <c r="IP22" s="265"/>
      <c r="IQ22" s="265"/>
      <c r="IR22" s="265"/>
      <c r="IS22" s="265"/>
      <c r="IT22" s="265"/>
      <c r="IU22" s="265"/>
      <c r="IV22" s="265"/>
      <c r="IW22" s="265"/>
    </row>
    <row r="23" customFormat="false" ht="12.75" hidden="false" customHeight="false" outlineLevel="0" collapsed="false">
      <c r="A23" s="1" t="n">
        <f aca="false">[4]Curves!$A29</f>
        <v>37561</v>
      </c>
      <c r="B23" s="2" t="n">
        <f aca="false">[4]Curves!$E29</f>
        <v>2.911</v>
      </c>
      <c r="C23" s="264" t="n">
        <f aca="false">[4]Curves!$B29</f>
        <v>0.38</v>
      </c>
      <c r="D23" s="2" t="n">
        <f aca="false">B23+C23</f>
        <v>3.291</v>
      </c>
      <c r="E23" s="2" t="n">
        <f aca="false">[4]Curves!$J29</f>
        <v>0.14</v>
      </c>
      <c r="F23" s="2" t="n">
        <f aca="false">B23+E23</f>
        <v>3.051</v>
      </c>
      <c r="G23" s="2" t="n">
        <f aca="false">[4]Curves!$K29</f>
        <v>0.47</v>
      </c>
      <c r="H23" s="2" t="n">
        <f aca="false">B23+G23</f>
        <v>3.381</v>
      </c>
      <c r="I23" s="2" t="n">
        <f aca="false">[4]Curves!$G29</f>
        <v>0.58</v>
      </c>
      <c r="J23" s="2" t="n">
        <f aca="false">B23+I23</f>
        <v>3.491</v>
      </c>
    </row>
    <row r="24" customFormat="false" ht="12.75" hidden="false" customHeight="false" outlineLevel="0" collapsed="false">
      <c r="A24" s="1" t="n">
        <f aca="false">[4]Curves!$A30</f>
        <v>37591</v>
      </c>
      <c r="B24" s="2" t="n">
        <f aca="false">[4]Curves!$E30</f>
        <v>2.956</v>
      </c>
      <c r="C24" s="264" t="n">
        <f aca="false">[4]Curves!$B30</f>
        <v>0.9</v>
      </c>
      <c r="D24" s="2" t="n">
        <f aca="false">B24+C24</f>
        <v>3.856</v>
      </c>
      <c r="E24" s="2" t="n">
        <f aca="false">[4]Curves!$J30</f>
        <v>0.135</v>
      </c>
      <c r="F24" s="2" t="n">
        <f aca="false">B24+E24</f>
        <v>3.091</v>
      </c>
      <c r="G24" s="2" t="n">
        <f aca="false">[4]Curves!$K30</f>
        <v>0.79</v>
      </c>
      <c r="H24" s="2" t="n">
        <f aca="false">B24+G24</f>
        <v>3.746</v>
      </c>
      <c r="I24" s="2" t="n">
        <f aca="false">[4]Curves!$G30</f>
        <v>0.92</v>
      </c>
      <c r="J24" s="2" t="n">
        <f aca="false">B24+I24</f>
        <v>3.876</v>
      </c>
    </row>
    <row r="25" customFormat="false" ht="12.75" hidden="false" customHeight="false" outlineLevel="0" collapsed="false">
      <c r="A25" s="1" t="n">
        <f aca="false">[4]Curves!$A31</f>
        <v>37622</v>
      </c>
      <c r="B25" s="2" t="n">
        <f aca="false">[4]Curves!$E31</f>
        <v>2.999</v>
      </c>
      <c r="C25" s="264" t="n">
        <f aca="false">[4]Curves!$B31</f>
        <v>1.15</v>
      </c>
      <c r="D25" s="2" t="n">
        <f aca="false">B25+C25</f>
        <v>4.149</v>
      </c>
      <c r="E25" s="2" t="n">
        <f aca="false">[4]Curves!$J31</f>
        <v>0.035</v>
      </c>
      <c r="F25" s="2" t="n">
        <f aca="false">B25+E25</f>
        <v>3.034</v>
      </c>
      <c r="G25" s="2" t="n">
        <f aca="false">[4]Curves!$K31</f>
        <v>1.06</v>
      </c>
      <c r="H25" s="2" t="n">
        <f aca="false">B25+G25</f>
        <v>4.059</v>
      </c>
      <c r="I25" s="2" t="n">
        <f aca="false">[4]Curves!$G31</f>
        <v>1.775</v>
      </c>
      <c r="J25" s="2" t="n">
        <f aca="false">B25+I25</f>
        <v>4.774</v>
      </c>
    </row>
    <row r="26" customFormat="false" ht="12.75" hidden="false" customHeight="false" outlineLevel="0" collapsed="false">
      <c r="A26" s="1" t="n">
        <f aca="false">[4]Curves!$A32</f>
        <v>37653</v>
      </c>
      <c r="B26" s="2" t="n">
        <f aca="false">[4]Curves!$E32</f>
        <v>3.042</v>
      </c>
      <c r="C26" s="264" t="n">
        <f aca="false">[4]Curves!$B32</f>
        <v>1.15</v>
      </c>
      <c r="D26" s="2" t="n">
        <f aca="false">B26+C26</f>
        <v>4.192</v>
      </c>
      <c r="E26" s="2" t="n">
        <f aca="false">[4]Curves!$J32</f>
        <v>0.035</v>
      </c>
      <c r="F26" s="2" t="n">
        <f aca="false">B26+E26</f>
        <v>3.077</v>
      </c>
      <c r="G26" s="2" t="n">
        <f aca="false">[4]Curves!$K32</f>
        <v>1.06</v>
      </c>
      <c r="H26" s="2" t="n">
        <f aca="false">B26+G26</f>
        <v>4.102</v>
      </c>
      <c r="I26" s="2" t="n">
        <f aca="false">[4]Curves!$G32</f>
        <v>1.775</v>
      </c>
      <c r="J26" s="2" t="n">
        <f aca="false">B26+I26</f>
        <v>4.817</v>
      </c>
    </row>
    <row r="27" customFormat="false" ht="12.75" hidden="false" customHeight="false" outlineLevel="0" collapsed="false">
      <c r="A27" s="1" t="n">
        <f aca="false">[4]Curves!$A33</f>
        <v>37681</v>
      </c>
      <c r="B27" s="2" t="n">
        <f aca="false">[4]Curves!$E33</f>
        <v>3.039</v>
      </c>
      <c r="C27" s="264" t="n">
        <f aca="false">[4]Curves!$B33</f>
        <v>0.65</v>
      </c>
      <c r="D27" s="2" t="n">
        <f aca="false">B27+C27</f>
        <v>3.689</v>
      </c>
      <c r="E27" s="2" t="n">
        <f aca="false">[4]Curves!$J33</f>
        <v>0.035</v>
      </c>
      <c r="F27" s="2" t="n">
        <f aca="false">B27+E27</f>
        <v>3.074</v>
      </c>
      <c r="G27" s="2" t="n">
        <f aca="false">[4]Curves!$K33</f>
        <v>0.57</v>
      </c>
      <c r="H27" s="2" t="n">
        <f aca="false">B27+G27</f>
        <v>3.609</v>
      </c>
      <c r="I27" s="2" t="n">
        <f aca="false">[4]Curves!$G33</f>
        <v>0.65</v>
      </c>
      <c r="J27" s="2" t="n">
        <f aca="false">B27+I27</f>
        <v>3.689</v>
      </c>
    </row>
    <row r="28" customFormat="false" ht="12.75" hidden="false" customHeight="false" outlineLevel="0" collapsed="false">
      <c r="A28" s="1" t="n">
        <f aca="false">[4]Curves!$A34</f>
        <v>37712</v>
      </c>
      <c r="B28" s="2" t="n">
        <f aca="false">[4]Curves!$E34</f>
        <v>3.059</v>
      </c>
      <c r="C28" s="264" t="n">
        <f aca="false">[4]Curves!$B34</f>
        <v>0.435</v>
      </c>
      <c r="D28" s="2" t="n">
        <f aca="false">B28+C28</f>
        <v>3.494</v>
      </c>
      <c r="E28" s="2" t="n">
        <f aca="false">[4]Curves!$J34</f>
        <v>0.035</v>
      </c>
      <c r="F28" s="2" t="n">
        <f aca="false">B28+E28</f>
        <v>3.094</v>
      </c>
      <c r="G28" s="2" t="n">
        <f aca="false">[4]Curves!$K34</f>
        <v>0.36</v>
      </c>
      <c r="H28" s="2" t="n">
        <f aca="false">B28+G28</f>
        <v>3.419</v>
      </c>
      <c r="I28" s="2" t="n">
        <f aca="false">[4]Curves!$G34</f>
        <v>0.38</v>
      </c>
      <c r="J28" s="2" t="n">
        <f aca="false">B28+I28</f>
        <v>3.439</v>
      </c>
      <c r="K28" s="265"/>
      <c r="L28" s="265"/>
      <c r="M28" s="265"/>
      <c r="N28" s="265"/>
      <c r="O28" s="265"/>
      <c r="P28" s="265"/>
      <c r="Q28" s="265"/>
      <c r="R28" s="265"/>
      <c r="S28" s="265"/>
      <c r="T28" s="265"/>
      <c r="U28" s="265"/>
      <c r="V28" s="265"/>
      <c r="W28" s="265"/>
      <c r="X28" s="265"/>
      <c r="Y28" s="265"/>
      <c r="Z28" s="265"/>
      <c r="AA28" s="265"/>
      <c r="AB28" s="265"/>
      <c r="AC28" s="265"/>
      <c r="AD28" s="265"/>
      <c r="AE28" s="265"/>
      <c r="AF28" s="265"/>
      <c r="AG28" s="265"/>
      <c r="AH28" s="265"/>
      <c r="AI28" s="265"/>
      <c r="AJ28" s="265"/>
      <c r="AK28" s="265"/>
      <c r="AL28" s="265"/>
      <c r="AM28" s="265"/>
      <c r="AN28" s="265"/>
      <c r="AO28" s="265"/>
      <c r="AP28" s="265"/>
      <c r="AQ28" s="265"/>
      <c r="AR28" s="265"/>
      <c r="AS28" s="265"/>
      <c r="AT28" s="265"/>
      <c r="AU28" s="265"/>
      <c r="AV28" s="265"/>
      <c r="AW28" s="265"/>
      <c r="AX28" s="265"/>
      <c r="AY28" s="265"/>
      <c r="AZ28" s="265"/>
      <c r="BA28" s="265"/>
      <c r="BB28" s="265"/>
      <c r="BC28" s="265"/>
      <c r="BD28" s="265"/>
      <c r="BE28" s="265"/>
      <c r="BF28" s="265"/>
      <c r="BG28" s="265"/>
      <c r="BH28" s="265"/>
      <c r="BI28" s="265"/>
      <c r="BJ28" s="265"/>
      <c r="BK28" s="265"/>
      <c r="BL28" s="265"/>
      <c r="BM28" s="265"/>
      <c r="BN28" s="265"/>
      <c r="BO28" s="265"/>
      <c r="BP28" s="265"/>
      <c r="BQ28" s="265"/>
      <c r="BR28" s="265"/>
      <c r="BS28" s="265"/>
      <c r="BT28" s="265"/>
      <c r="BU28" s="265"/>
      <c r="BV28" s="265"/>
      <c r="BW28" s="265"/>
      <c r="BX28" s="265"/>
      <c r="BY28" s="265"/>
      <c r="BZ28" s="265"/>
      <c r="CA28" s="265"/>
      <c r="CB28" s="265"/>
      <c r="CC28" s="265"/>
      <c r="CD28" s="265"/>
      <c r="CE28" s="265"/>
      <c r="CF28" s="265"/>
      <c r="CG28" s="265"/>
      <c r="CH28" s="265"/>
      <c r="CI28" s="265"/>
      <c r="CJ28" s="265"/>
      <c r="CK28" s="265"/>
      <c r="CL28" s="265"/>
      <c r="CM28" s="265"/>
      <c r="CN28" s="265"/>
      <c r="CO28" s="265"/>
      <c r="CP28" s="265"/>
      <c r="CQ28" s="265"/>
      <c r="CR28" s="265"/>
      <c r="CS28" s="265"/>
      <c r="CT28" s="265"/>
      <c r="CU28" s="265"/>
      <c r="CV28" s="265"/>
      <c r="CW28" s="265"/>
      <c r="CX28" s="265"/>
      <c r="CY28" s="265"/>
      <c r="CZ28" s="265"/>
      <c r="DA28" s="265"/>
      <c r="DB28" s="265"/>
      <c r="DC28" s="265"/>
      <c r="DD28" s="265"/>
      <c r="DE28" s="265"/>
      <c r="DF28" s="265"/>
      <c r="DG28" s="265"/>
      <c r="DH28" s="265"/>
      <c r="DI28" s="265"/>
      <c r="DJ28" s="265"/>
      <c r="DK28" s="265"/>
      <c r="DL28" s="265"/>
      <c r="DM28" s="265"/>
      <c r="DN28" s="265"/>
      <c r="DO28" s="265"/>
      <c r="DP28" s="265"/>
      <c r="DQ28" s="265"/>
      <c r="DR28" s="265"/>
      <c r="DS28" s="265"/>
      <c r="DT28" s="265"/>
      <c r="DU28" s="265"/>
      <c r="DV28" s="265"/>
      <c r="DW28" s="265"/>
      <c r="DX28" s="265"/>
      <c r="DY28" s="265"/>
      <c r="DZ28" s="265"/>
      <c r="EA28" s="265"/>
      <c r="EB28" s="265"/>
      <c r="EC28" s="265"/>
      <c r="ED28" s="265"/>
      <c r="EE28" s="265"/>
      <c r="EF28" s="265"/>
      <c r="EG28" s="265"/>
      <c r="EH28" s="265"/>
      <c r="EI28" s="265"/>
      <c r="EJ28" s="265"/>
      <c r="EK28" s="265"/>
      <c r="EL28" s="265"/>
      <c r="EM28" s="265"/>
      <c r="EN28" s="265"/>
      <c r="EO28" s="265"/>
      <c r="EP28" s="265"/>
      <c r="EQ28" s="265"/>
      <c r="ER28" s="265"/>
      <c r="ES28" s="265"/>
      <c r="ET28" s="265"/>
      <c r="EU28" s="265"/>
      <c r="EV28" s="265"/>
      <c r="EW28" s="265"/>
      <c r="EX28" s="265"/>
      <c r="EY28" s="265"/>
      <c r="EZ28" s="265"/>
      <c r="FA28" s="265"/>
      <c r="FB28" s="265"/>
      <c r="FC28" s="265"/>
      <c r="FD28" s="265"/>
      <c r="FE28" s="265"/>
      <c r="FF28" s="265"/>
      <c r="FG28" s="265"/>
      <c r="FH28" s="265"/>
      <c r="FI28" s="265"/>
      <c r="FJ28" s="265"/>
      <c r="FK28" s="265"/>
      <c r="FL28" s="265"/>
      <c r="FM28" s="265"/>
      <c r="FN28" s="265"/>
      <c r="FO28" s="265"/>
      <c r="FP28" s="265"/>
      <c r="FQ28" s="265"/>
      <c r="FR28" s="265"/>
      <c r="FS28" s="265"/>
      <c r="FT28" s="265"/>
      <c r="FU28" s="265"/>
      <c r="FV28" s="265"/>
      <c r="FW28" s="265"/>
      <c r="FX28" s="265"/>
      <c r="FY28" s="265"/>
      <c r="FZ28" s="265"/>
      <c r="GA28" s="265"/>
      <c r="GB28" s="265"/>
      <c r="GC28" s="265"/>
      <c r="GD28" s="265"/>
      <c r="GE28" s="265"/>
      <c r="GF28" s="265"/>
      <c r="GG28" s="265"/>
      <c r="GH28" s="265"/>
      <c r="GI28" s="265"/>
      <c r="GJ28" s="265"/>
      <c r="GK28" s="265"/>
      <c r="GL28" s="265"/>
      <c r="GM28" s="265"/>
      <c r="GN28" s="265"/>
      <c r="GO28" s="265"/>
      <c r="GP28" s="265"/>
      <c r="GQ28" s="265"/>
      <c r="GR28" s="265"/>
      <c r="GS28" s="265"/>
      <c r="GT28" s="265"/>
      <c r="GU28" s="265"/>
      <c r="GV28" s="265"/>
      <c r="GW28" s="265"/>
      <c r="GX28" s="265"/>
      <c r="GY28" s="265"/>
      <c r="GZ28" s="265"/>
      <c r="HA28" s="265"/>
      <c r="HB28" s="265"/>
      <c r="HC28" s="265"/>
      <c r="HD28" s="265"/>
      <c r="HE28" s="265"/>
      <c r="HF28" s="265"/>
      <c r="HG28" s="265"/>
      <c r="HH28" s="265"/>
      <c r="HI28" s="265"/>
      <c r="HJ28" s="265"/>
      <c r="HK28" s="265"/>
      <c r="HL28" s="265"/>
      <c r="HM28" s="265"/>
      <c r="HN28" s="265"/>
      <c r="HO28" s="265"/>
      <c r="HP28" s="265"/>
      <c r="HQ28" s="265"/>
      <c r="HR28" s="265"/>
      <c r="HS28" s="265"/>
      <c r="HT28" s="265"/>
      <c r="HU28" s="265"/>
      <c r="HV28" s="265"/>
      <c r="HW28" s="265"/>
      <c r="HX28" s="265"/>
      <c r="HY28" s="265"/>
      <c r="HZ28" s="265"/>
      <c r="IA28" s="265"/>
      <c r="IB28" s="265"/>
      <c r="IC28" s="265"/>
      <c r="ID28" s="265"/>
      <c r="IE28" s="265"/>
      <c r="IF28" s="265"/>
      <c r="IG28" s="265"/>
      <c r="IH28" s="265"/>
      <c r="II28" s="265"/>
      <c r="IJ28" s="265"/>
      <c r="IK28" s="265"/>
      <c r="IL28" s="265"/>
      <c r="IM28" s="265"/>
      <c r="IN28" s="265"/>
      <c r="IO28" s="265"/>
      <c r="IP28" s="265"/>
      <c r="IQ28" s="265"/>
      <c r="IR28" s="265"/>
      <c r="IS28" s="265"/>
      <c r="IT28" s="265"/>
      <c r="IU28" s="265"/>
      <c r="IV28" s="265"/>
      <c r="IW28" s="265"/>
    </row>
    <row r="29" customFormat="false" ht="12.75" hidden="false" customHeight="false" outlineLevel="0" collapsed="false">
      <c r="A29" s="1" t="n">
        <f aca="false">[4]Curves!$A35</f>
        <v>37742</v>
      </c>
      <c r="B29" s="2" t="n">
        <f aca="false">[4]Curves!$E35</f>
        <v>3.241</v>
      </c>
      <c r="C29" s="264" t="n">
        <f aca="false">[4]Curves!$B35</f>
        <v>0.385</v>
      </c>
      <c r="D29" s="2" t="n">
        <f aca="false">B29+C29</f>
        <v>3.626</v>
      </c>
      <c r="E29" s="2" t="n">
        <f aca="false">[4]Curves!$J35</f>
        <v>0.035</v>
      </c>
      <c r="F29" s="2" t="n">
        <f aca="false">B29+E29</f>
        <v>3.276</v>
      </c>
      <c r="G29" s="2" t="n">
        <f aca="false">[4]Curves!$K35</f>
        <v>0.325</v>
      </c>
      <c r="H29" s="2" t="n">
        <f aca="false">B29+G29</f>
        <v>3.566</v>
      </c>
      <c r="I29" s="2" t="n">
        <f aca="false">[4]Curves!$G35</f>
        <v>0.33</v>
      </c>
      <c r="J29" s="2" t="n">
        <f aca="false">B29+I29</f>
        <v>3.571</v>
      </c>
      <c r="K29" s="265"/>
      <c r="L29" s="265"/>
      <c r="M29" s="265"/>
      <c r="N29" s="265"/>
      <c r="O29" s="265"/>
      <c r="P29" s="265"/>
      <c r="Q29" s="265"/>
      <c r="R29" s="265"/>
      <c r="S29" s="265"/>
      <c r="T29" s="265"/>
      <c r="U29" s="265"/>
      <c r="V29" s="265"/>
      <c r="W29" s="265"/>
      <c r="X29" s="265"/>
      <c r="Y29" s="265"/>
      <c r="Z29" s="265"/>
      <c r="AA29" s="265"/>
      <c r="AB29" s="265"/>
      <c r="AC29" s="265"/>
      <c r="AD29" s="265"/>
      <c r="AE29" s="265"/>
      <c r="AF29" s="265"/>
      <c r="AG29" s="265"/>
      <c r="AH29" s="265"/>
      <c r="AI29" s="265"/>
      <c r="AJ29" s="265"/>
      <c r="AK29" s="265"/>
      <c r="AL29" s="265"/>
      <c r="AM29" s="265"/>
      <c r="AN29" s="265"/>
      <c r="AO29" s="265"/>
      <c r="AP29" s="265"/>
      <c r="AQ29" s="265"/>
      <c r="AR29" s="265"/>
      <c r="AS29" s="265"/>
      <c r="AT29" s="265"/>
      <c r="AU29" s="265"/>
      <c r="AV29" s="265"/>
      <c r="AW29" s="265"/>
      <c r="AX29" s="265"/>
      <c r="AY29" s="265"/>
      <c r="AZ29" s="265"/>
      <c r="BA29" s="265"/>
      <c r="BB29" s="265"/>
      <c r="BC29" s="265"/>
      <c r="BD29" s="265"/>
      <c r="BE29" s="265"/>
      <c r="BF29" s="265"/>
      <c r="BG29" s="265"/>
      <c r="BH29" s="265"/>
      <c r="BI29" s="265"/>
      <c r="BJ29" s="265"/>
      <c r="BK29" s="265"/>
      <c r="BL29" s="265"/>
      <c r="BM29" s="265"/>
      <c r="BN29" s="265"/>
      <c r="BO29" s="265"/>
      <c r="BP29" s="265"/>
      <c r="BQ29" s="265"/>
      <c r="BR29" s="265"/>
      <c r="BS29" s="265"/>
      <c r="BT29" s="265"/>
      <c r="BU29" s="265"/>
      <c r="BV29" s="265"/>
      <c r="BW29" s="265"/>
      <c r="BX29" s="265"/>
      <c r="BY29" s="265"/>
      <c r="BZ29" s="265"/>
      <c r="CA29" s="265"/>
      <c r="CB29" s="265"/>
      <c r="CC29" s="265"/>
      <c r="CD29" s="265"/>
      <c r="CE29" s="265"/>
      <c r="CF29" s="265"/>
      <c r="CG29" s="265"/>
      <c r="CH29" s="265"/>
      <c r="CI29" s="265"/>
      <c r="CJ29" s="265"/>
      <c r="CK29" s="265"/>
      <c r="CL29" s="265"/>
      <c r="CM29" s="265"/>
      <c r="CN29" s="265"/>
      <c r="CO29" s="265"/>
      <c r="CP29" s="265"/>
      <c r="CQ29" s="265"/>
      <c r="CR29" s="265"/>
      <c r="CS29" s="265"/>
      <c r="CT29" s="265"/>
      <c r="CU29" s="265"/>
      <c r="CV29" s="265"/>
      <c r="CW29" s="265"/>
      <c r="CX29" s="265"/>
      <c r="CY29" s="265"/>
      <c r="CZ29" s="265"/>
      <c r="DA29" s="265"/>
      <c r="DB29" s="265"/>
      <c r="DC29" s="265"/>
      <c r="DD29" s="265"/>
      <c r="DE29" s="265"/>
      <c r="DF29" s="265"/>
      <c r="DG29" s="265"/>
      <c r="DH29" s="265"/>
      <c r="DI29" s="265"/>
      <c r="DJ29" s="265"/>
      <c r="DK29" s="265"/>
      <c r="DL29" s="265"/>
      <c r="DM29" s="265"/>
      <c r="DN29" s="265"/>
      <c r="DO29" s="265"/>
      <c r="DP29" s="265"/>
      <c r="DQ29" s="265"/>
      <c r="DR29" s="265"/>
      <c r="DS29" s="265"/>
      <c r="DT29" s="265"/>
      <c r="DU29" s="265"/>
      <c r="DV29" s="265"/>
      <c r="DW29" s="265"/>
      <c r="DX29" s="265"/>
      <c r="DY29" s="265"/>
      <c r="DZ29" s="265"/>
      <c r="EA29" s="265"/>
      <c r="EB29" s="265"/>
      <c r="EC29" s="265"/>
      <c r="ED29" s="265"/>
      <c r="EE29" s="265"/>
      <c r="EF29" s="265"/>
      <c r="EG29" s="265"/>
      <c r="EH29" s="265"/>
      <c r="EI29" s="265"/>
      <c r="EJ29" s="265"/>
      <c r="EK29" s="265"/>
      <c r="EL29" s="265"/>
      <c r="EM29" s="265"/>
      <c r="EN29" s="265"/>
      <c r="EO29" s="265"/>
      <c r="EP29" s="265"/>
      <c r="EQ29" s="265"/>
      <c r="ER29" s="265"/>
      <c r="ES29" s="265"/>
      <c r="ET29" s="265"/>
      <c r="EU29" s="265"/>
      <c r="EV29" s="265"/>
      <c r="EW29" s="265"/>
      <c r="EX29" s="265"/>
      <c r="EY29" s="265"/>
      <c r="EZ29" s="265"/>
      <c r="FA29" s="265"/>
      <c r="FB29" s="265"/>
      <c r="FC29" s="265"/>
      <c r="FD29" s="265"/>
      <c r="FE29" s="265"/>
      <c r="FF29" s="265"/>
      <c r="FG29" s="265"/>
      <c r="FH29" s="265"/>
      <c r="FI29" s="265"/>
      <c r="FJ29" s="265"/>
      <c r="FK29" s="265"/>
      <c r="FL29" s="265"/>
      <c r="FM29" s="265"/>
      <c r="FN29" s="265"/>
      <c r="FO29" s="265"/>
      <c r="FP29" s="265"/>
      <c r="FQ29" s="265"/>
      <c r="FR29" s="265"/>
      <c r="FS29" s="265"/>
      <c r="FT29" s="265"/>
      <c r="FU29" s="265"/>
      <c r="FV29" s="265"/>
      <c r="FW29" s="265"/>
      <c r="FX29" s="265"/>
      <c r="FY29" s="265"/>
      <c r="FZ29" s="265"/>
      <c r="GA29" s="265"/>
      <c r="GB29" s="265"/>
      <c r="GC29" s="265"/>
      <c r="GD29" s="265"/>
      <c r="GE29" s="265"/>
      <c r="GF29" s="265"/>
      <c r="GG29" s="265"/>
      <c r="GH29" s="265"/>
      <c r="GI29" s="265"/>
      <c r="GJ29" s="265"/>
      <c r="GK29" s="265"/>
      <c r="GL29" s="265"/>
      <c r="GM29" s="265"/>
      <c r="GN29" s="265"/>
      <c r="GO29" s="265"/>
      <c r="GP29" s="265"/>
      <c r="GQ29" s="265"/>
      <c r="GR29" s="265"/>
      <c r="GS29" s="265"/>
      <c r="GT29" s="265"/>
      <c r="GU29" s="265"/>
      <c r="GV29" s="265"/>
      <c r="GW29" s="265"/>
      <c r="GX29" s="265"/>
      <c r="GY29" s="265"/>
      <c r="GZ29" s="265"/>
      <c r="HA29" s="265"/>
      <c r="HB29" s="265"/>
      <c r="HC29" s="265"/>
      <c r="HD29" s="265"/>
      <c r="HE29" s="265"/>
      <c r="HF29" s="265"/>
      <c r="HG29" s="265"/>
      <c r="HH29" s="265"/>
      <c r="HI29" s="265"/>
      <c r="HJ29" s="265"/>
      <c r="HK29" s="265"/>
      <c r="HL29" s="265"/>
      <c r="HM29" s="265"/>
      <c r="HN29" s="265"/>
      <c r="HO29" s="265"/>
      <c r="HP29" s="265"/>
      <c r="HQ29" s="265"/>
      <c r="HR29" s="265"/>
      <c r="HS29" s="265"/>
      <c r="HT29" s="265"/>
      <c r="HU29" s="265"/>
      <c r="HV29" s="265"/>
      <c r="HW29" s="265"/>
      <c r="HX29" s="265"/>
      <c r="HY29" s="265"/>
      <c r="HZ29" s="265"/>
      <c r="IA29" s="265"/>
      <c r="IB29" s="265"/>
      <c r="IC29" s="265"/>
      <c r="ID29" s="265"/>
      <c r="IE29" s="265"/>
      <c r="IF29" s="265"/>
      <c r="IG29" s="265"/>
      <c r="IH29" s="265"/>
      <c r="II29" s="265"/>
      <c r="IJ29" s="265"/>
      <c r="IK29" s="265"/>
      <c r="IL29" s="265"/>
      <c r="IM29" s="265"/>
      <c r="IN29" s="265"/>
      <c r="IO29" s="265"/>
      <c r="IP29" s="265"/>
      <c r="IQ29" s="265"/>
      <c r="IR29" s="265"/>
      <c r="IS29" s="265"/>
      <c r="IT29" s="265"/>
      <c r="IU29" s="265"/>
      <c r="IV29" s="265"/>
      <c r="IW29" s="265"/>
    </row>
    <row r="30" customFormat="false" ht="12.75" hidden="false" customHeight="false" outlineLevel="0" collapsed="false">
      <c r="A30" s="1" t="n">
        <f aca="false">[4]Curves!$A36</f>
        <v>37773</v>
      </c>
      <c r="B30" s="2" t="n">
        <f aca="false">[4]Curves!$E36</f>
        <v>3.449</v>
      </c>
      <c r="C30" s="264" t="n">
        <f aca="false">[4]Curves!$B36</f>
        <v>0.385</v>
      </c>
      <c r="D30" s="2" t="n">
        <f aca="false">B30+C30</f>
        <v>3.834</v>
      </c>
      <c r="E30" s="2" t="n">
        <f aca="false">[4]Curves!$J36</f>
        <v>0.035</v>
      </c>
      <c r="F30" s="2" t="n">
        <f aca="false">B30+E30</f>
        <v>3.484</v>
      </c>
      <c r="G30" s="2" t="n">
        <f aca="false">[4]Curves!$K36</f>
        <v>0.335</v>
      </c>
      <c r="H30" s="2" t="n">
        <f aca="false">B30+G30</f>
        <v>3.784</v>
      </c>
      <c r="I30" s="2" t="n">
        <f aca="false">[4]Curves!$G36</f>
        <v>0.37</v>
      </c>
      <c r="J30" s="2" t="n">
        <f aca="false">B30+I30</f>
        <v>3.819</v>
      </c>
    </row>
    <row r="31" customFormat="false" ht="12.75" hidden="false" customHeight="false" outlineLevel="0" collapsed="false">
      <c r="A31" s="1" t="n">
        <f aca="false">[4]Curves!$A37</f>
        <v>37803</v>
      </c>
      <c r="B31" s="2" t="n">
        <f aca="false">[4]Curves!$E37</f>
        <v>3.572</v>
      </c>
      <c r="C31" s="264" t="n">
        <f aca="false">[4]Curves!$B37</f>
        <v>0.3975</v>
      </c>
      <c r="D31" s="2" t="n">
        <f aca="false">B31+C31</f>
        <v>3.9695</v>
      </c>
      <c r="E31" s="2" t="n">
        <f aca="false">[4]Curves!$J37</f>
        <v>0.035</v>
      </c>
      <c r="F31" s="2" t="n">
        <f aca="false">B31+E31</f>
        <v>3.607</v>
      </c>
      <c r="G31" s="2" t="n">
        <f aca="false">[4]Curves!$K37</f>
        <v>0.35</v>
      </c>
      <c r="H31" s="2" t="n">
        <f aca="false">B31+G31</f>
        <v>3.922</v>
      </c>
      <c r="I31" s="2" t="n">
        <f aca="false">[4]Curves!$G37</f>
        <v>0.41</v>
      </c>
      <c r="J31" s="2" t="n">
        <f aca="false">B31+I31</f>
        <v>3.982</v>
      </c>
    </row>
    <row r="32" customFormat="false" ht="12.75" hidden="false" customHeight="false" outlineLevel="0" collapsed="false">
      <c r="A32" s="1" t="n">
        <f aca="false">[4]Curves!$A38</f>
        <v>37834</v>
      </c>
      <c r="B32" s="2" t="n">
        <f aca="false">[4]Curves!$E38</f>
        <v>3.477</v>
      </c>
      <c r="C32" s="264" t="n">
        <f aca="false">[4]Curves!$B38</f>
        <v>0.4</v>
      </c>
      <c r="D32" s="2" t="n">
        <f aca="false">B32+C32</f>
        <v>3.877</v>
      </c>
      <c r="E32" s="2" t="n">
        <f aca="false">[4]Curves!$J38</f>
        <v>0.13</v>
      </c>
      <c r="F32" s="2" t="n">
        <f aca="false">B32+E32</f>
        <v>3.607</v>
      </c>
      <c r="G32" s="2" t="n">
        <f aca="false">[4]Curves!$K38</f>
        <v>0.35</v>
      </c>
      <c r="H32" s="2" t="n">
        <f aca="false">B32+G32</f>
        <v>3.827</v>
      </c>
      <c r="I32" s="2" t="n">
        <f aca="false">[4]Curves!$G38</f>
        <v>0.41</v>
      </c>
      <c r="J32" s="2" t="n">
        <f aca="false">B32+I32</f>
        <v>3.887</v>
      </c>
    </row>
    <row r="33" customFormat="false" ht="12.75" hidden="false" customHeight="false" outlineLevel="0" collapsed="false">
      <c r="A33" s="1" t="n">
        <f aca="false">[4]Curves!$A39</f>
        <v>37865</v>
      </c>
      <c r="B33" s="2" t="n">
        <f aca="false">[4]Curves!$E39</f>
        <v>3.377</v>
      </c>
      <c r="C33" s="264" t="n">
        <f aca="false">[4]Curves!$B39</f>
        <v>0.3975</v>
      </c>
      <c r="D33" s="2" t="n">
        <f aca="false">B33+C33</f>
        <v>3.7745</v>
      </c>
      <c r="E33" s="2" t="n">
        <f aca="false">[4]Curves!$J39</f>
        <v>0.13</v>
      </c>
      <c r="F33" s="2" t="n">
        <f aca="false">B33+E33</f>
        <v>3.507</v>
      </c>
      <c r="G33" s="2" t="n">
        <f aca="false">[4]Curves!$K39</f>
        <v>0.315</v>
      </c>
      <c r="H33" s="2" t="n">
        <f aca="false">B33+G33</f>
        <v>3.692</v>
      </c>
      <c r="I33" s="2" t="n">
        <f aca="false">[4]Curves!$G39</f>
        <v>0.36</v>
      </c>
      <c r="J33" s="2" t="n">
        <f aca="false">B33+I33</f>
        <v>3.737</v>
      </c>
    </row>
    <row r="34" customFormat="false" ht="12.75" hidden="false" customHeight="false" outlineLevel="0" collapsed="false">
      <c r="A34" s="1" t="n">
        <f aca="false">[4]Curves!$A40</f>
        <v>37895</v>
      </c>
      <c r="B34" s="2" t="n">
        <f aca="false">[4]Curves!$E40</f>
        <v>3.253</v>
      </c>
      <c r="C34" s="264" t="n">
        <f aca="false">[4]Curves!$B40</f>
        <v>0.4</v>
      </c>
      <c r="D34" s="2" t="n">
        <f aca="false">B34+C34</f>
        <v>3.653</v>
      </c>
      <c r="E34" s="2" t="n">
        <f aca="false">[4]Curves!$J40</f>
        <v>0.13</v>
      </c>
      <c r="F34" s="2" t="n">
        <f aca="false">B34+E34</f>
        <v>3.383</v>
      </c>
      <c r="G34" s="2" t="n">
        <f aca="false">[4]Curves!$K40</f>
        <v>0.36</v>
      </c>
      <c r="H34" s="2" t="n">
        <f aca="false">B34+G34</f>
        <v>3.613</v>
      </c>
      <c r="I34" s="2" t="n">
        <f aca="false">[4]Curves!$G40</f>
        <v>0.4</v>
      </c>
      <c r="J34" s="2" t="n">
        <f aca="false">B34+I34</f>
        <v>3.653</v>
      </c>
    </row>
    <row r="35" customFormat="false" ht="12.75" hidden="false" customHeight="false" outlineLevel="0" collapsed="false">
      <c r="A35" s="1" t="n">
        <f aca="false">[4]Curves!$A41</f>
        <v>37926</v>
      </c>
      <c r="B35" s="2" t="n">
        <f aca="false">[4]Curves!$E41</f>
        <v>3.263</v>
      </c>
      <c r="C35" s="264" t="n">
        <f aca="false">[4]Curves!$B41</f>
        <v>0.55</v>
      </c>
      <c r="D35" s="2" t="n">
        <f aca="false">B35+C35</f>
        <v>3.813</v>
      </c>
      <c r="E35" s="2" t="n">
        <f aca="false">[4]Curves!$J41</f>
        <v>0.13</v>
      </c>
      <c r="F35" s="2" t="n">
        <f aca="false">B35+E35</f>
        <v>3.393</v>
      </c>
      <c r="G35" s="2" t="n">
        <f aca="false">[4]Curves!$K41</f>
        <v>0.46</v>
      </c>
      <c r="H35" s="2" t="n">
        <f aca="false">B35+G35</f>
        <v>3.723</v>
      </c>
      <c r="I35" s="2" t="n">
        <f aca="false">[4]Curves!$G41</f>
        <v>0.72</v>
      </c>
      <c r="J35" s="2" t="n">
        <f aca="false">B35+I35</f>
        <v>3.983</v>
      </c>
      <c r="K35" s="265"/>
      <c r="L35" s="265"/>
      <c r="M35" s="265"/>
      <c r="N35" s="265"/>
      <c r="O35" s="265"/>
      <c r="P35" s="265"/>
      <c r="Q35" s="265"/>
      <c r="R35" s="265"/>
      <c r="S35" s="265"/>
      <c r="T35" s="265"/>
      <c r="U35" s="265"/>
      <c r="V35" s="265"/>
      <c r="W35" s="265"/>
      <c r="X35" s="265"/>
      <c r="Y35" s="265"/>
      <c r="Z35" s="265"/>
      <c r="AA35" s="265"/>
      <c r="AB35" s="265"/>
      <c r="AC35" s="265"/>
      <c r="AD35" s="265"/>
      <c r="AE35" s="265"/>
      <c r="AF35" s="265"/>
      <c r="AG35" s="265"/>
      <c r="AH35" s="265"/>
      <c r="AI35" s="265"/>
      <c r="AJ35" s="265"/>
      <c r="AK35" s="265"/>
      <c r="AL35" s="265"/>
      <c r="AM35" s="265"/>
      <c r="AN35" s="265"/>
      <c r="AO35" s="265"/>
      <c r="AP35" s="265"/>
      <c r="AQ35" s="265"/>
      <c r="AR35" s="265"/>
      <c r="AS35" s="265"/>
      <c r="AT35" s="265"/>
      <c r="AU35" s="265"/>
      <c r="AV35" s="265"/>
      <c r="AW35" s="265"/>
      <c r="AX35" s="265"/>
      <c r="AY35" s="265"/>
      <c r="AZ35" s="265"/>
      <c r="BA35" s="265"/>
      <c r="BB35" s="265"/>
      <c r="BC35" s="265"/>
      <c r="BD35" s="265"/>
      <c r="BE35" s="265"/>
      <c r="BF35" s="265"/>
      <c r="BG35" s="265"/>
      <c r="BH35" s="265"/>
      <c r="BI35" s="265"/>
      <c r="BJ35" s="265"/>
      <c r="BK35" s="265"/>
      <c r="BL35" s="265"/>
      <c r="BM35" s="265"/>
      <c r="BN35" s="265"/>
      <c r="BO35" s="265"/>
      <c r="BP35" s="265"/>
      <c r="BQ35" s="265"/>
      <c r="BR35" s="265"/>
      <c r="BS35" s="265"/>
      <c r="BT35" s="265"/>
      <c r="BU35" s="265"/>
      <c r="BV35" s="265"/>
      <c r="BW35" s="265"/>
      <c r="BX35" s="265"/>
      <c r="BY35" s="265"/>
      <c r="BZ35" s="265"/>
      <c r="CA35" s="265"/>
      <c r="CB35" s="265"/>
      <c r="CC35" s="265"/>
      <c r="CD35" s="265"/>
      <c r="CE35" s="265"/>
      <c r="CF35" s="265"/>
      <c r="CG35" s="265"/>
      <c r="CH35" s="265"/>
      <c r="CI35" s="265"/>
      <c r="CJ35" s="265"/>
      <c r="CK35" s="265"/>
      <c r="CL35" s="265"/>
      <c r="CM35" s="265"/>
      <c r="CN35" s="265"/>
      <c r="CO35" s="265"/>
      <c r="CP35" s="265"/>
      <c r="CQ35" s="265"/>
      <c r="CR35" s="265"/>
      <c r="CS35" s="265"/>
      <c r="CT35" s="265"/>
      <c r="CU35" s="265"/>
      <c r="CV35" s="265"/>
      <c r="CW35" s="265"/>
      <c r="CX35" s="265"/>
      <c r="CY35" s="265"/>
      <c r="CZ35" s="265"/>
      <c r="DA35" s="265"/>
      <c r="DB35" s="265"/>
      <c r="DC35" s="265"/>
      <c r="DD35" s="265"/>
      <c r="DE35" s="265"/>
      <c r="DF35" s="265"/>
      <c r="DG35" s="265"/>
      <c r="DH35" s="265"/>
      <c r="DI35" s="265"/>
      <c r="DJ35" s="265"/>
      <c r="DK35" s="265"/>
      <c r="DL35" s="265"/>
      <c r="DM35" s="265"/>
      <c r="DN35" s="265"/>
      <c r="DO35" s="265"/>
      <c r="DP35" s="265"/>
      <c r="DQ35" s="265"/>
      <c r="DR35" s="265"/>
      <c r="DS35" s="265"/>
      <c r="DT35" s="265"/>
      <c r="DU35" s="265"/>
      <c r="DV35" s="265"/>
      <c r="DW35" s="265"/>
      <c r="DX35" s="265"/>
      <c r="DY35" s="265"/>
      <c r="DZ35" s="265"/>
      <c r="EA35" s="265"/>
      <c r="EB35" s="265"/>
      <c r="EC35" s="265"/>
      <c r="ED35" s="265"/>
      <c r="EE35" s="265"/>
      <c r="EF35" s="265"/>
      <c r="EG35" s="265"/>
      <c r="EH35" s="265"/>
      <c r="EI35" s="265"/>
      <c r="EJ35" s="265"/>
      <c r="EK35" s="265"/>
      <c r="EL35" s="265"/>
      <c r="EM35" s="265"/>
      <c r="EN35" s="265"/>
      <c r="EO35" s="265"/>
      <c r="EP35" s="265"/>
      <c r="EQ35" s="265"/>
      <c r="ER35" s="265"/>
      <c r="ES35" s="265"/>
      <c r="ET35" s="265"/>
      <c r="EU35" s="265"/>
      <c r="EV35" s="265"/>
      <c r="EW35" s="265"/>
      <c r="EX35" s="265"/>
      <c r="EY35" s="265"/>
      <c r="EZ35" s="265"/>
      <c r="FA35" s="265"/>
      <c r="FB35" s="265"/>
      <c r="FC35" s="265"/>
      <c r="FD35" s="265"/>
      <c r="FE35" s="265"/>
      <c r="FF35" s="265"/>
      <c r="FG35" s="265"/>
      <c r="FH35" s="265"/>
      <c r="FI35" s="265"/>
      <c r="FJ35" s="265"/>
      <c r="FK35" s="265"/>
      <c r="FL35" s="265"/>
      <c r="FM35" s="265"/>
      <c r="FN35" s="265"/>
      <c r="FO35" s="265"/>
      <c r="FP35" s="265"/>
      <c r="FQ35" s="265"/>
      <c r="FR35" s="265"/>
      <c r="FS35" s="265"/>
      <c r="FT35" s="265"/>
      <c r="FU35" s="265"/>
      <c r="FV35" s="265"/>
      <c r="FW35" s="265"/>
      <c r="FX35" s="265"/>
      <c r="FY35" s="265"/>
      <c r="FZ35" s="265"/>
      <c r="GA35" s="265"/>
      <c r="GB35" s="265"/>
      <c r="GC35" s="265"/>
      <c r="GD35" s="265"/>
      <c r="GE35" s="265"/>
      <c r="GF35" s="265"/>
      <c r="GG35" s="265"/>
      <c r="GH35" s="265"/>
      <c r="GI35" s="265"/>
      <c r="GJ35" s="265"/>
      <c r="GK35" s="265"/>
      <c r="GL35" s="265"/>
      <c r="GM35" s="265"/>
      <c r="GN35" s="265"/>
      <c r="GO35" s="265"/>
      <c r="GP35" s="265"/>
      <c r="GQ35" s="265"/>
      <c r="GR35" s="265"/>
      <c r="GS35" s="265"/>
      <c r="GT35" s="265"/>
      <c r="GU35" s="265"/>
      <c r="GV35" s="265"/>
      <c r="GW35" s="265"/>
      <c r="GX35" s="265"/>
      <c r="GY35" s="265"/>
      <c r="GZ35" s="265"/>
      <c r="HA35" s="265"/>
      <c r="HB35" s="265"/>
      <c r="HC35" s="265"/>
      <c r="HD35" s="265"/>
      <c r="HE35" s="265"/>
      <c r="HF35" s="265"/>
      <c r="HG35" s="265"/>
      <c r="HH35" s="265"/>
      <c r="HI35" s="265"/>
      <c r="HJ35" s="265"/>
      <c r="HK35" s="265"/>
      <c r="HL35" s="265"/>
      <c r="HM35" s="265"/>
      <c r="HN35" s="265"/>
      <c r="HO35" s="265"/>
      <c r="HP35" s="265"/>
      <c r="HQ35" s="265"/>
      <c r="HR35" s="265"/>
      <c r="HS35" s="265"/>
      <c r="HT35" s="265"/>
      <c r="HU35" s="265"/>
      <c r="HV35" s="265"/>
      <c r="HW35" s="265"/>
      <c r="HX35" s="265"/>
      <c r="HY35" s="265"/>
      <c r="HZ35" s="265"/>
      <c r="IA35" s="265"/>
      <c r="IB35" s="265"/>
      <c r="IC35" s="265"/>
      <c r="ID35" s="265"/>
      <c r="IE35" s="265"/>
      <c r="IF35" s="265"/>
      <c r="IG35" s="265"/>
      <c r="IH35" s="265"/>
      <c r="II35" s="265"/>
      <c r="IJ35" s="265"/>
      <c r="IK35" s="265"/>
      <c r="IL35" s="265"/>
      <c r="IM35" s="265"/>
      <c r="IN35" s="265"/>
      <c r="IO35" s="265"/>
      <c r="IP35" s="265"/>
      <c r="IQ35" s="265"/>
      <c r="IR35" s="265"/>
      <c r="IS35" s="265"/>
      <c r="IT35" s="265"/>
      <c r="IU35" s="265"/>
      <c r="IV35" s="265"/>
      <c r="IW35" s="265"/>
    </row>
    <row r="36" customFormat="false" ht="12.75" hidden="false" customHeight="false" outlineLevel="0" collapsed="false">
      <c r="A36" s="1" t="n">
        <f aca="false">[4]Curves!$A42</f>
        <v>37956</v>
      </c>
      <c r="B36" s="2" t="n">
        <f aca="false">[4]Curves!$E42</f>
        <v>3.293</v>
      </c>
      <c r="C36" s="264" t="n">
        <f aca="false">[4]Curves!$B42</f>
        <v>0.9</v>
      </c>
      <c r="D36" s="2" t="n">
        <f aca="false">B36+C36</f>
        <v>4.193</v>
      </c>
      <c r="E36" s="2" t="n">
        <f aca="false">[4]Curves!$J42</f>
        <v>0.13</v>
      </c>
      <c r="F36" s="2" t="n">
        <f aca="false">B36+E36</f>
        <v>3.423</v>
      </c>
      <c r="G36" s="2" t="n">
        <f aca="false">[4]Curves!$K42</f>
        <v>0.77</v>
      </c>
      <c r="H36" s="2" t="n">
        <f aca="false">B36+G36</f>
        <v>4.063</v>
      </c>
      <c r="I36" s="2" t="n">
        <f aca="false">[4]Curves!$G42</f>
        <v>0.97</v>
      </c>
      <c r="J36" s="2" t="n">
        <f aca="false">B36+I36</f>
        <v>4.263</v>
      </c>
      <c r="K36" s="265"/>
      <c r="L36" s="265"/>
      <c r="M36" s="265"/>
      <c r="N36" s="265"/>
      <c r="O36" s="265"/>
      <c r="P36" s="265"/>
      <c r="Q36" s="265"/>
      <c r="R36" s="265"/>
      <c r="S36" s="265"/>
      <c r="T36" s="265"/>
      <c r="U36" s="265"/>
      <c r="V36" s="265"/>
      <c r="W36" s="265"/>
      <c r="X36" s="265"/>
      <c r="Y36" s="265"/>
      <c r="Z36" s="265"/>
      <c r="AA36" s="265"/>
      <c r="AB36" s="265"/>
      <c r="AC36" s="265"/>
      <c r="AD36" s="265"/>
      <c r="AE36" s="265"/>
      <c r="AF36" s="265"/>
      <c r="AG36" s="265"/>
      <c r="AH36" s="265"/>
      <c r="AI36" s="265"/>
      <c r="AJ36" s="265"/>
      <c r="AK36" s="265"/>
      <c r="AL36" s="265"/>
      <c r="AM36" s="265"/>
      <c r="AN36" s="265"/>
      <c r="AO36" s="265"/>
      <c r="AP36" s="265"/>
      <c r="AQ36" s="265"/>
      <c r="AR36" s="265"/>
      <c r="AS36" s="265"/>
      <c r="AT36" s="265"/>
      <c r="AU36" s="265"/>
      <c r="AV36" s="265"/>
      <c r="AW36" s="265"/>
      <c r="AX36" s="265"/>
      <c r="AY36" s="265"/>
      <c r="AZ36" s="265"/>
      <c r="BA36" s="265"/>
      <c r="BB36" s="265"/>
      <c r="BC36" s="265"/>
      <c r="BD36" s="265"/>
      <c r="BE36" s="265"/>
      <c r="BF36" s="265"/>
      <c r="BG36" s="265"/>
      <c r="BH36" s="265"/>
      <c r="BI36" s="265"/>
      <c r="BJ36" s="265"/>
      <c r="BK36" s="265"/>
      <c r="BL36" s="265"/>
      <c r="BM36" s="265"/>
      <c r="BN36" s="265"/>
      <c r="BO36" s="265"/>
      <c r="BP36" s="265"/>
      <c r="BQ36" s="265"/>
      <c r="BR36" s="265"/>
      <c r="BS36" s="265"/>
      <c r="BT36" s="265"/>
      <c r="BU36" s="265"/>
      <c r="BV36" s="265"/>
      <c r="BW36" s="265"/>
      <c r="BX36" s="265"/>
      <c r="BY36" s="265"/>
      <c r="BZ36" s="265"/>
      <c r="CA36" s="265"/>
      <c r="CB36" s="265"/>
      <c r="CC36" s="265"/>
      <c r="CD36" s="265"/>
      <c r="CE36" s="265"/>
      <c r="CF36" s="265"/>
      <c r="CG36" s="265"/>
      <c r="CH36" s="265"/>
      <c r="CI36" s="265"/>
      <c r="CJ36" s="265"/>
      <c r="CK36" s="265"/>
      <c r="CL36" s="265"/>
      <c r="CM36" s="265"/>
      <c r="CN36" s="265"/>
      <c r="CO36" s="265"/>
      <c r="CP36" s="265"/>
      <c r="CQ36" s="265"/>
      <c r="CR36" s="265"/>
      <c r="CS36" s="265"/>
      <c r="CT36" s="265"/>
      <c r="CU36" s="265"/>
      <c r="CV36" s="265"/>
      <c r="CW36" s="265"/>
      <c r="CX36" s="265"/>
      <c r="CY36" s="265"/>
      <c r="CZ36" s="265"/>
      <c r="DA36" s="265"/>
      <c r="DB36" s="265"/>
      <c r="DC36" s="265"/>
      <c r="DD36" s="265"/>
      <c r="DE36" s="265"/>
      <c r="DF36" s="265"/>
      <c r="DG36" s="265"/>
      <c r="DH36" s="265"/>
      <c r="DI36" s="265"/>
      <c r="DJ36" s="265"/>
      <c r="DK36" s="265"/>
      <c r="DL36" s="265"/>
      <c r="DM36" s="265"/>
      <c r="DN36" s="265"/>
      <c r="DO36" s="265"/>
      <c r="DP36" s="265"/>
      <c r="DQ36" s="265"/>
      <c r="DR36" s="265"/>
      <c r="DS36" s="265"/>
      <c r="DT36" s="265"/>
      <c r="DU36" s="265"/>
      <c r="DV36" s="265"/>
      <c r="DW36" s="265"/>
      <c r="DX36" s="265"/>
      <c r="DY36" s="265"/>
      <c r="DZ36" s="265"/>
      <c r="EA36" s="265"/>
      <c r="EB36" s="265"/>
      <c r="EC36" s="265"/>
      <c r="ED36" s="265"/>
      <c r="EE36" s="265"/>
      <c r="EF36" s="265"/>
      <c r="EG36" s="265"/>
      <c r="EH36" s="265"/>
      <c r="EI36" s="265"/>
      <c r="EJ36" s="265"/>
      <c r="EK36" s="265"/>
      <c r="EL36" s="265"/>
      <c r="EM36" s="265"/>
      <c r="EN36" s="265"/>
      <c r="EO36" s="265"/>
      <c r="EP36" s="265"/>
      <c r="EQ36" s="265"/>
      <c r="ER36" s="265"/>
      <c r="ES36" s="265"/>
      <c r="ET36" s="265"/>
      <c r="EU36" s="265"/>
      <c r="EV36" s="265"/>
      <c r="EW36" s="265"/>
      <c r="EX36" s="265"/>
      <c r="EY36" s="265"/>
      <c r="EZ36" s="265"/>
      <c r="FA36" s="265"/>
      <c r="FB36" s="265"/>
      <c r="FC36" s="265"/>
      <c r="FD36" s="265"/>
      <c r="FE36" s="265"/>
      <c r="FF36" s="265"/>
      <c r="FG36" s="265"/>
      <c r="FH36" s="265"/>
      <c r="FI36" s="265"/>
      <c r="FJ36" s="265"/>
      <c r="FK36" s="265"/>
      <c r="FL36" s="265"/>
      <c r="FM36" s="265"/>
      <c r="FN36" s="265"/>
      <c r="FO36" s="265"/>
      <c r="FP36" s="265"/>
      <c r="FQ36" s="265"/>
      <c r="FR36" s="265"/>
      <c r="FS36" s="265"/>
      <c r="FT36" s="265"/>
      <c r="FU36" s="265"/>
      <c r="FV36" s="265"/>
      <c r="FW36" s="265"/>
      <c r="FX36" s="265"/>
      <c r="FY36" s="265"/>
      <c r="FZ36" s="265"/>
      <c r="GA36" s="265"/>
      <c r="GB36" s="265"/>
      <c r="GC36" s="265"/>
      <c r="GD36" s="265"/>
      <c r="GE36" s="265"/>
      <c r="GF36" s="265"/>
      <c r="GG36" s="265"/>
      <c r="GH36" s="265"/>
      <c r="GI36" s="265"/>
      <c r="GJ36" s="265"/>
      <c r="GK36" s="265"/>
      <c r="GL36" s="265"/>
      <c r="GM36" s="265"/>
      <c r="GN36" s="265"/>
      <c r="GO36" s="265"/>
      <c r="GP36" s="265"/>
      <c r="GQ36" s="265"/>
      <c r="GR36" s="265"/>
      <c r="GS36" s="265"/>
      <c r="GT36" s="265"/>
      <c r="GU36" s="265"/>
      <c r="GV36" s="265"/>
      <c r="GW36" s="265"/>
      <c r="GX36" s="265"/>
      <c r="GY36" s="265"/>
      <c r="GZ36" s="265"/>
      <c r="HA36" s="265"/>
      <c r="HB36" s="265"/>
      <c r="HC36" s="265"/>
      <c r="HD36" s="265"/>
      <c r="HE36" s="265"/>
      <c r="HF36" s="265"/>
      <c r="HG36" s="265"/>
      <c r="HH36" s="265"/>
      <c r="HI36" s="265"/>
      <c r="HJ36" s="265"/>
      <c r="HK36" s="265"/>
      <c r="HL36" s="265"/>
      <c r="HM36" s="265"/>
      <c r="HN36" s="265"/>
      <c r="HO36" s="265"/>
      <c r="HP36" s="265"/>
      <c r="HQ36" s="265"/>
      <c r="HR36" s="265"/>
      <c r="HS36" s="265"/>
      <c r="HT36" s="265"/>
      <c r="HU36" s="265"/>
      <c r="HV36" s="265"/>
      <c r="HW36" s="265"/>
      <c r="HX36" s="265"/>
      <c r="HY36" s="265"/>
      <c r="HZ36" s="265"/>
      <c r="IA36" s="265"/>
      <c r="IB36" s="265"/>
      <c r="IC36" s="265"/>
      <c r="ID36" s="265"/>
      <c r="IE36" s="265"/>
      <c r="IF36" s="265"/>
      <c r="IG36" s="265"/>
      <c r="IH36" s="265"/>
      <c r="II36" s="265"/>
      <c r="IJ36" s="265"/>
      <c r="IK36" s="265"/>
      <c r="IL36" s="265"/>
      <c r="IM36" s="265"/>
      <c r="IN36" s="265"/>
      <c r="IO36" s="265"/>
      <c r="IP36" s="265"/>
      <c r="IQ36" s="265"/>
      <c r="IR36" s="265"/>
      <c r="IS36" s="265"/>
      <c r="IT36" s="265"/>
      <c r="IU36" s="265"/>
      <c r="IV36" s="265"/>
      <c r="IW36" s="265"/>
    </row>
    <row r="37" customFormat="false" ht="12.75" hidden="false" customHeight="false" outlineLevel="0" collapsed="false">
      <c r="A37" s="1" t="n">
        <f aca="false">[4]Curves!$A43</f>
        <v>37987</v>
      </c>
      <c r="B37" s="2" t="n">
        <f aca="false">[4]Curves!$E43</f>
        <v>3.319</v>
      </c>
      <c r="C37" s="264" t="n">
        <f aca="false">[4]Curves!$B43</f>
        <v>1.2</v>
      </c>
      <c r="D37" s="2" t="n">
        <f aca="false">B37+C37</f>
        <v>4.519</v>
      </c>
      <c r="E37" s="2" t="n">
        <f aca="false">[4]Curves!$J43</f>
        <v>0.035</v>
      </c>
      <c r="F37" s="2" t="n">
        <f aca="false">B37+E37</f>
        <v>3.354</v>
      </c>
      <c r="G37" s="2" t="n">
        <f aca="false">[4]Curves!$K43</f>
        <v>1.04</v>
      </c>
      <c r="H37" s="2" t="n">
        <f aca="false">B37+G37</f>
        <v>4.359</v>
      </c>
      <c r="I37" s="2" t="n">
        <f aca="false">[4]Curves!$G43</f>
        <v>1.6</v>
      </c>
      <c r="J37" s="2" t="n">
        <f aca="false">B37+I37</f>
        <v>4.919</v>
      </c>
    </row>
    <row r="38" customFormat="false" ht="12.75" hidden="false" customHeight="false" outlineLevel="0" collapsed="false">
      <c r="A38" s="1" t="n">
        <f aca="false">[4]Curves!$A44</f>
        <v>38018</v>
      </c>
      <c r="B38" s="2" t="n">
        <f aca="false">[4]Curves!$E44</f>
        <v>3.348</v>
      </c>
      <c r="C38" s="264" t="n">
        <f aca="false">[4]Curves!$B44</f>
        <v>1.2</v>
      </c>
      <c r="D38" s="2" t="n">
        <f aca="false">B38+C38</f>
        <v>4.548</v>
      </c>
      <c r="E38" s="2" t="n">
        <f aca="false">[4]Curves!$J44</f>
        <v>0.035</v>
      </c>
      <c r="F38" s="2" t="n">
        <f aca="false">B38+E38</f>
        <v>3.383</v>
      </c>
      <c r="G38" s="2" t="n">
        <f aca="false">[4]Curves!$K44</f>
        <v>1.04</v>
      </c>
      <c r="H38" s="2" t="n">
        <f aca="false">B38+G38</f>
        <v>4.388</v>
      </c>
      <c r="I38" s="2" t="n">
        <f aca="false">[4]Curves!$G44</f>
        <v>1.6</v>
      </c>
      <c r="J38" s="2" t="n">
        <f aca="false">B38+I38</f>
        <v>4.948</v>
      </c>
    </row>
    <row r="39" customFormat="false" ht="12.75" hidden="false" customHeight="false" outlineLevel="0" collapsed="false">
      <c r="A39" s="1" t="n">
        <f aca="false">[4]Curves!$A45</f>
        <v>38047</v>
      </c>
      <c r="B39" s="2" t="n">
        <f aca="false">[4]Curves!$E45</f>
        <v>3.352</v>
      </c>
      <c r="C39" s="264" t="n">
        <f aca="false">[4]Curves!$B45</f>
        <v>0.65</v>
      </c>
      <c r="D39" s="2" t="n">
        <f aca="false">B39+C39</f>
        <v>4.002</v>
      </c>
      <c r="E39" s="2" t="n">
        <f aca="false">[4]Curves!$J45</f>
        <v>0.035</v>
      </c>
      <c r="F39" s="2" t="n">
        <f aca="false">B39+E39</f>
        <v>3.387</v>
      </c>
      <c r="G39" s="2" t="n">
        <f aca="false">[4]Curves!$K45</f>
        <v>0.54</v>
      </c>
      <c r="H39" s="2" t="n">
        <f aca="false">B39+G39</f>
        <v>3.892</v>
      </c>
      <c r="I39" s="2" t="n">
        <f aca="false">[4]Curves!$G45</f>
        <v>0.71</v>
      </c>
      <c r="J39" s="2" t="n">
        <f aca="false">B39+I39</f>
        <v>4.062</v>
      </c>
    </row>
    <row r="40" customFormat="false" ht="12.75" hidden="false" customHeight="false" outlineLevel="0" collapsed="false">
      <c r="A40" s="1" t="n">
        <f aca="false">[4]Curves!$A46</f>
        <v>38078</v>
      </c>
      <c r="B40" s="2" t="n">
        <f aca="false">[4]Curves!$E46</f>
        <v>3.364</v>
      </c>
      <c r="C40" s="264" t="n">
        <f aca="false">[4]Curves!$B46</f>
        <v>0.435</v>
      </c>
      <c r="D40" s="2" t="n">
        <f aca="false">B40+C40</f>
        <v>3.799</v>
      </c>
      <c r="E40" s="2" t="n">
        <f aca="false">[4]Curves!$J46</f>
        <v>0.035</v>
      </c>
      <c r="F40" s="2" t="n">
        <f aca="false">B40+E40</f>
        <v>3.399</v>
      </c>
      <c r="G40" s="2" t="n">
        <f aca="false">[4]Curves!$K46</f>
        <v>0.36</v>
      </c>
      <c r="H40" s="2" t="n">
        <f aca="false">B40+G40</f>
        <v>3.724</v>
      </c>
      <c r="I40" s="2" t="n">
        <f aca="false">[4]Curves!$G46</f>
        <v>0.38</v>
      </c>
      <c r="J40" s="2" t="n">
        <f aca="false">B40+I40</f>
        <v>3.744</v>
      </c>
    </row>
    <row r="41" customFormat="false" ht="12.75" hidden="false" customHeight="false" outlineLevel="0" collapsed="false">
      <c r="A41" s="1" t="n">
        <f aca="false">[4]Curves!$A47</f>
        <v>38108</v>
      </c>
      <c r="B41" s="2" t="n">
        <f aca="false">[4]Curves!$E47</f>
        <v>3.535</v>
      </c>
      <c r="C41" s="264" t="n">
        <f aca="false">[4]Curves!$B47</f>
        <v>0.385</v>
      </c>
      <c r="D41" s="2" t="n">
        <f aca="false">B41+C41</f>
        <v>3.92</v>
      </c>
      <c r="E41" s="2" t="n">
        <f aca="false">[4]Curves!$J47</f>
        <v>0.035</v>
      </c>
      <c r="F41" s="2" t="n">
        <f aca="false">B41+E41</f>
        <v>3.57</v>
      </c>
      <c r="G41" s="2" t="n">
        <f aca="false">[4]Curves!$K47</f>
        <v>0.325</v>
      </c>
      <c r="H41" s="2" t="n">
        <f aca="false">B41+G41</f>
        <v>3.86</v>
      </c>
      <c r="I41" s="2" t="n">
        <f aca="false">[4]Curves!$G47</f>
        <v>0.33</v>
      </c>
      <c r="J41" s="2" t="n">
        <f aca="false">B41+I41</f>
        <v>3.865</v>
      </c>
    </row>
    <row r="42" customFormat="false" ht="12.75" hidden="false" customHeight="false" outlineLevel="0" collapsed="false">
      <c r="A42" s="1" t="n">
        <f aca="false">[4]Curves!$A48</f>
        <v>38139</v>
      </c>
      <c r="B42" s="2" t="n">
        <f aca="false">[4]Curves!$E48</f>
        <v>3.692</v>
      </c>
      <c r="C42" s="264" t="n">
        <f aca="false">[4]Curves!$B48</f>
        <v>0.385</v>
      </c>
      <c r="D42" s="2" t="n">
        <f aca="false">B42+C42</f>
        <v>4.077</v>
      </c>
      <c r="E42" s="2" t="n">
        <f aca="false">[4]Curves!$J48</f>
        <v>0.035</v>
      </c>
      <c r="F42" s="2" t="n">
        <f aca="false">B42+E42</f>
        <v>3.727</v>
      </c>
      <c r="G42" s="2" t="n">
        <f aca="false">[4]Curves!$K48</f>
        <v>0.335</v>
      </c>
      <c r="H42" s="2" t="n">
        <f aca="false">B42+G42</f>
        <v>4.027</v>
      </c>
      <c r="I42" s="2" t="n">
        <f aca="false">[4]Curves!$G48</f>
        <v>0.37</v>
      </c>
      <c r="J42" s="2" t="n">
        <f aca="false">B42+I42</f>
        <v>4.062</v>
      </c>
    </row>
    <row r="43" customFormat="false" ht="12.75" hidden="false" customHeight="false" outlineLevel="0" collapsed="false">
      <c r="A43" s="1" t="n">
        <f aca="false">[4]Curves!$A49</f>
        <v>38169</v>
      </c>
      <c r="B43" s="2" t="n">
        <f aca="false">[4]Curves!$E49</f>
        <v>3.747</v>
      </c>
      <c r="C43" s="264" t="n">
        <f aca="false">[4]Curves!$B49</f>
        <v>0.3975</v>
      </c>
      <c r="D43" s="2" t="n">
        <f aca="false">B43+C43</f>
        <v>4.1445</v>
      </c>
      <c r="E43" s="2" t="n">
        <f aca="false">[4]Curves!$J49</f>
        <v>0.035</v>
      </c>
      <c r="F43" s="2" t="n">
        <f aca="false">B43+E43</f>
        <v>3.782</v>
      </c>
      <c r="G43" s="2" t="n">
        <f aca="false">[4]Curves!$K49</f>
        <v>0.35</v>
      </c>
      <c r="H43" s="2" t="n">
        <f aca="false">B43+G43</f>
        <v>4.097</v>
      </c>
      <c r="I43" s="2" t="n">
        <f aca="false">[4]Curves!$G49</f>
        <v>0.41</v>
      </c>
      <c r="J43" s="2" t="n">
        <f aca="false">B43+I43</f>
        <v>4.157</v>
      </c>
    </row>
    <row r="44" customFormat="false" ht="12.75" hidden="false" customHeight="false" outlineLevel="0" collapsed="false">
      <c r="A44" s="1" t="n">
        <f aca="false">[4]Curves!$A50</f>
        <v>38200</v>
      </c>
      <c r="B44" s="2" t="n">
        <f aca="false">[4]Curves!$E50</f>
        <v>3.632</v>
      </c>
      <c r="C44" s="264" t="n">
        <f aca="false">[4]Curves!$B50</f>
        <v>0.4</v>
      </c>
      <c r="D44" s="2" t="n">
        <f aca="false">B44+C44</f>
        <v>4.032</v>
      </c>
      <c r="E44" s="2" t="n">
        <f aca="false">[4]Curves!$J50</f>
        <v>0.13</v>
      </c>
      <c r="F44" s="2" t="n">
        <f aca="false">B44+E44</f>
        <v>3.762</v>
      </c>
      <c r="G44" s="2" t="n">
        <f aca="false">[4]Curves!$K50</f>
        <v>0.35</v>
      </c>
      <c r="H44" s="2" t="n">
        <f aca="false">B44+G44</f>
        <v>3.982</v>
      </c>
      <c r="I44" s="2" t="n">
        <f aca="false">[4]Curves!$G50</f>
        <v>0.41</v>
      </c>
      <c r="J44" s="2" t="n">
        <f aca="false">B44+I44</f>
        <v>4.042</v>
      </c>
    </row>
    <row r="45" customFormat="false" ht="12.75" hidden="false" customHeight="false" outlineLevel="0" collapsed="false">
      <c r="A45" s="1" t="n">
        <f aca="false">[4]Curves!$A51</f>
        <v>38231</v>
      </c>
      <c r="B45" s="2" t="n">
        <f aca="false">[4]Curves!$E51</f>
        <v>3.485</v>
      </c>
      <c r="C45" s="264" t="n">
        <f aca="false">[4]Curves!$B51</f>
        <v>0.3975</v>
      </c>
      <c r="D45" s="2" t="n">
        <f aca="false">B45+C45</f>
        <v>3.8825</v>
      </c>
      <c r="E45" s="2" t="n">
        <f aca="false">[4]Curves!$J51</f>
        <v>0.13</v>
      </c>
      <c r="F45" s="2" t="n">
        <f aca="false">B45+E45</f>
        <v>3.615</v>
      </c>
      <c r="G45" s="2" t="n">
        <f aca="false">[4]Curves!$K51</f>
        <v>0.315</v>
      </c>
      <c r="H45" s="2" t="n">
        <f aca="false">B45+G45</f>
        <v>3.8</v>
      </c>
      <c r="I45" s="2" t="n">
        <f aca="false">[4]Curves!$G51</f>
        <v>0.36</v>
      </c>
      <c r="J45" s="2" t="n">
        <f aca="false">B45+I45</f>
        <v>3.845</v>
      </c>
    </row>
    <row r="46" customFormat="false" ht="12.75" hidden="false" customHeight="false" outlineLevel="0" collapsed="false">
      <c r="A46" s="1" t="n">
        <f aca="false">[4]Curves!$A52</f>
        <v>38261</v>
      </c>
      <c r="B46" s="2" t="n">
        <f aca="false">[4]Curves!$E52</f>
        <v>3.32</v>
      </c>
      <c r="C46" s="264" t="n">
        <f aca="false">[4]Curves!$B52</f>
        <v>0.4</v>
      </c>
      <c r="D46" s="2" t="n">
        <f aca="false">B46+C46</f>
        <v>3.72</v>
      </c>
      <c r="E46" s="2" t="n">
        <f aca="false">[4]Curves!$J52</f>
        <v>0.13</v>
      </c>
      <c r="F46" s="2" t="n">
        <f aca="false">B46+E46</f>
        <v>3.45</v>
      </c>
      <c r="G46" s="2" t="n">
        <f aca="false">[4]Curves!$K52</f>
        <v>0.36</v>
      </c>
      <c r="H46" s="2" t="n">
        <f aca="false">B46+G46</f>
        <v>3.68</v>
      </c>
      <c r="I46" s="2" t="n">
        <f aca="false">[4]Curves!$G52</f>
        <v>0.4</v>
      </c>
      <c r="J46" s="2" t="n">
        <f aca="false">B46+I46</f>
        <v>3.72</v>
      </c>
    </row>
    <row r="47" customFormat="false" ht="12.75" hidden="false" customHeight="false" outlineLevel="0" collapsed="false">
      <c r="A47" s="1" t="n">
        <f aca="false">[4]Curves!$A53</f>
        <v>38292</v>
      </c>
      <c r="B47" s="2" t="n">
        <f aca="false">[4]Curves!$E53</f>
        <v>3.315</v>
      </c>
      <c r="C47" s="264" t="n">
        <f aca="false">[4]Curves!$B53</f>
        <v>0.55</v>
      </c>
      <c r="D47" s="2" t="n">
        <f aca="false">B47+C47</f>
        <v>3.865</v>
      </c>
      <c r="E47" s="2" t="n">
        <f aca="false">[4]Curves!$J53</f>
        <v>0.13</v>
      </c>
      <c r="F47" s="2" t="n">
        <f aca="false">B47+E47</f>
        <v>3.445</v>
      </c>
      <c r="G47" s="2" t="n">
        <f aca="false">[4]Curves!$K53</f>
        <v>0.46</v>
      </c>
      <c r="H47" s="2" t="n">
        <f aca="false">B47+G47</f>
        <v>3.775</v>
      </c>
      <c r="I47" s="2" t="n">
        <f aca="false">[4]Curves!$G53</f>
        <v>0.725</v>
      </c>
      <c r="J47" s="2" t="n">
        <f aca="false">B47+I47</f>
        <v>4.04</v>
      </c>
    </row>
    <row r="48" customFormat="false" ht="12.75" hidden="false" customHeight="false" outlineLevel="0" collapsed="false">
      <c r="A48" s="1" t="n">
        <f aca="false">[4]Curves!$A54</f>
        <v>38322</v>
      </c>
      <c r="B48" s="2" t="n">
        <f aca="false">[4]Curves!$E54</f>
        <v>3.353</v>
      </c>
      <c r="C48" s="264" t="n">
        <f aca="false">[4]Curves!$B54</f>
        <v>0.9</v>
      </c>
      <c r="D48" s="2" t="n">
        <f aca="false">B48+C48</f>
        <v>4.253</v>
      </c>
      <c r="E48" s="2" t="n">
        <f aca="false">[4]Curves!$J54</f>
        <v>0.13</v>
      </c>
      <c r="F48" s="2" t="n">
        <f aca="false">B48+E48</f>
        <v>3.483</v>
      </c>
      <c r="G48" s="2" t="n">
        <f aca="false">[4]Curves!$K54</f>
        <v>0.77</v>
      </c>
      <c r="H48" s="2" t="n">
        <f aca="false">B48+G48</f>
        <v>4.123</v>
      </c>
      <c r="I48" s="2" t="n">
        <f aca="false">[4]Curves!$G54</f>
        <v>0.98</v>
      </c>
      <c r="J48" s="2" t="n">
        <f aca="false">B48+I48</f>
        <v>4.333</v>
      </c>
    </row>
    <row r="49" customFormat="false" ht="12.75" hidden="false" customHeight="false" outlineLevel="0" collapsed="false">
      <c r="A49" s="1" t="n">
        <f aca="false">[4]Curves!$A55</f>
        <v>38353</v>
      </c>
      <c r="B49" s="2" t="n">
        <f aca="false">[4]Curves!$E55</f>
        <v>3.398</v>
      </c>
      <c r="C49" s="264" t="n">
        <f aca="false">[4]Curves!$B55</f>
        <v>1.2</v>
      </c>
      <c r="D49" s="2" t="n">
        <f aca="false">B49+C49</f>
        <v>4.598</v>
      </c>
      <c r="E49" s="2" t="n">
        <f aca="false">[4]Curves!$J55</f>
        <v>0.045</v>
      </c>
      <c r="F49" s="2" t="n">
        <f aca="false">B49+E49</f>
        <v>3.443</v>
      </c>
      <c r="G49" s="2" t="n">
        <f aca="false">[4]Curves!$K55</f>
        <v>1.04</v>
      </c>
      <c r="H49" s="2" t="n">
        <f aca="false">B49+G49</f>
        <v>4.438</v>
      </c>
      <c r="I49" s="2" t="n">
        <f aca="false">[4]Curves!$G55</f>
        <v>1.615</v>
      </c>
      <c r="J49" s="2" t="n">
        <f aca="false">B49+I49</f>
        <v>5.013</v>
      </c>
    </row>
    <row r="50" customFormat="false" ht="12.75" hidden="false" customHeight="false" outlineLevel="0" collapsed="false">
      <c r="A50" s="1" t="n">
        <f aca="false">[4]Curves!$A56</f>
        <v>38384</v>
      </c>
      <c r="B50" s="2" t="n">
        <f aca="false">[4]Curves!$E56</f>
        <v>3.436</v>
      </c>
      <c r="C50" s="264" t="n">
        <f aca="false">[4]Curves!$B56</f>
        <v>1.2</v>
      </c>
      <c r="D50" s="2" t="n">
        <f aca="false">B50+C50</f>
        <v>4.636</v>
      </c>
      <c r="E50" s="2" t="n">
        <f aca="false">[4]Curves!$J56</f>
        <v>0.045</v>
      </c>
      <c r="F50" s="2" t="n">
        <f aca="false">B50+E50</f>
        <v>3.481</v>
      </c>
      <c r="G50" s="2" t="n">
        <f aca="false">[4]Curves!$K56</f>
        <v>1.04</v>
      </c>
      <c r="H50" s="2" t="n">
        <f aca="false">B50+G50</f>
        <v>4.476</v>
      </c>
      <c r="I50" s="2" t="n">
        <f aca="false">[4]Curves!$G56</f>
        <v>1.615</v>
      </c>
      <c r="J50" s="2" t="n">
        <f aca="false">B50+I50</f>
        <v>5.051</v>
      </c>
    </row>
    <row r="51" customFormat="false" ht="12.75" hidden="false" customHeight="false" outlineLevel="0" collapsed="false">
      <c r="A51" s="1" t="n">
        <f aca="false">[4]Curves!$A57</f>
        <v>38412</v>
      </c>
      <c r="B51" s="2" t="n">
        <f aca="false">[4]Curves!$E57</f>
        <v>3.43</v>
      </c>
      <c r="C51" s="264" t="n">
        <f aca="false">[4]Curves!$B57</f>
        <v>0.65</v>
      </c>
      <c r="D51" s="2" t="n">
        <f aca="false">B51+C51</f>
        <v>4.08</v>
      </c>
      <c r="E51" s="2" t="n">
        <f aca="false">[4]Curves!$J57</f>
        <v>0.045</v>
      </c>
      <c r="F51" s="2" t="n">
        <f aca="false">B51+E51</f>
        <v>3.475</v>
      </c>
      <c r="G51" s="2" t="n">
        <f aca="false">[4]Curves!$K57</f>
        <v>0.54</v>
      </c>
      <c r="H51" s="2" t="n">
        <f aca="false">B51+G51</f>
        <v>3.97</v>
      </c>
      <c r="I51" s="2" t="n">
        <f aca="false">[4]Curves!$G57</f>
        <v>0.715</v>
      </c>
      <c r="J51" s="2" t="n">
        <f aca="false">B51+I51</f>
        <v>4.145</v>
      </c>
    </row>
    <row r="52" customFormat="false" ht="12.75" hidden="false" customHeight="false" outlineLevel="0" collapsed="false">
      <c r="A52" s="1" t="n">
        <f aca="false">[4]Curves!$A58</f>
        <v>38443</v>
      </c>
      <c r="B52" s="2" t="n">
        <f aca="false">[4]Curves!$E58</f>
        <v>3.43</v>
      </c>
      <c r="C52" s="264" t="n">
        <f aca="false">[4]Curves!$B58</f>
        <v>0.435</v>
      </c>
      <c r="D52" s="2" t="n">
        <f aca="false">B52+C52</f>
        <v>3.865</v>
      </c>
      <c r="E52" s="2" t="n">
        <f aca="false">[4]Curves!$J58</f>
        <v>0.045</v>
      </c>
      <c r="F52" s="2" t="n">
        <f aca="false">B52+E52</f>
        <v>3.475</v>
      </c>
      <c r="G52" s="2" t="n">
        <f aca="false">[4]Curves!$K58</f>
        <v>0.36</v>
      </c>
      <c r="H52" s="2" t="n">
        <f aca="false">B52+G52</f>
        <v>3.79</v>
      </c>
      <c r="I52" s="2" t="n">
        <f aca="false">[4]Curves!$G58</f>
        <v>0.38</v>
      </c>
      <c r="J52" s="2" t="n">
        <f aca="false">B52+I52</f>
        <v>3.81</v>
      </c>
    </row>
    <row r="53" customFormat="false" ht="12.75" hidden="false" customHeight="false" outlineLevel="0" collapsed="false">
      <c r="A53" s="1" t="n">
        <f aca="false">[4]Curves!$A59</f>
        <v>38473</v>
      </c>
      <c r="B53" s="2" t="n">
        <f aca="false">[4]Curves!$E59</f>
        <v>3.6</v>
      </c>
      <c r="C53" s="264" t="n">
        <f aca="false">[4]Curves!$B59</f>
        <v>0.385</v>
      </c>
      <c r="D53" s="2" t="n">
        <f aca="false">B53+C53</f>
        <v>3.985</v>
      </c>
      <c r="E53" s="2" t="n">
        <f aca="false">[4]Curves!$J59</f>
        <v>0.045</v>
      </c>
      <c r="F53" s="2" t="n">
        <f aca="false">B53+E53</f>
        <v>3.645</v>
      </c>
      <c r="G53" s="2" t="n">
        <f aca="false">[4]Curves!$K59</f>
        <v>0.325</v>
      </c>
      <c r="H53" s="2" t="n">
        <f aca="false">B53+G53</f>
        <v>3.925</v>
      </c>
      <c r="I53" s="2" t="n">
        <f aca="false">[4]Curves!$G59</f>
        <v>0.33</v>
      </c>
      <c r="J53" s="2" t="n">
        <f aca="false">B53+I53</f>
        <v>3.93</v>
      </c>
    </row>
    <row r="54" customFormat="false" ht="12.75" hidden="false" customHeight="false" outlineLevel="0" collapsed="false">
      <c r="A54" s="1" t="n">
        <f aca="false">[4]Curves!$A60</f>
        <v>38504</v>
      </c>
      <c r="B54" s="2" t="n">
        <f aca="false">[4]Curves!$E60</f>
        <v>3.752</v>
      </c>
      <c r="C54" s="264" t="n">
        <f aca="false">[4]Curves!$B60</f>
        <v>0.385</v>
      </c>
      <c r="D54" s="2" t="n">
        <f aca="false">B54+C54</f>
        <v>4.137</v>
      </c>
      <c r="E54" s="2" t="n">
        <f aca="false">[4]Curves!$J60</f>
        <v>0.045</v>
      </c>
      <c r="F54" s="2" t="n">
        <f aca="false">B54+E54</f>
        <v>3.797</v>
      </c>
      <c r="G54" s="2" t="n">
        <f aca="false">[4]Curves!$K60</f>
        <v>0.335</v>
      </c>
      <c r="H54" s="2" t="n">
        <f aca="false">B54+G54</f>
        <v>4.087</v>
      </c>
      <c r="I54" s="2" t="n">
        <f aca="false">[4]Curves!$G60</f>
        <v>0.37</v>
      </c>
      <c r="J54" s="2" t="n">
        <f aca="false">B54+I54</f>
        <v>4.122</v>
      </c>
    </row>
    <row r="55" customFormat="false" ht="12.75" hidden="false" customHeight="false" outlineLevel="0" collapsed="false">
      <c r="A55" s="1" t="n">
        <f aca="false">[4]Curves!$A61</f>
        <v>38534</v>
      </c>
      <c r="B55" s="2" t="n">
        <f aca="false">[4]Curves!$E61</f>
        <v>3.8395</v>
      </c>
      <c r="C55" s="264" t="n">
        <f aca="false">[4]Curves!$B61</f>
        <v>0.3975</v>
      </c>
      <c r="D55" s="2" t="n">
        <f aca="false">B55+C55</f>
        <v>4.237</v>
      </c>
      <c r="E55" s="2" t="n">
        <f aca="false">[4]Curves!$J61</f>
        <v>0.045</v>
      </c>
      <c r="F55" s="2" t="n">
        <f aca="false">B55+E55</f>
        <v>3.8845</v>
      </c>
      <c r="G55" s="2" t="n">
        <f aca="false">[4]Curves!$K61</f>
        <v>0.35</v>
      </c>
      <c r="H55" s="2" t="n">
        <f aca="false">B55+G55</f>
        <v>4.1895</v>
      </c>
      <c r="I55" s="2" t="n">
        <f aca="false">[4]Curves!$G61</f>
        <v>0.41</v>
      </c>
      <c r="J55" s="2" t="n">
        <f aca="false">B55+I55</f>
        <v>4.2495</v>
      </c>
    </row>
    <row r="56" customFormat="false" ht="12.75" hidden="false" customHeight="false" outlineLevel="0" collapsed="false">
      <c r="A56" s="1" t="n">
        <f aca="false">[4]Curves!$A62</f>
        <v>38565</v>
      </c>
      <c r="B56" s="2" t="n">
        <f aca="false">[4]Curves!$E62</f>
        <v>3.7245</v>
      </c>
      <c r="C56" s="264" t="n">
        <f aca="false">[4]Curves!$B62</f>
        <v>0.4</v>
      </c>
      <c r="D56" s="2" t="n">
        <f aca="false">B56+C56</f>
        <v>4.1245</v>
      </c>
      <c r="E56" s="2" t="n">
        <f aca="false">[4]Curves!$J62</f>
        <v>0.13</v>
      </c>
      <c r="F56" s="2" t="n">
        <f aca="false">B56+E56</f>
        <v>3.8545</v>
      </c>
      <c r="G56" s="2" t="n">
        <f aca="false">[4]Curves!$K62</f>
        <v>0.35</v>
      </c>
      <c r="H56" s="2" t="n">
        <f aca="false">B56+G56</f>
        <v>4.0745</v>
      </c>
      <c r="I56" s="2" t="n">
        <f aca="false">[4]Curves!$G62</f>
        <v>0.41</v>
      </c>
      <c r="J56" s="2" t="n">
        <f aca="false">B56+I56</f>
        <v>4.1345</v>
      </c>
    </row>
    <row r="57" customFormat="false" ht="12.75" hidden="false" customHeight="false" outlineLevel="0" collapsed="false">
      <c r="A57" s="1" t="n">
        <f aca="false">[4]Curves!$A63</f>
        <v>38596</v>
      </c>
      <c r="B57" s="2" t="n">
        <f aca="false">[4]Curves!$E63</f>
        <v>3.5775</v>
      </c>
      <c r="C57" s="264" t="n">
        <f aca="false">[4]Curves!$B63</f>
        <v>0.3975</v>
      </c>
      <c r="D57" s="2" t="n">
        <f aca="false">B57+C57</f>
        <v>3.975</v>
      </c>
      <c r="E57" s="2" t="n">
        <f aca="false">[4]Curves!$J63</f>
        <v>0.13</v>
      </c>
      <c r="F57" s="2" t="n">
        <f aca="false">B57+E57</f>
        <v>3.7075</v>
      </c>
      <c r="G57" s="2" t="n">
        <f aca="false">[4]Curves!$K63</f>
        <v>0.315</v>
      </c>
      <c r="H57" s="2" t="n">
        <f aca="false">B57+G57</f>
        <v>3.8925</v>
      </c>
      <c r="I57" s="2" t="n">
        <f aca="false">[4]Curves!$G63</f>
        <v>0.36</v>
      </c>
      <c r="J57" s="2" t="n">
        <f aca="false">B57+I57</f>
        <v>3.9375</v>
      </c>
    </row>
    <row r="58" customFormat="false" ht="12.75" hidden="false" customHeight="false" outlineLevel="0" collapsed="false">
      <c r="A58" s="1" t="n">
        <f aca="false">[4]Curves!$A64</f>
        <v>38626</v>
      </c>
      <c r="B58" s="2" t="n">
        <f aca="false">[4]Curves!$E64</f>
        <v>3.4125</v>
      </c>
      <c r="C58" s="264" t="n">
        <f aca="false">[4]Curves!$B64</f>
        <v>0.4</v>
      </c>
      <c r="D58" s="2" t="n">
        <f aca="false">B58+C58</f>
        <v>3.8125</v>
      </c>
      <c r="E58" s="2" t="n">
        <f aca="false">[4]Curves!$J64</f>
        <v>0.13</v>
      </c>
      <c r="F58" s="2" t="n">
        <f aca="false">B58+E58</f>
        <v>3.5425</v>
      </c>
      <c r="G58" s="2" t="n">
        <f aca="false">[4]Curves!$K64</f>
        <v>0.36</v>
      </c>
      <c r="H58" s="2" t="n">
        <f aca="false">B58+G58</f>
        <v>3.7725</v>
      </c>
      <c r="I58" s="2" t="n">
        <f aca="false">[4]Curves!$G64</f>
        <v>0.4</v>
      </c>
      <c r="J58" s="2" t="n">
        <f aca="false">B58+I58</f>
        <v>3.8125</v>
      </c>
    </row>
    <row r="59" customFormat="false" ht="12.75" hidden="false" customHeight="false" outlineLevel="0" collapsed="false">
      <c r="A59" s="1" t="n">
        <f aca="false">[4]Curves!$A65</f>
        <v>38657</v>
      </c>
      <c r="B59" s="2" t="n">
        <f aca="false">[4]Curves!$E65</f>
        <v>3.4075</v>
      </c>
      <c r="C59" s="264" t="n">
        <f aca="false">[4]Curves!$B65</f>
        <v>0.555</v>
      </c>
      <c r="D59" s="2" t="n">
        <f aca="false">B59+C59</f>
        <v>3.9625</v>
      </c>
      <c r="E59" s="2" t="n">
        <f aca="false">[4]Curves!$J65</f>
        <v>0.13</v>
      </c>
      <c r="F59" s="2" t="n">
        <f aca="false">B59+E59</f>
        <v>3.5375</v>
      </c>
      <c r="G59" s="2" t="n">
        <f aca="false">[4]Curves!$K65</f>
        <v>0.46</v>
      </c>
      <c r="H59" s="2" t="n">
        <f aca="false">B59+G59</f>
        <v>3.8675</v>
      </c>
      <c r="I59" s="2" t="n">
        <f aca="false">[4]Curves!$G65</f>
        <v>0.73</v>
      </c>
      <c r="J59" s="2" t="n">
        <f aca="false">B59+I59</f>
        <v>4.1375</v>
      </c>
    </row>
    <row r="60" customFormat="false" ht="12.75" hidden="false" customHeight="false" outlineLevel="0" collapsed="false">
      <c r="A60" s="1" t="n">
        <f aca="false">[4]Curves!$A66</f>
        <v>38687</v>
      </c>
      <c r="B60" s="2" t="n">
        <f aca="false">[4]Curves!$E66</f>
        <v>3.4455</v>
      </c>
      <c r="C60" s="264" t="n">
        <f aca="false">[4]Curves!$B66</f>
        <v>0.91</v>
      </c>
      <c r="D60" s="2" t="n">
        <f aca="false">B60+C60</f>
        <v>4.3555</v>
      </c>
      <c r="E60" s="2" t="n">
        <f aca="false">[4]Curves!$J66</f>
        <v>0.13</v>
      </c>
      <c r="F60" s="2" t="n">
        <f aca="false">B60+E60</f>
        <v>3.5755</v>
      </c>
      <c r="G60" s="2" t="n">
        <f aca="false">[4]Curves!$K66</f>
        <v>0.77</v>
      </c>
      <c r="H60" s="2" t="n">
        <f aca="false">B60+G60</f>
        <v>4.2155</v>
      </c>
      <c r="I60" s="2" t="n">
        <f aca="false">[4]Curves!$G66</f>
        <v>0.98</v>
      </c>
      <c r="J60" s="2" t="n">
        <f aca="false">B60+I60</f>
        <v>4.4255</v>
      </c>
    </row>
    <row r="61" customFormat="false" ht="12.75" hidden="false" customHeight="false" outlineLevel="0" collapsed="false">
      <c r="A61" s="1" t="n">
        <f aca="false">[4]Curves!$A67</f>
        <v>38718</v>
      </c>
      <c r="B61" s="2" t="n">
        <f aca="false">[4]Curves!$E67</f>
        <v>3.4905</v>
      </c>
      <c r="C61" s="264" t="n">
        <f aca="false">[4]Curves!$B67</f>
        <v>1.215</v>
      </c>
      <c r="D61" s="2" t="n">
        <f aca="false">B61+C61</f>
        <v>4.7055</v>
      </c>
      <c r="E61" s="2" t="n">
        <f aca="false">[4]Curves!$J67</f>
        <v>0.045</v>
      </c>
      <c r="F61" s="2" t="n">
        <f aca="false">B61+E61</f>
        <v>3.5355</v>
      </c>
      <c r="G61" s="2" t="n">
        <f aca="false">[4]Curves!$K67</f>
        <v>1.04</v>
      </c>
      <c r="H61" s="2" t="n">
        <f aca="false">B61+G61</f>
        <v>4.5305</v>
      </c>
      <c r="I61" s="2" t="n">
        <f aca="false">[4]Curves!$G67</f>
        <v>1.6</v>
      </c>
      <c r="J61" s="2" t="n">
        <f aca="false">B61+I61</f>
        <v>5.0905</v>
      </c>
    </row>
    <row r="62" customFormat="false" ht="12.75" hidden="false" customHeight="false" outlineLevel="0" collapsed="false">
      <c r="A62" s="1" t="n">
        <f aca="false">[4]Curves!$A68</f>
        <v>38749</v>
      </c>
      <c r="B62" s="2" t="n">
        <f aca="false">[4]Curves!$E68</f>
        <v>3.5285</v>
      </c>
      <c r="C62" s="264" t="n">
        <f aca="false">[4]Curves!$B68</f>
        <v>1.215</v>
      </c>
      <c r="D62" s="2" t="n">
        <f aca="false">B62+C62</f>
        <v>4.7435</v>
      </c>
      <c r="E62" s="2" t="n">
        <f aca="false">[4]Curves!$J68</f>
        <v>0.045</v>
      </c>
      <c r="F62" s="2" t="n">
        <f aca="false">B62+E62</f>
        <v>3.5735</v>
      </c>
      <c r="G62" s="2" t="n">
        <f aca="false">[4]Curves!$K68</f>
        <v>1.04</v>
      </c>
      <c r="H62" s="2" t="n">
        <f aca="false">B62+G62</f>
        <v>4.5685</v>
      </c>
      <c r="I62" s="2" t="n">
        <f aca="false">[4]Curves!$G68</f>
        <v>1.6</v>
      </c>
      <c r="J62" s="2" t="n">
        <f aca="false">B62+I62</f>
        <v>5.1285</v>
      </c>
    </row>
    <row r="63" customFormat="false" ht="12.75" hidden="false" customHeight="false" outlineLevel="0" collapsed="false">
      <c r="A63" s="1" t="n">
        <f aca="false">[4]Curves!$A69</f>
        <v>38777</v>
      </c>
      <c r="B63" s="2" t="n">
        <f aca="false">[4]Curves!$E69</f>
        <v>3.5225</v>
      </c>
      <c r="C63" s="264" t="n">
        <f aca="false">[4]Curves!$B69</f>
        <v>0.655</v>
      </c>
      <c r="D63" s="2" t="n">
        <f aca="false">B63+C63</f>
        <v>4.1775</v>
      </c>
      <c r="E63" s="2" t="n">
        <f aca="false">[4]Curves!$J69</f>
        <v>0.045</v>
      </c>
      <c r="F63" s="2" t="n">
        <f aca="false">B63+E63</f>
        <v>3.5675</v>
      </c>
      <c r="G63" s="2" t="n">
        <f aca="false">[4]Curves!$K69</f>
        <v>0.54</v>
      </c>
      <c r="H63" s="2" t="n">
        <f aca="false">B63+G63</f>
        <v>4.0625</v>
      </c>
      <c r="I63" s="2" t="n">
        <f aca="false">[4]Curves!$G69</f>
        <v>0.72</v>
      </c>
      <c r="J63" s="2" t="n">
        <f aca="false">B63+I63</f>
        <v>4.2425</v>
      </c>
    </row>
    <row r="64" customFormat="false" ht="12.75" hidden="false" customHeight="false" outlineLevel="0" collapsed="false">
      <c r="A64" s="1" t="n">
        <f aca="false">[4]Curves!$A70</f>
        <v>38808</v>
      </c>
      <c r="B64" s="2" t="n">
        <f aca="false">[4]Curves!$E70</f>
        <v>3.5225</v>
      </c>
      <c r="C64" s="264" t="n">
        <f aca="false">[4]Curves!$B70</f>
        <v>0.435</v>
      </c>
      <c r="D64" s="2" t="n">
        <f aca="false">B64+C64</f>
        <v>3.9575</v>
      </c>
      <c r="E64" s="2" t="n">
        <f aca="false">[4]Curves!$J70</f>
        <v>0.045</v>
      </c>
      <c r="F64" s="2" t="n">
        <f aca="false">B64+E64</f>
        <v>3.5675</v>
      </c>
      <c r="G64" s="2" t="n">
        <f aca="false">[4]Curves!$K70</f>
        <v>0.36</v>
      </c>
      <c r="H64" s="2" t="n">
        <f aca="false">B64+G64</f>
        <v>3.8825</v>
      </c>
      <c r="I64" s="2" t="n">
        <f aca="false">[4]Curves!$G70</f>
        <v>0.38</v>
      </c>
      <c r="J64" s="2" t="n">
        <f aca="false">B64+I64</f>
        <v>3.9025</v>
      </c>
    </row>
    <row r="65" customFormat="false" ht="12.75" hidden="false" customHeight="false" outlineLevel="0" collapsed="false">
      <c r="A65" s="1" t="n">
        <f aca="false">[4]Curves!$A71</f>
        <v>38838</v>
      </c>
      <c r="B65" s="2" t="n">
        <f aca="false">[4]Curves!$E71</f>
        <v>3.6925</v>
      </c>
      <c r="C65" s="264" t="n">
        <f aca="false">[4]Curves!$B71</f>
        <v>0.385</v>
      </c>
      <c r="D65" s="2" t="n">
        <f aca="false">B65+C65</f>
        <v>4.0775</v>
      </c>
      <c r="E65" s="2" t="n">
        <f aca="false">[4]Curves!$J71</f>
        <v>0.045</v>
      </c>
      <c r="F65" s="2" t="n">
        <f aca="false">B65+E65</f>
        <v>3.7375</v>
      </c>
      <c r="G65" s="2" t="n">
        <f aca="false">[4]Curves!$K71</f>
        <v>0.325</v>
      </c>
      <c r="H65" s="2" t="n">
        <f aca="false">B65+G65</f>
        <v>4.0175</v>
      </c>
      <c r="I65" s="2" t="n">
        <f aca="false">[4]Curves!$G71</f>
        <v>0.33</v>
      </c>
      <c r="J65" s="2" t="n">
        <f aca="false">B65+I65</f>
        <v>4.0225</v>
      </c>
    </row>
    <row r="66" customFormat="false" ht="12.75" hidden="false" customHeight="false" outlineLevel="0" collapsed="false">
      <c r="A66" s="1" t="n">
        <f aca="false">[4]Curves!$A72</f>
        <v>38869</v>
      </c>
      <c r="B66" s="2" t="n">
        <f aca="false">[4]Curves!$E72</f>
        <v>3.8445</v>
      </c>
      <c r="C66" s="264" t="n">
        <f aca="false">[4]Curves!$B72</f>
        <v>0.385</v>
      </c>
      <c r="D66" s="2" t="n">
        <f aca="false">B66+C66</f>
        <v>4.2295</v>
      </c>
      <c r="E66" s="2" t="n">
        <f aca="false">[4]Curves!$J72</f>
        <v>0.045</v>
      </c>
      <c r="F66" s="2" t="n">
        <f aca="false">B66+E66</f>
        <v>3.8895</v>
      </c>
      <c r="G66" s="2" t="n">
        <f aca="false">[4]Curves!$K72</f>
        <v>0.335</v>
      </c>
      <c r="H66" s="2" t="n">
        <f aca="false">B66+G66</f>
        <v>4.1795</v>
      </c>
      <c r="I66" s="2" t="n">
        <f aca="false">[4]Curves!$G72</f>
        <v>0.37</v>
      </c>
      <c r="J66" s="2" t="n">
        <f aca="false">B66+I66</f>
        <v>4.2145</v>
      </c>
    </row>
    <row r="67" customFormat="false" ht="12.75" hidden="false" customHeight="false" outlineLevel="0" collapsed="false">
      <c r="A67" s="1" t="n">
        <f aca="false">[4]Curves!$A73</f>
        <v>38899</v>
      </c>
      <c r="B67" s="2" t="n">
        <f aca="false">[4]Curves!$E73</f>
        <v>3.9345</v>
      </c>
      <c r="C67" s="264" t="n">
        <f aca="false">[4]Curves!$B73</f>
        <v>0.3975</v>
      </c>
      <c r="D67" s="2" t="n">
        <f aca="false">B67+C67</f>
        <v>4.332</v>
      </c>
      <c r="E67" s="2" t="n">
        <f aca="false">[4]Curves!$J73</f>
        <v>0.045</v>
      </c>
      <c r="F67" s="2" t="n">
        <f aca="false">B67+E67</f>
        <v>3.9795</v>
      </c>
      <c r="G67" s="2" t="n">
        <f aca="false">[4]Curves!$K73</f>
        <v>0.35</v>
      </c>
      <c r="H67" s="2" t="n">
        <f aca="false">B67+G67</f>
        <v>4.2845</v>
      </c>
      <c r="I67" s="2" t="n">
        <f aca="false">[4]Curves!$G73</f>
        <v>0.41</v>
      </c>
      <c r="J67" s="2" t="n">
        <f aca="false">B67+I67</f>
        <v>4.3445</v>
      </c>
    </row>
    <row r="68" customFormat="false" ht="12.75" hidden="false" customHeight="false" outlineLevel="0" collapsed="false">
      <c r="A68" s="1" t="n">
        <f aca="false">[4]Curves!$A74</f>
        <v>38930</v>
      </c>
      <c r="B68" s="2" t="n">
        <f aca="false">[4]Curves!$E74</f>
        <v>3.8195</v>
      </c>
      <c r="C68" s="264" t="n">
        <f aca="false">[4]Curves!$B74</f>
        <v>0.4</v>
      </c>
      <c r="D68" s="2" t="n">
        <f aca="false">B68+C68</f>
        <v>4.2195</v>
      </c>
      <c r="E68" s="2" t="n">
        <f aca="false">[4]Curves!$J74</f>
        <v>0.13</v>
      </c>
      <c r="F68" s="2" t="n">
        <f aca="false">B68+E68</f>
        <v>3.9495</v>
      </c>
      <c r="G68" s="2" t="n">
        <f aca="false">[4]Curves!$K74</f>
        <v>0.35</v>
      </c>
      <c r="H68" s="2" t="n">
        <f aca="false">B68+G68</f>
        <v>4.1695</v>
      </c>
      <c r="I68" s="2" t="n">
        <f aca="false">[4]Curves!$G74</f>
        <v>0.41</v>
      </c>
      <c r="J68" s="2" t="n">
        <f aca="false">B68+I68</f>
        <v>4.2295</v>
      </c>
    </row>
    <row r="69" customFormat="false" ht="12.75" hidden="false" customHeight="false" outlineLevel="0" collapsed="false">
      <c r="A69" s="1" t="n">
        <f aca="false">[4]Curves!$A75</f>
        <v>38961</v>
      </c>
      <c r="B69" s="2" t="n">
        <f aca="false">[4]Curves!$E75</f>
        <v>3.6725</v>
      </c>
      <c r="C69" s="264" t="n">
        <f aca="false">[4]Curves!$B75</f>
        <v>0.3975</v>
      </c>
      <c r="D69" s="2" t="n">
        <f aca="false">B69+C69</f>
        <v>4.07</v>
      </c>
      <c r="E69" s="2" t="n">
        <f aca="false">[4]Curves!$J75</f>
        <v>0.13</v>
      </c>
      <c r="F69" s="2" t="n">
        <f aca="false">B69+E69</f>
        <v>3.8025</v>
      </c>
      <c r="G69" s="2" t="n">
        <f aca="false">[4]Curves!$K75</f>
        <v>0.315</v>
      </c>
      <c r="H69" s="2" t="n">
        <f aca="false">B69+G69</f>
        <v>3.9875</v>
      </c>
      <c r="I69" s="2" t="n">
        <f aca="false">[4]Curves!$G75</f>
        <v>0.36</v>
      </c>
      <c r="J69" s="2" t="n">
        <f aca="false">B69+I69</f>
        <v>4.0325</v>
      </c>
    </row>
    <row r="70" customFormat="false" ht="12.75" hidden="false" customHeight="false" outlineLevel="0" collapsed="false">
      <c r="A70" s="1" t="n">
        <f aca="false">[4]Curves!$A76</f>
        <v>38991</v>
      </c>
      <c r="B70" s="2" t="n">
        <f aca="false">[4]Curves!$E76</f>
        <v>3.5075</v>
      </c>
      <c r="C70" s="264" t="n">
        <f aca="false">[4]Curves!$B76</f>
        <v>0.4</v>
      </c>
      <c r="D70" s="2" t="n">
        <f aca="false">B70+C70</f>
        <v>3.9075</v>
      </c>
      <c r="E70" s="2" t="n">
        <f aca="false">[4]Curves!$J76</f>
        <v>0.13</v>
      </c>
      <c r="F70" s="2" t="n">
        <f aca="false">B70+E70</f>
        <v>3.6375</v>
      </c>
      <c r="G70" s="2" t="n">
        <f aca="false">[4]Curves!$K76</f>
        <v>0.36</v>
      </c>
      <c r="H70" s="2" t="n">
        <f aca="false">B70+G70</f>
        <v>3.8675</v>
      </c>
      <c r="I70" s="2" t="n">
        <f aca="false">[4]Curves!$G76</f>
        <v>0.4</v>
      </c>
      <c r="J70" s="2" t="n">
        <f aca="false">B70+I70</f>
        <v>3.9075</v>
      </c>
    </row>
    <row r="71" customFormat="false" ht="12.75" hidden="false" customHeight="false" outlineLevel="0" collapsed="false">
      <c r="A71" s="1" t="n">
        <f aca="false">[4]Curves!$A77</f>
        <v>39022</v>
      </c>
      <c r="B71" s="2" t="n">
        <f aca="false">[4]Curves!$E77</f>
        <v>3.5025</v>
      </c>
      <c r="C71" s="264" t="n">
        <f aca="false">[4]Curves!$B77</f>
        <v>0.555</v>
      </c>
      <c r="D71" s="2" t="n">
        <f aca="false">B71+C71</f>
        <v>4.0575</v>
      </c>
      <c r="E71" s="2" t="n">
        <f aca="false">[4]Curves!$J77</f>
        <v>0.13</v>
      </c>
      <c r="F71" s="2" t="n">
        <f aca="false">B71+E71</f>
        <v>3.6325</v>
      </c>
      <c r="G71" s="2" t="n">
        <f aca="false">[4]Curves!$K77</f>
        <v>0.46</v>
      </c>
      <c r="H71" s="2" t="n">
        <f aca="false">B71+G71</f>
        <v>3.9625</v>
      </c>
      <c r="I71" s="2" t="n">
        <f aca="false">[4]Curves!$G77</f>
        <v>0.73</v>
      </c>
      <c r="J71" s="2" t="n">
        <f aca="false">B71+I71</f>
        <v>4.2325</v>
      </c>
    </row>
    <row r="72" customFormat="false" ht="12.75" hidden="false" customHeight="false" outlineLevel="0" collapsed="false">
      <c r="A72" s="1" t="n">
        <f aca="false">[4]Curves!$A78</f>
        <v>39052</v>
      </c>
      <c r="B72" s="2" t="n">
        <f aca="false">[4]Curves!$E78</f>
        <v>3.5405</v>
      </c>
      <c r="C72" s="264" t="n">
        <f aca="false">[4]Curves!$B78</f>
        <v>0.91</v>
      </c>
      <c r="D72" s="2" t="n">
        <f aca="false">B72+C72</f>
        <v>4.4505</v>
      </c>
      <c r="E72" s="2" t="n">
        <f aca="false">[4]Curves!$J78</f>
        <v>0.13</v>
      </c>
      <c r="F72" s="2" t="n">
        <f aca="false">B72+E72</f>
        <v>3.6705</v>
      </c>
      <c r="G72" s="2" t="n">
        <f aca="false">[4]Curves!$K78</f>
        <v>0.77</v>
      </c>
      <c r="H72" s="2" t="n">
        <f aca="false">B72+G72</f>
        <v>4.3105</v>
      </c>
      <c r="I72" s="2" t="n">
        <f aca="false">[4]Curves!$G78</f>
        <v>0.98</v>
      </c>
      <c r="J72" s="2" t="n">
        <f aca="false">B72+I72</f>
        <v>4.5205</v>
      </c>
    </row>
    <row r="73" customFormat="false" ht="12.75" hidden="false" customHeight="false" outlineLevel="0" collapsed="false">
      <c r="A73" s="1" t="n">
        <f aca="false">[4]Curves!$A79</f>
        <v>39083</v>
      </c>
      <c r="B73" s="2" t="n">
        <f aca="false">[4]Curves!$E79</f>
        <v>3.5855</v>
      </c>
      <c r="C73" s="264" t="n">
        <f aca="false">[4]Curves!$B79</f>
        <v>1.215</v>
      </c>
      <c r="D73" s="2" t="n">
        <f aca="false">B73+C73</f>
        <v>4.8005</v>
      </c>
      <c r="E73" s="2" t="n">
        <f aca="false">[4]Curves!$J79</f>
        <v>0.045</v>
      </c>
      <c r="F73" s="2" t="n">
        <f aca="false">B73+E73</f>
        <v>3.6305</v>
      </c>
      <c r="G73" s="2" t="n">
        <f aca="false">[4]Curves!$K79</f>
        <v>1.04</v>
      </c>
      <c r="H73" s="2" t="n">
        <f aca="false">B73+G73</f>
        <v>4.6255</v>
      </c>
      <c r="I73" s="2" t="n">
        <f aca="false">[4]Curves!$G79</f>
        <v>1.6</v>
      </c>
      <c r="J73" s="2" t="n">
        <f aca="false">B73+I73</f>
        <v>5.1855</v>
      </c>
    </row>
    <row r="74" customFormat="false" ht="12.75" hidden="false" customHeight="false" outlineLevel="0" collapsed="false">
      <c r="A74" s="1" t="n">
        <f aca="false">[4]Curves!$A80</f>
        <v>39114</v>
      </c>
      <c r="B74" s="2" t="n">
        <f aca="false">[4]Curves!$E80</f>
        <v>3.6235</v>
      </c>
      <c r="C74" s="264" t="n">
        <f aca="false">[4]Curves!$B80</f>
        <v>1.215</v>
      </c>
      <c r="D74" s="2" t="n">
        <f aca="false">B74+C74</f>
        <v>4.8385</v>
      </c>
      <c r="E74" s="2" t="n">
        <f aca="false">[4]Curves!$J80</f>
        <v>0.045</v>
      </c>
      <c r="F74" s="2" t="n">
        <f aca="false">B74+E74</f>
        <v>3.6685</v>
      </c>
      <c r="G74" s="2" t="n">
        <f aca="false">[4]Curves!$K80</f>
        <v>1.04</v>
      </c>
      <c r="H74" s="2" t="n">
        <f aca="false">B74+G74</f>
        <v>4.6635</v>
      </c>
      <c r="I74" s="2" t="n">
        <f aca="false">[4]Curves!$G80</f>
        <v>1.6</v>
      </c>
      <c r="J74" s="2" t="n">
        <f aca="false">B74+I74</f>
        <v>5.2235</v>
      </c>
    </row>
    <row r="75" customFormat="false" ht="12.75" hidden="false" customHeight="false" outlineLevel="0" collapsed="false">
      <c r="A75" s="1" t="n">
        <f aca="false">[4]Curves!$A81</f>
        <v>39142</v>
      </c>
      <c r="B75" s="2" t="n">
        <f aca="false">[4]Curves!$E81</f>
        <v>3.6175</v>
      </c>
      <c r="C75" s="264" t="n">
        <f aca="false">[4]Curves!$B81</f>
        <v>0.655</v>
      </c>
      <c r="D75" s="2" t="n">
        <f aca="false">B75+C75</f>
        <v>4.2725</v>
      </c>
      <c r="E75" s="2" t="n">
        <f aca="false">[4]Curves!$J81</f>
        <v>0.045</v>
      </c>
      <c r="F75" s="2" t="n">
        <f aca="false">B75+E75</f>
        <v>3.6625</v>
      </c>
      <c r="G75" s="2" t="n">
        <f aca="false">[4]Curves!$K81</f>
        <v>0.54</v>
      </c>
      <c r="H75" s="2" t="n">
        <f aca="false">B75+G75</f>
        <v>4.1575</v>
      </c>
      <c r="I75" s="2" t="n">
        <f aca="false">[4]Curves!$G81</f>
        <v>0.72</v>
      </c>
      <c r="J75" s="2" t="n">
        <f aca="false">B75+I75</f>
        <v>4.3375</v>
      </c>
    </row>
    <row r="76" customFormat="false" ht="12.75" hidden="false" customHeight="false" outlineLevel="0" collapsed="false">
      <c r="A76" s="1" t="n">
        <f aca="false">[4]Curves!$A82</f>
        <v>39173</v>
      </c>
      <c r="B76" s="2" t="n">
        <f aca="false">[4]Curves!$E82</f>
        <v>3.6175</v>
      </c>
      <c r="C76" s="264" t="n">
        <f aca="false">[4]Curves!$B82</f>
        <v>0.435</v>
      </c>
      <c r="D76" s="2" t="n">
        <f aca="false">B76+C76</f>
        <v>4.0525</v>
      </c>
      <c r="E76" s="2" t="n">
        <f aca="false">[4]Curves!$J82</f>
        <v>0.045</v>
      </c>
      <c r="F76" s="2" t="n">
        <f aca="false">B76+E76</f>
        <v>3.6625</v>
      </c>
      <c r="G76" s="2" t="n">
        <f aca="false">[4]Curves!$K82</f>
        <v>0.36</v>
      </c>
      <c r="H76" s="2" t="n">
        <f aca="false">B76+G76</f>
        <v>3.9775</v>
      </c>
      <c r="I76" s="2" t="n">
        <f aca="false">[4]Curves!$G82</f>
        <v>0.38</v>
      </c>
      <c r="J76" s="2" t="n">
        <f aca="false">B76+I76</f>
        <v>3.9975</v>
      </c>
    </row>
    <row r="77" customFormat="false" ht="12.75" hidden="false" customHeight="false" outlineLevel="0" collapsed="false">
      <c r="A77" s="1" t="n">
        <f aca="false">[4]Curves!$A83</f>
        <v>39203</v>
      </c>
      <c r="B77" s="2" t="n">
        <f aca="false">[4]Curves!$E83</f>
        <v>3.7875</v>
      </c>
      <c r="C77" s="264" t="n">
        <f aca="false">[4]Curves!$B83</f>
        <v>0.385</v>
      </c>
      <c r="D77" s="2" t="n">
        <f aca="false">B77+C77</f>
        <v>4.1725</v>
      </c>
      <c r="E77" s="2" t="n">
        <f aca="false">[4]Curves!$J83</f>
        <v>0.045</v>
      </c>
      <c r="F77" s="2" t="n">
        <f aca="false">B77+E77</f>
        <v>3.8325</v>
      </c>
      <c r="G77" s="2" t="n">
        <f aca="false">[4]Curves!$K83</f>
        <v>0.325</v>
      </c>
      <c r="H77" s="2" t="n">
        <f aca="false">B77+G77</f>
        <v>4.1125</v>
      </c>
      <c r="I77" s="2" t="n">
        <f aca="false">[4]Curves!$G83</f>
        <v>0.33</v>
      </c>
      <c r="J77" s="2" t="n">
        <f aca="false">B77+I77</f>
        <v>4.1175</v>
      </c>
    </row>
    <row r="78" customFormat="false" ht="12.75" hidden="false" customHeight="false" outlineLevel="0" collapsed="false">
      <c r="A78" s="1" t="n">
        <f aca="false">[4]Curves!$A84</f>
        <v>39234</v>
      </c>
      <c r="B78" s="2" t="n">
        <f aca="false">[4]Curves!$E84</f>
        <v>3.9395</v>
      </c>
      <c r="C78" s="264" t="n">
        <f aca="false">[4]Curves!$B84</f>
        <v>0.385</v>
      </c>
      <c r="D78" s="2" t="n">
        <f aca="false">B78+C78</f>
        <v>4.3245</v>
      </c>
      <c r="E78" s="2" t="n">
        <f aca="false">[4]Curves!$J84</f>
        <v>0.045</v>
      </c>
      <c r="F78" s="2" t="n">
        <f aca="false">B78+E78</f>
        <v>3.9845</v>
      </c>
      <c r="G78" s="2" t="n">
        <f aca="false">[4]Curves!$K84</f>
        <v>0.335</v>
      </c>
      <c r="H78" s="2" t="n">
        <f aca="false">B78+G78</f>
        <v>4.2745</v>
      </c>
      <c r="I78" s="2" t="n">
        <f aca="false">[4]Curves!$G84</f>
        <v>0.37</v>
      </c>
      <c r="J78" s="2" t="n">
        <f aca="false">B78+I78</f>
        <v>4.3095</v>
      </c>
    </row>
    <row r="79" customFormat="false" ht="12.75" hidden="false" customHeight="false" outlineLevel="0" collapsed="false">
      <c r="A79" s="1" t="n">
        <f aca="false">[4]Curves!$A85</f>
        <v>39264</v>
      </c>
      <c r="B79" s="2" t="n">
        <f aca="false">[4]Curves!$E85</f>
        <v>4.032</v>
      </c>
      <c r="C79" s="264" t="n">
        <f aca="false">[4]Curves!$B85</f>
        <v>0.3975</v>
      </c>
      <c r="D79" s="2" t="n">
        <f aca="false">B79+C79</f>
        <v>4.4295</v>
      </c>
      <c r="E79" s="2" t="n">
        <f aca="false">[4]Curves!$J85</f>
        <v>0.045</v>
      </c>
      <c r="F79" s="2" t="n">
        <f aca="false">B79+E79</f>
        <v>4.077</v>
      </c>
      <c r="G79" s="2" t="n">
        <f aca="false">[4]Curves!$K85</f>
        <v>0.35</v>
      </c>
      <c r="H79" s="2" t="n">
        <f aca="false">B79+G79</f>
        <v>4.382</v>
      </c>
      <c r="I79" s="2" t="n">
        <f aca="false">[4]Curves!$G85</f>
        <v>0.41</v>
      </c>
      <c r="J79" s="2" t="n">
        <f aca="false">B79+I79</f>
        <v>4.442</v>
      </c>
    </row>
    <row r="80" customFormat="false" ht="12.75" hidden="false" customHeight="false" outlineLevel="0" collapsed="false">
      <c r="A80" s="1" t="n">
        <f aca="false">[4]Curves!$A86</f>
        <v>39295</v>
      </c>
      <c r="B80" s="2" t="n">
        <f aca="false">[4]Curves!$E86</f>
        <v>3.917</v>
      </c>
      <c r="C80" s="264" t="n">
        <f aca="false">[4]Curves!$B86</f>
        <v>0.4</v>
      </c>
      <c r="D80" s="2" t="n">
        <f aca="false">B80+C80</f>
        <v>4.317</v>
      </c>
      <c r="E80" s="2" t="n">
        <f aca="false">[4]Curves!$J86</f>
        <v>0.13</v>
      </c>
      <c r="F80" s="2" t="n">
        <f aca="false">B80+E80</f>
        <v>4.047</v>
      </c>
      <c r="G80" s="2" t="n">
        <f aca="false">[4]Curves!$K86</f>
        <v>0.35</v>
      </c>
      <c r="H80" s="2" t="n">
        <f aca="false">B80+G80</f>
        <v>4.267</v>
      </c>
      <c r="I80" s="2" t="n">
        <f aca="false">[4]Curves!$G86</f>
        <v>0.41</v>
      </c>
      <c r="J80" s="2" t="n">
        <f aca="false">B80+I80</f>
        <v>4.327</v>
      </c>
    </row>
    <row r="81" customFormat="false" ht="12.75" hidden="false" customHeight="false" outlineLevel="0" collapsed="false">
      <c r="A81" s="1" t="n">
        <f aca="false">[4]Curves!$A87</f>
        <v>39326</v>
      </c>
      <c r="B81" s="2" t="n">
        <f aca="false">[4]Curves!$E87</f>
        <v>3.77</v>
      </c>
      <c r="C81" s="264" t="n">
        <f aca="false">[4]Curves!$B87</f>
        <v>0.3975</v>
      </c>
      <c r="D81" s="2" t="n">
        <f aca="false">B81+C81</f>
        <v>4.1675</v>
      </c>
      <c r="E81" s="2" t="n">
        <f aca="false">[4]Curves!$J87</f>
        <v>0.13</v>
      </c>
      <c r="F81" s="2" t="n">
        <f aca="false">B81+E81</f>
        <v>3.9</v>
      </c>
      <c r="G81" s="2" t="n">
        <f aca="false">[4]Curves!$K87</f>
        <v>0.315</v>
      </c>
      <c r="H81" s="2" t="n">
        <f aca="false">B81+G81</f>
        <v>4.085</v>
      </c>
      <c r="I81" s="2" t="n">
        <f aca="false">[4]Curves!$G87</f>
        <v>0.36</v>
      </c>
      <c r="J81" s="2" t="n">
        <f aca="false">B81+I81</f>
        <v>4.13</v>
      </c>
    </row>
    <row r="82" customFormat="false" ht="12.75" hidden="false" customHeight="false" outlineLevel="0" collapsed="false">
      <c r="A82" s="1" t="n">
        <f aca="false">[4]Curves!$A88</f>
        <v>39356</v>
      </c>
      <c r="B82" s="2" t="n">
        <f aca="false">[4]Curves!$E88</f>
        <v>3.605</v>
      </c>
      <c r="C82" s="264" t="n">
        <f aca="false">[4]Curves!$B88</f>
        <v>0.4</v>
      </c>
      <c r="D82" s="2" t="n">
        <f aca="false">B82+C82</f>
        <v>4.005</v>
      </c>
      <c r="E82" s="2" t="n">
        <f aca="false">[4]Curves!$J88</f>
        <v>0.13</v>
      </c>
      <c r="F82" s="2" t="n">
        <f aca="false">B82+E82</f>
        <v>3.735</v>
      </c>
      <c r="G82" s="2" t="n">
        <f aca="false">[4]Curves!$K88</f>
        <v>0.36</v>
      </c>
      <c r="H82" s="2" t="n">
        <f aca="false">B82+G82</f>
        <v>3.965</v>
      </c>
      <c r="I82" s="2" t="n">
        <f aca="false">[4]Curves!$G88</f>
        <v>0.4</v>
      </c>
      <c r="J82" s="2" t="n">
        <f aca="false">B82+I82</f>
        <v>4.005</v>
      </c>
    </row>
    <row r="83" customFormat="false" ht="12.75" hidden="false" customHeight="false" outlineLevel="0" collapsed="false">
      <c r="A83" s="1" t="n">
        <f aca="false">[4]Curves!$A89</f>
        <v>39387</v>
      </c>
      <c r="B83" s="2" t="n">
        <f aca="false">[4]Curves!$E89</f>
        <v>3.6</v>
      </c>
      <c r="C83" s="264" t="n">
        <f aca="false">[4]Curves!$B89</f>
        <v>0.555</v>
      </c>
      <c r="D83" s="2" t="n">
        <f aca="false">B83+C83</f>
        <v>4.155</v>
      </c>
      <c r="E83" s="2" t="n">
        <f aca="false">[4]Curves!$J89</f>
        <v>0.13</v>
      </c>
      <c r="F83" s="2" t="n">
        <f aca="false">B83+E83</f>
        <v>3.73</v>
      </c>
      <c r="G83" s="2" t="n">
        <f aca="false">[4]Curves!$K89</f>
        <v>0.46</v>
      </c>
      <c r="H83" s="2" t="n">
        <f aca="false">B83+G83</f>
        <v>4.06</v>
      </c>
      <c r="I83" s="2" t="n">
        <f aca="false">[4]Curves!$G89</f>
        <v>0.73</v>
      </c>
      <c r="J83" s="2" t="n">
        <f aca="false">B83+I83</f>
        <v>4.33</v>
      </c>
    </row>
    <row r="84" customFormat="false" ht="12.75" hidden="false" customHeight="false" outlineLevel="0" collapsed="false">
      <c r="A84" s="1" t="n">
        <f aca="false">[4]Curves!$A90</f>
        <v>39417</v>
      </c>
      <c r="B84" s="2" t="n">
        <f aca="false">[4]Curves!$E90</f>
        <v>3.638</v>
      </c>
      <c r="C84" s="264" t="n">
        <f aca="false">[4]Curves!$B90</f>
        <v>0.91</v>
      </c>
      <c r="D84" s="2" t="n">
        <f aca="false">B84+C84</f>
        <v>4.548</v>
      </c>
      <c r="E84" s="2" t="n">
        <f aca="false">[4]Curves!$J90</f>
        <v>0.13</v>
      </c>
      <c r="F84" s="2" t="n">
        <f aca="false">B84+E84</f>
        <v>3.768</v>
      </c>
      <c r="G84" s="2" t="n">
        <f aca="false">[4]Curves!$K90</f>
        <v>0.77</v>
      </c>
      <c r="H84" s="2" t="n">
        <f aca="false">B84+G84</f>
        <v>4.408</v>
      </c>
      <c r="I84" s="2" t="n">
        <f aca="false">[4]Curves!$G90</f>
        <v>0.98</v>
      </c>
      <c r="J84" s="2" t="n">
        <f aca="false">B84+I84</f>
        <v>4.618</v>
      </c>
    </row>
    <row r="85" customFormat="false" ht="12.75" hidden="false" customHeight="false" outlineLevel="0" collapsed="false">
      <c r="A85" s="1" t="n">
        <f aca="false">[4]Curves!$A91</f>
        <v>39448</v>
      </c>
      <c r="B85" s="2" t="n">
        <f aca="false">[4]Curves!$E91</f>
        <v>3.683</v>
      </c>
      <c r="C85" s="264" t="n">
        <f aca="false">[4]Curves!$B91</f>
        <v>1.215</v>
      </c>
      <c r="D85" s="2" t="n">
        <f aca="false">B85+C85</f>
        <v>4.898</v>
      </c>
      <c r="E85" s="2" t="n">
        <f aca="false">[4]Curves!$J91</f>
        <v>0.045</v>
      </c>
      <c r="F85" s="2" t="n">
        <f aca="false">B85+E85</f>
        <v>3.728</v>
      </c>
      <c r="G85" s="2" t="n">
        <f aca="false">[4]Curves!$K91</f>
        <v>1.04</v>
      </c>
      <c r="H85" s="2" t="n">
        <f aca="false">B85+G85</f>
        <v>4.723</v>
      </c>
      <c r="I85" s="2" t="n">
        <f aca="false">[4]Curves!$G91</f>
        <v>1.6</v>
      </c>
      <c r="J85" s="2" t="n">
        <f aca="false">B85+I85</f>
        <v>5.283</v>
      </c>
    </row>
    <row r="86" customFormat="false" ht="12.75" hidden="false" customHeight="false" outlineLevel="0" collapsed="false">
      <c r="A86" s="1" t="n">
        <f aca="false">[4]Curves!$A92</f>
        <v>39479</v>
      </c>
      <c r="B86" s="2" t="n">
        <f aca="false">[4]Curves!$E92</f>
        <v>3.721</v>
      </c>
      <c r="C86" s="264" t="n">
        <f aca="false">[4]Curves!$B92</f>
        <v>1.215</v>
      </c>
      <c r="D86" s="2" t="n">
        <f aca="false">B86+C86</f>
        <v>4.936</v>
      </c>
      <c r="E86" s="2" t="n">
        <f aca="false">[4]Curves!$J92</f>
        <v>0.045</v>
      </c>
      <c r="F86" s="2" t="n">
        <f aca="false">B86+E86</f>
        <v>3.766</v>
      </c>
      <c r="G86" s="2" t="n">
        <f aca="false">[4]Curves!$K92</f>
        <v>1.04</v>
      </c>
      <c r="H86" s="2" t="n">
        <f aca="false">B86+G86</f>
        <v>4.761</v>
      </c>
      <c r="I86" s="2" t="n">
        <f aca="false">[4]Curves!$G92</f>
        <v>1.6</v>
      </c>
      <c r="J86" s="2" t="n">
        <f aca="false">B86+I86</f>
        <v>5.321</v>
      </c>
    </row>
    <row r="87" customFormat="false" ht="12.75" hidden="false" customHeight="false" outlineLevel="0" collapsed="false">
      <c r="A87" s="1" t="n">
        <f aca="false">[4]Curves!$A93</f>
        <v>39508</v>
      </c>
      <c r="B87" s="2" t="n">
        <f aca="false">[4]Curves!$E93</f>
        <v>3.715</v>
      </c>
      <c r="C87" s="264" t="n">
        <f aca="false">[4]Curves!$B93</f>
        <v>0.655</v>
      </c>
      <c r="D87" s="2" t="n">
        <f aca="false">B87+C87</f>
        <v>4.37</v>
      </c>
      <c r="E87" s="2" t="n">
        <f aca="false">[4]Curves!$J93</f>
        <v>0.045</v>
      </c>
      <c r="F87" s="2" t="n">
        <f aca="false">B87+E87</f>
        <v>3.76</v>
      </c>
      <c r="G87" s="2" t="n">
        <f aca="false">[4]Curves!$K93</f>
        <v>0.54</v>
      </c>
      <c r="H87" s="2" t="n">
        <f aca="false">B87+G87</f>
        <v>4.255</v>
      </c>
      <c r="I87" s="2" t="n">
        <f aca="false">[4]Curves!$G93</f>
        <v>0.72</v>
      </c>
      <c r="J87" s="2" t="n">
        <f aca="false">B87+I87</f>
        <v>4.435</v>
      </c>
    </row>
    <row r="88" customFormat="false" ht="12.75" hidden="false" customHeight="false" outlineLevel="0" collapsed="false">
      <c r="A88" s="1" t="n">
        <f aca="false">[4]Curves!$A94</f>
        <v>39539</v>
      </c>
      <c r="B88" s="2" t="n">
        <f aca="false">[4]Curves!$E94</f>
        <v>3.715</v>
      </c>
      <c r="C88" s="264" t="n">
        <f aca="false">[4]Curves!$B94</f>
        <v>0.435</v>
      </c>
      <c r="D88" s="2" t="n">
        <f aca="false">B88+C88</f>
        <v>4.15</v>
      </c>
      <c r="E88" s="2" t="n">
        <f aca="false">[4]Curves!$J94</f>
        <v>0.045</v>
      </c>
      <c r="F88" s="2" t="n">
        <f aca="false">B88+E88</f>
        <v>3.76</v>
      </c>
      <c r="G88" s="2" t="n">
        <f aca="false">[4]Curves!$K94</f>
        <v>0.36</v>
      </c>
      <c r="H88" s="2" t="n">
        <f aca="false">B88+G88</f>
        <v>4.075</v>
      </c>
      <c r="I88" s="2" t="n">
        <f aca="false">[4]Curves!$G94</f>
        <v>0.38</v>
      </c>
      <c r="J88" s="2" t="n">
        <f aca="false">B88+I88</f>
        <v>4.095</v>
      </c>
    </row>
    <row r="89" customFormat="false" ht="12.75" hidden="false" customHeight="false" outlineLevel="0" collapsed="false">
      <c r="A89" s="1" t="n">
        <f aca="false">[4]Curves!$A95</f>
        <v>39569</v>
      </c>
      <c r="B89" s="2" t="n">
        <f aca="false">[4]Curves!$E95</f>
        <v>3.885</v>
      </c>
      <c r="C89" s="264" t="n">
        <f aca="false">[4]Curves!$B95</f>
        <v>0.385</v>
      </c>
      <c r="D89" s="2" t="n">
        <f aca="false">B89+C89</f>
        <v>4.27</v>
      </c>
      <c r="E89" s="2" t="n">
        <f aca="false">[4]Curves!$J95</f>
        <v>0.045</v>
      </c>
      <c r="F89" s="2" t="n">
        <f aca="false">B89+E89</f>
        <v>3.93</v>
      </c>
      <c r="G89" s="2" t="n">
        <f aca="false">[4]Curves!$K95</f>
        <v>0.325</v>
      </c>
      <c r="H89" s="2" t="n">
        <f aca="false">B89+G89</f>
        <v>4.21</v>
      </c>
      <c r="I89" s="2" t="n">
        <f aca="false">[4]Curves!$G95</f>
        <v>0.33</v>
      </c>
      <c r="J89" s="2" t="n">
        <f aca="false">B89+I89</f>
        <v>4.215</v>
      </c>
    </row>
    <row r="90" customFormat="false" ht="12.75" hidden="false" customHeight="false" outlineLevel="0" collapsed="false">
      <c r="A90" s="1" t="n">
        <f aca="false">[4]Curves!$A96</f>
        <v>39600</v>
      </c>
      <c r="B90" s="2" t="n">
        <f aca="false">[4]Curves!$E96</f>
        <v>4.037</v>
      </c>
      <c r="C90" s="264" t="n">
        <f aca="false">[4]Curves!$B96</f>
        <v>0.385</v>
      </c>
      <c r="D90" s="2" t="n">
        <f aca="false">B90+C90</f>
        <v>4.422</v>
      </c>
      <c r="E90" s="2" t="n">
        <f aca="false">[4]Curves!$J96</f>
        <v>0.045</v>
      </c>
      <c r="F90" s="2" t="n">
        <f aca="false">B90+E90</f>
        <v>4.082</v>
      </c>
      <c r="G90" s="2" t="n">
        <f aca="false">[4]Curves!$K96</f>
        <v>0.335</v>
      </c>
      <c r="H90" s="2" t="n">
        <f aca="false">B90+G90</f>
        <v>4.372</v>
      </c>
      <c r="I90" s="2" t="n">
        <f aca="false">[4]Curves!$G96</f>
        <v>0.37</v>
      </c>
      <c r="J90" s="2" t="n">
        <f aca="false">B90+I90</f>
        <v>4.407</v>
      </c>
    </row>
    <row r="91" customFormat="false" ht="12.75" hidden="false" customHeight="false" outlineLevel="0" collapsed="false">
      <c r="A91" s="1" t="n">
        <f aca="false">[4]Curves!$A97</f>
        <v>39630</v>
      </c>
      <c r="B91" s="2" t="n">
        <f aca="false">[4]Curves!$E97</f>
        <v>4.132</v>
      </c>
      <c r="C91" s="264" t="n">
        <f aca="false">[4]Curves!$B97</f>
        <v>0.3975</v>
      </c>
      <c r="D91" s="2" t="n">
        <f aca="false">B91+C91</f>
        <v>4.5295</v>
      </c>
      <c r="E91" s="2" t="n">
        <f aca="false">[4]Curves!$J97</f>
        <v>0.045</v>
      </c>
      <c r="F91" s="2" t="n">
        <f aca="false">B91+E91</f>
        <v>4.177</v>
      </c>
      <c r="G91" s="2" t="n">
        <f aca="false">[4]Curves!$K97</f>
        <v>0.35</v>
      </c>
      <c r="H91" s="2" t="n">
        <f aca="false">B91+G91</f>
        <v>4.482</v>
      </c>
      <c r="I91" s="2" t="n">
        <f aca="false">[4]Curves!$G97</f>
        <v>0.41</v>
      </c>
      <c r="J91" s="2" t="n">
        <f aca="false">B91+I91</f>
        <v>4.542</v>
      </c>
    </row>
    <row r="92" customFormat="false" ht="12.75" hidden="false" customHeight="false" outlineLevel="0" collapsed="false">
      <c r="A92" s="1" t="n">
        <f aca="false">[4]Curves!$A98</f>
        <v>39661</v>
      </c>
      <c r="B92" s="2" t="n">
        <f aca="false">[4]Curves!$E98</f>
        <v>4.017</v>
      </c>
      <c r="C92" s="264" t="n">
        <f aca="false">[4]Curves!$B98</f>
        <v>0.4</v>
      </c>
      <c r="D92" s="2" t="n">
        <f aca="false">B92+C92</f>
        <v>4.417</v>
      </c>
      <c r="E92" s="2" t="n">
        <f aca="false">[4]Curves!$J98</f>
        <v>0.13</v>
      </c>
      <c r="F92" s="2" t="n">
        <f aca="false">B92+E92</f>
        <v>4.147</v>
      </c>
      <c r="G92" s="2" t="n">
        <f aca="false">[4]Curves!$K98</f>
        <v>0.35</v>
      </c>
      <c r="H92" s="2" t="n">
        <f aca="false">B92+G92</f>
        <v>4.367</v>
      </c>
      <c r="I92" s="2" t="n">
        <f aca="false">[4]Curves!$G98</f>
        <v>0.41</v>
      </c>
      <c r="J92" s="2" t="n">
        <f aca="false">B92+I92</f>
        <v>4.427</v>
      </c>
    </row>
    <row r="93" customFormat="false" ht="12.75" hidden="false" customHeight="false" outlineLevel="0" collapsed="false">
      <c r="A93" s="1" t="n">
        <f aca="false">[4]Curves!$A99</f>
        <v>39692</v>
      </c>
      <c r="B93" s="2" t="n">
        <f aca="false">[4]Curves!$E99</f>
        <v>3.87</v>
      </c>
      <c r="C93" s="264" t="n">
        <f aca="false">[4]Curves!$B99</f>
        <v>0.3975</v>
      </c>
      <c r="D93" s="2" t="n">
        <f aca="false">B93+C93</f>
        <v>4.2675</v>
      </c>
      <c r="E93" s="2" t="n">
        <f aca="false">[4]Curves!$J99</f>
        <v>0.13</v>
      </c>
      <c r="F93" s="2" t="n">
        <f aca="false">B93+E93</f>
        <v>4</v>
      </c>
      <c r="G93" s="2" t="n">
        <f aca="false">[4]Curves!$K99</f>
        <v>0.315</v>
      </c>
      <c r="H93" s="2" t="n">
        <f aca="false">B93+G93</f>
        <v>4.185</v>
      </c>
      <c r="I93" s="2" t="n">
        <f aca="false">[4]Curves!$G99</f>
        <v>0.36</v>
      </c>
      <c r="J93" s="2" t="n">
        <f aca="false">B93+I93</f>
        <v>4.23</v>
      </c>
    </row>
    <row r="94" customFormat="false" ht="12.75" hidden="false" customHeight="false" outlineLevel="0" collapsed="false">
      <c r="A94" s="1" t="n">
        <f aca="false">[4]Curves!$A100</f>
        <v>39722</v>
      </c>
      <c r="B94" s="2" t="n">
        <f aca="false">[4]Curves!$E100</f>
        <v>3.705</v>
      </c>
      <c r="C94" s="264" t="n">
        <f aca="false">[4]Curves!$B100</f>
        <v>0.4</v>
      </c>
      <c r="D94" s="2" t="n">
        <f aca="false">B94+C94</f>
        <v>4.105</v>
      </c>
      <c r="E94" s="2" t="n">
        <f aca="false">[4]Curves!$J100</f>
        <v>0.13</v>
      </c>
      <c r="F94" s="2" t="n">
        <f aca="false">B94+E94</f>
        <v>3.835</v>
      </c>
      <c r="G94" s="2" t="n">
        <f aca="false">[4]Curves!$K100</f>
        <v>0.36</v>
      </c>
      <c r="H94" s="2" t="n">
        <f aca="false">B94+G94</f>
        <v>4.065</v>
      </c>
      <c r="I94" s="2" t="n">
        <f aca="false">[4]Curves!$G100</f>
        <v>0.4</v>
      </c>
      <c r="J94" s="2" t="n">
        <f aca="false">B94+I94</f>
        <v>4.105</v>
      </c>
    </row>
    <row r="95" customFormat="false" ht="12.75" hidden="false" customHeight="false" outlineLevel="0" collapsed="false">
      <c r="A95" s="1" t="n">
        <f aca="false">[4]Curves!$A101</f>
        <v>39753</v>
      </c>
      <c r="B95" s="2" t="n">
        <f aca="false">[4]Curves!$E101</f>
        <v>3.7</v>
      </c>
      <c r="C95" s="264" t="n">
        <f aca="false">[4]Curves!$B101</f>
        <v>0.555</v>
      </c>
      <c r="D95" s="2" t="n">
        <f aca="false">B95+C95</f>
        <v>4.255</v>
      </c>
      <c r="E95" s="2" t="n">
        <f aca="false">[4]Curves!$J101</f>
        <v>0.13</v>
      </c>
      <c r="F95" s="2" t="n">
        <f aca="false">B95+E95</f>
        <v>3.83</v>
      </c>
      <c r="G95" s="2" t="n">
        <f aca="false">[4]Curves!$K101</f>
        <v>0.46</v>
      </c>
      <c r="H95" s="2" t="n">
        <f aca="false">B95+G95</f>
        <v>4.16</v>
      </c>
      <c r="I95" s="2" t="n">
        <f aca="false">[4]Curves!$G101</f>
        <v>0.73</v>
      </c>
      <c r="J95" s="2" t="n">
        <f aca="false">B95+I95</f>
        <v>4.43</v>
      </c>
    </row>
    <row r="96" customFormat="false" ht="12.75" hidden="false" customHeight="false" outlineLevel="0" collapsed="false">
      <c r="A96" s="1" t="n">
        <f aca="false">[4]Curves!$A102</f>
        <v>39783</v>
      </c>
      <c r="B96" s="2" t="n">
        <f aca="false">[4]Curves!$E102</f>
        <v>3.738</v>
      </c>
      <c r="C96" s="264" t="n">
        <f aca="false">[4]Curves!$B102</f>
        <v>0.91</v>
      </c>
      <c r="D96" s="2" t="n">
        <f aca="false">B96+C96</f>
        <v>4.648</v>
      </c>
      <c r="E96" s="2" t="n">
        <f aca="false">[4]Curves!$J102</f>
        <v>0.13</v>
      </c>
      <c r="F96" s="2" t="n">
        <f aca="false">B96+E96</f>
        <v>3.868</v>
      </c>
      <c r="G96" s="2" t="n">
        <f aca="false">[4]Curves!$K102</f>
        <v>0.77</v>
      </c>
      <c r="H96" s="2" t="n">
        <f aca="false">B96+G96</f>
        <v>4.508</v>
      </c>
      <c r="I96" s="2" t="n">
        <f aca="false">[4]Curves!$G102</f>
        <v>0.98</v>
      </c>
      <c r="J96" s="2" t="n">
        <f aca="false">B96+I96</f>
        <v>4.718</v>
      </c>
    </row>
    <row r="97" customFormat="false" ht="12.75" hidden="false" customHeight="false" outlineLevel="0" collapsed="false">
      <c r="A97" s="1" t="n">
        <f aca="false">[4]Curves!$A103</f>
        <v>39814</v>
      </c>
      <c r="B97" s="2" t="n">
        <f aca="false">[4]Curves!$E103</f>
        <v>3.783</v>
      </c>
      <c r="C97" s="264" t="n">
        <f aca="false">[4]Curves!$B103</f>
        <v>1.215</v>
      </c>
      <c r="D97" s="2" t="n">
        <f aca="false">B97+C97</f>
        <v>4.998</v>
      </c>
      <c r="E97" s="2" t="n">
        <f aca="false">[4]Curves!$J103</f>
        <v>0.045</v>
      </c>
      <c r="F97" s="2" t="n">
        <f aca="false">B97+E97</f>
        <v>3.828</v>
      </c>
      <c r="G97" s="2" t="n">
        <f aca="false">[4]Curves!$K103</f>
        <v>1.04</v>
      </c>
      <c r="H97" s="2" t="n">
        <f aca="false">B97+G97</f>
        <v>4.823</v>
      </c>
      <c r="I97" s="2" t="n">
        <f aca="false">[4]Curves!$G103</f>
        <v>1.6</v>
      </c>
      <c r="J97" s="2" t="n">
        <f aca="false">B97+I97</f>
        <v>5.383</v>
      </c>
    </row>
    <row r="98" customFormat="false" ht="12.75" hidden="false" customHeight="false" outlineLevel="0" collapsed="false">
      <c r="A98" s="1" t="n">
        <f aca="false">[4]Curves!$A104</f>
        <v>39845</v>
      </c>
      <c r="B98" s="2" t="n">
        <f aca="false">[4]Curves!$E104</f>
        <v>3.821</v>
      </c>
      <c r="C98" s="264" t="n">
        <f aca="false">[4]Curves!$B104</f>
        <v>1.215</v>
      </c>
      <c r="D98" s="2" t="n">
        <f aca="false">B98+C98</f>
        <v>5.036</v>
      </c>
      <c r="E98" s="2" t="n">
        <f aca="false">[4]Curves!$J104</f>
        <v>0.045</v>
      </c>
      <c r="F98" s="2" t="n">
        <f aca="false">B98+E98</f>
        <v>3.866</v>
      </c>
      <c r="G98" s="2" t="n">
        <f aca="false">[4]Curves!$K104</f>
        <v>1.04</v>
      </c>
      <c r="H98" s="2" t="n">
        <f aca="false">B98+G98</f>
        <v>4.861</v>
      </c>
      <c r="I98" s="2" t="n">
        <f aca="false">[4]Curves!$G104</f>
        <v>1.6</v>
      </c>
      <c r="J98" s="2" t="n">
        <f aca="false">B98+I98</f>
        <v>5.421</v>
      </c>
    </row>
    <row r="99" customFormat="false" ht="12.75" hidden="false" customHeight="false" outlineLevel="0" collapsed="false">
      <c r="A99" s="1" t="n">
        <f aca="false">[4]Curves!$A105</f>
        <v>39873</v>
      </c>
      <c r="B99" s="2" t="n">
        <f aca="false">[4]Curves!$E105</f>
        <v>3.815</v>
      </c>
      <c r="C99" s="264" t="n">
        <f aca="false">[4]Curves!$B105</f>
        <v>0.655</v>
      </c>
      <c r="D99" s="2" t="n">
        <f aca="false">B99+C99</f>
        <v>4.47</v>
      </c>
      <c r="E99" s="2" t="n">
        <f aca="false">[4]Curves!$J105</f>
        <v>0.045</v>
      </c>
      <c r="F99" s="2" t="n">
        <f aca="false">B99+E99</f>
        <v>3.86</v>
      </c>
      <c r="G99" s="2" t="n">
        <f aca="false">[4]Curves!$K105</f>
        <v>0.54</v>
      </c>
      <c r="H99" s="2" t="n">
        <f aca="false">B99+G99</f>
        <v>4.355</v>
      </c>
      <c r="I99" s="2" t="n">
        <f aca="false">[4]Curves!$G105</f>
        <v>0.72</v>
      </c>
      <c r="J99" s="2" t="n">
        <f aca="false">B99+I99</f>
        <v>4.535</v>
      </c>
    </row>
    <row r="100" customFormat="false" ht="12.75" hidden="false" customHeight="false" outlineLevel="0" collapsed="false">
      <c r="A100" s="1" t="n">
        <f aca="false">[4]Curves!$A106</f>
        <v>39904</v>
      </c>
      <c r="B100" s="2" t="n">
        <f aca="false">[4]Curves!$E106</f>
        <v>3.815</v>
      </c>
      <c r="C100" s="264" t="n">
        <f aca="false">[4]Curves!$B106</f>
        <v>0.435</v>
      </c>
      <c r="D100" s="2" t="n">
        <f aca="false">B100+C100</f>
        <v>4.25</v>
      </c>
      <c r="E100" s="2" t="n">
        <f aca="false">[4]Curves!$J106</f>
        <v>0.045</v>
      </c>
      <c r="F100" s="2" t="n">
        <f aca="false">B100+E100</f>
        <v>3.86</v>
      </c>
      <c r="G100" s="2" t="n">
        <f aca="false">[4]Curves!$K106</f>
        <v>0.36</v>
      </c>
      <c r="H100" s="2" t="n">
        <f aca="false">B100+G100</f>
        <v>4.175</v>
      </c>
      <c r="I100" s="2" t="n">
        <f aca="false">[4]Curves!$G106</f>
        <v>0.38</v>
      </c>
      <c r="J100" s="2" t="n">
        <f aca="false">B100+I100</f>
        <v>4.195</v>
      </c>
    </row>
    <row r="101" customFormat="false" ht="12.75" hidden="false" customHeight="false" outlineLevel="0" collapsed="false">
      <c r="A101" s="1" t="n">
        <f aca="false">[4]Curves!$A107</f>
        <v>39934</v>
      </c>
      <c r="B101" s="2" t="n">
        <f aca="false">[4]Curves!$E107</f>
        <v>3.985</v>
      </c>
      <c r="C101" s="264" t="n">
        <f aca="false">[4]Curves!$B107</f>
        <v>0.385</v>
      </c>
      <c r="D101" s="2" t="n">
        <f aca="false">B101+C101</f>
        <v>4.37</v>
      </c>
      <c r="E101" s="2" t="n">
        <f aca="false">[4]Curves!$J107</f>
        <v>0.045</v>
      </c>
      <c r="F101" s="2" t="n">
        <f aca="false">B101+E101</f>
        <v>4.03</v>
      </c>
      <c r="G101" s="2" t="n">
        <f aca="false">[4]Curves!$K107</f>
        <v>0.325</v>
      </c>
      <c r="H101" s="2" t="n">
        <f aca="false">B101+G101</f>
        <v>4.31</v>
      </c>
      <c r="I101" s="2" t="n">
        <f aca="false">[4]Curves!$G107</f>
        <v>0.33</v>
      </c>
      <c r="J101" s="2" t="n">
        <f aca="false">B101+I101</f>
        <v>4.315</v>
      </c>
    </row>
    <row r="102" customFormat="false" ht="12.75" hidden="false" customHeight="false" outlineLevel="0" collapsed="false">
      <c r="A102" s="1" t="n">
        <f aca="false">[4]Curves!$A108</f>
        <v>39965</v>
      </c>
      <c r="B102" s="2" t="n">
        <f aca="false">[4]Curves!$E108</f>
        <v>4.137</v>
      </c>
      <c r="C102" s="264" t="n">
        <f aca="false">[4]Curves!$B108</f>
        <v>0.385</v>
      </c>
      <c r="D102" s="2" t="n">
        <f aca="false">B102+C102</f>
        <v>4.522</v>
      </c>
      <c r="E102" s="2" t="n">
        <f aca="false">[4]Curves!$J108</f>
        <v>0.045</v>
      </c>
      <c r="F102" s="2" t="n">
        <f aca="false">B102+E102</f>
        <v>4.182</v>
      </c>
      <c r="G102" s="2" t="n">
        <f aca="false">[4]Curves!$K108</f>
        <v>0.335</v>
      </c>
      <c r="H102" s="2" t="n">
        <f aca="false">B102+G102</f>
        <v>4.472</v>
      </c>
      <c r="I102" s="2" t="n">
        <f aca="false">[4]Curves!$G108</f>
        <v>0.37</v>
      </c>
      <c r="J102" s="2" t="n">
        <f aca="false">B102+I102</f>
        <v>4.507</v>
      </c>
    </row>
    <row r="103" customFormat="false" ht="12.75" hidden="false" customHeight="false" outlineLevel="0" collapsed="false">
      <c r="A103" s="1" t="n">
        <f aca="false">[4]Curves!$A109</f>
        <v>39995</v>
      </c>
      <c r="B103" s="2" t="n">
        <f aca="false">[4]Curves!$E109</f>
        <v>4.2345</v>
      </c>
      <c r="C103" s="264" t="n">
        <f aca="false">[4]Curves!$B109</f>
        <v>0.3975</v>
      </c>
      <c r="D103" s="2" t="n">
        <f aca="false">B103+C103</f>
        <v>4.632</v>
      </c>
      <c r="E103" s="2" t="n">
        <f aca="false">[4]Curves!$J109</f>
        <v>0.045</v>
      </c>
      <c r="F103" s="2" t="n">
        <f aca="false">B103+E103</f>
        <v>4.2795</v>
      </c>
      <c r="G103" s="2" t="n">
        <f aca="false">[4]Curves!$K109</f>
        <v>0.35</v>
      </c>
      <c r="H103" s="2" t="n">
        <f aca="false">B103+G103</f>
        <v>4.5845</v>
      </c>
      <c r="I103" s="2" t="n">
        <f aca="false">[4]Curves!$G109</f>
        <v>0.41</v>
      </c>
      <c r="J103" s="2" t="n">
        <f aca="false">B103+I103</f>
        <v>4.6445</v>
      </c>
    </row>
    <row r="104" customFormat="false" ht="12.75" hidden="false" customHeight="false" outlineLevel="0" collapsed="false">
      <c r="A104" s="1" t="n">
        <f aca="false">[4]Curves!$A110</f>
        <v>40026</v>
      </c>
      <c r="B104" s="2" t="n">
        <f aca="false">[4]Curves!$E110</f>
        <v>4.1195</v>
      </c>
      <c r="C104" s="264" t="n">
        <f aca="false">[4]Curves!$B110</f>
        <v>0.4</v>
      </c>
      <c r="D104" s="2" t="n">
        <f aca="false">B104+C104</f>
        <v>4.5195</v>
      </c>
      <c r="E104" s="2" t="n">
        <f aca="false">[4]Curves!$J110</f>
        <v>0.13</v>
      </c>
      <c r="F104" s="2" t="n">
        <f aca="false">B104+E104</f>
        <v>4.2495</v>
      </c>
      <c r="G104" s="2" t="n">
        <f aca="false">[4]Curves!$K110</f>
        <v>0.35</v>
      </c>
      <c r="H104" s="2" t="n">
        <f aca="false">B104+G104</f>
        <v>4.4695</v>
      </c>
      <c r="I104" s="2" t="n">
        <f aca="false">[4]Curves!$G110</f>
        <v>0.41</v>
      </c>
      <c r="J104" s="2" t="n">
        <f aca="false">B104+I104</f>
        <v>4.5295</v>
      </c>
    </row>
    <row r="105" customFormat="false" ht="12.75" hidden="false" customHeight="false" outlineLevel="0" collapsed="false">
      <c r="A105" s="1" t="n">
        <f aca="false">[4]Curves!$A111</f>
        <v>40057</v>
      </c>
      <c r="B105" s="2" t="n">
        <f aca="false">[4]Curves!$E111</f>
        <v>3.9725</v>
      </c>
      <c r="C105" s="264" t="n">
        <f aca="false">[4]Curves!$B111</f>
        <v>0.3975</v>
      </c>
      <c r="D105" s="2" t="n">
        <f aca="false">B105+C105</f>
        <v>4.37</v>
      </c>
      <c r="E105" s="2" t="n">
        <f aca="false">[4]Curves!$J111</f>
        <v>0.13</v>
      </c>
      <c r="F105" s="2" t="n">
        <f aca="false">B105+E105</f>
        <v>4.1025</v>
      </c>
      <c r="G105" s="2" t="n">
        <f aca="false">[4]Curves!$K111</f>
        <v>0.315</v>
      </c>
      <c r="H105" s="2" t="n">
        <f aca="false">B105+G105</f>
        <v>4.2875</v>
      </c>
      <c r="I105" s="2" t="n">
        <f aca="false">[4]Curves!$G111</f>
        <v>0.36</v>
      </c>
      <c r="J105" s="2" t="n">
        <f aca="false">B105+I105</f>
        <v>4.3325</v>
      </c>
    </row>
    <row r="106" customFormat="false" ht="12.75" hidden="false" customHeight="false" outlineLevel="0" collapsed="false">
      <c r="A106" s="1" t="n">
        <f aca="false">[4]Curves!$A112</f>
        <v>40087</v>
      </c>
      <c r="B106" s="2" t="n">
        <f aca="false">[4]Curves!$E112</f>
        <v>3.8075</v>
      </c>
      <c r="C106" s="264" t="n">
        <f aca="false">[4]Curves!$B112</f>
        <v>0.4</v>
      </c>
      <c r="D106" s="2" t="n">
        <f aca="false">B106+C106</f>
        <v>4.2075</v>
      </c>
      <c r="E106" s="2" t="n">
        <f aca="false">[4]Curves!$J112</f>
        <v>0.13</v>
      </c>
      <c r="F106" s="2" t="n">
        <f aca="false">B106+E106</f>
        <v>3.9375</v>
      </c>
      <c r="G106" s="2" t="n">
        <f aca="false">[4]Curves!$K112</f>
        <v>0.36</v>
      </c>
      <c r="H106" s="2" t="n">
        <f aca="false">B106+G106</f>
        <v>4.1675</v>
      </c>
      <c r="I106" s="2" t="n">
        <f aca="false">[4]Curves!$G112</f>
        <v>0.4</v>
      </c>
      <c r="J106" s="2" t="n">
        <f aca="false">B106+I106</f>
        <v>4.2075</v>
      </c>
    </row>
    <row r="107" customFormat="false" ht="12.75" hidden="false" customHeight="false" outlineLevel="0" collapsed="false">
      <c r="A107" s="1" t="n">
        <f aca="false">[4]Curves!$A113</f>
        <v>40118</v>
      </c>
      <c r="B107" s="2" t="n">
        <f aca="false">[4]Curves!$E113</f>
        <v>3.8025</v>
      </c>
      <c r="C107" s="264" t="n">
        <f aca="false">[4]Curves!$B113</f>
        <v>0.555</v>
      </c>
      <c r="D107" s="2" t="n">
        <f aca="false">B107+C107</f>
        <v>4.3575</v>
      </c>
      <c r="E107" s="2" t="n">
        <f aca="false">[4]Curves!$J113</f>
        <v>0.13</v>
      </c>
      <c r="F107" s="2" t="n">
        <f aca="false">B107+E107</f>
        <v>3.9325</v>
      </c>
      <c r="G107" s="2" t="n">
        <f aca="false">[4]Curves!$K113</f>
        <v>0.46</v>
      </c>
      <c r="H107" s="2" t="n">
        <f aca="false">B107+G107</f>
        <v>4.2625</v>
      </c>
      <c r="I107" s="2" t="n">
        <f aca="false">[4]Curves!$G113</f>
        <v>0.73</v>
      </c>
      <c r="J107" s="2" t="n">
        <f aca="false">B107+I107</f>
        <v>4.5325</v>
      </c>
    </row>
    <row r="108" customFormat="false" ht="12.75" hidden="false" customHeight="false" outlineLevel="0" collapsed="false">
      <c r="A108" s="1" t="n">
        <f aca="false">[4]Curves!$A114</f>
        <v>40148</v>
      </c>
      <c r="B108" s="2" t="n">
        <f aca="false">[4]Curves!$E114</f>
        <v>3.8405</v>
      </c>
      <c r="C108" s="264" t="n">
        <f aca="false">[4]Curves!$B114</f>
        <v>0.91</v>
      </c>
      <c r="D108" s="2" t="n">
        <f aca="false">B108+C108</f>
        <v>4.7505</v>
      </c>
      <c r="E108" s="2" t="n">
        <f aca="false">[4]Curves!$J114</f>
        <v>0.13</v>
      </c>
      <c r="F108" s="2" t="n">
        <f aca="false">B108+E108</f>
        <v>3.9705</v>
      </c>
      <c r="G108" s="2" t="n">
        <f aca="false">[4]Curves!$K114</f>
        <v>0.77</v>
      </c>
      <c r="H108" s="2" t="n">
        <f aca="false">B108+G108</f>
        <v>4.6105</v>
      </c>
      <c r="I108" s="2" t="n">
        <f aca="false">[4]Curves!$G114</f>
        <v>0.98</v>
      </c>
      <c r="J108" s="2" t="n">
        <f aca="false">B108+I108</f>
        <v>4.8205</v>
      </c>
    </row>
    <row r="109" customFormat="false" ht="12.75" hidden="false" customHeight="false" outlineLevel="0" collapsed="false">
      <c r="A109" s="1" t="n">
        <f aca="false">[4]Curves!$A115</f>
        <v>40179</v>
      </c>
      <c r="B109" s="2" t="n">
        <f aca="false">[4]Curves!$E115</f>
        <v>3.8855</v>
      </c>
      <c r="C109" s="264" t="n">
        <f aca="false">[4]Curves!$B115</f>
        <v>1.215</v>
      </c>
      <c r="D109" s="2" t="n">
        <f aca="false">B109+C109</f>
        <v>5.1005</v>
      </c>
      <c r="E109" s="2" t="n">
        <f aca="false">[4]Curves!$J115</f>
        <v>0.045</v>
      </c>
      <c r="F109" s="2" t="n">
        <f aca="false">B109+E109</f>
        <v>3.9305</v>
      </c>
      <c r="G109" s="2" t="n">
        <f aca="false">[4]Curves!$K115</f>
        <v>1.04</v>
      </c>
      <c r="H109" s="2" t="n">
        <f aca="false">B109+G109</f>
        <v>4.9255</v>
      </c>
      <c r="I109" s="2" t="n">
        <f aca="false">[4]Curves!$G115</f>
        <v>1.6</v>
      </c>
      <c r="J109" s="2" t="n">
        <f aca="false">B109+I109</f>
        <v>5.4855</v>
      </c>
    </row>
    <row r="110" customFormat="false" ht="12.75" hidden="false" customHeight="false" outlineLevel="0" collapsed="false">
      <c r="A110" s="1" t="n">
        <f aca="false">[4]Curves!$A116</f>
        <v>40210</v>
      </c>
      <c r="B110" s="2" t="n">
        <f aca="false">[4]Curves!$E116</f>
        <v>3.9235</v>
      </c>
      <c r="C110" s="264" t="n">
        <f aca="false">[4]Curves!$B116</f>
        <v>1.215</v>
      </c>
      <c r="D110" s="2" t="n">
        <f aca="false">B110+C110</f>
        <v>5.1385</v>
      </c>
      <c r="E110" s="2" t="n">
        <f aca="false">[4]Curves!$J116</f>
        <v>0.045</v>
      </c>
      <c r="F110" s="2" t="n">
        <f aca="false">B110+E110</f>
        <v>3.9685</v>
      </c>
      <c r="G110" s="2" t="n">
        <f aca="false">[4]Curves!$K116</f>
        <v>1.04</v>
      </c>
      <c r="H110" s="2" t="n">
        <f aca="false">B110+G110</f>
        <v>4.9635</v>
      </c>
      <c r="I110" s="2" t="n">
        <f aca="false">[4]Curves!$G116</f>
        <v>1.6</v>
      </c>
      <c r="J110" s="2" t="n">
        <f aca="false">B110+I110</f>
        <v>5.5235</v>
      </c>
    </row>
    <row r="111" customFormat="false" ht="12.75" hidden="false" customHeight="false" outlineLevel="0" collapsed="false">
      <c r="A111" s="1" t="n">
        <f aca="false">[4]Curves!$A117</f>
        <v>40238</v>
      </c>
      <c r="B111" s="2" t="n">
        <f aca="false">[4]Curves!$E117</f>
        <v>3.9175</v>
      </c>
      <c r="C111" s="264" t="n">
        <f aca="false">[4]Curves!$B117</f>
        <v>0.655</v>
      </c>
      <c r="D111" s="2" t="n">
        <f aca="false">B111+C111</f>
        <v>4.5725</v>
      </c>
      <c r="E111" s="2" t="n">
        <f aca="false">[4]Curves!$J117</f>
        <v>0.045</v>
      </c>
      <c r="F111" s="2" t="n">
        <f aca="false">B111+E111</f>
        <v>3.9625</v>
      </c>
      <c r="G111" s="2" t="n">
        <f aca="false">[4]Curves!$K117</f>
        <v>0.54</v>
      </c>
      <c r="H111" s="2" t="n">
        <f aca="false">B111+G111</f>
        <v>4.4575</v>
      </c>
      <c r="I111" s="2" t="n">
        <f aca="false">[4]Curves!$G117</f>
        <v>0.72</v>
      </c>
      <c r="J111" s="2" t="n">
        <f aca="false">B111+I111</f>
        <v>4.6375</v>
      </c>
    </row>
    <row r="112" customFormat="false" ht="12.75" hidden="false" customHeight="false" outlineLevel="0" collapsed="false">
      <c r="A112" s="1" t="n">
        <f aca="false">[4]Curves!$A118</f>
        <v>40269</v>
      </c>
      <c r="B112" s="2" t="n">
        <f aca="false">[4]Curves!$E118</f>
        <v>3.9175</v>
      </c>
      <c r="C112" s="264" t="n">
        <f aca="false">[4]Curves!$B118</f>
        <v>0.435</v>
      </c>
      <c r="D112" s="2" t="n">
        <f aca="false">B112+C112</f>
        <v>4.3525</v>
      </c>
      <c r="E112" s="2" t="n">
        <f aca="false">[4]Curves!$J118</f>
        <v>0.045</v>
      </c>
      <c r="F112" s="2" t="n">
        <f aca="false">B112+E112</f>
        <v>3.9625</v>
      </c>
      <c r="G112" s="2" t="n">
        <f aca="false">[4]Curves!$K118</f>
        <v>0.36</v>
      </c>
      <c r="H112" s="2" t="n">
        <f aca="false">B112+G112</f>
        <v>4.2775</v>
      </c>
      <c r="I112" s="2" t="n">
        <f aca="false">[4]Curves!$G118</f>
        <v>0.38</v>
      </c>
      <c r="J112" s="2" t="n">
        <f aca="false">B112+I112</f>
        <v>4.2975</v>
      </c>
    </row>
    <row r="113" customFormat="false" ht="12.75" hidden="false" customHeight="false" outlineLevel="0" collapsed="false">
      <c r="A113" s="1" t="n">
        <f aca="false">[4]Curves!$A119</f>
        <v>40299</v>
      </c>
      <c r="B113" s="2" t="n">
        <f aca="false">[4]Curves!$E119</f>
        <v>4.0875</v>
      </c>
      <c r="C113" s="264" t="n">
        <f aca="false">[4]Curves!$B119</f>
        <v>0.385</v>
      </c>
      <c r="D113" s="2" t="n">
        <f aca="false">B113+C113</f>
        <v>4.4725</v>
      </c>
      <c r="E113" s="2" t="n">
        <f aca="false">[4]Curves!$J119</f>
        <v>0.045</v>
      </c>
      <c r="F113" s="2" t="n">
        <f aca="false">B113+E113</f>
        <v>4.1325</v>
      </c>
      <c r="G113" s="2" t="n">
        <f aca="false">[4]Curves!$K119</f>
        <v>0.325</v>
      </c>
      <c r="H113" s="2" t="n">
        <f aca="false">B113+G113</f>
        <v>4.4125</v>
      </c>
      <c r="I113" s="2" t="n">
        <f aca="false">[4]Curves!$G119</f>
        <v>0.33</v>
      </c>
      <c r="J113" s="2" t="n">
        <f aca="false">B113+I113</f>
        <v>4.4175</v>
      </c>
    </row>
    <row r="114" customFormat="false" ht="12.75" hidden="false" customHeight="false" outlineLevel="0" collapsed="false">
      <c r="A114" s="1" t="n">
        <f aca="false">[4]Curves!$A120</f>
        <v>40330</v>
      </c>
      <c r="B114" s="2" t="n">
        <f aca="false">[4]Curves!$E120</f>
        <v>4.2395</v>
      </c>
      <c r="C114" s="264" t="n">
        <f aca="false">[4]Curves!$B120</f>
        <v>0.385</v>
      </c>
      <c r="D114" s="2" t="n">
        <f aca="false">B114+C114</f>
        <v>4.6245</v>
      </c>
      <c r="E114" s="2" t="n">
        <f aca="false">[4]Curves!$J120</f>
        <v>0.045</v>
      </c>
      <c r="F114" s="2" t="n">
        <f aca="false">B114+E114</f>
        <v>4.2845</v>
      </c>
      <c r="G114" s="2" t="n">
        <f aca="false">[4]Curves!$K120</f>
        <v>0.335</v>
      </c>
      <c r="H114" s="2" t="n">
        <f aca="false">B114+G114</f>
        <v>4.5745</v>
      </c>
      <c r="I114" s="2" t="n">
        <f aca="false">[4]Curves!$G120</f>
        <v>0.37</v>
      </c>
      <c r="J114" s="2" t="n">
        <f aca="false">B114+I114</f>
        <v>4.6095</v>
      </c>
    </row>
    <row r="115" customFormat="false" ht="12.75" hidden="false" customHeight="false" outlineLevel="0" collapsed="false">
      <c r="A115" s="1" t="n">
        <f aca="false">[4]Curves!$A121</f>
        <v>40360</v>
      </c>
      <c r="B115" s="2" t="n">
        <f aca="false">[4]Curves!$E121</f>
        <v>4.3395</v>
      </c>
      <c r="C115" s="264" t="n">
        <f aca="false">[4]Curves!$B121</f>
        <v>0.3975</v>
      </c>
      <c r="D115" s="2" t="n">
        <f aca="false">B115+C115</f>
        <v>4.737</v>
      </c>
      <c r="E115" s="2" t="n">
        <f aca="false">[4]Curves!$J121</f>
        <v>0.045</v>
      </c>
      <c r="F115" s="2" t="n">
        <f aca="false">B115+E115</f>
        <v>4.3845</v>
      </c>
      <c r="G115" s="2" t="n">
        <f aca="false">[4]Curves!$K121</f>
        <v>0.35</v>
      </c>
      <c r="H115" s="2" t="n">
        <f aca="false">B115+G115</f>
        <v>4.6895</v>
      </c>
      <c r="I115" s="2" t="n">
        <f aca="false">[4]Curves!$G121</f>
        <v>0.41</v>
      </c>
      <c r="J115" s="2" t="n">
        <f aca="false">B115+I115</f>
        <v>4.7495</v>
      </c>
    </row>
    <row r="116" customFormat="false" ht="12.75" hidden="false" customHeight="false" outlineLevel="0" collapsed="false">
      <c r="A116" s="1" t="n">
        <f aca="false">[4]Curves!$A122</f>
        <v>40391</v>
      </c>
      <c r="B116" s="2" t="n">
        <f aca="false">[4]Curves!$E122</f>
        <v>4.2245</v>
      </c>
      <c r="C116" s="264" t="n">
        <f aca="false">[4]Curves!$B122</f>
        <v>0.4</v>
      </c>
      <c r="D116" s="2" t="n">
        <f aca="false">B116+C116</f>
        <v>4.6245</v>
      </c>
      <c r="E116" s="2" t="n">
        <f aca="false">[4]Curves!$J122</f>
        <v>0.13</v>
      </c>
      <c r="F116" s="2" t="n">
        <f aca="false">B116+E116</f>
        <v>4.3545</v>
      </c>
      <c r="G116" s="2" t="n">
        <f aca="false">[4]Curves!$K122</f>
        <v>0.35</v>
      </c>
      <c r="H116" s="2" t="n">
        <f aca="false">B116+G116</f>
        <v>4.5745</v>
      </c>
      <c r="I116" s="2" t="n">
        <f aca="false">[4]Curves!$G122</f>
        <v>0.41</v>
      </c>
      <c r="J116" s="2" t="n">
        <f aca="false">B116+I116</f>
        <v>4.6345</v>
      </c>
    </row>
    <row r="117" customFormat="false" ht="12.75" hidden="false" customHeight="false" outlineLevel="0" collapsed="false">
      <c r="A117" s="1" t="n">
        <f aca="false">[4]Curves!$A123</f>
        <v>40422</v>
      </c>
      <c r="B117" s="2" t="n">
        <f aca="false">[4]Curves!$E123</f>
        <v>4.0775</v>
      </c>
      <c r="C117" s="264" t="n">
        <f aca="false">[4]Curves!$B123</f>
        <v>0.3975</v>
      </c>
      <c r="D117" s="2" t="n">
        <f aca="false">B117+C117</f>
        <v>4.475</v>
      </c>
      <c r="E117" s="2" t="n">
        <f aca="false">[4]Curves!$J123</f>
        <v>0.13</v>
      </c>
      <c r="F117" s="2" t="n">
        <f aca="false">B117+E117</f>
        <v>4.2075</v>
      </c>
      <c r="G117" s="2" t="n">
        <f aca="false">[4]Curves!$K123</f>
        <v>0.315</v>
      </c>
      <c r="H117" s="2" t="n">
        <f aca="false">B117+G117</f>
        <v>4.3925</v>
      </c>
      <c r="I117" s="2" t="n">
        <f aca="false">[4]Curves!$G123</f>
        <v>0.36</v>
      </c>
      <c r="J117" s="2" t="n">
        <f aca="false">B117+I117</f>
        <v>4.4375</v>
      </c>
    </row>
    <row r="118" customFormat="false" ht="12.75" hidden="false" customHeight="false" outlineLevel="0" collapsed="false">
      <c r="A118" s="1" t="n">
        <f aca="false">[4]Curves!$A124</f>
        <v>40452</v>
      </c>
      <c r="B118" s="2" t="n">
        <f aca="false">[4]Curves!$E124</f>
        <v>3.9125</v>
      </c>
      <c r="C118" s="264" t="n">
        <f aca="false">[4]Curves!$B124</f>
        <v>0.4</v>
      </c>
      <c r="D118" s="2" t="n">
        <f aca="false">B118+C118</f>
        <v>4.3125</v>
      </c>
      <c r="E118" s="2" t="n">
        <f aca="false">[4]Curves!$J124</f>
        <v>0.13</v>
      </c>
      <c r="F118" s="2" t="n">
        <f aca="false">B118+E118</f>
        <v>4.0425</v>
      </c>
      <c r="G118" s="2" t="n">
        <f aca="false">[4]Curves!$K124</f>
        <v>0.36</v>
      </c>
      <c r="H118" s="2" t="n">
        <f aca="false">B118+G118</f>
        <v>4.2725</v>
      </c>
      <c r="I118" s="2" t="n">
        <f aca="false">[4]Curves!$G124</f>
        <v>0.4</v>
      </c>
      <c r="J118" s="2" t="n">
        <f aca="false">B118+I118</f>
        <v>4.3125</v>
      </c>
    </row>
    <row r="119" customFormat="false" ht="12.75" hidden="false" customHeight="false" outlineLevel="0" collapsed="false">
      <c r="A119" s="1" t="n">
        <f aca="false">[4]Curves!$A125</f>
        <v>40483</v>
      </c>
      <c r="B119" s="2" t="n">
        <f aca="false">[4]Curves!$E125</f>
        <v>3.9075</v>
      </c>
      <c r="C119" s="264" t="n">
        <f aca="false">[4]Curves!$B125</f>
        <v>0.555</v>
      </c>
      <c r="D119" s="2" t="n">
        <f aca="false">B119+C119</f>
        <v>4.4625</v>
      </c>
      <c r="E119" s="2" t="n">
        <f aca="false">[4]Curves!$J125</f>
        <v>0.13</v>
      </c>
      <c r="F119" s="2" t="n">
        <f aca="false">B119+E119</f>
        <v>4.0375</v>
      </c>
      <c r="G119" s="2" t="n">
        <f aca="false">[4]Curves!$K125</f>
        <v>0.46</v>
      </c>
      <c r="H119" s="2" t="n">
        <f aca="false">B119+G119</f>
        <v>4.3675</v>
      </c>
      <c r="I119" s="2" t="n">
        <f aca="false">[4]Curves!$G125</f>
        <v>0.73</v>
      </c>
      <c r="J119" s="2" t="n">
        <f aca="false">B119+I119</f>
        <v>4.6375</v>
      </c>
    </row>
    <row r="120" customFormat="false" ht="12.75" hidden="false" customHeight="false" outlineLevel="0" collapsed="false">
      <c r="A120" s="1" t="n">
        <f aca="false">[4]Curves!$A126</f>
        <v>40513</v>
      </c>
      <c r="B120" s="2" t="n">
        <f aca="false">[4]Curves!$E126</f>
        <v>3.9455</v>
      </c>
      <c r="C120" s="264" t="n">
        <f aca="false">[4]Curves!$B126</f>
        <v>0.91</v>
      </c>
      <c r="D120" s="2" t="n">
        <f aca="false">B120+C120</f>
        <v>4.8555</v>
      </c>
      <c r="E120" s="2" t="n">
        <f aca="false">[4]Curves!$J126</f>
        <v>0.13</v>
      </c>
      <c r="F120" s="2" t="n">
        <f aca="false">B120+E120</f>
        <v>4.0755</v>
      </c>
      <c r="G120" s="2" t="n">
        <f aca="false">[4]Curves!$K126</f>
        <v>0.77</v>
      </c>
      <c r="H120" s="2" t="n">
        <f aca="false">B120+G120</f>
        <v>4.7155</v>
      </c>
      <c r="I120" s="2" t="n">
        <f aca="false">[4]Curves!$G126</f>
        <v>0.98</v>
      </c>
      <c r="J120" s="2" t="n">
        <f aca="false">B120+I120</f>
        <v>4.9255</v>
      </c>
    </row>
    <row r="121" customFormat="false" ht="12.75" hidden="false" customHeight="false" outlineLevel="0" collapsed="false">
      <c r="A121" s="1" t="n">
        <f aca="false">[4]Curves!$A127</f>
        <v>40544</v>
      </c>
      <c r="B121" s="2" t="n">
        <f aca="false">[4]Curves!$E127</f>
        <v>3.9905</v>
      </c>
      <c r="C121" s="264" t="n">
        <f aca="false">[4]Curves!$B127</f>
        <v>1.215</v>
      </c>
      <c r="D121" s="2" t="n">
        <f aca="false">B121+C121</f>
        <v>5.2055</v>
      </c>
      <c r="E121" s="2" t="n">
        <f aca="false">[4]Curves!$J127</f>
        <v>0.045</v>
      </c>
      <c r="F121" s="2" t="n">
        <f aca="false">B121+E121</f>
        <v>4.0355</v>
      </c>
      <c r="G121" s="2" t="n">
        <f aca="false">[4]Curves!$K127</f>
        <v>1.04</v>
      </c>
      <c r="H121" s="2" t="n">
        <f aca="false">B121+G121</f>
        <v>5.0305</v>
      </c>
      <c r="I121" s="2" t="n">
        <f aca="false">[4]Curves!$G127</f>
        <v>1.6</v>
      </c>
      <c r="J121" s="2" t="n">
        <f aca="false">B121+I121</f>
        <v>5.5905</v>
      </c>
    </row>
    <row r="122" customFormat="false" ht="12.75" hidden="false" customHeight="false" outlineLevel="0" collapsed="false">
      <c r="A122" s="1" t="n">
        <f aca="false">[4]Curves!$A128</f>
        <v>40575</v>
      </c>
      <c r="B122" s="2" t="n">
        <f aca="false">[4]Curves!$E128</f>
        <v>4.0285</v>
      </c>
      <c r="C122" s="264" t="n">
        <f aca="false">[4]Curves!$B128</f>
        <v>1.215</v>
      </c>
      <c r="D122" s="2" t="n">
        <f aca="false">B122+C122</f>
        <v>5.2435</v>
      </c>
      <c r="E122" s="2" t="n">
        <f aca="false">[4]Curves!$J128</f>
        <v>0.045</v>
      </c>
      <c r="F122" s="2" t="n">
        <f aca="false">B122+E122</f>
        <v>4.0735</v>
      </c>
      <c r="G122" s="2" t="n">
        <f aca="false">[4]Curves!$K128</f>
        <v>1.04</v>
      </c>
      <c r="H122" s="2" t="n">
        <f aca="false">B122+G122</f>
        <v>5.0685</v>
      </c>
      <c r="I122" s="2" t="n">
        <f aca="false">[4]Curves!$G128</f>
        <v>1.6</v>
      </c>
      <c r="J122" s="2" t="n">
        <f aca="false">B122+I122</f>
        <v>5.6285</v>
      </c>
    </row>
    <row r="123" customFormat="false" ht="12.75" hidden="false" customHeight="false" outlineLevel="0" collapsed="false">
      <c r="A123" s="1" t="n">
        <f aca="false">[4]Curves!$A129</f>
        <v>40603</v>
      </c>
      <c r="B123" s="2" t="n">
        <f aca="false">[4]Curves!$E129</f>
        <v>4.0225</v>
      </c>
      <c r="C123" s="264" t="n">
        <f aca="false">[4]Curves!$B129</f>
        <v>0.655</v>
      </c>
      <c r="D123" s="2" t="n">
        <f aca="false">B123+C123</f>
        <v>4.6775</v>
      </c>
      <c r="E123" s="2" t="n">
        <f aca="false">[4]Curves!$J129</f>
        <v>0.045</v>
      </c>
      <c r="F123" s="2" t="n">
        <f aca="false">B123+E123</f>
        <v>4.0675</v>
      </c>
      <c r="G123" s="2" t="n">
        <f aca="false">[4]Curves!$K129</f>
        <v>0.54</v>
      </c>
      <c r="H123" s="2" t="n">
        <f aca="false">B123+G123</f>
        <v>4.5625</v>
      </c>
      <c r="I123" s="2" t="n">
        <f aca="false">[4]Curves!$G129</f>
        <v>0.72</v>
      </c>
      <c r="J123" s="2" t="n">
        <f aca="false">B123+I123</f>
        <v>4.7425</v>
      </c>
    </row>
    <row r="124" customFormat="false" ht="12.75" hidden="false" customHeight="false" outlineLevel="0" collapsed="false">
      <c r="A124" s="1" t="n">
        <f aca="false">[4]Curves!$A130</f>
        <v>40634</v>
      </c>
      <c r="B124" s="2" t="n">
        <f aca="false">[4]Curves!$E130</f>
        <v>4.0225</v>
      </c>
      <c r="C124" s="264" t="n">
        <f aca="false">[4]Curves!$B130</f>
        <v>0.435</v>
      </c>
      <c r="D124" s="2" t="n">
        <f aca="false">B124+C124</f>
        <v>4.4575</v>
      </c>
      <c r="E124" s="2" t="n">
        <f aca="false">[4]Curves!$J130</f>
        <v>0.045</v>
      </c>
      <c r="F124" s="2" t="n">
        <f aca="false">B124+E124</f>
        <v>4.0675</v>
      </c>
      <c r="G124" s="2" t="n">
        <f aca="false">[4]Curves!$K130</f>
        <v>0.36</v>
      </c>
      <c r="H124" s="2" t="n">
        <f aca="false">B124+G124</f>
        <v>4.3825</v>
      </c>
      <c r="I124" s="2" t="n">
        <f aca="false">[4]Curves!$G130</f>
        <v>0.38</v>
      </c>
      <c r="J124" s="2" t="n">
        <f aca="false">B124+I124</f>
        <v>4.4025</v>
      </c>
    </row>
    <row r="125" customFormat="false" ht="12.75" hidden="false" customHeight="false" outlineLevel="0" collapsed="false">
      <c r="F125" s="2"/>
    </row>
    <row r="126" customFormat="false" ht="12.75" hidden="false" customHeight="false" outlineLevel="0" collapsed="false">
      <c r="F126" s="2"/>
    </row>
    <row r="127" customFormat="false" ht="12.75" hidden="false" customHeight="false" outlineLevel="0" collapsed="false">
      <c r="F127" s="2"/>
    </row>
    <row r="128" customFormat="false" ht="12.75" hidden="false" customHeight="false" outlineLevel="0" collapsed="false">
      <c r="F128" s="2"/>
    </row>
    <row r="129" customFormat="false" ht="12.75" hidden="false" customHeight="false" outlineLevel="0" collapsed="false">
      <c r="A129" s="1"/>
    </row>
    <row r="130" customFormat="false" ht="12.75" hidden="false" customHeight="false" outlineLevel="0" collapsed="false">
      <c r="A130" s="1"/>
    </row>
    <row r="131" customFormat="false" ht="12.75" hidden="false" customHeight="false" outlineLevel="0" collapsed="false">
      <c r="A131" s="1"/>
    </row>
    <row r="132" customFormat="false" ht="12.75" hidden="false" customHeight="false" outlineLevel="0" collapsed="false">
      <c r="A132" s="1"/>
    </row>
    <row r="133" customFormat="false" ht="12.75" hidden="false" customHeight="false" outlineLevel="0" collapsed="false">
      <c r="A133" s="1"/>
    </row>
    <row r="134" customFormat="false" ht="12.75" hidden="false" customHeight="false" outlineLevel="0" collapsed="false">
      <c r="A134" s="1"/>
    </row>
    <row r="135" customFormat="false" ht="12.75" hidden="false" customHeight="false" outlineLevel="0" collapsed="false">
      <c r="A135" s="1"/>
    </row>
    <row r="136" customFormat="false" ht="12.75" hidden="false" customHeight="false" outlineLevel="0" collapsed="false">
      <c r="A136" s="1"/>
    </row>
    <row r="137" customFormat="false" ht="12.75" hidden="false" customHeight="false" outlineLevel="0" collapsed="false">
      <c r="A137" s="1"/>
    </row>
    <row r="138" customFormat="false" ht="12.75" hidden="false" customHeight="false" outlineLevel="0" collapsed="false">
      <c r="A138" s="1"/>
    </row>
    <row r="139" customFormat="false" ht="12.75" hidden="false" customHeight="false" outlineLevel="0" collapsed="false">
      <c r="A139" s="1"/>
    </row>
    <row r="140" customFormat="false" ht="12.75" hidden="false" customHeight="false" outlineLevel="0" collapsed="false">
      <c r="A140" s="1"/>
    </row>
    <row r="141" customFormat="false" ht="12.75" hidden="false" customHeight="false" outlineLevel="0" collapsed="false">
      <c r="A141" s="1"/>
    </row>
    <row r="142" customFormat="false" ht="12.75" hidden="false" customHeight="false" outlineLevel="0" collapsed="false">
      <c r="A142" s="1"/>
    </row>
    <row r="143" customFormat="false" ht="12.75" hidden="false" customHeight="false" outlineLevel="0" collapsed="false">
      <c r="A143" s="1"/>
    </row>
    <row r="144" customFormat="false" ht="12.75" hidden="false" customHeight="false" outlineLevel="0" collapsed="false">
      <c r="A144" s="1"/>
    </row>
    <row r="145" customFormat="false" ht="12.75" hidden="false" customHeight="false" outlineLevel="0" collapsed="false">
      <c r="A145" s="1"/>
    </row>
    <row r="146" customFormat="false" ht="12.75" hidden="false" customHeight="false" outlineLevel="0" collapsed="false">
      <c r="A146" s="1"/>
    </row>
    <row r="147" customFormat="false" ht="12.75" hidden="false" customHeight="false" outlineLevel="0" collapsed="false">
      <c r="A147" s="1"/>
    </row>
    <row r="148" customFormat="false" ht="12.75" hidden="false" customHeight="false" outlineLevel="0" collapsed="false">
      <c r="A148" s="1"/>
    </row>
    <row r="149" customFormat="false" ht="12.75" hidden="false" customHeight="false" outlineLevel="0" collapsed="false">
      <c r="A149" s="1"/>
    </row>
    <row r="150" customFormat="false" ht="12.75" hidden="false" customHeight="false" outlineLevel="0" collapsed="false">
      <c r="A150" s="1"/>
    </row>
    <row r="151" customFormat="false" ht="12.75" hidden="false" customHeight="false" outlineLevel="0" collapsed="false">
      <c r="A151" s="1"/>
    </row>
    <row r="152" customFormat="false" ht="12.75" hidden="false" customHeight="false" outlineLevel="0" collapsed="false">
      <c r="A152" s="1"/>
    </row>
    <row r="153" customFormat="false" ht="12.75" hidden="false" customHeight="false" outlineLevel="0" collapsed="false">
      <c r="A153" s="1"/>
    </row>
    <row r="154" customFormat="false" ht="12.75" hidden="false" customHeight="false" outlineLevel="0" collapsed="false">
      <c r="A154" s="1"/>
    </row>
    <row r="155" customFormat="false" ht="12.75" hidden="false" customHeight="false" outlineLevel="0" collapsed="false">
      <c r="A155" s="1"/>
    </row>
    <row r="156" customFormat="false" ht="12.75" hidden="false" customHeight="false" outlineLevel="0" collapsed="false">
      <c r="A156" s="1"/>
    </row>
    <row r="157" customFormat="false" ht="12.75" hidden="false" customHeight="false" outlineLevel="0" collapsed="false">
      <c r="A157" s="1"/>
    </row>
    <row r="158" customFormat="false" ht="12.75" hidden="false" customHeight="false" outlineLevel="0" collapsed="false">
      <c r="A158" s="1"/>
    </row>
    <row r="159" customFormat="false" ht="12.75" hidden="false" customHeight="false" outlineLevel="0" collapsed="false">
      <c r="A159" s="1"/>
    </row>
    <row r="160" customFormat="false" ht="12.75" hidden="false" customHeight="false" outlineLevel="0" collapsed="false">
      <c r="A160" s="1"/>
    </row>
    <row r="161" customFormat="false" ht="12" hidden="false" customHeight="true" outlineLevel="0" collapsed="false">
      <c r="A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7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9" activeCellId="0" sqref="E9:E25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6" width="15.14"/>
    <col collapsed="false" customWidth="true" hidden="true" outlineLevel="0" max="2" min="2" style="16" width="7.84"/>
    <col collapsed="false" customWidth="false" hidden="false" outlineLevel="0" max="6" min="3" style="16" width="9.13"/>
    <col collapsed="false" customWidth="true" hidden="false" outlineLevel="0" max="10" min="7" style="16" width="9.84"/>
    <col collapsed="false" customWidth="true" hidden="true" outlineLevel="0" max="12" min="11" style="16" width="9.84"/>
    <col collapsed="false" customWidth="true" hidden="false" outlineLevel="0" max="15" min="13" style="16" width="9.84"/>
    <col collapsed="false" customWidth="true" hidden="true" outlineLevel="0" max="17" min="16" style="16" width="9.84"/>
    <col collapsed="false" customWidth="true" hidden="false" outlineLevel="0" max="19" min="18" style="16" width="9.84"/>
    <col collapsed="false" customWidth="true" hidden="false" outlineLevel="0" max="22" min="20" style="16" width="10.41"/>
    <col collapsed="false" customWidth="true" hidden="false" outlineLevel="0" max="23" min="23" style="16" width="14.7"/>
    <col collapsed="false" customWidth="true" hidden="false" outlineLevel="0" max="24" min="24" style="16" width="10.7"/>
    <col collapsed="false" customWidth="true" hidden="false" outlineLevel="0" max="25" min="25" style="44" width="9.84"/>
    <col collapsed="false" customWidth="true" hidden="false" outlineLevel="0" max="26" min="26" style="32" width="14.84"/>
    <col collapsed="false" customWidth="true" hidden="false" outlineLevel="0" max="27" min="27" style="16" width="12.99"/>
    <col collapsed="false" customWidth="false" hidden="false" outlineLevel="0" max="257" min="28" style="16" width="9.13"/>
  </cols>
  <sheetData>
    <row r="1" customFormat="false" ht="11.25" hidden="false" customHeight="false" outlineLevel="0" collapsed="false">
      <c r="A1" s="17" t="s">
        <v>23</v>
      </c>
    </row>
    <row r="2" customFormat="false" ht="11.25" hidden="false" customHeight="false" outlineLevel="0" collapsed="false">
      <c r="A2" s="18" t="n">
        <f aca="false">PrReportDate</f>
        <v>37180</v>
      </c>
      <c r="B2" s="266"/>
    </row>
    <row r="3" customFormat="false" ht="10.5" hidden="false" customHeight="true" outlineLevel="0" collapsed="false">
      <c r="A3" s="18" t="s">
        <v>92</v>
      </c>
      <c r="B3" s="266"/>
    </row>
    <row r="4" customFormat="false" ht="11.25" hidden="false" customHeight="false" outlineLevel="0" collapsed="false">
      <c r="A4" s="19"/>
      <c r="B4" s="266"/>
    </row>
    <row r="5" customFormat="false" ht="11.25" hidden="false" customHeight="false" outlineLevel="0" collapsed="false">
      <c r="A5" s="19"/>
      <c r="B5" s="266"/>
    </row>
    <row r="6" customFormat="false" ht="11.25" hidden="true" customHeight="false" outlineLevel="0" collapsed="false">
      <c r="A6" s="267" t="s">
        <v>76</v>
      </c>
    </row>
    <row r="7" customFormat="false" ht="11.25" hidden="false" customHeight="false" outlineLevel="0" collapsed="false">
      <c r="C7" s="268"/>
      <c r="D7" s="268" t="n">
        <v>37165</v>
      </c>
      <c r="E7" s="268" t="n">
        <v>37196</v>
      </c>
      <c r="F7" s="268" t="n">
        <v>37226</v>
      </c>
      <c r="G7" s="269"/>
      <c r="H7" s="269"/>
      <c r="I7" s="269"/>
      <c r="J7" s="269"/>
      <c r="K7" s="269"/>
      <c r="L7" s="269"/>
      <c r="M7" s="269"/>
      <c r="N7" s="269"/>
      <c r="O7" s="269"/>
      <c r="P7" s="269"/>
      <c r="Q7" s="269"/>
      <c r="R7" s="269"/>
      <c r="S7" s="269"/>
      <c r="T7" s="268"/>
      <c r="U7" s="268"/>
      <c r="V7" s="268"/>
      <c r="W7" s="270" t="n">
        <v>40544</v>
      </c>
      <c r="AB7" s="271" t="n">
        <v>37257</v>
      </c>
      <c r="AC7" s="271" t="n">
        <v>37288</v>
      </c>
      <c r="AD7" s="271" t="n">
        <v>37316</v>
      </c>
      <c r="AE7" s="271" t="n">
        <v>37347</v>
      </c>
      <c r="AF7" s="271" t="n">
        <v>37377</v>
      </c>
      <c r="AG7" s="271" t="n">
        <v>37408</v>
      </c>
      <c r="AH7" s="271" t="n">
        <v>37438</v>
      </c>
      <c r="AI7" s="271" t="n">
        <v>37469</v>
      </c>
      <c r="AJ7" s="271" t="n">
        <v>37500</v>
      </c>
      <c r="AK7" s="271" t="n">
        <v>37530</v>
      </c>
      <c r="AL7" s="271" t="n">
        <v>37561</v>
      </c>
      <c r="AM7" s="271" t="n">
        <v>37591</v>
      </c>
      <c r="AN7" s="271" t="n">
        <v>37622</v>
      </c>
      <c r="AO7" s="271" t="n">
        <v>37653</v>
      </c>
      <c r="AP7" s="271" t="n">
        <v>37681</v>
      </c>
      <c r="AQ7" s="271" t="n">
        <v>37712</v>
      </c>
      <c r="AR7" s="271" t="n">
        <v>37742</v>
      </c>
      <c r="AS7" s="271" t="n">
        <v>37773</v>
      </c>
      <c r="AT7" s="271" t="n">
        <v>37803</v>
      </c>
      <c r="AU7" s="271" t="n">
        <v>37834</v>
      </c>
      <c r="AV7" s="271" t="n">
        <v>37865</v>
      </c>
      <c r="AW7" s="271" t="n">
        <v>37895</v>
      </c>
      <c r="AX7" s="271" t="n">
        <v>37926</v>
      </c>
      <c r="AY7" s="271" t="n">
        <v>37956</v>
      </c>
      <c r="AZ7" s="271" t="n">
        <v>37987</v>
      </c>
      <c r="BA7" s="271" t="n">
        <v>38018</v>
      </c>
      <c r="BB7" s="271" t="n">
        <v>38047</v>
      </c>
      <c r="BC7" s="271" t="n">
        <v>38078</v>
      </c>
      <c r="BD7" s="271" t="n">
        <v>38108</v>
      </c>
      <c r="BE7" s="271" t="n">
        <v>38139</v>
      </c>
      <c r="BF7" s="271" t="n">
        <v>38169</v>
      </c>
      <c r="BG7" s="271" t="n">
        <v>38200</v>
      </c>
      <c r="BH7" s="271" t="n">
        <v>38231</v>
      </c>
      <c r="BI7" s="271" t="n">
        <v>38261</v>
      </c>
      <c r="BJ7" s="271" t="n">
        <v>38292</v>
      </c>
      <c r="BK7" s="271" t="n">
        <v>38322</v>
      </c>
      <c r="BL7" s="271" t="n">
        <v>38353</v>
      </c>
      <c r="BM7" s="271" t="n">
        <v>38384</v>
      </c>
      <c r="BN7" s="271" t="n">
        <v>38412</v>
      </c>
      <c r="BO7" s="271" t="n">
        <v>38443</v>
      </c>
      <c r="BP7" s="271" t="n">
        <v>38473</v>
      </c>
      <c r="BQ7" s="271" t="n">
        <v>38504</v>
      </c>
      <c r="BR7" s="271" t="n">
        <v>38534</v>
      </c>
      <c r="BS7" s="271" t="n">
        <v>38565</v>
      </c>
      <c r="BT7" s="271" t="n">
        <v>38596</v>
      </c>
      <c r="BU7" s="271" t="n">
        <v>38626</v>
      </c>
      <c r="BV7" s="271" t="n">
        <v>38657</v>
      </c>
      <c r="BW7" s="271" t="n">
        <v>38687</v>
      </c>
      <c r="BX7" s="271" t="n">
        <v>38718</v>
      </c>
      <c r="BY7" s="271" t="n">
        <v>38749</v>
      </c>
      <c r="BZ7" s="271" t="n">
        <v>38777</v>
      </c>
      <c r="CA7" s="271" t="n">
        <v>38808</v>
      </c>
      <c r="CB7" s="271" t="n">
        <v>38838</v>
      </c>
      <c r="CC7" s="271" t="n">
        <v>38869</v>
      </c>
      <c r="CD7" s="271" t="n">
        <v>38899</v>
      </c>
      <c r="CE7" s="271" t="n">
        <v>38930</v>
      </c>
      <c r="CF7" s="271" t="n">
        <v>38961</v>
      </c>
      <c r="CG7" s="271" t="n">
        <v>38991</v>
      </c>
      <c r="CH7" s="271" t="n">
        <v>39022</v>
      </c>
      <c r="CI7" s="271" t="n">
        <v>39052</v>
      </c>
      <c r="CJ7" s="271" t="n">
        <v>39083</v>
      </c>
      <c r="CK7" s="271" t="n">
        <v>39114</v>
      </c>
      <c r="CL7" s="271" t="n">
        <v>39142</v>
      </c>
      <c r="CM7" s="271" t="n">
        <v>39173</v>
      </c>
      <c r="CN7" s="271" t="n">
        <v>39203</v>
      </c>
      <c r="CO7" s="271" t="n">
        <v>39234</v>
      </c>
      <c r="CP7" s="271" t="n">
        <v>39264</v>
      </c>
      <c r="CQ7" s="271" t="n">
        <v>39295</v>
      </c>
      <c r="CR7" s="271" t="n">
        <v>39326</v>
      </c>
      <c r="CS7" s="271" t="n">
        <v>39356</v>
      </c>
      <c r="CT7" s="271" t="n">
        <v>39387</v>
      </c>
      <c r="CU7" s="271" t="n">
        <v>39417</v>
      </c>
      <c r="CV7" s="271" t="n">
        <v>39448</v>
      </c>
      <c r="CW7" s="271" t="n">
        <v>39479</v>
      </c>
      <c r="CX7" s="271" t="n">
        <v>39508</v>
      </c>
      <c r="CY7" s="271" t="n">
        <v>39539</v>
      </c>
      <c r="CZ7" s="271" t="n">
        <v>39569</v>
      </c>
      <c r="DA7" s="271" t="n">
        <v>39600</v>
      </c>
      <c r="DB7" s="271" t="n">
        <v>39630</v>
      </c>
      <c r="DC7" s="271" t="n">
        <v>39661</v>
      </c>
      <c r="DD7" s="271" t="n">
        <v>39692</v>
      </c>
      <c r="DE7" s="271" t="n">
        <v>39722</v>
      </c>
      <c r="DF7" s="271" t="n">
        <v>39753</v>
      </c>
      <c r="DG7" s="271" t="n">
        <v>39783</v>
      </c>
      <c r="DH7" s="271" t="n">
        <v>39814</v>
      </c>
      <c r="DI7" s="271" t="n">
        <v>39845</v>
      </c>
      <c r="DJ7" s="271" t="n">
        <v>39873</v>
      </c>
      <c r="DK7" s="271" t="n">
        <v>39904</v>
      </c>
      <c r="DL7" s="271" t="n">
        <v>39934</v>
      </c>
      <c r="DM7" s="271" t="n">
        <v>39965</v>
      </c>
      <c r="DN7" s="271" t="n">
        <v>39995</v>
      </c>
      <c r="DO7" s="271" t="n">
        <v>40026</v>
      </c>
      <c r="DP7" s="271" t="n">
        <v>40057</v>
      </c>
      <c r="DQ7" s="271" t="n">
        <v>40087</v>
      </c>
      <c r="DR7" s="271" t="n">
        <v>40118</v>
      </c>
      <c r="DS7" s="271" t="n">
        <v>40148</v>
      </c>
      <c r="DT7" s="271" t="n">
        <v>40179</v>
      </c>
      <c r="DU7" s="271" t="n">
        <v>40210</v>
      </c>
      <c r="DV7" s="271" t="n">
        <v>40238</v>
      </c>
      <c r="DW7" s="271" t="n">
        <v>40269</v>
      </c>
      <c r="DX7" s="271" t="n">
        <v>40299</v>
      </c>
      <c r="DY7" s="271" t="n">
        <v>40330</v>
      </c>
      <c r="DZ7" s="271" t="n">
        <v>40360</v>
      </c>
      <c r="EA7" s="271" t="n">
        <v>40391</v>
      </c>
      <c r="EB7" s="271" t="n">
        <v>40422</v>
      </c>
      <c r="EC7" s="271" t="n">
        <v>40452</v>
      </c>
      <c r="ED7" s="271" t="n">
        <v>40483</v>
      </c>
      <c r="EE7" s="271" t="n">
        <v>40513</v>
      </c>
    </row>
    <row r="8" customFormat="false" ht="12" hidden="false" customHeight="false" outlineLevel="0" collapsed="false">
      <c r="A8" s="272" t="s">
        <v>93</v>
      </c>
      <c r="B8" s="273"/>
      <c r="C8" s="274" t="s">
        <v>94</v>
      </c>
      <c r="D8" s="274"/>
      <c r="E8" s="274"/>
      <c r="F8" s="274"/>
      <c r="G8" s="275" t="s">
        <v>58</v>
      </c>
      <c r="H8" s="274" t="n">
        <f aca="false">AB8</f>
        <v>37257</v>
      </c>
      <c r="I8" s="274" t="n">
        <f aca="false">AC8</f>
        <v>37288</v>
      </c>
      <c r="J8" s="274" t="n">
        <f aca="false">AD8</f>
        <v>37316</v>
      </c>
      <c r="K8" s="274" t="n">
        <f aca="false">AE8</f>
        <v>37347</v>
      </c>
      <c r="L8" s="274" t="n">
        <f aca="false">AF8</f>
        <v>37377</v>
      </c>
      <c r="M8" s="274" t="n">
        <f aca="false">AG8</f>
        <v>37408</v>
      </c>
      <c r="N8" s="274" t="n">
        <f aca="false">AH8</f>
        <v>37438</v>
      </c>
      <c r="O8" s="274" t="n">
        <f aca="false">AI8</f>
        <v>37469</v>
      </c>
      <c r="P8" s="274" t="n">
        <f aca="false">AJ8</f>
        <v>37500</v>
      </c>
      <c r="Q8" s="274" t="n">
        <f aca="false">AK8</f>
        <v>37530</v>
      </c>
      <c r="R8" s="274" t="n">
        <f aca="false">AL8</f>
        <v>37561</v>
      </c>
      <c r="S8" s="274" t="n">
        <f aca="false">AM8</f>
        <v>37591</v>
      </c>
      <c r="T8" s="274" t="s">
        <v>63</v>
      </c>
      <c r="U8" s="274" t="s">
        <v>64</v>
      </c>
      <c r="V8" s="274" t="s">
        <v>95</v>
      </c>
      <c r="W8" s="274" t="s">
        <v>96</v>
      </c>
      <c r="X8" s="275" t="s">
        <v>97</v>
      </c>
      <c r="Y8" s="276"/>
      <c r="AB8" s="270" t="n">
        <f aca="false">AB7</f>
        <v>37257</v>
      </c>
      <c r="AC8" s="270" t="n">
        <f aca="false">AC7</f>
        <v>37288</v>
      </c>
      <c r="AD8" s="270" t="n">
        <f aca="false">AD7</f>
        <v>37316</v>
      </c>
      <c r="AE8" s="270" t="n">
        <f aca="false">AE7</f>
        <v>37347</v>
      </c>
      <c r="AF8" s="270" t="n">
        <f aca="false">AF7</f>
        <v>37377</v>
      </c>
      <c r="AG8" s="270" t="n">
        <f aca="false">AG7</f>
        <v>37408</v>
      </c>
      <c r="AH8" s="270" t="n">
        <f aca="false">AH7</f>
        <v>37438</v>
      </c>
      <c r="AI8" s="270" t="n">
        <f aca="false">AI7</f>
        <v>37469</v>
      </c>
      <c r="AJ8" s="270" t="n">
        <f aca="false">AJ7</f>
        <v>37500</v>
      </c>
      <c r="AK8" s="270" t="n">
        <f aca="false">AK7</f>
        <v>37530</v>
      </c>
      <c r="AL8" s="270" t="n">
        <f aca="false">AL7</f>
        <v>37561</v>
      </c>
      <c r="AM8" s="270" t="n">
        <f aca="false">AM7</f>
        <v>37591</v>
      </c>
      <c r="AN8" s="270" t="n">
        <f aca="false">AN7</f>
        <v>37622</v>
      </c>
      <c r="AO8" s="270" t="n">
        <f aca="false">AO7</f>
        <v>37653</v>
      </c>
      <c r="AP8" s="270" t="n">
        <f aca="false">AP7</f>
        <v>37681</v>
      </c>
      <c r="AQ8" s="270" t="n">
        <f aca="false">AQ7</f>
        <v>37712</v>
      </c>
      <c r="AR8" s="270" t="n">
        <f aca="false">AR7</f>
        <v>37742</v>
      </c>
      <c r="AS8" s="270" t="n">
        <f aca="false">AS7</f>
        <v>37773</v>
      </c>
      <c r="AT8" s="270" t="n">
        <f aca="false">AT7</f>
        <v>37803</v>
      </c>
      <c r="AU8" s="270" t="n">
        <f aca="false">AU7</f>
        <v>37834</v>
      </c>
      <c r="AV8" s="270" t="n">
        <f aca="false">AV7</f>
        <v>37865</v>
      </c>
      <c r="AW8" s="270" t="n">
        <f aca="false">AW7</f>
        <v>37895</v>
      </c>
      <c r="AX8" s="270" t="n">
        <f aca="false">AX7</f>
        <v>37926</v>
      </c>
      <c r="AY8" s="270" t="n">
        <f aca="false">AY7</f>
        <v>37956</v>
      </c>
      <c r="AZ8" s="270" t="n">
        <f aca="false">AZ7</f>
        <v>37987</v>
      </c>
      <c r="BA8" s="270" t="n">
        <f aca="false">BA7</f>
        <v>38018</v>
      </c>
      <c r="BB8" s="270" t="n">
        <f aca="false">BB7</f>
        <v>38047</v>
      </c>
      <c r="BC8" s="270" t="n">
        <f aca="false">BC7</f>
        <v>38078</v>
      </c>
      <c r="BD8" s="270" t="n">
        <f aca="false">BD7</f>
        <v>38108</v>
      </c>
      <c r="BE8" s="270" t="n">
        <f aca="false">BE7</f>
        <v>38139</v>
      </c>
      <c r="BF8" s="270" t="n">
        <f aca="false">BF7</f>
        <v>38169</v>
      </c>
      <c r="BG8" s="270" t="n">
        <f aca="false">BG7</f>
        <v>38200</v>
      </c>
      <c r="BH8" s="270" t="n">
        <f aca="false">BH7</f>
        <v>38231</v>
      </c>
      <c r="BI8" s="270" t="n">
        <f aca="false">BI7</f>
        <v>38261</v>
      </c>
      <c r="BJ8" s="270" t="n">
        <f aca="false">BJ7</f>
        <v>38292</v>
      </c>
      <c r="BK8" s="270" t="n">
        <f aca="false">BK7</f>
        <v>38322</v>
      </c>
      <c r="BL8" s="270" t="n">
        <f aca="false">BL7</f>
        <v>38353</v>
      </c>
      <c r="BM8" s="270" t="n">
        <f aca="false">BM7</f>
        <v>38384</v>
      </c>
      <c r="BN8" s="270" t="n">
        <f aca="false">BN7</f>
        <v>38412</v>
      </c>
      <c r="BO8" s="270" t="n">
        <f aca="false">BO7</f>
        <v>38443</v>
      </c>
      <c r="BP8" s="270" t="n">
        <f aca="false">BP7</f>
        <v>38473</v>
      </c>
      <c r="BQ8" s="270" t="n">
        <f aca="false">BQ7</f>
        <v>38504</v>
      </c>
      <c r="BR8" s="270" t="n">
        <f aca="false">BR7</f>
        <v>38534</v>
      </c>
      <c r="BS8" s="270" t="n">
        <f aca="false">BS7</f>
        <v>38565</v>
      </c>
      <c r="BT8" s="270" t="n">
        <f aca="false">BT7</f>
        <v>38596</v>
      </c>
      <c r="BU8" s="270" t="n">
        <f aca="false">BU7</f>
        <v>38626</v>
      </c>
      <c r="BV8" s="270" t="n">
        <f aca="false">BV7</f>
        <v>38657</v>
      </c>
      <c r="BW8" s="270" t="n">
        <f aca="false">BW7</f>
        <v>38687</v>
      </c>
      <c r="BX8" s="270" t="n">
        <f aca="false">BX7</f>
        <v>38718</v>
      </c>
      <c r="BY8" s="270" t="n">
        <f aca="false">BY7</f>
        <v>38749</v>
      </c>
      <c r="BZ8" s="270" t="n">
        <f aca="false">BZ7</f>
        <v>38777</v>
      </c>
      <c r="CA8" s="270" t="n">
        <f aca="false">CA7</f>
        <v>38808</v>
      </c>
      <c r="CB8" s="270" t="n">
        <f aca="false">CB7</f>
        <v>38838</v>
      </c>
      <c r="CC8" s="270" t="n">
        <f aca="false">CC7</f>
        <v>38869</v>
      </c>
      <c r="CD8" s="270" t="n">
        <f aca="false">CD7</f>
        <v>38899</v>
      </c>
      <c r="CE8" s="270" t="n">
        <f aca="false">CE7</f>
        <v>38930</v>
      </c>
      <c r="CF8" s="270" t="n">
        <f aca="false">CF7</f>
        <v>38961</v>
      </c>
      <c r="CG8" s="270" t="n">
        <f aca="false">CG7</f>
        <v>38991</v>
      </c>
      <c r="CH8" s="270" t="n">
        <f aca="false">CH7</f>
        <v>39022</v>
      </c>
      <c r="CI8" s="270" t="n">
        <f aca="false">CI7</f>
        <v>39052</v>
      </c>
      <c r="CJ8" s="270" t="n">
        <f aca="false">CJ7</f>
        <v>39083</v>
      </c>
      <c r="CK8" s="270" t="n">
        <f aca="false">CK7</f>
        <v>39114</v>
      </c>
      <c r="CL8" s="270" t="n">
        <f aca="false">CL7</f>
        <v>39142</v>
      </c>
      <c r="CM8" s="270" t="n">
        <f aca="false">CM7</f>
        <v>39173</v>
      </c>
      <c r="CN8" s="270" t="n">
        <f aca="false">CN7</f>
        <v>39203</v>
      </c>
      <c r="CO8" s="270" t="n">
        <f aca="false">CO7</f>
        <v>39234</v>
      </c>
      <c r="CP8" s="270" t="n">
        <f aca="false">CP7</f>
        <v>39264</v>
      </c>
      <c r="CQ8" s="270" t="n">
        <f aca="false">CQ7</f>
        <v>39295</v>
      </c>
      <c r="CR8" s="270" t="n">
        <f aca="false">CR7</f>
        <v>39326</v>
      </c>
      <c r="CS8" s="270" t="n">
        <f aca="false">CS7</f>
        <v>39356</v>
      </c>
      <c r="CT8" s="270" t="n">
        <f aca="false">CT7</f>
        <v>39387</v>
      </c>
      <c r="CU8" s="270" t="n">
        <f aca="false">CU7</f>
        <v>39417</v>
      </c>
      <c r="CV8" s="270" t="n">
        <f aca="false">CV7</f>
        <v>39448</v>
      </c>
      <c r="CW8" s="270" t="n">
        <f aca="false">CW7</f>
        <v>39479</v>
      </c>
      <c r="CX8" s="270" t="n">
        <f aca="false">CX7</f>
        <v>39508</v>
      </c>
      <c r="CY8" s="270" t="n">
        <f aca="false">CY7</f>
        <v>39539</v>
      </c>
      <c r="CZ8" s="270" t="n">
        <f aca="false">CZ7</f>
        <v>39569</v>
      </c>
      <c r="DA8" s="270" t="n">
        <f aca="false">DA7</f>
        <v>39600</v>
      </c>
      <c r="DB8" s="270" t="n">
        <f aca="false">DB7</f>
        <v>39630</v>
      </c>
      <c r="DC8" s="270" t="n">
        <f aca="false">DC7</f>
        <v>39661</v>
      </c>
      <c r="DD8" s="270" t="n">
        <f aca="false">DD7</f>
        <v>39692</v>
      </c>
      <c r="DE8" s="270" t="n">
        <f aca="false">DE7</f>
        <v>39722</v>
      </c>
      <c r="DF8" s="270" t="n">
        <f aca="false">DF7</f>
        <v>39753</v>
      </c>
      <c r="DG8" s="270" t="n">
        <f aca="false">DG7</f>
        <v>39783</v>
      </c>
      <c r="DH8" s="270" t="n">
        <f aca="false">DH7</f>
        <v>39814</v>
      </c>
      <c r="DI8" s="270" t="n">
        <f aca="false">DI7</f>
        <v>39845</v>
      </c>
      <c r="DJ8" s="270" t="n">
        <f aca="false">DJ7</f>
        <v>39873</v>
      </c>
      <c r="DK8" s="270" t="n">
        <f aca="false">DK7</f>
        <v>39904</v>
      </c>
      <c r="DL8" s="270" t="n">
        <f aca="false">DL7</f>
        <v>39934</v>
      </c>
      <c r="DM8" s="270" t="n">
        <f aca="false">DM7</f>
        <v>39965</v>
      </c>
      <c r="DN8" s="270" t="n">
        <f aca="false">DN7</f>
        <v>39995</v>
      </c>
      <c r="DO8" s="270" t="n">
        <f aca="false">DO7</f>
        <v>40026</v>
      </c>
      <c r="DP8" s="270" t="n">
        <f aca="false">DP7</f>
        <v>40057</v>
      </c>
      <c r="DQ8" s="270" t="n">
        <f aca="false">DQ7</f>
        <v>40087</v>
      </c>
      <c r="DR8" s="270" t="n">
        <f aca="false">DR7</f>
        <v>40118</v>
      </c>
      <c r="DS8" s="270" t="n">
        <f aca="false">DS7</f>
        <v>40148</v>
      </c>
      <c r="DT8" s="270" t="n">
        <f aca="false">DT7</f>
        <v>40179</v>
      </c>
      <c r="DU8" s="270" t="n">
        <f aca="false">DU7</f>
        <v>40210</v>
      </c>
      <c r="DV8" s="270" t="n">
        <f aca="false">DV7</f>
        <v>40238</v>
      </c>
      <c r="DW8" s="270" t="n">
        <f aca="false">DW7</f>
        <v>40269</v>
      </c>
      <c r="DX8" s="270" t="n">
        <f aca="false">DX7</f>
        <v>40299</v>
      </c>
      <c r="DY8" s="270" t="n">
        <f aca="false">DY7</f>
        <v>40330</v>
      </c>
      <c r="DZ8" s="270" t="n">
        <f aca="false">DZ7</f>
        <v>40360</v>
      </c>
      <c r="EA8" s="270" t="n">
        <f aca="false">EA7</f>
        <v>40391</v>
      </c>
      <c r="EB8" s="270" t="n">
        <f aca="false">EB7</f>
        <v>40422</v>
      </c>
      <c r="EC8" s="270" t="n">
        <f aca="false">EC7</f>
        <v>40452</v>
      </c>
      <c r="ED8" s="270" t="n">
        <f aca="false">ED7</f>
        <v>40483</v>
      </c>
      <c r="EE8" s="270" t="n">
        <f aca="false">EE7</f>
        <v>40513</v>
      </c>
    </row>
    <row r="9" customFormat="false" ht="14.1" hidden="false" customHeight="true" outlineLevel="0" collapsed="false">
      <c r="A9" s="26" t="s">
        <v>13</v>
      </c>
      <c r="B9" s="46" t="s">
        <v>70</v>
      </c>
      <c r="C9" s="31" t="n">
        <f aca="false">AVERAGE(D9:F9)</f>
        <v>24.9115555555556</v>
      </c>
      <c r="D9" s="31" t="n">
        <f aca="true">IF(ISERROR(AVERAGE(OFFSET('Off Peak Curve Sum'!$D$6,1,0,15,1))),0,AVERAGE(OFFSET('Off Peak Curve Sum'!$D$6,1,0,15,1)))</f>
        <v>20.3666666666667</v>
      </c>
      <c r="E9" s="31" t="n">
        <f aca="true">IF(ISERROR((SUM(OFFSET('Off Peak Curve Sum'!$D$6,17,0,16,1))+14*'Off Peak Curve Sum'!$D$38)/30),'Off Peak Curve Sum'!$D$38,(SUM(OFFSET('Off Peak Curve Sum'!$D$6,17,0,16,1))+14*'Off Peak Curve Sum'!$D$38)/30)</f>
        <v>24.594</v>
      </c>
      <c r="F9" s="31" t="n">
        <f aca="false">VLOOKUP(F$7,'Off Peak Curve Sum'!$A$7:$AG$161,4)</f>
        <v>29.774</v>
      </c>
      <c r="G9" s="277" t="n">
        <f aca="false">AVERAGE(D9,E9,F9)</f>
        <v>24.9115555555556</v>
      </c>
      <c r="H9" s="278" t="n">
        <f aca="false">AB9</f>
        <v>27.698</v>
      </c>
      <c r="I9" s="278" t="n">
        <f aca="false">AC9</f>
        <v>23.571</v>
      </c>
      <c r="J9" s="278" t="n">
        <f aca="false">AD9</f>
        <v>20.395</v>
      </c>
      <c r="K9" s="278" t="n">
        <f aca="false">AE9</f>
        <v>18.467</v>
      </c>
      <c r="L9" s="278" t="n">
        <f aca="false">AF9</f>
        <v>20.04</v>
      </c>
      <c r="M9" s="278" t="n">
        <f aca="false">AG9</f>
        <v>21</v>
      </c>
      <c r="N9" s="278" t="n">
        <f aca="false">AH9</f>
        <v>29.097</v>
      </c>
      <c r="O9" s="278" t="n">
        <f aca="false">AI9</f>
        <v>33.387</v>
      </c>
      <c r="P9" s="278" t="n">
        <f aca="false">AJ9</f>
        <v>28.85</v>
      </c>
      <c r="Q9" s="278" t="n">
        <f aca="false">AK9</f>
        <v>27</v>
      </c>
      <c r="R9" s="278" t="n">
        <f aca="false">AL9</f>
        <v>23.5</v>
      </c>
      <c r="S9" s="278" t="n">
        <f aca="false">AM9</f>
        <v>29.702</v>
      </c>
      <c r="T9" s="277" t="n">
        <f aca="false">AVERAGE(AB9:AM9)</f>
        <v>25.2255833333333</v>
      </c>
      <c r="U9" s="277" t="n">
        <f aca="false">AVERAGE(AN9:AY9)</f>
        <v>26.3814166666667</v>
      </c>
      <c r="V9" s="277" t="n">
        <f aca="false">AVERAGE(AZ9:EE9)</f>
        <v>27.2064047619048</v>
      </c>
      <c r="W9" s="279"/>
      <c r="X9" s="280" t="n">
        <f aca="false">AVERAGE(D9:F9,AB9:EE9)</f>
        <v>26.8410510510511</v>
      </c>
      <c r="Y9" s="281"/>
      <c r="Z9" s="282"/>
      <c r="AA9" s="32"/>
      <c r="AB9" s="31" t="n">
        <f aca="false">VLOOKUP(AB$7,'Off Peak Curve Sum'!$A$7:$AG$161,4)</f>
        <v>27.698</v>
      </c>
      <c r="AC9" s="31" t="n">
        <f aca="false">VLOOKUP(AC$7,'Off Peak Curve Sum'!$A$7:$AG$161,4)</f>
        <v>23.571</v>
      </c>
      <c r="AD9" s="31" t="n">
        <f aca="false">VLOOKUP(AD$7,'Off Peak Curve Sum'!$A$7:$AG$161,4)</f>
        <v>20.395</v>
      </c>
      <c r="AE9" s="31" t="n">
        <f aca="false">VLOOKUP(AE$7,'Off Peak Curve Sum'!$A$7:$AG$161,4)</f>
        <v>18.467</v>
      </c>
      <c r="AF9" s="31" t="n">
        <f aca="false">VLOOKUP(AF$7,'Off Peak Curve Sum'!$A$7:$AG$161,4)</f>
        <v>20.04</v>
      </c>
      <c r="AG9" s="31" t="n">
        <f aca="false">VLOOKUP(AG$7,'Off Peak Curve Sum'!$A$7:$AG$161,4)</f>
        <v>21</v>
      </c>
      <c r="AH9" s="31" t="n">
        <f aca="false">VLOOKUP(AH$7,'Off Peak Curve Sum'!$A$7:$AG$161,4)</f>
        <v>29.097</v>
      </c>
      <c r="AI9" s="31" t="n">
        <f aca="false">VLOOKUP(AI$7,'Off Peak Curve Sum'!$A$7:$AG$161,4)</f>
        <v>33.387</v>
      </c>
      <c r="AJ9" s="31" t="n">
        <f aca="false">VLOOKUP(AJ$7,'Off Peak Curve Sum'!$A$7:$AG$161,4)</f>
        <v>28.85</v>
      </c>
      <c r="AK9" s="31" t="n">
        <f aca="false">VLOOKUP(AK$7,'Off Peak Curve Sum'!$A$7:$AG$161,4)</f>
        <v>27</v>
      </c>
      <c r="AL9" s="31" t="n">
        <f aca="false">VLOOKUP(AL$7,'Off Peak Curve Sum'!$A$7:$AG$161,4)</f>
        <v>23.5</v>
      </c>
      <c r="AM9" s="31" t="n">
        <f aca="false">VLOOKUP(AM$7,'Off Peak Curve Sum'!$A$7:$AG$161,4)</f>
        <v>29.702</v>
      </c>
      <c r="AN9" s="31" t="n">
        <f aca="false">VLOOKUP(AN$7,'Off Peak Curve Sum'!$A$7:$AG$161,4)</f>
        <v>28.677</v>
      </c>
      <c r="AO9" s="31" t="n">
        <f aca="false">VLOOKUP(AO$7,'Off Peak Curve Sum'!$A$7:$AG$161,4)</f>
        <v>27.75</v>
      </c>
      <c r="AP9" s="31" t="n">
        <f aca="false">VLOOKUP(AP$7,'Off Peak Curve Sum'!$A$7:$AG$161,4)</f>
        <v>25.169</v>
      </c>
      <c r="AQ9" s="31" t="n">
        <f aca="false">VLOOKUP(AQ$7,'Off Peak Curve Sum'!$A$7:$AG$161,4)</f>
        <v>21.667</v>
      </c>
      <c r="AR9" s="31" t="n">
        <f aca="false">VLOOKUP(AR$7,'Off Peak Curve Sum'!$A$7:$AG$161,4)</f>
        <v>11.863</v>
      </c>
      <c r="AS9" s="31" t="n">
        <f aca="false">VLOOKUP(AS$7,'Off Peak Curve Sum'!$A$7:$AG$161,4)</f>
        <v>14.146</v>
      </c>
      <c r="AT9" s="31" t="n">
        <f aca="false">VLOOKUP(AT$7,'Off Peak Curve Sum'!$A$7:$AG$161,4)</f>
        <v>35.581</v>
      </c>
      <c r="AU9" s="31" t="n">
        <f aca="false">VLOOKUP(AU$7,'Off Peak Curve Sum'!$A$7:$AG$161,4)</f>
        <v>37.613</v>
      </c>
      <c r="AV9" s="31" t="n">
        <f aca="false">VLOOKUP(AV$7,'Off Peak Curve Sum'!$A$7:$AG$161,4)</f>
        <v>31.958</v>
      </c>
      <c r="AW9" s="31" t="n">
        <f aca="false">VLOOKUP(AW$7,'Off Peak Curve Sum'!$A$7:$AG$161,4)</f>
        <v>27.048</v>
      </c>
      <c r="AX9" s="31" t="n">
        <f aca="false">VLOOKUP(AX$7,'Off Peak Curve Sum'!$A$7:$AG$161,4)</f>
        <v>24.5</v>
      </c>
      <c r="AY9" s="31" t="n">
        <f aca="false">VLOOKUP(AY$7,'Off Peak Curve Sum'!$A$7:$AG$161,4)</f>
        <v>30.605</v>
      </c>
      <c r="AZ9" s="31" t="n">
        <f aca="false">VLOOKUP(AZ$7,'Off Peak Curve Sum'!$A$7:$AG$161,4)</f>
        <v>27.952</v>
      </c>
      <c r="BA9" s="31" t="n">
        <f aca="false">VLOOKUP(BA$7,'Off Peak Curve Sum'!$A$7:$AG$161,4)</f>
        <v>27.201</v>
      </c>
      <c r="BB9" s="31" t="n">
        <f aca="false">VLOOKUP(BB$7,'Off Peak Curve Sum'!$A$7:$AG$161,4)</f>
        <v>25.278</v>
      </c>
      <c r="BC9" s="31" t="n">
        <f aca="false">VLOOKUP(BC$7,'Off Peak Curve Sum'!$A$7:$AG$161,4)</f>
        <v>22.455</v>
      </c>
      <c r="BD9" s="31" t="n">
        <f aca="false">VLOOKUP(BD$7,'Off Peak Curve Sum'!$A$7:$AG$161,4)</f>
        <v>14.094</v>
      </c>
      <c r="BE9" s="31" t="n">
        <f aca="false">VLOOKUP(BE$7,'Off Peak Curve Sum'!$A$7:$AG$161,4)</f>
        <v>16.672</v>
      </c>
      <c r="BF9" s="31" t="n">
        <f aca="false">VLOOKUP(BF$7,'Off Peak Curve Sum'!$A$7:$AG$161,4)</f>
        <v>33.812</v>
      </c>
      <c r="BG9" s="31" t="n">
        <f aca="false">VLOOKUP(BG$7,'Off Peak Curve Sum'!$A$7:$AG$161,4)</f>
        <v>35.459</v>
      </c>
      <c r="BH9" s="31" t="n">
        <f aca="false">VLOOKUP(BH$7,'Off Peak Curve Sum'!$A$7:$AG$161,4)</f>
        <v>30.928</v>
      </c>
      <c r="BI9" s="31" t="n">
        <f aca="false">VLOOKUP(BI$7,'Off Peak Curve Sum'!$A$7:$AG$161,4)</f>
        <v>26.901</v>
      </c>
      <c r="BJ9" s="31" t="n">
        <f aca="false">VLOOKUP(BJ$7,'Off Peak Curve Sum'!$A$7:$AG$161,4)</f>
        <v>25.032</v>
      </c>
      <c r="BK9" s="31" t="n">
        <f aca="false">VLOOKUP(BK$7,'Off Peak Curve Sum'!$A$7:$AG$161,4)</f>
        <v>30.017</v>
      </c>
      <c r="BL9" s="31" t="n">
        <f aca="false">VLOOKUP(BL$7,'Off Peak Curve Sum'!$A$7:$AG$161,4)</f>
        <v>28.13</v>
      </c>
      <c r="BM9" s="31" t="n">
        <f aca="false">VLOOKUP(BM$7,'Off Peak Curve Sum'!$A$7:$AG$161,4)</f>
        <v>27.589</v>
      </c>
      <c r="BN9" s="31" t="n">
        <f aca="false">VLOOKUP(BN$7,'Off Peak Curve Sum'!$A$7:$AG$161,4)</f>
        <v>25.714</v>
      </c>
      <c r="BO9" s="31" t="n">
        <f aca="false">VLOOKUP(BO$7,'Off Peak Curve Sum'!$A$7:$AG$161,4)</f>
        <v>23.108</v>
      </c>
      <c r="BP9" s="31" t="n">
        <f aca="false">VLOOKUP(BP$7,'Off Peak Curve Sum'!$A$7:$AG$161,4)</f>
        <v>15.401</v>
      </c>
      <c r="BQ9" s="31" t="n">
        <f aca="false">VLOOKUP(BQ$7,'Off Peak Curve Sum'!$A$7:$AG$161,4)</f>
        <v>17.814</v>
      </c>
      <c r="BR9" s="31" t="n">
        <f aca="false">VLOOKUP(BR$7,'Off Peak Curve Sum'!$A$7:$AG$161,4)</f>
        <v>33.595</v>
      </c>
      <c r="BS9" s="31" t="n">
        <f aca="false">VLOOKUP(BS$7,'Off Peak Curve Sum'!$A$7:$AG$161,4)</f>
        <v>35.367</v>
      </c>
      <c r="BT9" s="31" t="n">
        <f aca="false">VLOOKUP(BT$7,'Off Peak Curve Sum'!$A$7:$AG$161,4)</f>
        <v>30.968</v>
      </c>
      <c r="BU9" s="31" t="n">
        <f aca="false">VLOOKUP(BU$7,'Off Peak Curve Sum'!$A$7:$AG$161,4)</f>
        <v>27.225</v>
      </c>
      <c r="BV9" s="31" t="n">
        <f aca="false">VLOOKUP(BV$7,'Off Peak Curve Sum'!$A$7:$AG$161,4)</f>
        <v>25.473</v>
      </c>
      <c r="BW9" s="31" t="n">
        <f aca="false">VLOOKUP(BW$7,'Off Peak Curve Sum'!$A$7:$AG$161,4)</f>
        <v>30.043</v>
      </c>
      <c r="BX9" s="31" t="n">
        <f aca="false">VLOOKUP(BX$7,'Off Peak Curve Sum'!$A$7:$AG$161,4)</f>
        <v>28.313</v>
      </c>
      <c r="BY9" s="31" t="n">
        <f aca="false">VLOOKUP(BY$7,'Off Peak Curve Sum'!$A$7:$AG$161,4)</f>
        <v>27.827</v>
      </c>
      <c r="BZ9" s="31" t="n">
        <f aca="false">VLOOKUP(BZ$7,'Off Peak Curve Sum'!$A$7:$AG$161,4)</f>
        <v>26.133</v>
      </c>
      <c r="CA9" s="31" t="n">
        <f aca="false">VLOOKUP(CA$7,'Off Peak Curve Sum'!$A$7:$AG$161,4)</f>
        <v>23.641</v>
      </c>
      <c r="CB9" s="31" t="n">
        <f aca="false">VLOOKUP(CB$7,'Off Peak Curve Sum'!$A$7:$AG$161,4)</f>
        <v>17.056</v>
      </c>
      <c r="CC9" s="31" t="n">
        <f aca="false">VLOOKUP(CC$7,'Off Peak Curve Sum'!$A$7:$AG$161,4)</f>
        <v>18.933</v>
      </c>
      <c r="CD9" s="31" t="n">
        <f aca="false">VLOOKUP(CD$7,'Off Peak Curve Sum'!$A$7:$AG$161,4)</f>
        <v>33.279</v>
      </c>
      <c r="CE9" s="31" t="n">
        <f aca="false">VLOOKUP(CE$7,'Off Peak Curve Sum'!$A$7:$AG$161,4)</f>
        <v>34.902</v>
      </c>
      <c r="CF9" s="31" t="n">
        <f aca="false">VLOOKUP(CF$7,'Off Peak Curve Sum'!$A$7:$AG$161,4)</f>
        <v>30.885</v>
      </c>
      <c r="CG9" s="31" t="n">
        <f aca="false">VLOOKUP(CG$7,'Off Peak Curve Sum'!$A$7:$AG$161,4)</f>
        <v>27.469</v>
      </c>
      <c r="CH9" s="31" t="n">
        <f aca="false">VLOOKUP(CH$7,'Off Peak Curve Sum'!$A$7:$AG$161,4)</f>
        <v>25.877</v>
      </c>
      <c r="CI9" s="31" t="n">
        <f aca="false">VLOOKUP(CI$7,'Off Peak Curve Sum'!$A$7:$AG$161,4)</f>
        <v>30.085</v>
      </c>
      <c r="CJ9" s="31" t="n">
        <f aca="false">VLOOKUP(CJ$7,'Off Peak Curve Sum'!$A$7:$AG$161,4)</f>
        <v>28.537</v>
      </c>
      <c r="CK9" s="31" t="n">
        <f aca="false">VLOOKUP(CK$7,'Off Peak Curve Sum'!$A$7:$AG$161,4)</f>
        <v>28.024</v>
      </c>
      <c r="CL9" s="31" t="n">
        <f aca="false">VLOOKUP(CL$7,'Off Peak Curve Sum'!$A$7:$AG$161,4)</f>
        <v>26.475</v>
      </c>
      <c r="CM9" s="31" t="n">
        <f aca="false">VLOOKUP(CM$7,'Off Peak Curve Sum'!$A$7:$AG$161,4)</f>
        <v>24.213</v>
      </c>
      <c r="CN9" s="31" t="n">
        <f aca="false">VLOOKUP(CN$7,'Off Peak Curve Sum'!$A$7:$AG$161,4)</f>
        <v>18.236</v>
      </c>
      <c r="CO9" s="31" t="n">
        <f aca="false">VLOOKUP(CO$7,'Off Peak Curve Sum'!$A$7:$AG$161,4)</f>
        <v>19.943</v>
      </c>
      <c r="CP9" s="31" t="n">
        <f aca="false">VLOOKUP(CP$7,'Off Peak Curve Sum'!$A$7:$AG$161,4)</f>
        <v>32.964</v>
      </c>
      <c r="CQ9" s="31" t="n">
        <f aca="false">VLOOKUP(CQ$7,'Off Peak Curve Sum'!$A$7:$AG$161,4)</f>
        <v>34.453</v>
      </c>
      <c r="CR9" s="31" t="n">
        <f aca="false">VLOOKUP(CR$7,'Off Peak Curve Sum'!$A$7:$AG$161,4)</f>
        <v>30.694</v>
      </c>
      <c r="CS9" s="31" t="n">
        <f aca="false">VLOOKUP(CS$7,'Off Peak Curve Sum'!$A$7:$AG$161,4)</f>
        <v>27.822</v>
      </c>
      <c r="CT9" s="31" t="n">
        <f aca="false">VLOOKUP(CT$7,'Off Peak Curve Sum'!$A$7:$AG$161,4)</f>
        <v>26.253</v>
      </c>
      <c r="CU9" s="31" t="n">
        <f aca="false">VLOOKUP(CU$7,'Off Peak Curve Sum'!$A$7:$AG$161,4)</f>
        <v>30.064</v>
      </c>
      <c r="CV9" s="31" t="n">
        <f aca="false">VLOOKUP(CV$7,'Off Peak Curve Sum'!$A$7:$AG$161,4)</f>
        <v>28.645</v>
      </c>
      <c r="CW9" s="31" t="n">
        <f aca="false">VLOOKUP(CW$7,'Off Peak Curve Sum'!$A$7:$AG$161,4)</f>
        <v>28.191</v>
      </c>
      <c r="CX9" s="31" t="n">
        <f aca="false">VLOOKUP(CX$7,'Off Peak Curve Sum'!$A$7:$AG$161,4)</f>
        <v>26.685</v>
      </c>
      <c r="CY9" s="31" t="n">
        <f aca="false">VLOOKUP(CY$7,'Off Peak Curve Sum'!$A$7:$AG$161,4)</f>
        <v>24.755</v>
      </c>
      <c r="CZ9" s="31" t="n">
        <f aca="false">VLOOKUP(CZ$7,'Off Peak Curve Sum'!$A$7:$AG$161,4)</f>
        <v>19.09</v>
      </c>
      <c r="DA9" s="31" t="n">
        <f aca="false">VLOOKUP(DA$7,'Off Peak Curve Sum'!$A$7:$AG$161,4)</f>
        <v>20.421</v>
      </c>
      <c r="DB9" s="31" t="n">
        <f aca="false">VLOOKUP(DB$7,'Off Peak Curve Sum'!$A$7:$AG$161,4)</f>
        <v>32.789</v>
      </c>
      <c r="DC9" s="31" t="n">
        <f aca="false">VLOOKUP(DC$7,'Off Peak Curve Sum'!$A$7:$AG$161,4)</f>
        <v>34.01</v>
      </c>
      <c r="DD9" s="31" t="n">
        <f aca="false">VLOOKUP(DD$7,'Off Peak Curve Sum'!$A$7:$AG$161,4)</f>
        <v>30.765</v>
      </c>
      <c r="DE9" s="31" t="n">
        <f aca="false">VLOOKUP(DE$7,'Off Peak Curve Sum'!$A$7:$AG$161,4)</f>
        <v>28.007</v>
      </c>
      <c r="DF9" s="31" t="n">
        <f aca="false">VLOOKUP(DF$7,'Off Peak Curve Sum'!$A$7:$AG$161,4)</f>
        <v>26.443</v>
      </c>
      <c r="DG9" s="31" t="n">
        <f aca="false">VLOOKUP(DG$7,'Off Peak Curve Sum'!$A$7:$AG$161,4)</f>
        <v>30.061</v>
      </c>
      <c r="DH9" s="31" t="n">
        <f aca="false">VLOOKUP(DH$7,'Off Peak Curve Sum'!$A$7:$AG$161,4)</f>
        <v>28.765</v>
      </c>
      <c r="DI9" s="31" t="n">
        <f aca="false">VLOOKUP(DI$7,'Off Peak Curve Sum'!$A$7:$AG$161,4)</f>
        <v>28.341</v>
      </c>
      <c r="DJ9" s="31" t="n">
        <f aca="false">VLOOKUP(DJ$7,'Off Peak Curve Sum'!$A$7:$AG$161,4)</f>
        <v>26.946</v>
      </c>
      <c r="DK9" s="31" t="n">
        <f aca="false">VLOOKUP(DK$7,'Off Peak Curve Sum'!$A$7:$AG$161,4)</f>
        <v>25.169</v>
      </c>
      <c r="DL9" s="31" t="n">
        <f aca="false">VLOOKUP(DL$7,'Off Peak Curve Sum'!$A$7:$AG$161,4)</f>
        <v>19.61</v>
      </c>
      <c r="DM9" s="31" t="n">
        <f aca="false">VLOOKUP(DM$7,'Off Peak Curve Sum'!$A$7:$AG$161,4)</f>
        <v>21.415</v>
      </c>
      <c r="DN9" s="31" t="n">
        <f aca="false">VLOOKUP(DN$7,'Off Peak Curve Sum'!$A$7:$AG$161,4)</f>
        <v>32.618</v>
      </c>
      <c r="DO9" s="31" t="n">
        <f aca="false">VLOOKUP(DO$7,'Off Peak Curve Sum'!$A$7:$AG$161,4)</f>
        <v>33.742</v>
      </c>
      <c r="DP9" s="31" t="n">
        <f aca="false">VLOOKUP(DP$7,'Off Peak Curve Sum'!$A$7:$AG$161,4)</f>
        <v>30.737</v>
      </c>
      <c r="DQ9" s="31" t="n">
        <f aca="false">VLOOKUP(DQ$7,'Off Peak Curve Sum'!$A$7:$AG$161,4)</f>
        <v>28.206</v>
      </c>
      <c r="DR9" s="31" t="n">
        <f aca="false">VLOOKUP(DR$7,'Off Peak Curve Sum'!$A$7:$AG$161,4)</f>
        <v>26.716</v>
      </c>
      <c r="DS9" s="31" t="n">
        <f aca="false">VLOOKUP(DS$7,'Off Peak Curve Sum'!$A$7:$AG$161,4)</f>
        <v>30.091</v>
      </c>
      <c r="DT9" s="31" t="n">
        <f aca="false">VLOOKUP(DT$7,'Off Peak Curve Sum'!$A$7:$AG$161,4)</f>
        <v>28.764</v>
      </c>
      <c r="DU9" s="31" t="n">
        <f aca="false">VLOOKUP(DU$7,'Off Peak Curve Sum'!$A$7:$AG$161,4)</f>
        <v>28.509</v>
      </c>
      <c r="DV9" s="31" t="n">
        <f aca="false">VLOOKUP(DV$7,'Off Peak Curve Sum'!$A$7:$AG$161,4)</f>
        <v>27.297</v>
      </c>
      <c r="DW9" s="31" t="n">
        <f aca="false">VLOOKUP(DW$7,'Off Peak Curve Sum'!$A$7:$AG$161,4)</f>
        <v>25.575</v>
      </c>
      <c r="DX9" s="31" t="n">
        <f aca="false">VLOOKUP(DX$7,'Off Peak Curve Sum'!$A$7:$AG$161,4)</f>
        <v>20.378</v>
      </c>
      <c r="DY9" s="31" t="n">
        <f aca="false">VLOOKUP(DY$7,'Off Peak Curve Sum'!$A$7:$AG$161,4)</f>
        <v>22.083</v>
      </c>
      <c r="DZ9" s="31" t="n">
        <f aca="false">VLOOKUP(DZ$7,'Off Peak Curve Sum'!$A$7:$AG$161,4)</f>
        <v>32.467</v>
      </c>
      <c r="EA9" s="31" t="n">
        <f aca="false">VLOOKUP(EA$7,'Off Peak Curve Sum'!$A$7:$AG$161,4)</f>
        <v>33.518</v>
      </c>
      <c r="EB9" s="31" t="n">
        <f aca="false">VLOOKUP(EB$7,'Off Peak Curve Sum'!$A$7:$AG$161,4)</f>
        <v>30.717</v>
      </c>
      <c r="EC9" s="31" t="n">
        <f aca="false">VLOOKUP(EC$7,'Off Peak Curve Sum'!$A$7:$AG$161,4)</f>
        <v>28.265</v>
      </c>
      <c r="ED9" s="31" t="n">
        <f aca="false">VLOOKUP(ED$7,'Off Peak Curve Sum'!$A$7:$AG$161,4)</f>
        <v>27.106</v>
      </c>
      <c r="EE9" s="31" t="n">
        <f aca="false">VLOOKUP(EE$7,'Off Peak Curve Sum'!$A$7:$AG$161,4)</f>
        <v>30.135</v>
      </c>
      <c r="EF9" s="32"/>
      <c r="EG9" s="32"/>
      <c r="EH9" s="32"/>
      <c r="EI9" s="32"/>
      <c r="EJ9" s="32"/>
      <c r="EK9" s="32"/>
      <c r="EL9" s="32"/>
      <c r="EM9" s="32"/>
      <c r="EN9" s="32"/>
      <c r="EO9" s="32"/>
      <c r="EP9" s="32"/>
      <c r="EQ9" s="32"/>
      <c r="ER9" s="32"/>
      <c r="ES9" s="32"/>
      <c r="ET9" s="32"/>
      <c r="EU9" s="32"/>
      <c r="EV9" s="32"/>
      <c r="EW9" s="32"/>
      <c r="EX9" s="32"/>
      <c r="EY9" s="32"/>
      <c r="EZ9" s="32"/>
      <c r="FA9" s="32"/>
      <c r="FB9" s="32"/>
      <c r="FC9" s="32"/>
      <c r="FD9" s="32"/>
      <c r="FE9" s="32"/>
      <c r="FF9" s="32"/>
      <c r="FG9" s="32"/>
      <c r="FH9" s="32"/>
      <c r="FI9" s="32"/>
      <c r="FJ9" s="32"/>
      <c r="FK9" s="32"/>
      <c r="FL9" s="32"/>
      <c r="FM9" s="32"/>
      <c r="FN9" s="32"/>
      <c r="FO9" s="32"/>
      <c r="FP9" s="32"/>
      <c r="FQ9" s="32"/>
      <c r="FR9" s="32"/>
      <c r="FS9" s="32"/>
      <c r="FT9" s="32"/>
      <c r="FU9" s="32"/>
      <c r="FV9" s="32"/>
      <c r="FW9" s="32"/>
      <c r="FX9" s="32"/>
      <c r="FY9" s="32"/>
      <c r="FZ9" s="32"/>
      <c r="GA9" s="32"/>
      <c r="GB9" s="32"/>
      <c r="GC9" s="32"/>
      <c r="GD9" s="32"/>
      <c r="GE9" s="32"/>
      <c r="GF9" s="32"/>
      <c r="GG9" s="32"/>
      <c r="GH9" s="32"/>
      <c r="GI9" s="32"/>
      <c r="GJ9" s="32"/>
      <c r="GK9" s="32"/>
      <c r="GL9" s="32"/>
      <c r="GM9" s="32"/>
      <c r="GN9" s="32"/>
      <c r="GO9" s="32"/>
      <c r="GP9" s="32"/>
      <c r="GQ9" s="32"/>
      <c r="GR9" s="32"/>
      <c r="GS9" s="32"/>
      <c r="GT9" s="32"/>
      <c r="GU9" s="32"/>
      <c r="GV9" s="32"/>
      <c r="GW9" s="32"/>
      <c r="GX9" s="32"/>
      <c r="GY9" s="32"/>
      <c r="GZ9" s="32"/>
      <c r="HA9" s="32"/>
      <c r="HB9" s="32"/>
      <c r="HC9" s="32"/>
      <c r="HD9" s="32"/>
      <c r="HE9" s="32"/>
      <c r="HF9" s="32"/>
      <c r="HG9" s="32"/>
      <c r="HH9" s="32"/>
      <c r="HI9" s="32"/>
      <c r="HJ9" s="32"/>
      <c r="HK9" s="32"/>
      <c r="HL9" s="32"/>
      <c r="HM9" s="32"/>
      <c r="HN9" s="32"/>
      <c r="HO9" s="32"/>
      <c r="HP9" s="32"/>
      <c r="HQ9" s="32"/>
      <c r="HR9" s="32"/>
      <c r="HS9" s="32"/>
      <c r="HT9" s="32"/>
      <c r="HU9" s="32"/>
      <c r="HV9" s="32"/>
      <c r="HW9" s="32"/>
      <c r="HX9" s="32"/>
      <c r="HY9" s="32"/>
      <c r="HZ9" s="32"/>
      <c r="IA9" s="32"/>
      <c r="IB9" s="32"/>
      <c r="IC9" s="32"/>
      <c r="ID9" s="32"/>
      <c r="IE9" s="32"/>
      <c r="IF9" s="32"/>
      <c r="IG9" s="32"/>
      <c r="IH9" s="32"/>
      <c r="II9" s="32"/>
      <c r="IJ9" s="32"/>
      <c r="IK9" s="32"/>
      <c r="IL9" s="32"/>
      <c r="IM9" s="32"/>
      <c r="IN9" s="32"/>
      <c r="IO9" s="32"/>
      <c r="IP9" s="32"/>
      <c r="IQ9" s="32"/>
      <c r="IR9" s="32"/>
      <c r="IS9" s="32"/>
      <c r="IT9" s="32"/>
      <c r="IU9" s="32"/>
      <c r="IV9" s="32"/>
      <c r="IW9" s="32"/>
    </row>
    <row r="10" customFormat="false" ht="14.1" hidden="false" customHeight="true" outlineLevel="0" collapsed="false">
      <c r="A10" s="33" t="s">
        <v>12</v>
      </c>
      <c r="B10" s="47" t="s">
        <v>71</v>
      </c>
      <c r="C10" s="31" t="n">
        <f aca="false">AVERAGE(D10:F10)</f>
        <v>25.0284444444444</v>
      </c>
      <c r="D10" s="31" t="n">
        <f aca="true">IF(ISERROR(AVERAGE(OFFSET('Off Peak Curve Sum'!$C$6,1,0,15,1))),0,AVERAGE(OFFSET('Off Peak Curve Sum'!$C$6,1,0,15,1)))</f>
        <v>20.8833333333333</v>
      </c>
      <c r="E10" s="31" t="n">
        <f aca="true">IF(ISERROR((SUM(OFFSET('Off Peak Curve Sum'!$C$6,17,0,16,1))+14*'Off Peak Curve Sum'!$C$38)/30),'Off Peak Curve Sum'!$C$38,(SUM(OFFSET('Off Peak Curve Sum'!$C$6,17,0,16,1))+14*'Off Peak Curve Sum'!$C$38)/30)</f>
        <v>24.5</v>
      </c>
      <c r="F10" s="31" t="n">
        <f aca="false">VLOOKUP(F$7,'Off Peak Curve Sum'!$A$7:$AG$161,3)</f>
        <v>29.702</v>
      </c>
      <c r="G10" s="277" t="n">
        <f aca="false">AVERAGE(D10,E10,F10)</f>
        <v>25.0284444444444</v>
      </c>
      <c r="H10" s="283" t="n">
        <f aca="false">AB10</f>
        <v>27.097</v>
      </c>
      <c r="I10" s="283" t="n">
        <f aca="false">AC10</f>
        <v>22.95</v>
      </c>
      <c r="J10" s="283" t="n">
        <f aca="false">AD10</f>
        <v>21.056</v>
      </c>
      <c r="K10" s="283" t="n">
        <f aca="false">AE10</f>
        <v>19.333</v>
      </c>
      <c r="L10" s="283" t="n">
        <f aca="false">AF10</f>
        <v>21.419</v>
      </c>
      <c r="M10" s="283" t="n">
        <f aca="false">AG10</f>
        <v>22.375</v>
      </c>
      <c r="N10" s="283" t="n">
        <f aca="false">AH10</f>
        <v>30.355</v>
      </c>
      <c r="O10" s="283" t="n">
        <f aca="false">AI10</f>
        <v>34.79</v>
      </c>
      <c r="P10" s="283" t="n">
        <f aca="false">AJ10</f>
        <v>29.9</v>
      </c>
      <c r="Q10" s="283" t="n">
        <f aca="false">AK10</f>
        <v>28.984</v>
      </c>
      <c r="R10" s="283" t="n">
        <f aca="false">AL10</f>
        <v>22.292</v>
      </c>
      <c r="S10" s="283" t="n">
        <f aca="false">AM10</f>
        <v>28.46</v>
      </c>
      <c r="T10" s="277" t="n">
        <f aca="false">AVERAGE(AB10:AM10)</f>
        <v>25.7509166666667</v>
      </c>
      <c r="U10" s="277" t="n">
        <f aca="false">AVERAGE(AN10:AY10)</f>
        <v>27.8873333333333</v>
      </c>
      <c r="V10" s="277" t="n">
        <f aca="false">AVERAGE(AZ10:EE10)</f>
        <v>29.451369047619</v>
      </c>
      <c r="W10" s="284"/>
      <c r="X10" s="285" t="n">
        <f aca="false">AVERAGE(D10:F10,AB10:EE10)</f>
        <v>28.7626966966967</v>
      </c>
      <c r="Y10" s="281"/>
      <c r="Z10" s="282"/>
      <c r="AA10" s="32"/>
      <c r="AB10" s="41" t="n">
        <f aca="false">VLOOKUP(AB$7,'Off Peak Curve Sum'!$A$7:$AG$161,3)</f>
        <v>27.097</v>
      </c>
      <c r="AC10" s="41" t="n">
        <f aca="false">VLOOKUP(AC$7,'Off Peak Curve Sum'!$A$7:$AG$161,3)</f>
        <v>22.95</v>
      </c>
      <c r="AD10" s="41" t="n">
        <f aca="false">VLOOKUP(AD$7,'Off Peak Curve Sum'!$A$7:$AG$161,3)</f>
        <v>21.056</v>
      </c>
      <c r="AE10" s="41" t="n">
        <f aca="false">VLOOKUP(AE$7,'Off Peak Curve Sum'!$A$7:$AG$161,3)</f>
        <v>19.333</v>
      </c>
      <c r="AF10" s="41" t="n">
        <f aca="false">VLOOKUP(AF$7,'Off Peak Curve Sum'!$A$7:$AG$161,3)</f>
        <v>21.419</v>
      </c>
      <c r="AG10" s="41" t="n">
        <f aca="false">VLOOKUP(AG$7,'Off Peak Curve Sum'!$A$7:$AG$161,3)</f>
        <v>22.375</v>
      </c>
      <c r="AH10" s="41" t="n">
        <f aca="false">VLOOKUP(AH$7,'Off Peak Curve Sum'!$A$7:$AG$161,3)</f>
        <v>30.355</v>
      </c>
      <c r="AI10" s="41" t="n">
        <f aca="false">VLOOKUP(AI$7,'Off Peak Curve Sum'!$A$7:$AG$161,3)</f>
        <v>34.79</v>
      </c>
      <c r="AJ10" s="41" t="n">
        <f aca="false">VLOOKUP(AJ$7,'Off Peak Curve Sum'!$A$7:$AG$161,3)</f>
        <v>29.9</v>
      </c>
      <c r="AK10" s="41" t="n">
        <f aca="false">VLOOKUP(AK$7,'Off Peak Curve Sum'!$A$7:$AG$161,3)</f>
        <v>28.984</v>
      </c>
      <c r="AL10" s="41" t="n">
        <f aca="false">VLOOKUP(AL$7,'Off Peak Curve Sum'!$A$7:$AG$161,3)</f>
        <v>22.292</v>
      </c>
      <c r="AM10" s="41" t="n">
        <f aca="false">VLOOKUP(AM$7,'Off Peak Curve Sum'!$A$7:$AG$161,3)</f>
        <v>28.46</v>
      </c>
      <c r="AN10" s="41" t="n">
        <f aca="false">VLOOKUP(AN$7,'Off Peak Curve Sum'!$A$7:$AG$161,3)</f>
        <v>27.415</v>
      </c>
      <c r="AO10" s="41" t="n">
        <f aca="false">VLOOKUP(AO$7,'Off Peak Curve Sum'!$A$7:$AG$161,3)</f>
        <v>26.518</v>
      </c>
      <c r="AP10" s="41" t="n">
        <f aca="false">VLOOKUP(AP$7,'Off Peak Curve Sum'!$A$7:$AG$161,3)</f>
        <v>25.831</v>
      </c>
      <c r="AQ10" s="41" t="n">
        <f aca="false">VLOOKUP(AQ$7,'Off Peak Curve Sum'!$A$7:$AG$161,3)</f>
        <v>23.233</v>
      </c>
      <c r="AR10" s="41" t="n">
        <f aca="false">VLOOKUP(AR$7,'Off Peak Curve Sum'!$A$7:$AG$161,3)</f>
        <v>15.044</v>
      </c>
      <c r="AS10" s="41" t="n">
        <f aca="false">VLOOKUP(AS$7,'Off Peak Curve Sum'!$A$7:$AG$161,3)</f>
        <v>18</v>
      </c>
      <c r="AT10" s="41" t="n">
        <f aca="false">VLOOKUP(AT$7,'Off Peak Curve Sum'!$A$7:$AG$161,3)</f>
        <v>36.806</v>
      </c>
      <c r="AU10" s="41" t="n">
        <f aca="false">VLOOKUP(AU$7,'Off Peak Curve Sum'!$A$7:$AG$161,3)</f>
        <v>39.081</v>
      </c>
      <c r="AV10" s="41" t="n">
        <f aca="false">VLOOKUP(AV$7,'Off Peak Curve Sum'!$A$7:$AG$161,3)</f>
        <v>33.417</v>
      </c>
      <c r="AW10" s="41" t="n">
        <f aca="false">VLOOKUP(AW$7,'Off Peak Curve Sum'!$A$7:$AG$161,3)</f>
        <v>29.298</v>
      </c>
      <c r="AX10" s="41" t="n">
        <f aca="false">VLOOKUP(AX$7,'Off Peak Curve Sum'!$A$7:$AG$161,3)</f>
        <v>27.025</v>
      </c>
      <c r="AY10" s="41" t="n">
        <f aca="false">VLOOKUP(AY$7,'Off Peak Curve Sum'!$A$7:$AG$161,3)</f>
        <v>32.98</v>
      </c>
      <c r="AZ10" s="41" t="n">
        <f aca="false">VLOOKUP(AZ$7,'Off Peak Curve Sum'!$A$7:$AG$161,3)</f>
        <v>27.184</v>
      </c>
      <c r="BA10" s="41" t="n">
        <f aca="false">VLOOKUP(BA$7,'Off Peak Curve Sum'!$A$7:$AG$161,3)</f>
        <v>26.418</v>
      </c>
      <c r="BB10" s="41" t="n">
        <f aca="false">VLOOKUP(BB$7,'Off Peak Curve Sum'!$A$7:$AG$161,3)</f>
        <v>26.05</v>
      </c>
      <c r="BC10" s="41" t="n">
        <f aca="false">VLOOKUP(BC$7,'Off Peak Curve Sum'!$A$7:$AG$161,3)</f>
        <v>23.963</v>
      </c>
      <c r="BD10" s="41" t="n">
        <f aca="false">VLOOKUP(BD$7,'Off Peak Curve Sum'!$A$7:$AG$161,3)</f>
        <v>16.952</v>
      </c>
      <c r="BE10" s="41" t="n">
        <f aca="false">VLOOKUP(BE$7,'Off Peak Curve Sum'!$A$7:$AG$161,3)</f>
        <v>20.007</v>
      </c>
      <c r="BF10" s="41" t="n">
        <f aca="false">VLOOKUP(BF$7,'Off Peak Curve Sum'!$A$7:$AG$161,3)</f>
        <v>35.012</v>
      </c>
      <c r="BG10" s="41" t="n">
        <f aca="false">VLOOKUP(BG$7,'Off Peak Curve Sum'!$A$7:$AG$161,3)</f>
        <v>36.862</v>
      </c>
      <c r="BH10" s="41" t="n">
        <f aca="false">VLOOKUP(BH$7,'Off Peak Curve Sum'!$A$7:$AG$161,3)</f>
        <v>32.327</v>
      </c>
      <c r="BI10" s="41" t="n">
        <f aca="false">VLOOKUP(BI$7,'Off Peak Curve Sum'!$A$7:$AG$161,3)</f>
        <v>29.095</v>
      </c>
      <c r="BJ10" s="41" t="n">
        <f aca="false">VLOOKUP(BJ$7,'Off Peak Curve Sum'!$A$7:$AG$161,3)</f>
        <v>27.245</v>
      </c>
      <c r="BK10" s="41" t="n">
        <f aca="false">VLOOKUP(BK$7,'Off Peak Curve Sum'!$A$7:$AG$161,3)</f>
        <v>32.211</v>
      </c>
      <c r="BL10" s="41" t="n">
        <f aca="false">VLOOKUP(BL$7,'Off Peak Curve Sum'!$A$7:$AG$161,3)</f>
        <v>27.421</v>
      </c>
      <c r="BM10" s="41" t="n">
        <f aca="false">VLOOKUP(BM$7,'Off Peak Curve Sum'!$A$7:$AG$161,3)</f>
        <v>26.974</v>
      </c>
      <c r="BN10" s="41" t="n">
        <f aca="false">VLOOKUP(BN$7,'Off Peak Curve Sum'!$A$7:$AG$161,3)</f>
        <v>26.497</v>
      </c>
      <c r="BO10" s="41" t="n">
        <f aca="false">VLOOKUP(BO$7,'Off Peak Curve Sum'!$A$7:$AG$161,3)</f>
        <v>24.603</v>
      </c>
      <c r="BP10" s="41" t="n">
        <f aca="false">VLOOKUP(BP$7,'Off Peak Curve Sum'!$A$7:$AG$161,3)</f>
        <v>18.127</v>
      </c>
      <c r="BQ10" s="41" t="n">
        <f aca="false">VLOOKUP(BQ$7,'Off Peak Curve Sum'!$A$7:$AG$161,3)</f>
        <v>20.971</v>
      </c>
      <c r="BR10" s="41" t="n">
        <f aca="false">VLOOKUP(BR$7,'Off Peak Curve Sum'!$A$7:$AG$161,3)</f>
        <v>34.718</v>
      </c>
      <c r="BS10" s="41" t="n">
        <f aca="false">VLOOKUP(BS$7,'Off Peak Curve Sum'!$A$7:$AG$161,3)</f>
        <v>36.806</v>
      </c>
      <c r="BT10" s="41" t="n">
        <f aca="false">VLOOKUP(BT$7,'Off Peak Curve Sum'!$A$7:$AG$161,3)</f>
        <v>32.378</v>
      </c>
      <c r="BU10" s="41" t="n">
        <f aca="false">VLOOKUP(BU$7,'Off Peak Curve Sum'!$A$7:$AG$161,3)</f>
        <v>29.322</v>
      </c>
      <c r="BV10" s="41" t="n">
        <f aca="false">VLOOKUP(BV$7,'Off Peak Curve Sum'!$A$7:$AG$161,3)</f>
        <v>27.589</v>
      </c>
      <c r="BW10" s="41" t="n">
        <f aca="false">VLOOKUP(BW$7,'Off Peak Curve Sum'!$A$7:$AG$161,3)</f>
        <v>32.154</v>
      </c>
      <c r="BX10" s="41" t="n">
        <f aca="false">VLOOKUP(BX$7,'Off Peak Curve Sum'!$A$7:$AG$161,3)</f>
        <v>27.661</v>
      </c>
      <c r="BY10" s="41" t="n">
        <f aca="false">VLOOKUP(BY$7,'Off Peak Curve Sum'!$A$7:$AG$161,3)</f>
        <v>27.309</v>
      </c>
      <c r="BZ10" s="41" t="n">
        <f aca="false">VLOOKUP(BZ$7,'Off Peak Curve Sum'!$A$7:$AG$161,3)</f>
        <v>26.913</v>
      </c>
      <c r="CA10" s="41" t="n">
        <f aca="false">VLOOKUP(CA$7,'Off Peak Curve Sum'!$A$7:$AG$161,3)</f>
        <v>25.03</v>
      </c>
      <c r="CB10" s="41" t="n">
        <f aca="false">VLOOKUP(CB$7,'Off Peak Curve Sum'!$A$7:$AG$161,3)</f>
        <v>19.612</v>
      </c>
      <c r="CC10" s="41" t="n">
        <f aca="false">VLOOKUP(CC$7,'Off Peak Curve Sum'!$A$7:$AG$161,3)</f>
        <v>21.913</v>
      </c>
      <c r="CD10" s="41" t="n">
        <f aca="false">VLOOKUP(CD$7,'Off Peak Curve Sum'!$A$7:$AG$161,3)</f>
        <v>34.388</v>
      </c>
      <c r="CE10" s="41" t="n">
        <f aca="false">VLOOKUP(CE$7,'Off Peak Curve Sum'!$A$7:$AG$161,3)</f>
        <v>36.353</v>
      </c>
      <c r="CF10" s="41" t="n">
        <f aca="false">VLOOKUP(CF$7,'Off Peak Curve Sum'!$A$7:$AG$161,3)</f>
        <v>32.302</v>
      </c>
      <c r="CG10" s="41" t="n">
        <f aca="false">VLOOKUP(CG$7,'Off Peak Curve Sum'!$A$7:$AG$161,3)</f>
        <v>29.544</v>
      </c>
      <c r="CH10" s="41" t="n">
        <f aca="false">VLOOKUP(CH$7,'Off Peak Curve Sum'!$A$7:$AG$161,3)</f>
        <v>27.983</v>
      </c>
      <c r="CI10" s="41" t="n">
        <f aca="false">VLOOKUP(CI$7,'Off Peak Curve Sum'!$A$7:$AG$161,3)</f>
        <v>32.262</v>
      </c>
      <c r="CJ10" s="41" t="n">
        <f aca="false">VLOOKUP(CJ$7,'Off Peak Curve Sum'!$A$7:$AG$161,3)</f>
        <v>27.95</v>
      </c>
      <c r="CK10" s="41" t="n">
        <f aca="false">VLOOKUP(CK$7,'Off Peak Curve Sum'!$A$7:$AG$161,3)</f>
        <v>27.561</v>
      </c>
      <c r="CL10" s="41" t="n">
        <f aca="false">VLOOKUP(CL$7,'Off Peak Curve Sum'!$A$7:$AG$161,3)</f>
        <v>27.284</v>
      </c>
      <c r="CM10" s="41" t="n">
        <f aca="false">VLOOKUP(CM$7,'Off Peak Curve Sum'!$A$7:$AG$161,3)</f>
        <v>25.584</v>
      </c>
      <c r="CN10" s="41" t="n">
        <f aca="false">VLOOKUP(CN$7,'Off Peak Curve Sum'!$A$7:$AG$161,3)</f>
        <v>20.69</v>
      </c>
      <c r="CO10" s="41" t="n">
        <f aca="false">VLOOKUP(CO$7,'Off Peak Curve Sum'!$A$7:$AG$161,3)</f>
        <v>22.868</v>
      </c>
      <c r="CP10" s="41" t="n">
        <f aca="false">VLOOKUP(CP$7,'Off Peak Curve Sum'!$A$7:$AG$161,3)</f>
        <v>34.267</v>
      </c>
      <c r="CQ10" s="41" t="n">
        <f aca="false">VLOOKUP(CQ$7,'Off Peak Curve Sum'!$A$7:$AG$161,3)</f>
        <v>36.187</v>
      </c>
      <c r="CR10" s="41" t="n">
        <f aca="false">VLOOKUP(CR$7,'Off Peak Curve Sum'!$A$7:$AG$161,3)</f>
        <v>32.334</v>
      </c>
      <c r="CS10" s="41" t="n">
        <f aca="false">VLOOKUP(CS$7,'Off Peak Curve Sum'!$A$7:$AG$161,3)</f>
        <v>30.119</v>
      </c>
      <c r="CT10" s="41" t="n">
        <f aca="false">VLOOKUP(CT$7,'Off Peak Curve Sum'!$A$7:$AG$161,3)</f>
        <v>28.676</v>
      </c>
      <c r="CU10" s="41" t="n">
        <f aca="false">VLOOKUP(CU$7,'Off Peak Curve Sum'!$A$7:$AG$161,3)</f>
        <v>32.664</v>
      </c>
      <c r="CV10" s="41" t="n">
        <f aca="false">VLOOKUP(CV$7,'Off Peak Curve Sum'!$A$7:$AG$161,3)</f>
        <v>28.937</v>
      </c>
      <c r="CW10" s="41" t="n">
        <f aca="false">VLOOKUP(CW$7,'Off Peak Curve Sum'!$A$7:$AG$161,3)</f>
        <v>28.607</v>
      </c>
      <c r="CX10" s="41" t="n">
        <f aca="false">VLOOKUP(CX$7,'Off Peak Curve Sum'!$A$7:$AG$161,3)</f>
        <v>28.242</v>
      </c>
      <c r="CY10" s="41" t="n">
        <f aca="false">VLOOKUP(CY$7,'Off Peak Curve Sum'!$A$7:$AG$161,3)</f>
        <v>26.893</v>
      </c>
      <c r="CZ10" s="41" t="n">
        <f aca="false">VLOOKUP(CZ$7,'Off Peak Curve Sum'!$A$7:$AG$161,3)</f>
        <v>22.1</v>
      </c>
      <c r="DA10" s="41" t="n">
        <f aca="false">VLOOKUP(DA$7,'Off Peak Curve Sum'!$A$7:$AG$161,3)</f>
        <v>23.913</v>
      </c>
      <c r="DB10" s="41" t="n">
        <f aca="false">VLOOKUP(DB$7,'Off Peak Curve Sum'!$A$7:$AG$161,3)</f>
        <v>35.186</v>
      </c>
      <c r="DC10" s="41" t="n">
        <f aca="false">VLOOKUP(DC$7,'Off Peak Curve Sum'!$A$7:$AG$161,3)</f>
        <v>36.673</v>
      </c>
      <c r="DD10" s="41" t="n">
        <f aca="false">VLOOKUP(DD$7,'Off Peak Curve Sum'!$A$7:$AG$161,3)</f>
        <v>33.421</v>
      </c>
      <c r="DE10" s="41" t="n">
        <f aca="false">VLOOKUP(DE$7,'Off Peak Curve Sum'!$A$7:$AG$161,3)</f>
        <v>31.133</v>
      </c>
      <c r="DF10" s="41" t="n">
        <f aca="false">VLOOKUP(DF$7,'Off Peak Curve Sum'!$A$7:$AG$161,3)</f>
        <v>29.745</v>
      </c>
      <c r="DG10" s="41" t="n">
        <f aca="false">VLOOKUP(DG$7,'Off Peak Curve Sum'!$A$7:$AG$161,3)</f>
        <v>33.511</v>
      </c>
      <c r="DH10" s="41" t="n">
        <f aca="false">VLOOKUP(DH$7,'Off Peak Curve Sum'!$A$7:$AG$161,3)</f>
        <v>30.085</v>
      </c>
      <c r="DI10" s="41" t="n">
        <f aca="false">VLOOKUP(DI$7,'Off Peak Curve Sum'!$A$7:$AG$161,3)</f>
        <v>29.747</v>
      </c>
      <c r="DJ10" s="41" t="n">
        <f aca="false">VLOOKUP(DJ$7,'Off Peak Curve Sum'!$A$7:$AG$161,3)</f>
        <v>29.421</v>
      </c>
      <c r="DK10" s="41" t="n">
        <f aca="false">VLOOKUP(DK$7,'Off Peak Curve Sum'!$A$7:$AG$161,3)</f>
        <v>28.139</v>
      </c>
      <c r="DL10" s="41" t="n">
        <f aca="false">VLOOKUP(DL$7,'Off Peak Curve Sum'!$A$7:$AG$161,3)</f>
        <v>23.287</v>
      </c>
      <c r="DM10" s="41" t="n">
        <f aca="false">VLOOKUP(DM$7,'Off Peak Curve Sum'!$A$7:$AG$161,3)</f>
        <v>25.571</v>
      </c>
      <c r="DN10" s="41" t="n">
        <f aca="false">VLOOKUP(DN$7,'Off Peak Curve Sum'!$A$7:$AG$161,3)</f>
        <v>36.085</v>
      </c>
      <c r="DO10" s="41" t="n">
        <f aca="false">VLOOKUP(DO$7,'Off Peak Curve Sum'!$A$7:$AG$161,3)</f>
        <v>37.513</v>
      </c>
      <c r="DP10" s="41" t="n">
        <f aca="false">VLOOKUP(DP$7,'Off Peak Curve Sum'!$A$7:$AG$161,3)</f>
        <v>34.409</v>
      </c>
      <c r="DQ10" s="41" t="n">
        <f aca="false">VLOOKUP(DQ$7,'Off Peak Curve Sum'!$A$7:$AG$161,3)</f>
        <v>32.205</v>
      </c>
      <c r="DR10" s="41" t="n">
        <f aca="false">VLOOKUP(DR$7,'Off Peak Curve Sum'!$A$7:$AG$161,3)</f>
        <v>30.916</v>
      </c>
      <c r="DS10" s="41" t="n">
        <f aca="false">VLOOKUP(DS$7,'Off Peak Curve Sum'!$A$7:$AG$161,3)</f>
        <v>34.49</v>
      </c>
      <c r="DT10" s="41" t="n">
        <f aca="false">VLOOKUP(DT$7,'Off Peak Curve Sum'!$A$7:$AG$161,3)</f>
        <v>31.088</v>
      </c>
      <c r="DU10" s="41" t="n">
        <f aca="false">VLOOKUP(DU$7,'Off Peak Curve Sum'!$A$7:$AG$161,3)</f>
        <v>30.911</v>
      </c>
      <c r="DV10" s="41" t="n">
        <f aca="false">VLOOKUP(DV$7,'Off Peak Curve Sum'!$A$7:$AG$161,3)</f>
        <v>30.666</v>
      </c>
      <c r="DW10" s="41" t="n">
        <f aca="false">VLOOKUP(DW$7,'Off Peak Curve Sum'!$A$7:$AG$161,3)</f>
        <v>29.388</v>
      </c>
      <c r="DX10" s="41" t="n">
        <f aca="false">VLOOKUP(DX$7,'Off Peak Curve Sum'!$A$7:$AG$161,3)</f>
        <v>24.795</v>
      </c>
      <c r="DY10" s="41" t="n">
        <f aca="false">VLOOKUP(DY$7,'Off Peak Curve Sum'!$A$7:$AG$161,3)</f>
        <v>26.945</v>
      </c>
      <c r="DZ10" s="41" t="n">
        <f aca="false">VLOOKUP(DZ$7,'Off Peak Curve Sum'!$A$7:$AG$161,3)</f>
        <v>36.98</v>
      </c>
      <c r="EA10" s="41" t="n">
        <f aca="false">VLOOKUP(EA$7,'Off Peak Curve Sum'!$A$7:$AG$161,3)</f>
        <v>38.357</v>
      </c>
      <c r="EB10" s="41" t="n">
        <f aca="false">VLOOKUP(EB$7,'Off Peak Curve Sum'!$A$7:$AG$161,3)</f>
        <v>35.393</v>
      </c>
      <c r="EC10" s="41" t="n">
        <f aca="false">VLOOKUP(EC$7,'Off Peak Curve Sum'!$A$7:$AG$161,3)</f>
        <v>33.265</v>
      </c>
      <c r="ED10" s="41" t="n">
        <f aca="false">VLOOKUP(ED$7,'Off Peak Curve Sum'!$A$7:$AG$161,3)</f>
        <v>32.085</v>
      </c>
      <c r="EE10" s="41" t="n">
        <f aca="false">VLOOKUP(EE$7,'Off Peak Curve Sum'!$A$7:$AG$161,3)</f>
        <v>35.473</v>
      </c>
      <c r="EF10" s="32"/>
      <c r="EG10" s="32"/>
      <c r="EH10" s="32"/>
      <c r="EI10" s="32"/>
      <c r="EJ10" s="32"/>
      <c r="EK10" s="32"/>
      <c r="EL10" s="32"/>
      <c r="EM10" s="32"/>
      <c r="EN10" s="32"/>
      <c r="EO10" s="32"/>
      <c r="EP10" s="32"/>
      <c r="EQ10" s="32"/>
      <c r="ER10" s="32"/>
      <c r="ES10" s="32"/>
      <c r="ET10" s="32"/>
      <c r="EU10" s="32"/>
      <c r="EV10" s="32"/>
      <c r="EW10" s="32"/>
      <c r="EX10" s="32"/>
      <c r="EY10" s="32"/>
      <c r="EZ10" s="32"/>
      <c r="FA10" s="32"/>
      <c r="FB10" s="32"/>
      <c r="FC10" s="32"/>
      <c r="FD10" s="32"/>
      <c r="FE10" s="32"/>
      <c r="FF10" s="32"/>
      <c r="FG10" s="32"/>
      <c r="FH10" s="32"/>
      <c r="FI10" s="32"/>
      <c r="FJ10" s="32"/>
      <c r="FK10" s="32"/>
      <c r="FL10" s="32"/>
      <c r="FM10" s="32"/>
      <c r="FN10" s="32"/>
      <c r="FO10" s="32"/>
      <c r="FP10" s="32"/>
      <c r="FQ10" s="32"/>
      <c r="FR10" s="32"/>
      <c r="FS10" s="32"/>
      <c r="FT10" s="32"/>
      <c r="FU10" s="32"/>
      <c r="FV10" s="32"/>
      <c r="FW10" s="32"/>
      <c r="FX10" s="32"/>
      <c r="FY10" s="32"/>
      <c r="FZ10" s="32"/>
      <c r="GA10" s="32"/>
      <c r="GB10" s="32"/>
      <c r="GC10" s="32"/>
      <c r="GD10" s="32"/>
      <c r="GE10" s="32"/>
      <c r="GF10" s="32"/>
      <c r="GG10" s="32"/>
      <c r="GH10" s="32"/>
      <c r="GI10" s="32"/>
      <c r="GJ10" s="32"/>
      <c r="GK10" s="32"/>
      <c r="GL10" s="32"/>
      <c r="GM10" s="32"/>
      <c r="GN10" s="32"/>
      <c r="GO10" s="32"/>
      <c r="GP10" s="32"/>
      <c r="GQ10" s="32"/>
      <c r="GR10" s="32"/>
      <c r="GS10" s="32"/>
      <c r="GT10" s="32"/>
      <c r="GU10" s="32"/>
      <c r="GV10" s="32"/>
      <c r="GW10" s="32"/>
      <c r="GX10" s="32"/>
      <c r="GY10" s="32"/>
      <c r="GZ10" s="32"/>
      <c r="HA10" s="32"/>
      <c r="HB10" s="32"/>
      <c r="HC10" s="32"/>
      <c r="HD10" s="32"/>
      <c r="HE10" s="32"/>
      <c r="HF10" s="32"/>
      <c r="HG10" s="32"/>
      <c r="HH10" s="32"/>
      <c r="HI10" s="32"/>
      <c r="HJ10" s="32"/>
      <c r="HK10" s="32"/>
      <c r="HL10" s="32"/>
      <c r="HM10" s="32"/>
      <c r="HN10" s="32"/>
      <c r="HO10" s="32"/>
      <c r="HP10" s="32"/>
      <c r="HQ10" s="32"/>
      <c r="HR10" s="32"/>
      <c r="HS10" s="32"/>
      <c r="HT10" s="32"/>
      <c r="HU10" s="32"/>
      <c r="HV10" s="32"/>
      <c r="HW10" s="32"/>
      <c r="HX10" s="32"/>
      <c r="HY10" s="32"/>
      <c r="HZ10" s="32"/>
      <c r="IA10" s="32"/>
      <c r="IB10" s="32"/>
      <c r="IC10" s="32"/>
      <c r="ID10" s="32"/>
      <c r="IE10" s="32"/>
      <c r="IF10" s="32"/>
      <c r="IG10" s="32"/>
      <c r="IH10" s="32"/>
      <c r="II10" s="32"/>
      <c r="IJ10" s="32"/>
      <c r="IK10" s="32"/>
      <c r="IL10" s="32"/>
      <c r="IM10" s="32"/>
      <c r="IN10" s="32"/>
      <c r="IO10" s="32"/>
      <c r="IP10" s="32"/>
      <c r="IQ10" s="32"/>
      <c r="IR10" s="32"/>
      <c r="IS10" s="32"/>
      <c r="IT10" s="32"/>
      <c r="IU10" s="32"/>
      <c r="IV10" s="32"/>
      <c r="IW10" s="32"/>
    </row>
    <row r="11" customFormat="false" ht="14.1" hidden="false" customHeight="true" outlineLevel="0" collapsed="false">
      <c r="A11" s="33" t="s">
        <v>14</v>
      </c>
      <c r="B11" s="46"/>
      <c r="C11" s="31" t="n">
        <f aca="false">AVERAGE(D11:F11)</f>
        <v>24.3019444444444</v>
      </c>
      <c r="D11" s="31" t="n">
        <f aca="true">IF(ISERROR(AVERAGE(OFFSET('Off Peak Curve Sum'!$E$6,1,0,15,1))),0,AVERAGE(OFFSET('Off Peak Curve Sum'!$E$6,1,0,15,1)))</f>
        <v>20.9493333333333</v>
      </c>
      <c r="E11" s="31" t="n">
        <f aca="true">IF(ISERROR((SUM(OFFSET('Off Peak Curve Sum'!$E$6,17,0,16,1))+14*'Off Peak Curve Sum'!$E$38)/30),'Off Peak Curve Sum'!$E$38,(SUM(OFFSET('Off Peak Curve Sum'!$E$6,17,0,16,1))+14*'Off Peak Curve Sum'!$E$38)/30)</f>
        <v>23.9165</v>
      </c>
      <c r="F11" s="31" t="n">
        <f aca="false">VLOOKUP(F$7,'Off Peak Curve Sum'!$A$7:$AG$161,5)</f>
        <v>28.04</v>
      </c>
      <c r="G11" s="277" t="n">
        <f aca="false">AVERAGE(D11,E11,F11)</f>
        <v>24.3019444444444</v>
      </c>
      <c r="H11" s="283" t="n">
        <f aca="false">AB11</f>
        <v>27.06</v>
      </c>
      <c r="I11" s="283" t="n">
        <f aca="false">AC11</f>
        <v>26.786</v>
      </c>
      <c r="J11" s="283" t="n">
        <f aca="false">AD11</f>
        <v>26.073</v>
      </c>
      <c r="K11" s="283" t="n">
        <f aca="false">AE11</f>
        <v>21.767</v>
      </c>
      <c r="L11" s="283" t="n">
        <f aca="false">AF11</f>
        <v>24.363</v>
      </c>
      <c r="M11" s="283" t="n">
        <f aca="false">AG11</f>
        <v>25.417</v>
      </c>
      <c r="N11" s="283" t="n">
        <f aca="false">AH11</f>
        <v>29.871</v>
      </c>
      <c r="O11" s="283" t="n">
        <f aca="false">AI11</f>
        <v>28.742</v>
      </c>
      <c r="P11" s="283" t="n">
        <f aca="false">AJ11</f>
        <v>28.65</v>
      </c>
      <c r="Q11" s="283" t="n">
        <f aca="false">AK11</f>
        <v>25.355</v>
      </c>
      <c r="R11" s="283" t="n">
        <f aca="false">AL11</f>
        <v>27.375</v>
      </c>
      <c r="S11" s="283" t="n">
        <f aca="false">AM11</f>
        <v>27.734</v>
      </c>
      <c r="T11" s="277" t="n">
        <f aca="false">AVERAGE(AB11:AM11)</f>
        <v>26.5994166666667</v>
      </c>
      <c r="U11" s="277" t="n">
        <f aca="false">AVERAGE(AN11:AY11)</f>
        <v>25.5689166666667</v>
      </c>
      <c r="V11" s="277" t="n">
        <f aca="false">AVERAGE(AZ11:EE11)</f>
        <v>26.50775</v>
      </c>
      <c r="W11" s="284"/>
      <c r="X11" s="285" t="n">
        <f aca="false">AVERAGE(D11:F11,AB11:EE11)</f>
        <v>26.3565480480481</v>
      </c>
      <c r="Y11" s="281"/>
      <c r="Z11" s="282"/>
      <c r="AA11" s="32"/>
      <c r="AB11" s="41" t="n">
        <f aca="false">VLOOKUP(AB$7,'Off Peak Curve Sum'!$A$7:$AG$161,5)</f>
        <v>27.06</v>
      </c>
      <c r="AC11" s="41" t="n">
        <f aca="false">VLOOKUP(AC$7,'Off Peak Curve Sum'!$A$7:$AG$161,5)</f>
        <v>26.786</v>
      </c>
      <c r="AD11" s="41" t="n">
        <f aca="false">VLOOKUP(AD$7,'Off Peak Curve Sum'!$A$7:$AG$161,5)</f>
        <v>26.073</v>
      </c>
      <c r="AE11" s="41" t="n">
        <f aca="false">VLOOKUP(AE$7,'Off Peak Curve Sum'!$A$7:$AG$161,5)</f>
        <v>21.767</v>
      </c>
      <c r="AF11" s="41" t="n">
        <f aca="false">VLOOKUP(AF$7,'Off Peak Curve Sum'!$A$7:$AG$161,5)</f>
        <v>24.363</v>
      </c>
      <c r="AG11" s="41" t="n">
        <f aca="false">VLOOKUP(AG$7,'Off Peak Curve Sum'!$A$7:$AG$161,5)</f>
        <v>25.417</v>
      </c>
      <c r="AH11" s="41" t="n">
        <f aca="false">VLOOKUP(AH$7,'Off Peak Curve Sum'!$A$7:$AG$161,5)</f>
        <v>29.871</v>
      </c>
      <c r="AI11" s="41" t="n">
        <f aca="false">VLOOKUP(AI$7,'Off Peak Curve Sum'!$A$7:$AG$161,5)</f>
        <v>28.742</v>
      </c>
      <c r="AJ11" s="41" t="n">
        <f aca="false">VLOOKUP(AJ$7,'Off Peak Curve Sum'!$A$7:$AG$161,5)</f>
        <v>28.65</v>
      </c>
      <c r="AK11" s="41" t="n">
        <f aca="false">VLOOKUP(AK$7,'Off Peak Curve Sum'!$A$7:$AG$161,5)</f>
        <v>25.355</v>
      </c>
      <c r="AL11" s="41" t="n">
        <f aca="false">VLOOKUP(AL$7,'Off Peak Curve Sum'!$A$7:$AG$161,5)</f>
        <v>27.375</v>
      </c>
      <c r="AM11" s="41" t="n">
        <f aca="false">VLOOKUP(AM$7,'Off Peak Curve Sum'!$A$7:$AG$161,5)</f>
        <v>27.734</v>
      </c>
      <c r="AN11" s="41" t="n">
        <f aca="false">VLOOKUP(AN$7,'Off Peak Curve Sum'!$A$7:$AG$161,5)</f>
        <v>27.024</v>
      </c>
      <c r="AO11" s="41" t="n">
        <f aca="false">VLOOKUP(AO$7,'Off Peak Curve Sum'!$A$7:$AG$161,5)</f>
        <v>24.75</v>
      </c>
      <c r="AP11" s="41" t="n">
        <f aca="false">VLOOKUP(AP$7,'Off Peak Curve Sum'!$A$7:$AG$161,5)</f>
        <v>23.782</v>
      </c>
      <c r="AQ11" s="41" t="n">
        <f aca="false">VLOOKUP(AQ$7,'Off Peak Curve Sum'!$A$7:$AG$161,5)</f>
        <v>23.083</v>
      </c>
      <c r="AR11" s="41" t="n">
        <f aca="false">VLOOKUP(AR$7,'Off Peak Curve Sum'!$A$7:$AG$161,5)</f>
        <v>24.266</v>
      </c>
      <c r="AS11" s="41" t="n">
        <f aca="false">VLOOKUP(AS$7,'Off Peak Curve Sum'!$A$7:$AG$161,5)</f>
        <v>25.792</v>
      </c>
      <c r="AT11" s="41" t="n">
        <f aca="false">VLOOKUP(AT$7,'Off Peak Curve Sum'!$A$7:$AG$161,5)</f>
        <v>26.048</v>
      </c>
      <c r="AU11" s="41" t="n">
        <f aca="false">VLOOKUP(AU$7,'Off Peak Curve Sum'!$A$7:$AG$161,5)</f>
        <v>26.516</v>
      </c>
      <c r="AV11" s="41" t="n">
        <f aca="false">VLOOKUP(AV$7,'Off Peak Curve Sum'!$A$7:$AG$161,5)</f>
        <v>26.292</v>
      </c>
      <c r="AW11" s="41" t="n">
        <f aca="false">VLOOKUP(AW$7,'Off Peak Curve Sum'!$A$7:$AG$161,5)</f>
        <v>25.96</v>
      </c>
      <c r="AX11" s="41" t="n">
        <f aca="false">VLOOKUP(AX$7,'Off Peak Curve Sum'!$A$7:$AG$161,5)</f>
        <v>26.35</v>
      </c>
      <c r="AY11" s="41" t="n">
        <f aca="false">VLOOKUP(AY$7,'Off Peak Curve Sum'!$A$7:$AG$161,5)</f>
        <v>26.964</v>
      </c>
      <c r="AZ11" s="41" t="n">
        <f aca="false">VLOOKUP(AZ$7,'Off Peak Curve Sum'!$A$7:$AG$161,5)</f>
        <v>26.975</v>
      </c>
      <c r="BA11" s="41" t="n">
        <f aca="false">VLOOKUP(BA$7,'Off Peak Curve Sum'!$A$7:$AG$161,5)</f>
        <v>24.918</v>
      </c>
      <c r="BB11" s="41" t="n">
        <f aca="false">VLOOKUP(BB$7,'Off Peak Curve Sum'!$A$7:$AG$161,5)</f>
        <v>24.542</v>
      </c>
      <c r="BC11" s="41" t="n">
        <f aca="false">VLOOKUP(BC$7,'Off Peak Curve Sum'!$A$7:$AG$161,5)</f>
        <v>23.807</v>
      </c>
      <c r="BD11" s="41" t="n">
        <f aca="false">VLOOKUP(BD$7,'Off Peak Curve Sum'!$A$7:$AG$161,5)</f>
        <v>24.622</v>
      </c>
      <c r="BE11" s="41" t="n">
        <f aca="false">VLOOKUP(BE$7,'Off Peak Curve Sum'!$A$7:$AG$161,5)</f>
        <v>26.187</v>
      </c>
      <c r="BF11" s="41" t="n">
        <f aca="false">VLOOKUP(BF$7,'Off Peak Curve Sum'!$A$7:$AG$161,5)</f>
        <v>26.125</v>
      </c>
      <c r="BG11" s="41" t="n">
        <f aca="false">VLOOKUP(BG$7,'Off Peak Curve Sum'!$A$7:$AG$161,5)</f>
        <v>26.448</v>
      </c>
      <c r="BH11" s="41" t="n">
        <f aca="false">VLOOKUP(BH$7,'Off Peak Curve Sum'!$A$7:$AG$161,5)</f>
        <v>26.299</v>
      </c>
      <c r="BI11" s="41" t="n">
        <f aca="false">VLOOKUP(BI$7,'Off Peak Curve Sum'!$A$7:$AG$161,5)</f>
        <v>25.981</v>
      </c>
      <c r="BJ11" s="41" t="n">
        <f aca="false">VLOOKUP(BJ$7,'Off Peak Curve Sum'!$A$7:$AG$161,5)</f>
        <v>26.58</v>
      </c>
      <c r="BK11" s="41" t="n">
        <f aca="false">VLOOKUP(BK$7,'Off Peak Curve Sum'!$A$7:$AG$161,5)</f>
        <v>26.975</v>
      </c>
      <c r="BL11" s="41" t="n">
        <f aca="false">VLOOKUP(BL$7,'Off Peak Curve Sum'!$A$7:$AG$161,5)</f>
        <v>26.86</v>
      </c>
      <c r="BM11" s="41" t="n">
        <f aca="false">VLOOKUP(BM$7,'Off Peak Curve Sum'!$A$7:$AG$161,5)</f>
        <v>25.399</v>
      </c>
      <c r="BN11" s="41" t="n">
        <f aca="false">VLOOKUP(BN$7,'Off Peak Curve Sum'!$A$7:$AG$161,5)</f>
        <v>24.851</v>
      </c>
      <c r="BO11" s="41" t="n">
        <f aca="false">VLOOKUP(BO$7,'Off Peak Curve Sum'!$A$7:$AG$161,5)</f>
        <v>24.178</v>
      </c>
      <c r="BP11" s="41" t="n">
        <f aca="false">VLOOKUP(BP$7,'Off Peak Curve Sum'!$A$7:$AG$161,5)</f>
        <v>24.825</v>
      </c>
      <c r="BQ11" s="41" t="n">
        <f aca="false">VLOOKUP(BQ$7,'Off Peak Curve Sum'!$A$7:$AG$161,5)</f>
        <v>26.375</v>
      </c>
      <c r="BR11" s="41" t="n">
        <f aca="false">VLOOKUP(BR$7,'Off Peak Curve Sum'!$A$7:$AG$161,5)</f>
        <v>25.904</v>
      </c>
      <c r="BS11" s="41" t="n">
        <f aca="false">VLOOKUP(BS$7,'Off Peak Curve Sum'!$A$7:$AG$161,5)</f>
        <v>27.491</v>
      </c>
      <c r="BT11" s="41" t="n">
        <f aca="false">VLOOKUP(BT$7,'Off Peak Curve Sum'!$A$7:$AG$161,5)</f>
        <v>26.585</v>
      </c>
      <c r="BU11" s="41" t="n">
        <f aca="false">VLOOKUP(BU$7,'Off Peak Curve Sum'!$A$7:$AG$161,5)</f>
        <v>26.161</v>
      </c>
      <c r="BV11" s="41" t="n">
        <f aca="false">VLOOKUP(BV$7,'Off Peak Curve Sum'!$A$7:$AG$161,5)</f>
        <v>26.724</v>
      </c>
      <c r="BW11" s="41" t="n">
        <f aca="false">VLOOKUP(BW$7,'Off Peak Curve Sum'!$A$7:$AG$161,5)</f>
        <v>27.077</v>
      </c>
      <c r="BX11" s="41" t="n">
        <f aca="false">VLOOKUP(BX$7,'Off Peak Curve Sum'!$A$7:$AG$161,5)</f>
        <v>26.967</v>
      </c>
      <c r="BY11" s="41" t="n">
        <f aca="false">VLOOKUP(BY$7,'Off Peak Curve Sum'!$A$7:$AG$161,5)</f>
        <v>25.693</v>
      </c>
      <c r="BZ11" s="41" t="n">
        <f aca="false">VLOOKUP(BZ$7,'Off Peak Curve Sum'!$A$7:$AG$161,5)</f>
        <v>25.211</v>
      </c>
      <c r="CA11" s="41" t="n">
        <f aca="false">VLOOKUP(CA$7,'Off Peak Curve Sum'!$A$7:$AG$161,5)</f>
        <v>24.367</v>
      </c>
      <c r="CB11" s="41" t="n">
        <f aca="false">VLOOKUP(CB$7,'Off Peak Curve Sum'!$A$7:$AG$161,5)</f>
        <v>25.316</v>
      </c>
      <c r="CC11" s="41" t="n">
        <f aca="false">VLOOKUP(CC$7,'Off Peak Curve Sum'!$A$7:$AG$161,5)</f>
        <v>26.603</v>
      </c>
      <c r="CD11" s="41" t="n">
        <f aca="false">VLOOKUP(CD$7,'Off Peak Curve Sum'!$A$7:$AG$161,5)</f>
        <v>26.114</v>
      </c>
      <c r="CE11" s="41" t="n">
        <f aca="false">VLOOKUP(CE$7,'Off Peak Curve Sum'!$A$7:$AG$161,5)</f>
        <v>27.615</v>
      </c>
      <c r="CF11" s="41" t="n">
        <f aca="false">VLOOKUP(CF$7,'Off Peak Curve Sum'!$A$7:$AG$161,5)</f>
        <v>26.771</v>
      </c>
      <c r="CG11" s="41" t="n">
        <f aca="false">VLOOKUP(CG$7,'Off Peak Curve Sum'!$A$7:$AG$161,5)</f>
        <v>26.396</v>
      </c>
      <c r="CH11" s="41" t="n">
        <f aca="false">VLOOKUP(CH$7,'Off Peak Curve Sum'!$A$7:$AG$161,5)</f>
        <v>26.919</v>
      </c>
      <c r="CI11" s="41" t="n">
        <f aca="false">VLOOKUP(CI$7,'Off Peak Curve Sum'!$A$7:$AG$161,5)</f>
        <v>27.012</v>
      </c>
      <c r="CJ11" s="41" t="n">
        <f aca="false">VLOOKUP(CJ$7,'Off Peak Curve Sum'!$A$7:$AG$161,5)</f>
        <v>27.326</v>
      </c>
      <c r="CK11" s="41" t="n">
        <f aca="false">VLOOKUP(CK$7,'Off Peak Curve Sum'!$A$7:$AG$161,5)</f>
        <v>25.989</v>
      </c>
      <c r="CL11" s="41" t="n">
        <f aca="false">VLOOKUP(CL$7,'Off Peak Curve Sum'!$A$7:$AG$161,5)</f>
        <v>25.572</v>
      </c>
      <c r="CM11" s="41" t="n">
        <f aca="false">VLOOKUP(CM$7,'Off Peak Curve Sum'!$A$7:$AG$161,5)</f>
        <v>24.769</v>
      </c>
      <c r="CN11" s="41" t="n">
        <f aca="false">VLOOKUP(CN$7,'Off Peak Curve Sum'!$A$7:$AG$161,5)</f>
        <v>25.641</v>
      </c>
      <c r="CO11" s="41" t="n">
        <f aca="false">VLOOKUP(CO$7,'Off Peak Curve Sum'!$A$7:$AG$161,5)</f>
        <v>26.843</v>
      </c>
      <c r="CP11" s="41" t="n">
        <f aca="false">VLOOKUP(CP$7,'Off Peak Curve Sum'!$A$7:$AG$161,5)</f>
        <v>26.34</v>
      </c>
      <c r="CQ11" s="41" t="n">
        <f aca="false">VLOOKUP(CQ$7,'Off Peak Curve Sum'!$A$7:$AG$161,5)</f>
        <v>27.77</v>
      </c>
      <c r="CR11" s="41" t="n">
        <f aca="false">VLOOKUP(CR$7,'Off Peak Curve Sum'!$A$7:$AG$161,5)</f>
        <v>26.415</v>
      </c>
      <c r="CS11" s="41" t="n">
        <f aca="false">VLOOKUP(CS$7,'Off Peak Curve Sum'!$A$7:$AG$161,5)</f>
        <v>26.882</v>
      </c>
      <c r="CT11" s="41" t="n">
        <f aca="false">VLOOKUP(CT$7,'Off Peak Curve Sum'!$A$7:$AG$161,5)</f>
        <v>27.131</v>
      </c>
      <c r="CU11" s="41" t="n">
        <f aca="false">VLOOKUP(CU$7,'Off Peak Curve Sum'!$A$7:$AG$161,5)</f>
        <v>27.167</v>
      </c>
      <c r="CV11" s="41" t="n">
        <f aca="false">VLOOKUP(CV$7,'Off Peak Curve Sum'!$A$7:$AG$161,5)</f>
        <v>27.497</v>
      </c>
      <c r="CW11" s="41" t="n">
        <f aca="false">VLOOKUP(CW$7,'Off Peak Curve Sum'!$A$7:$AG$161,5)</f>
        <v>26.324</v>
      </c>
      <c r="CX11" s="41" t="n">
        <f aca="false">VLOOKUP(CX$7,'Off Peak Curve Sum'!$A$7:$AG$161,5)</f>
        <v>25.645</v>
      </c>
      <c r="CY11" s="41" t="n">
        <f aca="false">VLOOKUP(CY$7,'Off Peak Curve Sum'!$A$7:$AG$161,5)</f>
        <v>25.369</v>
      </c>
      <c r="CZ11" s="41" t="n">
        <f aca="false">VLOOKUP(CZ$7,'Off Peak Curve Sum'!$A$7:$AG$161,5)</f>
        <v>25.942</v>
      </c>
      <c r="DA11" s="41" t="n">
        <f aca="false">VLOOKUP(DA$7,'Off Peak Curve Sum'!$A$7:$AG$161,5)</f>
        <v>26.82</v>
      </c>
      <c r="DB11" s="41" t="n">
        <f aca="false">VLOOKUP(DB$7,'Off Peak Curve Sum'!$A$7:$AG$161,5)</f>
        <v>27.031</v>
      </c>
      <c r="DC11" s="41" t="n">
        <f aca="false">VLOOKUP(DC$7,'Off Peak Curve Sum'!$A$7:$AG$161,5)</f>
        <v>27.336</v>
      </c>
      <c r="DD11" s="41" t="n">
        <f aca="false">VLOOKUP(DD$7,'Off Peak Curve Sum'!$A$7:$AG$161,5)</f>
        <v>27.178</v>
      </c>
      <c r="DE11" s="41" t="n">
        <f aca="false">VLOOKUP(DE$7,'Off Peak Curve Sum'!$A$7:$AG$161,5)</f>
        <v>27.122</v>
      </c>
      <c r="DF11" s="41" t="n">
        <f aca="false">VLOOKUP(DF$7,'Off Peak Curve Sum'!$A$7:$AG$161,5)</f>
        <v>27.203</v>
      </c>
      <c r="DG11" s="41" t="n">
        <f aca="false">VLOOKUP(DG$7,'Off Peak Curve Sum'!$A$7:$AG$161,5)</f>
        <v>27.578</v>
      </c>
      <c r="DH11" s="41" t="n">
        <f aca="false">VLOOKUP(DH$7,'Off Peak Curve Sum'!$A$7:$AG$161,5)</f>
        <v>27.669</v>
      </c>
      <c r="DI11" s="41" t="n">
        <f aca="false">VLOOKUP(DI$7,'Off Peak Curve Sum'!$A$7:$AG$161,5)</f>
        <v>26.552</v>
      </c>
      <c r="DJ11" s="41" t="n">
        <f aca="false">VLOOKUP(DJ$7,'Off Peak Curve Sum'!$A$7:$AG$161,5)</f>
        <v>25.959</v>
      </c>
      <c r="DK11" s="41" t="n">
        <f aca="false">VLOOKUP(DK$7,'Off Peak Curve Sum'!$A$7:$AG$161,5)</f>
        <v>25.723</v>
      </c>
      <c r="DL11" s="41" t="n">
        <f aca="false">VLOOKUP(DL$7,'Off Peak Curve Sum'!$A$7:$AG$161,5)</f>
        <v>26.026</v>
      </c>
      <c r="DM11" s="41" t="n">
        <f aca="false">VLOOKUP(DM$7,'Off Peak Curve Sum'!$A$7:$AG$161,5)</f>
        <v>27.317</v>
      </c>
      <c r="DN11" s="41" t="n">
        <f aca="false">VLOOKUP(DN$7,'Off Peak Curve Sum'!$A$7:$AG$161,5)</f>
        <v>27.244</v>
      </c>
      <c r="DO11" s="41" t="n">
        <f aca="false">VLOOKUP(DO$7,'Off Peak Curve Sum'!$A$7:$AG$161,5)</f>
        <v>27.535</v>
      </c>
      <c r="DP11" s="41" t="n">
        <f aca="false">VLOOKUP(DP$7,'Off Peak Curve Sum'!$A$7:$AG$161,5)</f>
        <v>27.395</v>
      </c>
      <c r="DQ11" s="41" t="n">
        <f aca="false">VLOOKUP(DQ$7,'Off Peak Curve Sum'!$A$7:$AG$161,5)</f>
        <v>27.375</v>
      </c>
      <c r="DR11" s="41" t="n">
        <f aca="false">VLOOKUP(DR$7,'Off Peak Curve Sum'!$A$7:$AG$161,5)</f>
        <v>27.428</v>
      </c>
      <c r="DS11" s="41" t="n">
        <f aca="false">VLOOKUP(DS$7,'Off Peak Curve Sum'!$A$7:$AG$161,5)</f>
        <v>27.778</v>
      </c>
      <c r="DT11" s="41" t="n">
        <f aca="false">VLOOKUP(DT$7,'Off Peak Curve Sum'!$A$7:$AG$161,5)</f>
        <v>27.613</v>
      </c>
      <c r="DU11" s="41" t="n">
        <f aca="false">VLOOKUP(DU$7,'Off Peak Curve Sum'!$A$7:$AG$161,5)</f>
        <v>26.839</v>
      </c>
      <c r="DV11" s="41" t="n">
        <f aca="false">VLOOKUP(DV$7,'Off Peak Curve Sum'!$A$7:$AG$161,5)</f>
        <v>26.53</v>
      </c>
      <c r="DW11" s="41" t="n">
        <f aca="false">VLOOKUP(DW$7,'Off Peak Curve Sum'!$A$7:$AG$161,5)</f>
        <v>26.08</v>
      </c>
      <c r="DX11" s="41" t="n">
        <f aca="false">VLOOKUP(DX$7,'Off Peak Curve Sum'!$A$7:$AG$161,5)</f>
        <v>26.304</v>
      </c>
      <c r="DY11" s="41" t="n">
        <f aca="false">VLOOKUP(DY$7,'Off Peak Curve Sum'!$A$7:$AG$161,5)</f>
        <v>27.557</v>
      </c>
      <c r="DZ11" s="41" t="n">
        <f aca="false">VLOOKUP(DZ$7,'Off Peak Curve Sum'!$A$7:$AG$161,5)</f>
        <v>27.481</v>
      </c>
      <c r="EA11" s="41" t="n">
        <f aca="false">VLOOKUP(EA$7,'Off Peak Curve Sum'!$A$7:$AG$161,5)</f>
        <v>27.746</v>
      </c>
      <c r="EB11" s="41" t="n">
        <f aca="false">VLOOKUP(EB$7,'Off Peak Curve Sum'!$A$7:$AG$161,5)</f>
        <v>27.602</v>
      </c>
      <c r="EC11" s="41" t="n">
        <f aca="false">VLOOKUP(EC$7,'Off Peak Curve Sum'!$A$7:$AG$161,5)</f>
        <v>27.353</v>
      </c>
      <c r="ED11" s="41" t="n">
        <f aca="false">VLOOKUP(ED$7,'Off Peak Curve Sum'!$A$7:$AG$161,5)</f>
        <v>27.815</v>
      </c>
      <c r="EE11" s="41" t="n">
        <f aca="false">VLOOKUP(EE$7,'Off Peak Curve Sum'!$A$7:$AG$161,5)</f>
        <v>27.967</v>
      </c>
      <c r="EF11" s="32"/>
      <c r="EG11" s="32"/>
      <c r="EH11" s="32"/>
      <c r="EI11" s="32"/>
      <c r="EJ11" s="32"/>
      <c r="EK11" s="32"/>
      <c r="EL11" s="32"/>
      <c r="EM11" s="32"/>
      <c r="EN11" s="32"/>
      <c r="EO11" s="32"/>
      <c r="EP11" s="32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  <c r="FL11" s="32"/>
      <c r="FM11" s="32"/>
      <c r="FN11" s="32"/>
      <c r="FO11" s="32"/>
      <c r="FP11" s="32"/>
      <c r="FQ11" s="32"/>
      <c r="FR11" s="32"/>
      <c r="FS11" s="32"/>
      <c r="FT11" s="32"/>
      <c r="FU11" s="32"/>
      <c r="FV11" s="32"/>
      <c r="FW11" s="32"/>
      <c r="FX11" s="32"/>
      <c r="FY11" s="32"/>
      <c r="FZ11" s="32"/>
      <c r="GA11" s="32"/>
      <c r="GB11" s="32"/>
      <c r="GC11" s="32"/>
      <c r="GD11" s="32"/>
      <c r="GE11" s="32"/>
      <c r="GF11" s="32"/>
      <c r="GG11" s="32"/>
      <c r="GH11" s="32"/>
      <c r="GI11" s="32"/>
      <c r="GJ11" s="32"/>
      <c r="GK11" s="32"/>
      <c r="GL11" s="32"/>
      <c r="GM11" s="32"/>
      <c r="GN11" s="32"/>
      <c r="GO11" s="32"/>
      <c r="GP11" s="32"/>
      <c r="GQ11" s="32"/>
      <c r="GR11" s="32"/>
      <c r="GS11" s="32"/>
      <c r="GT11" s="32"/>
      <c r="GU11" s="32"/>
      <c r="GV11" s="32"/>
      <c r="GW11" s="32"/>
      <c r="GX11" s="32"/>
      <c r="GY11" s="32"/>
      <c r="GZ11" s="32"/>
      <c r="HA11" s="32"/>
      <c r="HB11" s="32"/>
      <c r="HC11" s="32"/>
      <c r="HD11" s="32"/>
      <c r="HE11" s="32"/>
      <c r="HF11" s="32"/>
      <c r="HG11" s="32"/>
      <c r="HH11" s="32"/>
      <c r="HI11" s="32"/>
      <c r="HJ11" s="32"/>
      <c r="HK11" s="32"/>
      <c r="HL11" s="32"/>
      <c r="HM11" s="32"/>
      <c r="HN11" s="32"/>
      <c r="HO11" s="32"/>
      <c r="HP11" s="32"/>
      <c r="HQ11" s="32"/>
      <c r="HR11" s="32"/>
      <c r="HS11" s="32"/>
      <c r="HT11" s="32"/>
      <c r="HU11" s="32"/>
      <c r="HV11" s="32"/>
      <c r="HW11" s="32"/>
      <c r="HX11" s="32"/>
      <c r="HY11" s="32"/>
      <c r="HZ11" s="32"/>
      <c r="IA11" s="32"/>
      <c r="IB11" s="32"/>
      <c r="IC11" s="32"/>
      <c r="ID11" s="32"/>
      <c r="IE11" s="32"/>
      <c r="IF11" s="32"/>
      <c r="IG11" s="32"/>
      <c r="IH11" s="32"/>
      <c r="II11" s="32"/>
      <c r="IJ11" s="32"/>
      <c r="IK11" s="32"/>
      <c r="IL11" s="32"/>
      <c r="IM11" s="32"/>
      <c r="IN11" s="32"/>
      <c r="IO11" s="32"/>
      <c r="IP11" s="32"/>
      <c r="IQ11" s="32"/>
      <c r="IR11" s="32"/>
      <c r="IS11" s="32"/>
      <c r="IT11" s="32"/>
      <c r="IU11" s="32"/>
      <c r="IV11" s="32"/>
      <c r="IW11" s="32"/>
    </row>
    <row r="12" customFormat="false" ht="14.1" hidden="false" customHeight="true" outlineLevel="0" collapsed="false">
      <c r="A12" s="33" t="s">
        <v>17</v>
      </c>
      <c r="B12" s="46"/>
      <c r="C12" s="31" t="n">
        <f aca="false">AVERAGE(D12:F12)</f>
        <v>23.3293665607029</v>
      </c>
      <c r="D12" s="31" t="n">
        <f aca="true">IF(ISERROR(AVERAGE(OFFSET('Off Peak Curve Sum'!$I$6,1,0,15,1))),0,AVERAGE(OFFSET('Off Peak Curve Sum'!$I$6,1,0,15,1)))</f>
        <v>26.6086666666667</v>
      </c>
      <c r="E12" s="31" t="n">
        <f aca="true">IF(ISERROR((SUM(OFFSET('Off Peak Curve Sum'!$I$6,17,0,16,1))+14*'Off Peak Curve Sum'!$I$38)/30),'Off Peak Curve Sum'!$I$38,(SUM(OFFSET('Off Peak Curve Sum'!$I$6,17,0,16,1))+14*'Off Peak Curve Sum'!$I$38)/30)</f>
        <v>19.5244330154419</v>
      </c>
      <c r="F12" s="31" t="n">
        <f aca="false">VLOOKUP(F$7,'Off Peak Curve Sum'!$A$7:$AG$161,9)</f>
        <v>23.855</v>
      </c>
      <c r="G12" s="277" t="n">
        <f aca="false">AVERAGE(D12,E12,F12)</f>
        <v>23.3293665607029</v>
      </c>
      <c r="H12" s="283" t="n">
        <f aca="false">AB12</f>
        <v>24.359</v>
      </c>
      <c r="I12" s="283" t="n">
        <f aca="false">AC12</f>
        <v>23.732</v>
      </c>
      <c r="J12" s="283" t="n">
        <f aca="false">AD12</f>
        <v>23.581</v>
      </c>
      <c r="K12" s="283" t="n">
        <f aca="false">AE12</f>
        <v>21.917</v>
      </c>
      <c r="L12" s="283" t="n">
        <f aca="false">AF12</f>
        <v>24.544</v>
      </c>
      <c r="M12" s="283" t="n">
        <f aca="false">AG12</f>
        <v>24.208</v>
      </c>
      <c r="N12" s="283" t="n">
        <f aca="false">AH12</f>
        <v>29.391</v>
      </c>
      <c r="O12" s="283" t="n">
        <f aca="false">AI12</f>
        <v>28.887</v>
      </c>
      <c r="P12" s="283" t="n">
        <f aca="false">AJ12</f>
        <v>27.125</v>
      </c>
      <c r="Q12" s="283" t="n">
        <f aca="false">AK12</f>
        <v>24.435</v>
      </c>
      <c r="R12" s="283" t="n">
        <f aca="false">AL12</f>
        <v>25.792</v>
      </c>
      <c r="S12" s="283" t="n">
        <f aca="false">AM12</f>
        <v>26.492</v>
      </c>
      <c r="T12" s="277" t="n">
        <f aca="false">AVERAGE(AB12:AM12)</f>
        <v>25.3719166666667</v>
      </c>
      <c r="U12" s="277" t="n">
        <f aca="false">AVERAGE(AN12:AY12)</f>
        <v>14.2975833333333</v>
      </c>
      <c r="V12" s="277" t="n">
        <f aca="false">AVERAGE(AZ12:EE12)</f>
        <v>16.5765238095238</v>
      </c>
      <c r="W12" s="284"/>
      <c r="X12" s="285" t="n">
        <f aca="false">AVERAGE(D12:F12,AB12:EE12)</f>
        <v>17.4635144115505</v>
      </c>
      <c r="Y12" s="281"/>
      <c r="Z12" s="282"/>
      <c r="AA12" s="32"/>
      <c r="AB12" s="41" t="n">
        <f aca="false">VLOOKUP(AB$7,'Off Peak Curve Sum'!$A$7:$AG$161,9)</f>
        <v>24.359</v>
      </c>
      <c r="AC12" s="41" t="n">
        <f aca="false">VLOOKUP(AC$7,'Off Peak Curve Sum'!$A$7:$AG$161,9)</f>
        <v>23.732</v>
      </c>
      <c r="AD12" s="41" t="n">
        <f aca="false">VLOOKUP(AD$7,'Off Peak Curve Sum'!$A$7:$AG$161,9)</f>
        <v>23.581</v>
      </c>
      <c r="AE12" s="41" t="n">
        <f aca="false">VLOOKUP(AE$7,'Off Peak Curve Sum'!$A$7:$AG$161,9)</f>
        <v>21.917</v>
      </c>
      <c r="AF12" s="41" t="n">
        <f aca="false">VLOOKUP(AF$7,'Off Peak Curve Sum'!$A$7:$AG$161,9)</f>
        <v>24.544</v>
      </c>
      <c r="AG12" s="41" t="n">
        <f aca="false">VLOOKUP(AG$7,'Off Peak Curve Sum'!$A$7:$AG$161,9)</f>
        <v>24.208</v>
      </c>
      <c r="AH12" s="41" t="n">
        <f aca="false">VLOOKUP(AH$7,'Off Peak Curve Sum'!$A$7:$AG$161,9)</f>
        <v>29.391</v>
      </c>
      <c r="AI12" s="41" t="n">
        <f aca="false">VLOOKUP(AI$7,'Off Peak Curve Sum'!$A$7:$AG$161,9)</f>
        <v>28.887</v>
      </c>
      <c r="AJ12" s="41" t="n">
        <f aca="false">VLOOKUP(AJ$7,'Off Peak Curve Sum'!$A$7:$AG$161,9)</f>
        <v>27.125</v>
      </c>
      <c r="AK12" s="41" t="n">
        <f aca="false">VLOOKUP(AK$7,'Off Peak Curve Sum'!$A$7:$AG$161,9)</f>
        <v>24.435</v>
      </c>
      <c r="AL12" s="41" t="n">
        <f aca="false">VLOOKUP(AL$7,'Off Peak Curve Sum'!$A$7:$AG$161,9)</f>
        <v>25.792</v>
      </c>
      <c r="AM12" s="41" t="n">
        <f aca="false">VLOOKUP(AM$7,'Off Peak Curve Sum'!$A$7:$AG$161,9)</f>
        <v>26.492</v>
      </c>
      <c r="AN12" s="41" t="n">
        <f aca="false">VLOOKUP(AN$7,'Off Peak Curve Sum'!$A$7:$AG$161,9)</f>
        <v>13.935</v>
      </c>
      <c r="AO12" s="41" t="n">
        <f aca="false">VLOOKUP(AO$7,'Off Peak Curve Sum'!$A$7:$AG$161,9)</f>
        <v>13.071</v>
      </c>
      <c r="AP12" s="41" t="n">
        <f aca="false">VLOOKUP(AP$7,'Off Peak Curve Sum'!$A$7:$AG$161,9)</f>
        <v>13.46</v>
      </c>
      <c r="AQ12" s="41" t="n">
        <f aca="false">VLOOKUP(AQ$7,'Off Peak Curve Sum'!$A$7:$AG$161,9)</f>
        <v>12.717</v>
      </c>
      <c r="AR12" s="41" t="n">
        <f aca="false">VLOOKUP(AR$7,'Off Peak Curve Sum'!$A$7:$AG$161,9)</f>
        <v>13.581</v>
      </c>
      <c r="AS12" s="41" t="n">
        <f aca="false">VLOOKUP(AS$7,'Off Peak Curve Sum'!$A$7:$AG$161,9)</f>
        <v>15.208</v>
      </c>
      <c r="AT12" s="41" t="n">
        <f aca="false">VLOOKUP(AT$7,'Off Peak Curve Sum'!$A$7:$AG$161,9)</f>
        <v>15.423</v>
      </c>
      <c r="AU12" s="41" t="n">
        <f aca="false">VLOOKUP(AU$7,'Off Peak Curve Sum'!$A$7:$AG$161,9)</f>
        <v>15.952</v>
      </c>
      <c r="AV12" s="41" t="n">
        <f aca="false">VLOOKUP(AV$7,'Off Peak Curve Sum'!$A$7:$AG$161,9)</f>
        <v>14.292</v>
      </c>
      <c r="AW12" s="41" t="n">
        <f aca="false">VLOOKUP(AW$7,'Off Peak Curve Sum'!$A$7:$AG$161,9)</f>
        <v>14.395</v>
      </c>
      <c r="AX12" s="41" t="n">
        <f aca="false">VLOOKUP(AX$7,'Off Peak Curve Sum'!$A$7:$AG$161,9)</f>
        <v>14.4</v>
      </c>
      <c r="AY12" s="41" t="n">
        <f aca="false">VLOOKUP(AY$7,'Off Peak Curve Sum'!$A$7:$AG$161,9)</f>
        <v>15.137</v>
      </c>
      <c r="AZ12" s="41" t="n">
        <f aca="false">VLOOKUP(AZ$7,'Off Peak Curve Sum'!$A$7:$AG$161,9)</f>
        <v>14.3</v>
      </c>
      <c r="BA12" s="41" t="n">
        <f aca="false">VLOOKUP(BA$7,'Off Peak Curve Sum'!$A$7:$AG$161,9)</f>
        <v>14.077</v>
      </c>
      <c r="BB12" s="41" t="n">
        <f aca="false">VLOOKUP(BB$7,'Off Peak Curve Sum'!$A$7:$AG$161,9)</f>
        <v>14.019</v>
      </c>
      <c r="BC12" s="41" t="n">
        <f aca="false">VLOOKUP(BC$7,'Off Peak Curve Sum'!$A$7:$AG$161,9)</f>
        <v>13.834</v>
      </c>
      <c r="BD12" s="41" t="n">
        <f aca="false">VLOOKUP(BD$7,'Off Peak Curve Sum'!$A$7:$AG$161,9)</f>
        <v>11.991</v>
      </c>
      <c r="BE12" s="41" t="n">
        <f aca="false">VLOOKUP(BE$7,'Off Peak Curve Sum'!$A$7:$AG$161,9)</f>
        <v>13.167</v>
      </c>
      <c r="BF12" s="41" t="n">
        <f aca="false">VLOOKUP(BF$7,'Off Peak Curve Sum'!$A$7:$AG$161,9)</f>
        <v>11.179</v>
      </c>
      <c r="BG12" s="41" t="n">
        <f aca="false">VLOOKUP(BG$7,'Off Peak Curve Sum'!$A$7:$AG$161,9)</f>
        <v>14.644</v>
      </c>
      <c r="BH12" s="41" t="n">
        <f aca="false">VLOOKUP(BH$7,'Off Peak Curve Sum'!$A$7:$AG$161,9)</f>
        <v>14.886</v>
      </c>
      <c r="BI12" s="41" t="n">
        <f aca="false">VLOOKUP(BI$7,'Off Peak Curve Sum'!$A$7:$AG$161,9)</f>
        <v>14.488</v>
      </c>
      <c r="BJ12" s="41" t="n">
        <f aca="false">VLOOKUP(BJ$7,'Off Peak Curve Sum'!$A$7:$AG$161,9)</f>
        <v>13.759</v>
      </c>
      <c r="BK12" s="41" t="n">
        <f aca="false">VLOOKUP(BK$7,'Off Peak Curve Sum'!$A$7:$AG$161,9)</f>
        <v>14.431</v>
      </c>
      <c r="BL12" s="41" t="n">
        <f aca="false">VLOOKUP(BL$7,'Off Peak Curve Sum'!$A$7:$AG$161,9)</f>
        <v>15.869</v>
      </c>
      <c r="BM12" s="41" t="n">
        <f aca="false">VLOOKUP(BM$7,'Off Peak Curve Sum'!$A$7:$AG$161,9)</f>
        <v>15.882</v>
      </c>
      <c r="BN12" s="41" t="n">
        <f aca="false">VLOOKUP(BN$7,'Off Peak Curve Sum'!$A$7:$AG$161,9)</f>
        <v>15.726</v>
      </c>
      <c r="BO12" s="41" t="n">
        <f aca="false">VLOOKUP(BO$7,'Off Peak Curve Sum'!$A$7:$AG$161,9)</f>
        <v>14.887</v>
      </c>
      <c r="BP12" s="41" t="n">
        <f aca="false">VLOOKUP(BP$7,'Off Peak Curve Sum'!$A$7:$AG$161,9)</f>
        <v>12.996</v>
      </c>
      <c r="BQ12" s="41" t="n">
        <f aca="false">VLOOKUP(BQ$7,'Off Peak Curve Sum'!$A$7:$AG$161,9)</f>
        <v>11.498</v>
      </c>
      <c r="BR12" s="41" t="n">
        <f aca="false">VLOOKUP(BR$7,'Off Peak Curve Sum'!$A$7:$AG$161,9)</f>
        <v>12.1</v>
      </c>
      <c r="BS12" s="41" t="n">
        <f aca="false">VLOOKUP(BS$7,'Off Peak Curve Sum'!$A$7:$AG$161,9)</f>
        <v>16.352</v>
      </c>
      <c r="BT12" s="41" t="n">
        <f aca="false">VLOOKUP(BT$7,'Off Peak Curve Sum'!$A$7:$AG$161,9)</f>
        <v>15.072</v>
      </c>
      <c r="BU12" s="41" t="n">
        <f aca="false">VLOOKUP(BU$7,'Off Peak Curve Sum'!$A$7:$AG$161,9)</f>
        <v>13.997</v>
      </c>
      <c r="BV12" s="41" t="n">
        <f aca="false">VLOOKUP(BV$7,'Off Peak Curve Sum'!$A$7:$AG$161,9)</f>
        <v>14.194</v>
      </c>
      <c r="BW12" s="41" t="n">
        <f aca="false">VLOOKUP(BW$7,'Off Peak Curve Sum'!$A$7:$AG$161,9)</f>
        <v>14.841</v>
      </c>
      <c r="BX12" s="41" t="n">
        <f aca="false">VLOOKUP(BX$7,'Off Peak Curve Sum'!$A$7:$AG$161,9)</f>
        <v>16.009</v>
      </c>
      <c r="BY12" s="41" t="n">
        <f aca="false">VLOOKUP(BY$7,'Off Peak Curve Sum'!$A$7:$AG$161,9)</f>
        <v>16.012</v>
      </c>
      <c r="BZ12" s="41" t="n">
        <f aca="false">VLOOKUP(BZ$7,'Off Peak Curve Sum'!$A$7:$AG$161,9)</f>
        <v>15.866</v>
      </c>
      <c r="CA12" s="41" t="n">
        <f aca="false">VLOOKUP(CA$7,'Off Peak Curve Sum'!$A$7:$AG$161,9)</f>
        <v>14.835</v>
      </c>
      <c r="CB12" s="41" t="n">
        <f aca="false">VLOOKUP(CB$7,'Off Peak Curve Sum'!$A$7:$AG$161,9)</f>
        <v>13.386</v>
      </c>
      <c r="CC12" s="41" t="n">
        <f aca="false">VLOOKUP(CC$7,'Off Peak Curve Sum'!$A$7:$AG$161,9)</f>
        <v>11.638</v>
      </c>
      <c r="CD12" s="41" t="n">
        <f aca="false">VLOOKUP(CD$7,'Off Peak Curve Sum'!$A$7:$AG$161,9)</f>
        <v>12.24</v>
      </c>
      <c r="CE12" s="41" t="n">
        <f aca="false">VLOOKUP(CE$7,'Off Peak Curve Sum'!$A$7:$AG$161,9)</f>
        <v>16.492</v>
      </c>
      <c r="CF12" s="41" t="n">
        <f aca="false">VLOOKUP(CF$7,'Off Peak Curve Sum'!$A$7:$AG$161,9)</f>
        <v>15.19</v>
      </c>
      <c r="CG12" s="41" t="n">
        <f aca="false">VLOOKUP(CG$7,'Off Peak Curve Sum'!$A$7:$AG$161,9)</f>
        <v>14.016</v>
      </c>
      <c r="CH12" s="41" t="n">
        <f aca="false">VLOOKUP(CH$7,'Off Peak Curve Sum'!$A$7:$AG$161,9)</f>
        <v>14.209</v>
      </c>
      <c r="CI12" s="41" t="n">
        <f aca="false">VLOOKUP(CI$7,'Off Peak Curve Sum'!$A$7:$AG$161,9)</f>
        <v>14.551</v>
      </c>
      <c r="CJ12" s="41" t="n">
        <f aca="false">VLOOKUP(CJ$7,'Off Peak Curve Sum'!$A$7:$AG$161,9)</f>
        <v>17.714</v>
      </c>
      <c r="CK12" s="41" t="n">
        <f aca="false">VLOOKUP(CK$7,'Off Peak Curve Sum'!$A$7:$AG$161,9)</f>
        <v>17.809</v>
      </c>
      <c r="CL12" s="41" t="n">
        <f aca="false">VLOOKUP(CL$7,'Off Peak Curve Sum'!$A$7:$AG$161,9)</f>
        <v>17.75</v>
      </c>
      <c r="CM12" s="41" t="n">
        <f aca="false">VLOOKUP(CM$7,'Off Peak Curve Sum'!$A$7:$AG$161,9)</f>
        <v>16.473</v>
      </c>
      <c r="CN12" s="41" t="n">
        <f aca="false">VLOOKUP(CN$7,'Off Peak Curve Sum'!$A$7:$AG$161,9)</f>
        <v>15.057</v>
      </c>
      <c r="CO12" s="41" t="n">
        <f aca="false">VLOOKUP(CO$7,'Off Peak Curve Sum'!$A$7:$AG$161,9)</f>
        <v>16.227</v>
      </c>
      <c r="CP12" s="41" t="n">
        <f aca="false">VLOOKUP(CP$7,'Off Peak Curve Sum'!$A$7:$AG$161,9)</f>
        <v>18.097</v>
      </c>
      <c r="CQ12" s="41" t="n">
        <f aca="false">VLOOKUP(CQ$7,'Off Peak Curve Sum'!$A$7:$AG$161,9)</f>
        <v>23.891</v>
      </c>
      <c r="CR12" s="41" t="n">
        <f aca="false">VLOOKUP(CR$7,'Off Peak Curve Sum'!$A$7:$AG$161,9)</f>
        <v>20.244</v>
      </c>
      <c r="CS12" s="41" t="n">
        <f aca="false">VLOOKUP(CS$7,'Off Peak Curve Sum'!$A$7:$AG$161,9)</f>
        <v>18.703</v>
      </c>
      <c r="CT12" s="41" t="n">
        <f aca="false">VLOOKUP(CT$7,'Off Peak Curve Sum'!$A$7:$AG$161,9)</f>
        <v>17.058</v>
      </c>
      <c r="CU12" s="41" t="n">
        <f aca="false">VLOOKUP(CU$7,'Off Peak Curve Sum'!$A$7:$AG$161,9)</f>
        <v>17.179</v>
      </c>
      <c r="CV12" s="41" t="n">
        <f aca="false">VLOOKUP(CV$7,'Off Peak Curve Sum'!$A$7:$AG$161,9)</f>
        <v>17.894</v>
      </c>
      <c r="CW12" s="41" t="n">
        <f aca="false">VLOOKUP(CW$7,'Off Peak Curve Sum'!$A$7:$AG$161,9)</f>
        <v>18.031</v>
      </c>
      <c r="CX12" s="41" t="n">
        <f aca="false">VLOOKUP(CX$7,'Off Peak Curve Sum'!$A$7:$AG$161,9)</f>
        <v>17.737</v>
      </c>
      <c r="CY12" s="41" t="n">
        <f aca="false">VLOOKUP(CY$7,'Off Peak Curve Sum'!$A$7:$AG$161,9)</f>
        <v>17.148</v>
      </c>
      <c r="CZ12" s="41" t="n">
        <f aca="false">VLOOKUP(CZ$7,'Off Peak Curve Sum'!$A$7:$AG$161,9)</f>
        <v>15.237</v>
      </c>
      <c r="DA12" s="41" t="n">
        <f aca="false">VLOOKUP(DA$7,'Off Peak Curve Sum'!$A$7:$AG$161,9)</f>
        <v>15.304</v>
      </c>
      <c r="DB12" s="41" t="n">
        <f aca="false">VLOOKUP(DB$7,'Off Peak Curve Sum'!$A$7:$AG$161,9)</f>
        <v>19.113</v>
      </c>
      <c r="DC12" s="41" t="n">
        <f aca="false">VLOOKUP(DC$7,'Off Peak Curve Sum'!$A$7:$AG$161,9)</f>
        <v>23.669</v>
      </c>
      <c r="DD12" s="41" t="n">
        <f aca="false">VLOOKUP(DD$7,'Off Peak Curve Sum'!$A$7:$AG$161,9)</f>
        <v>21.481</v>
      </c>
      <c r="DE12" s="41" t="n">
        <f aca="false">VLOOKUP(DE$7,'Off Peak Curve Sum'!$A$7:$AG$161,9)</f>
        <v>18.882</v>
      </c>
      <c r="DF12" s="41" t="n">
        <f aca="false">VLOOKUP(DF$7,'Off Peak Curve Sum'!$A$7:$AG$161,9)</f>
        <v>16.717</v>
      </c>
      <c r="DG12" s="41" t="n">
        <f aca="false">VLOOKUP(DG$7,'Off Peak Curve Sum'!$A$7:$AG$161,9)</f>
        <v>17.993</v>
      </c>
      <c r="DH12" s="41" t="n">
        <f aca="false">VLOOKUP(DH$7,'Off Peak Curve Sum'!$A$7:$AG$161,9)</f>
        <v>18.034</v>
      </c>
      <c r="DI12" s="41" t="n">
        <f aca="false">VLOOKUP(DI$7,'Off Peak Curve Sum'!$A$7:$AG$161,9)</f>
        <v>18.139</v>
      </c>
      <c r="DJ12" s="41" t="n">
        <f aca="false">VLOOKUP(DJ$7,'Off Peak Curve Sum'!$A$7:$AG$161,9)</f>
        <v>17.877</v>
      </c>
      <c r="DK12" s="41" t="n">
        <f aca="false">VLOOKUP(DK$7,'Off Peak Curve Sum'!$A$7:$AG$161,9)</f>
        <v>17.298</v>
      </c>
      <c r="DL12" s="41" t="n">
        <f aca="false">VLOOKUP(DL$7,'Off Peak Curve Sum'!$A$7:$AG$161,9)</f>
        <v>14.803</v>
      </c>
      <c r="DM12" s="41" t="n">
        <f aca="false">VLOOKUP(DM$7,'Off Peak Curve Sum'!$A$7:$AG$161,9)</f>
        <v>16.557</v>
      </c>
      <c r="DN12" s="41" t="n">
        <f aca="false">VLOOKUP(DN$7,'Off Peak Curve Sum'!$A$7:$AG$161,9)</f>
        <v>19.243</v>
      </c>
      <c r="DO12" s="41" t="n">
        <f aca="false">VLOOKUP(DO$7,'Off Peak Curve Sum'!$A$7:$AG$161,9)</f>
        <v>23.797</v>
      </c>
      <c r="DP12" s="41" t="n">
        <f aca="false">VLOOKUP(DP$7,'Off Peak Curve Sum'!$A$7:$AG$161,9)</f>
        <v>21.569</v>
      </c>
      <c r="DQ12" s="41" t="n">
        <f aca="false">VLOOKUP(DQ$7,'Off Peak Curve Sum'!$A$7:$AG$161,9)</f>
        <v>19.032</v>
      </c>
      <c r="DR12" s="41" t="n">
        <f aca="false">VLOOKUP(DR$7,'Off Peak Curve Sum'!$A$7:$AG$161,9)</f>
        <v>16.837</v>
      </c>
      <c r="DS12" s="41" t="n">
        <f aca="false">VLOOKUP(DS$7,'Off Peak Curve Sum'!$A$7:$AG$161,9)</f>
        <v>18.133</v>
      </c>
      <c r="DT12" s="41" t="n">
        <f aca="false">VLOOKUP(DT$7,'Off Peak Curve Sum'!$A$7:$AG$161,9)</f>
        <v>17.886</v>
      </c>
      <c r="DU12" s="41" t="n">
        <f aca="false">VLOOKUP(DU$7,'Off Peak Curve Sum'!$A$7:$AG$161,9)</f>
        <v>18.349</v>
      </c>
      <c r="DV12" s="41" t="n">
        <f aca="false">VLOOKUP(DV$7,'Off Peak Curve Sum'!$A$7:$AG$161,9)</f>
        <v>18.3</v>
      </c>
      <c r="DW12" s="41" t="n">
        <f aca="false">VLOOKUP(DW$7,'Off Peak Curve Sum'!$A$7:$AG$161,9)</f>
        <v>17.458</v>
      </c>
      <c r="DX12" s="41" t="n">
        <f aca="false">VLOOKUP(DX$7,'Off Peak Curve Sum'!$A$7:$AG$161,9)</f>
        <v>14.933</v>
      </c>
      <c r="DY12" s="41" t="n">
        <f aca="false">VLOOKUP(DY$7,'Off Peak Curve Sum'!$A$7:$AG$161,9)</f>
        <v>16.777</v>
      </c>
      <c r="DZ12" s="41" t="n">
        <f aca="false">VLOOKUP(DZ$7,'Off Peak Curve Sum'!$A$7:$AG$161,9)</f>
        <v>19.393</v>
      </c>
      <c r="EA12" s="41" t="n">
        <f aca="false">VLOOKUP(EA$7,'Off Peak Curve Sum'!$A$7:$AG$161,9)</f>
        <v>23.948</v>
      </c>
      <c r="EB12" s="41" t="n">
        <f aca="false">VLOOKUP(EB$7,'Off Peak Curve Sum'!$A$7:$AG$161,9)</f>
        <v>21.667</v>
      </c>
      <c r="EC12" s="41" t="n">
        <f aca="false">VLOOKUP(EC$7,'Off Peak Curve Sum'!$A$7:$AG$161,9)</f>
        <v>18.577</v>
      </c>
      <c r="ED12" s="41" t="n">
        <f aca="false">VLOOKUP(ED$7,'Off Peak Curve Sum'!$A$7:$AG$161,9)</f>
        <v>17.507</v>
      </c>
      <c r="EE12" s="41" t="n">
        <f aca="false">VLOOKUP(EE$7,'Off Peak Curve Sum'!$A$7:$AG$161,9)</f>
        <v>18.273</v>
      </c>
      <c r="EF12" s="32"/>
      <c r="EG12" s="32"/>
      <c r="EH12" s="32"/>
      <c r="EI12" s="32"/>
      <c r="EJ12" s="32"/>
      <c r="EK12" s="32"/>
      <c r="EL12" s="32"/>
      <c r="EM12" s="32"/>
      <c r="EN12" s="32"/>
      <c r="EO12" s="32"/>
      <c r="EP12" s="32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  <c r="FF12" s="32"/>
      <c r="FG12" s="32"/>
      <c r="FH12" s="32"/>
      <c r="FI12" s="32"/>
      <c r="FJ12" s="32"/>
      <c r="FK12" s="32"/>
      <c r="FL12" s="32"/>
      <c r="FM12" s="32"/>
      <c r="FN12" s="32"/>
      <c r="FO12" s="32"/>
      <c r="FP12" s="32"/>
      <c r="FQ12" s="32"/>
      <c r="FR12" s="32"/>
      <c r="FS12" s="32"/>
      <c r="FT12" s="32"/>
      <c r="FU12" s="32"/>
      <c r="FV12" s="32"/>
      <c r="FW12" s="32"/>
      <c r="FX12" s="32"/>
      <c r="FY12" s="32"/>
      <c r="FZ12" s="32"/>
      <c r="GA12" s="32"/>
      <c r="GB12" s="32"/>
      <c r="GC12" s="32"/>
      <c r="GD12" s="32"/>
      <c r="GE12" s="32"/>
      <c r="GF12" s="32"/>
      <c r="GG12" s="32"/>
      <c r="GH12" s="32"/>
      <c r="GI12" s="32"/>
      <c r="GJ12" s="32"/>
      <c r="GK12" s="32"/>
      <c r="GL12" s="32"/>
      <c r="GM12" s="32"/>
      <c r="GN12" s="32"/>
      <c r="GO12" s="32"/>
      <c r="GP12" s="32"/>
      <c r="GQ12" s="32"/>
      <c r="GR12" s="32"/>
      <c r="GS12" s="32"/>
      <c r="GT12" s="32"/>
      <c r="GU12" s="32"/>
      <c r="GV12" s="32"/>
      <c r="GW12" s="32"/>
      <c r="GX12" s="32"/>
      <c r="GY12" s="32"/>
      <c r="GZ12" s="32"/>
      <c r="HA12" s="32"/>
      <c r="HB12" s="32"/>
      <c r="HC12" s="32"/>
      <c r="HD12" s="32"/>
      <c r="HE12" s="32"/>
      <c r="HF12" s="32"/>
      <c r="HG12" s="32"/>
      <c r="HH12" s="32"/>
      <c r="HI12" s="32"/>
      <c r="HJ12" s="32"/>
      <c r="HK12" s="32"/>
      <c r="HL12" s="32"/>
      <c r="HM12" s="32"/>
      <c r="HN12" s="32"/>
      <c r="HO12" s="32"/>
      <c r="HP12" s="32"/>
      <c r="HQ12" s="32"/>
      <c r="HR12" s="32"/>
      <c r="HS12" s="32"/>
      <c r="HT12" s="32"/>
      <c r="HU12" s="32"/>
      <c r="HV12" s="32"/>
      <c r="HW12" s="32"/>
      <c r="HX12" s="32"/>
      <c r="HY12" s="32"/>
      <c r="HZ12" s="32"/>
      <c r="IA12" s="32"/>
      <c r="IB12" s="32"/>
      <c r="IC12" s="32"/>
      <c r="ID12" s="32"/>
      <c r="IE12" s="32"/>
      <c r="IF12" s="32"/>
      <c r="IG12" s="32"/>
      <c r="IH12" s="32"/>
      <c r="II12" s="32"/>
      <c r="IJ12" s="32"/>
      <c r="IK12" s="32"/>
      <c r="IL12" s="32"/>
      <c r="IM12" s="32"/>
      <c r="IN12" s="32"/>
      <c r="IO12" s="32"/>
      <c r="IP12" s="32"/>
      <c r="IQ12" s="32"/>
      <c r="IR12" s="32"/>
      <c r="IS12" s="32"/>
      <c r="IT12" s="32"/>
      <c r="IU12" s="32"/>
      <c r="IV12" s="32"/>
      <c r="IW12" s="32"/>
    </row>
    <row r="13" customFormat="false" ht="14.1" hidden="false" customHeight="true" outlineLevel="0" collapsed="false">
      <c r="A13" s="33" t="s">
        <v>15</v>
      </c>
      <c r="B13" s="286" t="s">
        <v>72</v>
      </c>
      <c r="C13" s="31" t="n">
        <f aca="false">AVERAGE(D13:F13)</f>
        <v>20.3002777777778</v>
      </c>
      <c r="D13" s="31" t="n">
        <f aca="true">IF(ISERROR(AVERAGE(OFFSET('Off Peak Curve Sum'!$F$6,1,0,15,1))),0,AVERAGE(OFFSET('Off Peak Curve Sum'!$F$6,1,0,15,1)))</f>
        <v>19.5153333333333</v>
      </c>
      <c r="E13" s="31" t="n">
        <f aca="true">IF(ISERROR((SUM(OFFSET('Off Peak Curve Sum'!$F$6,17,0,16,1))+14*'Off Peak Curve Sum'!$F$38)/30),'Off Peak Curve Sum'!$F$38,(SUM(OFFSET('Off Peak Curve Sum'!$F$6,17,0,16,1))+14*'Off Peak Curve Sum'!$F$38)/30)</f>
        <v>19.2085</v>
      </c>
      <c r="F13" s="31" t="n">
        <f aca="false">VLOOKUP(F$7,'Off Peak Curve Sum'!$A$7:$AG$161,6)</f>
        <v>22.177</v>
      </c>
      <c r="G13" s="277" t="n">
        <f aca="false">AVERAGE(D13,E13,F13)</f>
        <v>20.3002777777778</v>
      </c>
      <c r="H13" s="283" t="n">
        <f aca="false">AB13</f>
        <v>23.516</v>
      </c>
      <c r="I13" s="283" t="n">
        <f aca="false">AC13</f>
        <v>23.732</v>
      </c>
      <c r="J13" s="283" t="n">
        <f aca="false">AD13</f>
        <v>23.94</v>
      </c>
      <c r="K13" s="283" t="n">
        <f aca="false">AE13</f>
        <v>24.35</v>
      </c>
      <c r="L13" s="283" t="n">
        <f aca="false">AF13</f>
        <v>23.637</v>
      </c>
      <c r="M13" s="283" t="n">
        <f aca="false">AG13</f>
        <v>23.5</v>
      </c>
      <c r="N13" s="283" t="n">
        <f aca="false">AH13</f>
        <v>30.593</v>
      </c>
      <c r="O13" s="283" t="n">
        <f aca="false">AI13</f>
        <v>31.258</v>
      </c>
      <c r="P13" s="283" t="n">
        <f aca="false">AJ13</f>
        <v>25.075</v>
      </c>
      <c r="Q13" s="283" t="n">
        <f aca="false">AK13</f>
        <v>26.129</v>
      </c>
      <c r="R13" s="283" t="n">
        <f aca="false">AL13</f>
        <v>24.146</v>
      </c>
      <c r="S13" s="283" t="n">
        <f aca="false">AM13</f>
        <v>24.121</v>
      </c>
      <c r="T13" s="277" t="n">
        <f aca="false">AVERAGE(AB13:AM13)</f>
        <v>25.3330833333333</v>
      </c>
      <c r="U13" s="277" t="n">
        <f aca="false">AVERAGE(AN13:AY13)</f>
        <v>25.80525</v>
      </c>
      <c r="V13" s="277" t="n">
        <f aca="false">AVERAGE(AZ13:EE13)</f>
        <v>26.6331190476191</v>
      </c>
      <c r="W13" s="284"/>
      <c r="X13" s="285" t="n">
        <f aca="false">AVERAGE(D13:F13,AB13:EE13)</f>
        <v>26.2319174174174</v>
      </c>
      <c r="Y13" s="287"/>
      <c r="Z13" s="282"/>
      <c r="AA13" s="282"/>
      <c r="AB13" s="41" t="n">
        <f aca="false">VLOOKUP(AB$7,'Off Peak Curve Sum'!$A$7:$AG$161,6)</f>
        <v>23.516</v>
      </c>
      <c r="AC13" s="41" t="n">
        <f aca="false">VLOOKUP(AC$7,'Off Peak Curve Sum'!$A$7:$AG$161,6)</f>
        <v>23.732</v>
      </c>
      <c r="AD13" s="41" t="n">
        <f aca="false">VLOOKUP(AD$7,'Off Peak Curve Sum'!$A$7:$AG$161,6)</f>
        <v>23.94</v>
      </c>
      <c r="AE13" s="41" t="n">
        <f aca="false">VLOOKUP(AE$7,'Off Peak Curve Sum'!$A$7:$AG$161,6)</f>
        <v>24.35</v>
      </c>
      <c r="AF13" s="41" t="n">
        <f aca="false">VLOOKUP(AF$7,'Off Peak Curve Sum'!$A$7:$AG$161,6)</f>
        <v>23.637</v>
      </c>
      <c r="AG13" s="41" t="n">
        <f aca="false">VLOOKUP(AG$7,'Off Peak Curve Sum'!$A$7:$AG$161,6)</f>
        <v>23.5</v>
      </c>
      <c r="AH13" s="41" t="n">
        <f aca="false">VLOOKUP(AH$7,'Off Peak Curve Sum'!$A$7:$AG$161,6)</f>
        <v>30.593</v>
      </c>
      <c r="AI13" s="41" t="n">
        <f aca="false">VLOOKUP(AI$7,'Off Peak Curve Sum'!$A$7:$AG$161,6)</f>
        <v>31.258</v>
      </c>
      <c r="AJ13" s="41" t="n">
        <f aca="false">VLOOKUP(AJ$7,'Off Peak Curve Sum'!$A$7:$AG$161,6)</f>
        <v>25.075</v>
      </c>
      <c r="AK13" s="41" t="n">
        <f aca="false">VLOOKUP(AK$7,'Off Peak Curve Sum'!$A$7:$AG$161,6)</f>
        <v>26.129</v>
      </c>
      <c r="AL13" s="41" t="n">
        <f aca="false">VLOOKUP(AL$7,'Off Peak Curve Sum'!$A$7:$AG$161,6)</f>
        <v>24.146</v>
      </c>
      <c r="AM13" s="41" t="n">
        <f aca="false">VLOOKUP(AM$7,'Off Peak Curve Sum'!$A$7:$AG$161,6)</f>
        <v>24.121</v>
      </c>
      <c r="AN13" s="41" t="n">
        <f aca="false">VLOOKUP(AN$7,'Off Peak Curve Sum'!$A$7:$AG$161,6)</f>
        <v>24.5</v>
      </c>
      <c r="AO13" s="41" t="n">
        <f aca="false">VLOOKUP(AO$7,'Off Peak Curve Sum'!$A$7:$AG$161,6)</f>
        <v>24.964</v>
      </c>
      <c r="AP13" s="41" t="n">
        <f aca="false">VLOOKUP(AP$7,'Off Peak Curve Sum'!$A$7:$AG$161,6)</f>
        <v>24.565</v>
      </c>
      <c r="AQ13" s="41" t="n">
        <f aca="false">VLOOKUP(AQ$7,'Off Peak Curve Sum'!$A$7:$AG$161,6)</f>
        <v>24.15</v>
      </c>
      <c r="AR13" s="41" t="n">
        <f aca="false">VLOOKUP(AR$7,'Off Peak Curve Sum'!$A$7:$AG$161,6)</f>
        <v>23.903</v>
      </c>
      <c r="AS13" s="41" t="n">
        <f aca="false">VLOOKUP(AS$7,'Off Peak Curve Sum'!$A$7:$AG$161,6)</f>
        <v>24.75</v>
      </c>
      <c r="AT13" s="41" t="n">
        <f aca="false">VLOOKUP(AT$7,'Off Peak Curve Sum'!$A$7:$AG$161,6)</f>
        <v>27.363</v>
      </c>
      <c r="AU13" s="41" t="n">
        <f aca="false">VLOOKUP(AU$7,'Off Peak Curve Sum'!$A$7:$AG$161,6)</f>
        <v>31.141</v>
      </c>
      <c r="AV13" s="41" t="n">
        <f aca="false">VLOOKUP(AV$7,'Off Peak Curve Sum'!$A$7:$AG$161,6)</f>
        <v>29.604</v>
      </c>
      <c r="AW13" s="41" t="n">
        <f aca="false">VLOOKUP(AW$7,'Off Peak Curve Sum'!$A$7:$AG$161,6)</f>
        <v>26.927</v>
      </c>
      <c r="AX13" s="41" t="n">
        <f aca="false">VLOOKUP(AX$7,'Off Peak Curve Sum'!$A$7:$AG$161,6)</f>
        <v>23.175</v>
      </c>
      <c r="AY13" s="41" t="n">
        <f aca="false">VLOOKUP(AY$7,'Off Peak Curve Sum'!$A$7:$AG$161,6)</f>
        <v>24.621</v>
      </c>
      <c r="AZ13" s="41" t="n">
        <f aca="false">VLOOKUP(AZ$7,'Off Peak Curve Sum'!$A$7:$AG$161,6)</f>
        <v>24.938</v>
      </c>
      <c r="BA13" s="41" t="n">
        <f aca="false">VLOOKUP(BA$7,'Off Peak Curve Sum'!$A$7:$AG$161,6)</f>
        <v>25.182</v>
      </c>
      <c r="BB13" s="41" t="n">
        <f aca="false">VLOOKUP(BB$7,'Off Peak Curve Sum'!$A$7:$AG$161,6)</f>
        <v>25.172</v>
      </c>
      <c r="BC13" s="41" t="n">
        <f aca="false">VLOOKUP(BC$7,'Off Peak Curve Sum'!$A$7:$AG$161,6)</f>
        <v>24.716</v>
      </c>
      <c r="BD13" s="41" t="n">
        <f aca="false">VLOOKUP(BD$7,'Off Peak Curve Sum'!$A$7:$AG$161,6)</f>
        <v>24.291</v>
      </c>
      <c r="BE13" s="41" t="n">
        <f aca="false">VLOOKUP(BE$7,'Off Peak Curve Sum'!$A$7:$AG$161,6)</f>
        <v>25.431</v>
      </c>
      <c r="BF13" s="41" t="n">
        <f aca="false">VLOOKUP(BF$7,'Off Peak Curve Sum'!$A$7:$AG$161,6)</f>
        <v>27.205</v>
      </c>
      <c r="BG13" s="41" t="n">
        <f aca="false">VLOOKUP(BG$7,'Off Peak Curve Sum'!$A$7:$AG$161,6)</f>
        <v>30.291</v>
      </c>
      <c r="BH13" s="41" t="n">
        <f aca="false">VLOOKUP(BH$7,'Off Peak Curve Sum'!$A$7:$AG$161,6)</f>
        <v>29.103</v>
      </c>
      <c r="BI13" s="41" t="n">
        <f aca="false">VLOOKUP(BI$7,'Off Peak Curve Sum'!$A$7:$AG$161,6)</f>
        <v>26.912</v>
      </c>
      <c r="BJ13" s="41" t="n">
        <f aca="false">VLOOKUP(BJ$7,'Off Peak Curve Sum'!$A$7:$AG$161,6)</f>
        <v>24.094</v>
      </c>
      <c r="BK13" s="41" t="n">
        <f aca="false">VLOOKUP(BK$7,'Off Peak Curve Sum'!$A$7:$AG$161,6)</f>
        <v>25.079</v>
      </c>
      <c r="BL13" s="41" t="n">
        <f aca="false">VLOOKUP(BL$7,'Off Peak Curve Sum'!$A$7:$AG$161,6)</f>
        <v>24.93</v>
      </c>
      <c r="BM13" s="41" t="n">
        <f aca="false">VLOOKUP(BM$7,'Off Peak Curve Sum'!$A$7:$AG$161,6)</f>
        <v>25.579</v>
      </c>
      <c r="BN13" s="41" t="n">
        <f aca="false">VLOOKUP(BN$7,'Off Peak Curve Sum'!$A$7:$AG$161,6)</f>
        <v>25.415</v>
      </c>
      <c r="BO13" s="41" t="n">
        <f aca="false">VLOOKUP(BO$7,'Off Peak Curve Sum'!$A$7:$AG$161,6)</f>
        <v>24.996</v>
      </c>
      <c r="BP13" s="41" t="n">
        <f aca="false">VLOOKUP(BP$7,'Off Peak Curve Sum'!$A$7:$AG$161,6)</f>
        <v>24.539</v>
      </c>
      <c r="BQ13" s="41" t="n">
        <f aca="false">VLOOKUP(BQ$7,'Off Peak Curve Sum'!$A$7:$AG$161,6)</f>
        <v>25.695</v>
      </c>
      <c r="BR13" s="41" t="n">
        <f aca="false">VLOOKUP(BR$7,'Off Peak Curve Sum'!$A$7:$AG$161,6)</f>
        <v>26.864</v>
      </c>
      <c r="BS13" s="41" t="n">
        <f aca="false">VLOOKUP(BS$7,'Off Peak Curve Sum'!$A$7:$AG$161,6)</f>
        <v>30.878</v>
      </c>
      <c r="BT13" s="41" t="n">
        <f aca="false">VLOOKUP(BT$7,'Off Peak Curve Sum'!$A$7:$AG$161,6)</f>
        <v>29.08</v>
      </c>
      <c r="BU13" s="41" t="n">
        <f aca="false">VLOOKUP(BU$7,'Off Peak Curve Sum'!$A$7:$AG$161,6)</f>
        <v>26.991</v>
      </c>
      <c r="BV13" s="41" t="n">
        <f aca="false">VLOOKUP(BV$7,'Off Peak Curve Sum'!$A$7:$AG$161,6)</f>
        <v>24.43</v>
      </c>
      <c r="BW13" s="41" t="n">
        <f aca="false">VLOOKUP(BW$7,'Off Peak Curve Sum'!$A$7:$AG$161,6)</f>
        <v>25.333</v>
      </c>
      <c r="BX13" s="41" t="n">
        <f aca="false">VLOOKUP(BX$7,'Off Peak Curve Sum'!$A$7:$AG$161,6)</f>
        <v>25.175</v>
      </c>
      <c r="BY13" s="41" t="n">
        <f aca="false">VLOOKUP(BY$7,'Off Peak Curve Sum'!$A$7:$AG$161,6)</f>
        <v>25.815</v>
      </c>
      <c r="BZ13" s="41" t="n">
        <f aca="false">VLOOKUP(BZ$7,'Off Peak Curve Sum'!$A$7:$AG$161,6)</f>
        <v>25.676</v>
      </c>
      <c r="CA13" s="41" t="n">
        <f aca="false">VLOOKUP(CA$7,'Off Peak Curve Sum'!$A$7:$AG$161,6)</f>
        <v>25.066</v>
      </c>
      <c r="CB13" s="41" t="n">
        <f aca="false">VLOOKUP(CB$7,'Off Peak Curve Sum'!$A$7:$AG$161,6)</f>
        <v>25.039</v>
      </c>
      <c r="CC13" s="41" t="n">
        <f aca="false">VLOOKUP(CC$7,'Off Peak Curve Sum'!$A$7:$AG$161,6)</f>
        <v>25.959</v>
      </c>
      <c r="CD13" s="41" t="n">
        <f aca="false">VLOOKUP(CD$7,'Off Peak Curve Sum'!$A$7:$AG$161,6)</f>
        <v>27.114</v>
      </c>
      <c r="CE13" s="41" t="n">
        <f aca="false">VLOOKUP(CE$7,'Off Peak Curve Sum'!$A$7:$AG$161,6)</f>
        <v>30.818</v>
      </c>
      <c r="CF13" s="41" t="n">
        <f aca="false">VLOOKUP(CF$7,'Off Peak Curve Sum'!$A$7:$AG$161,6)</f>
        <v>29.068</v>
      </c>
      <c r="CG13" s="41" t="n">
        <f aca="false">VLOOKUP(CG$7,'Off Peak Curve Sum'!$A$7:$AG$161,6)</f>
        <v>27.086</v>
      </c>
      <c r="CH13" s="41" t="n">
        <f aca="false">VLOOKUP(CH$7,'Off Peak Curve Sum'!$A$7:$AG$161,6)</f>
        <v>24.767</v>
      </c>
      <c r="CI13" s="41" t="n">
        <f aca="false">VLOOKUP(CI$7,'Off Peak Curve Sum'!$A$7:$AG$161,6)</f>
        <v>25.345</v>
      </c>
      <c r="CJ13" s="41" t="n">
        <f aca="false">VLOOKUP(CJ$7,'Off Peak Curve Sum'!$A$7:$AG$161,6)</f>
        <v>25.73</v>
      </c>
      <c r="CK13" s="41" t="n">
        <f aca="false">VLOOKUP(CK$7,'Off Peak Curve Sum'!$A$7:$AG$161,6)</f>
        <v>26.079</v>
      </c>
      <c r="CL13" s="41" t="n">
        <f aca="false">VLOOKUP(CL$7,'Off Peak Curve Sum'!$A$7:$AG$161,6)</f>
        <v>25.965</v>
      </c>
      <c r="CM13" s="41" t="n">
        <f aca="false">VLOOKUP(CM$7,'Off Peak Curve Sum'!$A$7:$AG$161,6)</f>
        <v>25.391</v>
      </c>
      <c r="CN13" s="41" t="n">
        <f aca="false">VLOOKUP(CN$7,'Off Peak Curve Sum'!$A$7:$AG$161,6)</f>
        <v>25.372</v>
      </c>
      <c r="CO13" s="41" t="n">
        <f aca="false">VLOOKUP(CO$7,'Off Peak Curve Sum'!$A$7:$AG$161,6)</f>
        <v>26.225</v>
      </c>
      <c r="CP13" s="41" t="n">
        <f aca="false">VLOOKUP(CP$7,'Off Peak Curve Sum'!$A$7:$AG$161,6)</f>
        <v>27.234</v>
      </c>
      <c r="CQ13" s="41" t="n">
        <f aca="false">VLOOKUP(CQ$7,'Off Peak Curve Sum'!$A$7:$AG$161,6)</f>
        <v>30.646</v>
      </c>
      <c r="CR13" s="41" t="n">
        <f aca="false">VLOOKUP(CR$7,'Off Peak Curve Sum'!$A$7:$AG$161,6)</f>
        <v>28.729</v>
      </c>
      <c r="CS13" s="41" t="n">
        <f aca="false">VLOOKUP(CS$7,'Off Peak Curve Sum'!$A$7:$AG$161,6)</f>
        <v>27.408</v>
      </c>
      <c r="CT13" s="41" t="n">
        <f aca="false">VLOOKUP(CT$7,'Off Peak Curve Sum'!$A$7:$AG$161,6)</f>
        <v>25.124</v>
      </c>
      <c r="CU13" s="41" t="n">
        <f aca="false">VLOOKUP(CU$7,'Off Peak Curve Sum'!$A$7:$AG$161,6)</f>
        <v>25.645</v>
      </c>
      <c r="CV13" s="41" t="n">
        <f aca="false">VLOOKUP(CV$7,'Off Peak Curve Sum'!$A$7:$AG$161,6)</f>
        <v>25.998</v>
      </c>
      <c r="CW13" s="41" t="n">
        <f aca="false">VLOOKUP(CW$7,'Off Peak Curve Sum'!$A$7:$AG$161,6)</f>
        <v>26.369</v>
      </c>
      <c r="CX13" s="41" t="n">
        <f aca="false">VLOOKUP(CX$7,'Off Peak Curve Sum'!$A$7:$AG$161,6)</f>
        <v>26.021</v>
      </c>
      <c r="CY13" s="41" t="n">
        <f aca="false">VLOOKUP(CY$7,'Off Peak Curve Sum'!$A$7:$AG$161,6)</f>
        <v>25.903</v>
      </c>
      <c r="CZ13" s="41" t="n">
        <f aca="false">VLOOKUP(CZ$7,'Off Peak Curve Sum'!$A$7:$AG$161,6)</f>
        <v>25.661</v>
      </c>
      <c r="DA13" s="41" t="n">
        <f aca="false">VLOOKUP(DA$7,'Off Peak Curve Sum'!$A$7:$AG$161,6)</f>
        <v>26.179</v>
      </c>
      <c r="DB13" s="41" t="n">
        <f aca="false">VLOOKUP(DB$7,'Off Peak Curve Sum'!$A$7:$AG$161,6)</f>
        <v>27.851</v>
      </c>
      <c r="DC13" s="41" t="n">
        <f aca="false">VLOOKUP(DC$7,'Off Peak Curve Sum'!$A$7:$AG$161,6)</f>
        <v>30.088</v>
      </c>
      <c r="DD13" s="41" t="n">
        <f aca="false">VLOOKUP(DD$7,'Off Peak Curve Sum'!$A$7:$AG$161,6)</f>
        <v>29.056</v>
      </c>
      <c r="DE13" s="41" t="n">
        <f aca="false">VLOOKUP(DE$7,'Off Peak Curve Sum'!$A$7:$AG$161,6)</f>
        <v>27.577</v>
      </c>
      <c r="DF13" s="41" t="n">
        <f aca="false">VLOOKUP(DF$7,'Off Peak Curve Sum'!$A$7:$AG$161,6)</f>
        <v>25.163</v>
      </c>
      <c r="DG13" s="41" t="n">
        <f aca="false">VLOOKUP(DG$7,'Off Peak Curve Sum'!$A$7:$AG$161,6)</f>
        <v>26.162</v>
      </c>
      <c r="DH13" s="41" t="n">
        <f aca="false">VLOOKUP(DH$7,'Off Peak Curve Sum'!$A$7:$AG$161,6)</f>
        <v>26.255</v>
      </c>
      <c r="DI13" s="41" t="n">
        <f aca="false">VLOOKUP(DI$7,'Off Peak Curve Sum'!$A$7:$AG$161,6)</f>
        <v>26.58</v>
      </c>
      <c r="DJ13" s="41" t="n">
        <f aca="false">VLOOKUP(DJ$7,'Off Peak Curve Sum'!$A$7:$AG$161,6)</f>
        <v>26.275</v>
      </c>
      <c r="DK13" s="41" t="n">
        <f aca="false">VLOOKUP(DK$7,'Off Peak Curve Sum'!$A$7:$AG$161,6)</f>
        <v>26.183</v>
      </c>
      <c r="DL13" s="41" t="n">
        <f aca="false">VLOOKUP(DL$7,'Off Peak Curve Sum'!$A$7:$AG$161,6)</f>
        <v>25.709</v>
      </c>
      <c r="DM13" s="41" t="n">
        <f aca="false">VLOOKUP(DM$7,'Off Peak Curve Sum'!$A$7:$AG$161,6)</f>
        <v>26.723</v>
      </c>
      <c r="DN13" s="41" t="n">
        <f aca="false">VLOOKUP(DN$7,'Off Peak Curve Sum'!$A$7:$AG$161,6)</f>
        <v>27.991</v>
      </c>
      <c r="DO13" s="41" t="n">
        <f aca="false">VLOOKUP(DO$7,'Off Peak Curve Sum'!$A$7:$AG$161,6)</f>
        <v>30.061</v>
      </c>
      <c r="DP13" s="41" t="n">
        <f aca="false">VLOOKUP(DP$7,'Off Peak Curve Sum'!$A$7:$AG$161,6)</f>
        <v>29.104</v>
      </c>
      <c r="DQ13" s="41" t="n">
        <f aca="false">VLOOKUP(DQ$7,'Off Peak Curve Sum'!$A$7:$AG$161,6)</f>
        <v>27.747</v>
      </c>
      <c r="DR13" s="41" t="n">
        <f aca="false">VLOOKUP(DR$7,'Off Peak Curve Sum'!$A$7:$AG$161,6)</f>
        <v>25.474</v>
      </c>
      <c r="DS13" s="41" t="n">
        <f aca="false">VLOOKUP(DS$7,'Off Peak Curve Sum'!$A$7:$AG$161,6)</f>
        <v>26.414</v>
      </c>
      <c r="DT13" s="41" t="n">
        <f aca="false">VLOOKUP(DT$7,'Off Peak Curve Sum'!$A$7:$AG$161,6)</f>
        <v>26.227</v>
      </c>
      <c r="DU13" s="41" t="n">
        <f aca="false">VLOOKUP(DU$7,'Off Peak Curve Sum'!$A$7:$AG$161,6)</f>
        <v>26.814</v>
      </c>
      <c r="DV13" s="41" t="n">
        <f aca="false">VLOOKUP(DV$7,'Off Peak Curve Sum'!$A$7:$AG$161,6)</f>
        <v>26.757</v>
      </c>
      <c r="DW13" s="41" t="n">
        <f aca="false">VLOOKUP(DW$7,'Off Peak Curve Sum'!$A$7:$AG$161,6)</f>
        <v>26.469</v>
      </c>
      <c r="DX13" s="41" t="n">
        <f aca="false">VLOOKUP(DX$7,'Off Peak Curve Sum'!$A$7:$AG$161,6)</f>
        <v>25.992</v>
      </c>
      <c r="DY13" s="41" t="n">
        <f aca="false">VLOOKUP(DY$7,'Off Peak Curve Sum'!$A$7:$AG$161,6)</f>
        <v>26.969</v>
      </c>
      <c r="DZ13" s="41" t="n">
        <f aca="false">VLOOKUP(DZ$7,'Off Peak Curve Sum'!$A$7:$AG$161,6)</f>
        <v>28.121</v>
      </c>
      <c r="EA13" s="41" t="n">
        <f aca="false">VLOOKUP(EA$7,'Off Peak Curve Sum'!$A$7:$AG$161,6)</f>
        <v>30.049</v>
      </c>
      <c r="EB13" s="41" t="n">
        <f aca="false">VLOOKUP(EB$7,'Off Peak Curve Sum'!$A$7:$AG$161,6)</f>
        <v>29.15</v>
      </c>
      <c r="EC13" s="41" t="n">
        <f aca="false">VLOOKUP(EC$7,'Off Peak Curve Sum'!$A$7:$AG$161,6)</f>
        <v>27.732</v>
      </c>
      <c r="ED13" s="41" t="n">
        <f aca="false">VLOOKUP(ED$7,'Off Peak Curve Sum'!$A$7:$AG$161,6)</f>
        <v>26.057</v>
      </c>
      <c r="EE13" s="41" t="n">
        <f aca="false">VLOOKUP(EE$7,'Off Peak Curve Sum'!$A$7:$AG$161,6)</f>
        <v>26.681</v>
      </c>
      <c r="EF13" s="32"/>
      <c r="EG13" s="32"/>
      <c r="EH13" s="32"/>
      <c r="EI13" s="32"/>
      <c r="EJ13" s="32"/>
      <c r="EK13" s="32"/>
      <c r="EL13" s="32"/>
      <c r="EM13" s="32"/>
      <c r="EN13" s="32"/>
      <c r="EO13" s="32"/>
      <c r="EP13" s="32"/>
      <c r="EQ13" s="32"/>
      <c r="ER13" s="32"/>
      <c r="ES13" s="32"/>
      <c r="ET13" s="32"/>
      <c r="EU13" s="32"/>
      <c r="EV13" s="32"/>
      <c r="EW13" s="32"/>
      <c r="EX13" s="32"/>
      <c r="EY13" s="32"/>
      <c r="EZ13" s="32"/>
      <c r="FA13" s="32"/>
      <c r="FB13" s="32"/>
      <c r="FC13" s="32"/>
      <c r="FD13" s="32"/>
      <c r="FE13" s="32"/>
      <c r="FF13" s="32"/>
      <c r="FG13" s="32"/>
      <c r="FH13" s="32"/>
      <c r="FI13" s="32"/>
      <c r="FJ13" s="32"/>
      <c r="FK13" s="32"/>
      <c r="FL13" s="32"/>
      <c r="FM13" s="32"/>
      <c r="FN13" s="32"/>
      <c r="FO13" s="32"/>
      <c r="FP13" s="32"/>
      <c r="FQ13" s="32"/>
      <c r="FR13" s="32"/>
      <c r="FS13" s="32"/>
      <c r="FT13" s="32"/>
      <c r="FU13" s="32"/>
      <c r="FV13" s="32"/>
      <c r="FW13" s="32"/>
      <c r="FX13" s="32"/>
      <c r="FY13" s="32"/>
      <c r="FZ13" s="32"/>
      <c r="GA13" s="32"/>
      <c r="GB13" s="32"/>
      <c r="GC13" s="32"/>
      <c r="GD13" s="32"/>
      <c r="GE13" s="32"/>
      <c r="GF13" s="32"/>
      <c r="GG13" s="32"/>
      <c r="GH13" s="32"/>
      <c r="GI13" s="32"/>
      <c r="GJ13" s="32"/>
      <c r="GK13" s="32"/>
      <c r="GL13" s="32"/>
      <c r="GM13" s="32"/>
      <c r="GN13" s="32"/>
      <c r="GO13" s="32"/>
      <c r="GP13" s="32"/>
      <c r="GQ13" s="32"/>
      <c r="GR13" s="32"/>
      <c r="GS13" s="32"/>
      <c r="GT13" s="32"/>
      <c r="GU13" s="32"/>
      <c r="GV13" s="32"/>
      <c r="GW13" s="32"/>
      <c r="GX13" s="32"/>
      <c r="GY13" s="32"/>
      <c r="GZ13" s="32"/>
      <c r="HA13" s="32"/>
      <c r="HB13" s="32"/>
      <c r="HC13" s="32"/>
      <c r="HD13" s="32"/>
      <c r="HE13" s="32"/>
      <c r="HF13" s="32"/>
      <c r="HG13" s="32"/>
      <c r="HH13" s="32"/>
      <c r="HI13" s="32"/>
      <c r="HJ13" s="32"/>
      <c r="HK13" s="32"/>
      <c r="HL13" s="32"/>
      <c r="HM13" s="32"/>
      <c r="HN13" s="32"/>
      <c r="HO13" s="32"/>
      <c r="HP13" s="32"/>
      <c r="HQ13" s="32"/>
      <c r="HR13" s="32"/>
      <c r="HS13" s="32"/>
      <c r="HT13" s="32"/>
      <c r="HU13" s="32"/>
      <c r="HV13" s="32"/>
      <c r="HW13" s="32"/>
      <c r="HX13" s="32"/>
      <c r="HY13" s="32"/>
      <c r="HZ13" s="32"/>
      <c r="IA13" s="32"/>
      <c r="IB13" s="32"/>
      <c r="IC13" s="32"/>
      <c r="ID13" s="32"/>
      <c r="IE13" s="32"/>
      <c r="IF13" s="32"/>
      <c r="IG13" s="32"/>
      <c r="IH13" s="32"/>
      <c r="II13" s="32"/>
      <c r="IJ13" s="32"/>
      <c r="IK13" s="32"/>
      <c r="IL13" s="32"/>
      <c r="IM13" s="32"/>
      <c r="IN13" s="32"/>
      <c r="IO13" s="32"/>
      <c r="IP13" s="32"/>
      <c r="IQ13" s="32"/>
      <c r="IR13" s="32"/>
      <c r="IS13" s="32"/>
      <c r="IT13" s="32"/>
      <c r="IU13" s="32"/>
      <c r="IV13" s="32"/>
      <c r="IW13" s="32"/>
    </row>
    <row r="14" customFormat="false" ht="14.1" hidden="false" customHeight="true" outlineLevel="0" collapsed="false">
      <c r="A14" s="33" t="s">
        <v>11</v>
      </c>
      <c r="B14" s="286" t="s">
        <v>72</v>
      </c>
      <c r="C14" s="31" t="n">
        <f aca="false">AVERAGE(D14:F14)</f>
        <v>18.5048333333333</v>
      </c>
      <c r="D14" s="31" t="n">
        <f aca="true">IF(ISERROR(AVERAGE(OFFSET('Off Peak Curve Sum'!$B$6,1,0,15,1))),0,AVERAGE(OFFSET('Off Peak Curve Sum'!$B$6,1,0,15,1)))</f>
        <v>17.85</v>
      </c>
      <c r="E14" s="31" t="n">
        <f aca="true">IF(ISERROR((SUM(OFFSET('Off Peak Curve Sum'!$B$6,17,0,16,1))+14*'Off Peak Curve Sum'!$B$38)/30),'Off Peak Curve Sum'!$B$38,(SUM(OFFSET('Off Peak Curve Sum'!$B$6,17,0,16,1))+14*'Off Peak Curve Sum'!$B$38)/30)</f>
        <v>17.3335</v>
      </c>
      <c r="F14" s="31" t="n">
        <f aca="false">VLOOKUP(F$7,'Off Peak Curve Sum'!$A$7:$AG$161,2)</f>
        <v>20.331</v>
      </c>
      <c r="G14" s="277" t="n">
        <f aca="false">AVERAGE(D14,E14,F14)</f>
        <v>18.5048333333333</v>
      </c>
      <c r="H14" s="283" t="n">
        <f aca="false">AB14</f>
        <v>21.415</v>
      </c>
      <c r="I14" s="283" t="n">
        <f aca="false">AC14</f>
        <v>21.589</v>
      </c>
      <c r="J14" s="283" t="n">
        <f aca="false">AD14</f>
        <v>21.718</v>
      </c>
      <c r="K14" s="283" t="n">
        <f aca="false">AE14</f>
        <v>21.917</v>
      </c>
      <c r="L14" s="283" t="n">
        <f aca="false">AF14</f>
        <v>20.75</v>
      </c>
      <c r="M14" s="283" t="n">
        <f aca="false">AG14</f>
        <v>19.833</v>
      </c>
      <c r="N14" s="283" t="n">
        <f aca="false">AH14</f>
        <v>29.565</v>
      </c>
      <c r="O14" s="283" t="n">
        <f aca="false">AI14</f>
        <v>30.194</v>
      </c>
      <c r="P14" s="283" t="n">
        <f aca="false">AJ14</f>
        <v>24.1</v>
      </c>
      <c r="Q14" s="283" t="n">
        <f aca="false">AK14</f>
        <v>24.629</v>
      </c>
      <c r="R14" s="283" t="n">
        <f aca="false">AL14</f>
        <v>22.229</v>
      </c>
      <c r="S14" s="283" t="n">
        <f aca="false">AM14</f>
        <v>21.887</v>
      </c>
      <c r="T14" s="277" t="n">
        <f aca="false">AVERAGE(AB14:AM14)</f>
        <v>23.3188333333333</v>
      </c>
      <c r="U14" s="277" t="n">
        <f aca="false">AVERAGE(AN14:AY14)</f>
        <v>23.563</v>
      </c>
      <c r="V14" s="277" t="n">
        <f aca="false">AVERAGE(AZ14:EE14)</f>
        <v>24.3530595238095</v>
      </c>
      <c r="W14" s="284"/>
      <c r="X14" s="285" t="n">
        <f aca="false">AVERAGE(D14:F14,AB14:EE14)</f>
        <v>23.9977792792793</v>
      </c>
      <c r="Y14" s="287"/>
      <c r="Z14" s="282"/>
      <c r="AA14" s="282"/>
      <c r="AB14" s="41" t="n">
        <f aca="false">VLOOKUP(AB$7,'Off Peak Curve Sum'!$A$7:$AG$161,2)</f>
        <v>21.415</v>
      </c>
      <c r="AC14" s="41" t="n">
        <f aca="false">VLOOKUP(AC$7,'Off Peak Curve Sum'!$A$7:$AG$161,2)</f>
        <v>21.589</v>
      </c>
      <c r="AD14" s="41" t="n">
        <f aca="false">VLOOKUP(AD$7,'Off Peak Curve Sum'!$A$7:$AG$161,2)</f>
        <v>21.718</v>
      </c>
      <c r="AE14" s="41" t="n">
        <f aca="false">VLOOKUP(AE$7,'Off Peak Curve Sum'!$A$7:$AG$161,2)</f>
        <v>21.917</v>
      </c>
      <c r="AF14" s="41" t="n">
        <f aca="false">VLOOKUP(AF$7,'Off Peak Curve Sum'!$A$7:$AG$161,2)</f>
        <v>20.75</v>
      </c>
      <c r="AG14" s="41" t="n">
        <f aca="false">VLOOKUP(AG$7,'Off Peak Curve Sum'!$A$7:$AG$161,2)</f>
        <v>19.833</v>
      </c>
      <c r="AH14" s="41" t="n">
        <f aca="false">VLOOKUP(AH$7,'Off Peak Curve Sum'!$A$7:$AG$161,2)</f>
        <v>29.565</v>
      </c>
      <c r="AI14" s="41" t="n">
        <f aca="false">VLOOKUP(AI$7,'Off Peak Curve Sum'!$A$7:$AG$161,2)</f>
        <v>30.194</v>
      </c>
      <c r="AJ14" s="41" t="n">
        <f aca="false">VLOOKUP(AJ$7,'Off Peak Curve Sum'!$A$7:$AG$161,2)</f>
        <v>24.1</v>
      </c>
      <c r="AK14" s="41" t="n">
        <f aca="false">VLOOKUP(AK$7,'Off Peak Curve Sum'!$A$7:$AG$161,2)</f>
        <v>24.629</v>
      </c>
      <c r="AL14" s="41" t="n">
        <f aca="false">VLOOKUP(AL$7,'Off Peak Curve Sum'!$A$7:$AG$161,2)</f>
        <v>22.229</v>
      </c>
      <c r="AM14" s="41" t="n">
        <f aca="false">VLOOKUP(AM$7,'Off Peak Curve Sum'!$A$7:$AG$161,2)</f>
        <v>21.887</v>
      </c>
      <c r="AN14" s="41" t="n">
        <f aca="false">VLOOKUP(AN$7,'Off Peak Curve Sum'!$A$7:$AG$161,2)</f>
        <v>22.222</v>
      </c>
      <c r="AO14" s="41" t="n">
        <f aca="false">VLOOKUP(AO$7,'Off Peak Curve Sum'!$A$7:$AG$161,2)</f>
        <v>22.446</v>
      </c>
      <c r="AP14" s="41" t="n">
        <f aca="false">VLOOKUP(AP$7,'Off Peak Curve Sum'!$A$7:$AG$161,2)</f>
        <v>21.681</v>
      </c>
      <c r="AQ14" s="41" t="n">
        <f aca="false">VLOOKUP(AQ$7,'Off Peak Curve Sum'!$A$7:$AG$161,2)</f>
        <v>21.333</v>
      </c>
      <c r="AR14" s="41" t="n">
        <f aca="false">VLOOKUP(AR$7,'Off Peak Curve Sum'!$A$7:$AG$161,2)</f>
        <v>21.141</v>
      </c>
      <c r="AS14" s="41" t="n">
        <f aca="false">VLOOKUP(AS$7,'Off Peak Curve Sum'!$A$7:$AG$161,2)</f>
        <v>21.979</v>
      </c>
      <c r="AT14" s="41" t="n">
        <f aca="false">VLOOKUP(AT$7,'Off Peak Curve Sum'!$A$7:$AG$161,2)</f>
        <v>26.464</v>
      </c>
      <c r="AU14" s="41" t="n">
        <f aca="false">VLOOKUP(AU$7,'Off Peak Curve Sum'!$A$7:$AG$161,2)</f>
        <v>30.181</v>
      </c>
      <c r="AV14" s="41" t="n">
        <f aca="false">VLOOKUP(AV$7,'Off Peak Curve Sum'!$A$7:$AG$161,2)</f>
        <v>28.521</v>
      </c>
      <c r="AW14" s="41" t="n">
        <f aca="false">VLOOKUP(AW$7,'Off Peak Curve Sum'!$A$7:$AG$161,2)</f>
        <v>24.653</v>
      </c>
      <c r="AX14" s="41" t="n">
        <f aca="false">VLOOKUP(AX$7,'Off Peak Curve Sum'!$A$7:$AG$161,2)</f>
        <v>20.575</v>
      </c>
      <c r="AY14" s="41" t="n">
        <f aca="false">VLOOKUP(AY$7,'Off Peak Curve Sum'!$A$7:$AG$161,2)</f>
        <v>21.56</v>
      </c>
      <c r="AZ14" s="41" t="n">
        <f aca="false">VLOOKUP(AZ$7,'Off Peak Curve Sum'!$A$7:$AG$161,2)</f>
        <v>22.659</v>
      </c>
      <c r="BA14" s="41" t="n">
        <f aca="false">VLOOKUP(BA$7,'Off Peak Curve Sum'!$A$7:$AG$161,2)</f>
        <v>22.694</v>
      </c>
      <c r="BB14" s="41" t="n">
        <f aca="false">VLOOKUP(BB$7,'Off Peak Curve Sum'!$A$7:$AG$161,2)</f>
        <v>22.447</v>
      </c>
      <c r="BC14" s="41" t="n">
        <f aca="false">VLOOKUP(BC$7,'Off Peak Curve Sum'!$A$7:$AG$161,2)</f>
        <v>21.983</v>
      </c>
      <c r="BD14" s="41" t="n">
        <f aca="false">VLOOKUP(BD$7,'Off Peak Curve Sum'!$A$7:$AG$161,2)</f>
        <v>21.565</v>
      </c>
      <c r="BE14" s="41" t="n">
        <f aca="false">VLOOKUP(BE$7,'Off Peak Curve Sum'!$A$7:$AG$161,2)</f>
        <v>22.795</v>
      </c>
      <c r="BF14" s="41" t="n">
        <f aca="false">VLOOKUP(BF$7,'Off Peak Curve Sum'!$A$7:$AG$161,2)</f>
        <v>26.06</v>
      </c>
      <c r="BG14" s="41" t="n">
        <f aca="false">VLOOKUP(BG$7,'Off Peak Curve Sum'!$A$7:$AG$161,2)</f>
        <v>29.09</v>
      </c>
      <c r="BH14" s="41" t="n">
        <f aca="false">VLOOKUP(BH$7,'Off Peak Curve Sum'!$A$7:$AG$161,2)</f>
        <v>27.799</v>
      </c>
      <c r="BI14" s="41" t="n">
        <f aca="false">VLOOKUP(BI$7,'Off Peak Curve Sum'!$A$7:$AG$161,2)</f>
        <v>24.569</v>
      </c>
      <c r="BJ14" s="41" t="n">
        <f aca="false">VLOOKUP(BJ$7,'Off Peak Curve Sum'!$A$7:$AG$161,2)</f>
        <v>21.556</v>
      </c>
      <c r="BK14" s="41" t="n">
        <f aca="false">VLOOKUP(BK$7,'Off Peak Curve Sum'!$A$7:$AG$161,2)</f>
        <v>22.157</v>
      </c>
      <c r="BL14" s="41" t="n">
        <f aca="false">VLOOKUP(BL$7,'Off Peak Curve Sum'!$A$7:$AG$161,2)</f>
        <v>22.658</v>
      </c>
      <c r="BM14" s="41" t="n">
        <f aca="false">VLOOKUP(BM$7,'Off Peak Curve Sum'!$A$7:$AG$161,2)</f>
        <v>23.113</v>
      </c>
      <c r="BN14" s="41" t="n">
        <f aca="false">VLOOKUP(BN$7,'Off Peak Curve Sum'!$A$7:$AG$161,2)</f>
        <v>22.743</v>
      </c>
      <c r="BO14" s="41" t="n">
        <f aca="false">VLOOKUP(BO$7,'Off Peak Curve Sum'!$A$7:$AG$161,2)</f>
        <v>22.315</v>
      </c>
      <c r="BP14" s="41" t="n">
        <f aca="false">VLOOKUP(BP$7,'Off Peak Curve Sum'!$A$7:$AG$161,2)</f>
        <v>21.857</v>
      </c>
      <c r="BQ14" s="41" t="n">
        <f aca="false">VLOOKUP(BQ$7,'Off Peak Curve Sum'!$A$7:$AG$161,2)</f>
        <v>23.087</v>
      </c>
      <c r="BR14" s="41" t="n">
        <f aca="false">VLOOKUP(BR$7,'Off Peak Curve Sum'!$A$7:$AG$161,2)</f>
        <v>25.62</v>
      </c>
      <c r="BS14" s="41" t="n">
        <f aca="false">VLOOKUP(BS$7,'Off Peak Curve Sum'!$A$7:$AG$161,2)</f>
        <v>29.597</v>
      </c>
      <c r="BT14" s="41" t="n">
        <f aca="false">VLOOKUP(BT$7,'Off Peak Curve Sum'!$A$7:$AG$161,2)</f>
        <v>27.696</v>
      </c>
      <c r="BU14" s="41" t="n">
        <f aca="false">VLOOKUP(BU$7,'Off Peak Curve Sum'!$A$7:$AG$161,2)</f>
        <v>24.667</v>
      </c>
      <c r="BV14" s="41" t="n">
        <f aca="false">VLOOKUP(BV$7,'Off Peak Curve Sum'!$A$7:$AG$161,2)</f>
        <v>21.909</v>
      </c>
      <c r="BW14" s="41" t="n">
        <f aca="false">VLOOKUP(BW$7,'Off Peak Curve Sum'!$A$7:$AG$161,2)</f>
        <v>22.46</v>
      </c>
      <c r="BX14" s="41" t="n">
        <f aca="false">VLOOKUP(BX$7,'Off Peak Curve Sum'!$A$7:$AG$161,2)</f>
        <v>22.87</v>
      </c>
      <c r="BY14" s="41" t="n">
        <f aca="false">VLOOKUP(BY$7,'Off Peak Curve Sum'!$A$7:$AG$161,2)</f>
        <v>23.357</v>
      </c>
      <c r="BZ14" s="41" t="n">
        <f aca="false">VLOOKUP(BZ$7,'Off Peak Curve Sum'!$A$7:$AG$161,2)</f>
        <v>23.033</v>
      </c>
      <c r="CA14" s="41" t="n">
        <f aca="false">VLOOKUP(CA$7,'Off Peak Curve Sum'!$A$7:$AG$161,2)</f>
        <v>22.363</v>
      </c>
      <c r="CB14" s="41" t="n">
        <f aca="false">VLOOKUP(CB$7,'Off Peak Curve Sum'!$A$7:$AG$161,2)</f>
        <v>22.408</v>
      </c>
      <c r="CC14" s="41" t="n">
        <f aca="false">VLOOKUP(CC$7,'Off Peak Curve Sum'!$A$7:$AG$161,2)</f>
        <v>23.381</v>
      </c>
      <c r="CD14" s="41" t="n">
        <f aca="false">VLOOKUP(CD$7,'Off Peak Curve Sum'!$A$7:$AG$161,2)</f>
        <v>25.773</v>
      </c>
      <c r="CE14" s="41" t="n">
        <f aca="false">VLOOKUP(CE$7,'Off Peak Curve Sum'!$A$7:$AG$161,2)</f>
        <v>29.441</v>
      </c>
      <c r="CF14" s="41" t="n">
        <f aca="false">VLOOKUP(CF$7,'Off Peak Curve Sum'!$A$7:$AG$161,2)</f>
        <v>27.613</v>
      </c>
      <c r="CG14" s="41" t="n">
        <f aca="false">VLOOKUP(CG$7,'Off Peak Curve Sum'!$A$7:$AG$161,2)</f>
        <v>24.763</v>
      </c>
      <c r="CH14" s="41" t="n">
        <f aca="false">VLOOKUP(CH$7,'Off Peak Curve Sum'!$A$7:$AG$161,2)</f>
        <v>22.256</v>
      </c>
      <c r="CI14" s="41" t="n">
        <f aca="false">VLOOKUP(CI$7,'Off Peak Curve Sum'!$A$7:$AG$161,2)</f>
        <v>22.478</v>
      </c>
      <c r="CJ14" s="41" t="n">
        <f aca="false">VLOOKUP(CJ$7,'Off Peak Curve Sum'!$A$7:$AG$161,2)</f>
        <v>23.413</v>
      </c>
      <c r="CK14" s="41" t="n">
        <f aca="false">VLOOKUP(CK$7,'Off Peak Curve Sum'!$A$7:$AG$161,2)</f>
        <v>23.625</v>
      </c>
      <c r="CL14" s="41" t="n">
        <f aca="false">VLOOKUP(CL$7,'Off Peak Curve Sum'!$A$7:$AG$161,2)</f>
        <v>23.355</v>
      </c>
      <c r="CM14" s="41" t="n">
        <f aca="false">VLOOKUP(CM$7,'Off Peak Curve Sum'!$A$7:$AG$161,2)</f>
        <v>22.709</v>
      </c>
      <c r="CN14" s="41" t="n">
        <f aca="false">VLOOKUP(CN$7,'Off Peak Curve Sum'!$A$7:$AG$161,2)</f>
        <v>22.769</v>
      </c>
      <c r="CO14" s="41" t="n">
        <f aca="false">VLOOKUP(CO$7,'Off Peak Curve Sum'!$A$7:$AG$161,2)</f>
        <v>23.674</v>
      </c>
      <c r="CP14" s="41" t="n">
        <f aca="false">VLOOKUP(CP$7,'Off Peak Curve Sum'!$A$7:$AG$161,2)</f>
        <v>25.773</v>
      </c>
      <c r="CQ14" s="41" t="n">
        <f aca="false">VLOOKUP(CQ$7,'Off Peak Curve Sum'!$A$7:$AG$161,2)</f>
        <v>29.179</v>
      </c>
      <c r="CR14" s="41" t="n">
        <f aca="false">VLOOKUP(CR$7,'Off Peak Curve Sum'!$A$7:$AG$161,2)</f>
        <v>27.158</v>
      </c>
      <c r="CS14" s="41" t="n">
        <f aca="false">VLOOKUP(CS$7,'Off Peak Curve Sum'!$A$7:$AG$161,2)</f>
        <v>25.133</v>
      </c>
      <c r="CT14" s="41" t="n">
        <f aca="false">VLOOKUP(CT$7,'Off Peak Curve Sum'!$A$7:$AG$161,2)</f>
        <v>22.617</v>
      </c>
      <c r="CU14" s="41" t="n">
        <f aca="false">VLOOKUP(CU$7,'Off Peak Curve Sum'!$A$7:$AG$161,2)</f>
        <v>22.809</v>
      </c>
      <c r="CV14" s="41" t="n">
        <f aca="false">VLOOKUP(CV$7,'Off Peak Curve Sum'!$A$7:$AG$161,2)</f>
        <v>23.663</v>
      </c>
      <c r="CW14" s="41" t="n">
        <f aca="false">VLOOKUP(CW$7,'Off Peak Curve Sum'!$A$7:$AG$161,2)</f>
        <v>23.915</v>
      </c>
      <c r="CX14" s="41" t="n">
        <f aca="false">VLOOKUP(CX$7,'Off Peak Curve Sum'!$A$7:$AG$161,2)</f>
        <v>23.369</v>
      </c>
      <c r="CY14" s="41" t="n">
        <f aca="false">VLOOKUP(CY$7,'Off Peak Curve Sum'!$A$7:$AG$161,2)</f>
        <v>23.307</v>
      </c>
      <c r="CZ14" s="41" t="n">
        <f aca="false">VLOOKUP(CZ$7,'Off Peak Curve Sum'!$A$7:$AG$161,2)</f>
        <v>23.061</v>
      </c>
      <c r="DA14" s="41" t="n">
        <f aca="false">VLOOKUP(DA$7,'Off Peak Curve Sum'!$A$7:$AG$161,2)</f>
        <v>23.582</v>
      </c>
      <c r="DB14" s="41" t="n">
        <f aca="false">VLOOKUP(DB$7,'Off Peak Curve Sum'!$A$7:$AG$161,2)</f>
        <v>26.337</v>
      </c>
      <c r="DC14" s="41" t="n">
        <f aca="false">VLOOKUP(DC$7,'Off Peak Curve Sum'!$A$7:$AG$161,2)</f>
        <v>28.534</v>
      </c>
      <c r="DD14" s="41" t="n">
        <f aca="false">VLOOKUP(DD$7,'Off Peak Curve Sum'!$A$7:$AG$161,2)</f>
        <v>27.446</v>
      </c>
      <c r="DE14" s="41" t="n">
        <f aca="false">VLOOKUP(DE$7,'Off Peak Curve Sum'!$A$7:$AG$161,2)</f>
        <v>25.302</v>
      </c>
      <c r="DF14" s="41" t="n">
        <f aca="false">VLOOKUP(DF$7,'Off Peak Curve Sum'!$A$7:$AG$161,2)</f>
        <v>22.631</v>
      </c>
      <c r="DG14" s="41" t="n">
        <f aca="false">VLOOKUP(DG$7,'Off Peak Curve Sum'!$A$7:$AG$161,2)</f>
        <v>23.38</v>
      </c>
      <c r="DH14" s="41" t="n">
        <f aca="false">VLOOKUP(DH$7,'Off Peak Curve Sum'!$A$7:$AG$161,2)</f>
        <v>23.904</v>
      </c>
      <c r="DI14" s="41" t="n">
        <f aca="false">VLOOKUP(DI$7,'Off Peak Curve Sum'!$A$7:$AG$161,2)</f>
        <v>24.129</v>
      </c>
      <c r="DJ14" s="41" t="n">
        <f aca="false">VLOOKUP(DJ$7,'Off Peak Curve Sum'!$A$7:$AG$161,2)</f>
        <v>23.631</v>
      </c>
      <c r="DK14" s="41" t="n">
        <f aca="false">VLOOKUP(DK$7,'Off Peak Curve Sum'!$A$7:$AG$161,2)</f>
        <v>23.609</v>
      </c>
      <c r="DL14" s="41" t="n">
        <f aca="false">VLOOKUP(DL$7,'Off Peak Curve Sum'!$A$7:$AG$161,2)</f>
        <v>23.072</v>
      </c>
      <c r="DM14" s="41" t="n">
        <f aca="false">VLOOKUP(DM$7,'Off Peak Curve Sum'!$A$7:$AG$161,2)</f>
        <v>24.193</v>
      </c>
      <c r="DN14" s="41" t="n">
        <f aca="false">VLOOKUP(DN$7,'Off Peak Curve Sum'!$A$7:$AG$161,2)</f>
        <v>26.388</v>
      </c>
      <c r="DO14" s="41" t="n">
        <f aca="false">VLOOKUP(DO$7,'Off Peak Curve Sum'!$A$7:$AG$161,2)</f>
        <v>28.436</v>
      </c>
      <c r="DP14" s="41" t="n">
        <f aca="false">VLOOKUP(DP$7,'Off Peak Curve Sum'!$A$7:$AG$161,2)</f>
        <v>27.428</v>
      </c>
      <c r="DQ14" s="41" t="n">
        <f aca="false">VLOOKUP(DQ$7,'Off Peak Curve Sum'!$A$7:$AG$161,2)</f>
        <v>25.457</v>
      </c>
      <c r="DR14" s="41" t="n">
        <f aca="false">VLOOKUP(DR$7,'Off Peak Curve Sum'!$A$7:$AG$161,2)</f>
        <v>22.935</v>
      </c>
      <c r="DS14" s="41" t="n">
        <f aca="false">VLOOKUP(DS$7,'Off Peak Curve Sum'!$A$7:$AG$161,2)</f>
        <v>23.661</v>
      </c>
      <c r="DT14" s="41" t="n">
        <f aca="false">VLOOKUP(DT$7,'Off Peak Curve Sum'!$A$7:$AG$161,2)</f>
        <v>23.865</v>
      </c>
      <c r="DU14" s="41" t="n">
        <f aca="false">VLOOKUP(DU$7,'Off Peak Curve Sum'!$A$7:$AG$161,2)</f>
        <v>24.371</v>
      </c>
      <c r="DV14" s="41" t="n">
        <f aca="false">VLOOKUP(DV$7,'Off Peak Curve Sum'!$A$7:$AG$161,2)</f>
        <v>24.185</v>
      </c>
      <c r="DW14" s="41" t="n">
        <f aca="false">VLOOKUP(DW$7,'Off Peak Curve Sum'!$A$7:$AG$161,2)</f>
        <v>23.899</v>
      </c>
      <c r="DX14" s="41" t="n">
        <f aca="false">VLOOKUP(DX$7,'Off Peak Curve Sum'!$A$7:$AG$161,2)</f>
        <v>23.357</v>
      </c>
      <c r="DY14" s="41" t="n">
        <f aca="false">VLOOKUP(DY$7,'Off Peak Curve Sum'!$A$7:$AG$161,2)</f>
        <v>24.441</v>
      </c>
      <c r="DZ14" s="41" t="n">
        <f aca="false">VLOOKUP(DZ$7,'Off Peak Curve Sum'!$A$7:$AG$161,2)</f>
        <v>26.471</v>
      </c>
      <c r="EA14" s="41" t="n">
        <f aca="false">VLOOKUP(EA$7,'Off Peak Curve Sum'!$A$7:$AG$161,2)</f>
        <v>28.363</v>
      </c>
      <c r="EB14" s="41" t="n">
        <f aca="false">VLOOKUP(EB$7,'Off Peak Curve Sum'!$A$7:$AG$161,2)</f>
        <v>27.417</v>
      </c>
      <c r="EC14" s="41" t="n">
        <f aca="false">VLOOKUP(EC$7,'Off Peak Curve Sum'!$A$7:$AG$161,2)</f>
        <v>25.38</v>
      </c>
      <c r="ED14" s="41" t="n">
        <f aca="false">VLOOKUP(ED$7,'Off Peak Curve Sum'!$A$7:$AG$161,2)</f>
        <v>23.548</v>
      </c>
      <c r="EE14" s="41" t="n">
        <f aca="false">VLOOKUP(EE$7,'Off Peak Curve Sum'!$A$7:$AG$161,2)</f>
        <v>23.944</v>
      </c>
      <c r="EF14" s="32"/>
      <c r="EG14" s="32"/>
      <c r="EH14" s="32"/>
      <c r="EI14" s="32"/>
      <c r="EJ14" s="32"/>
      <c r="EK14" s="32"/>
      <c r="EL14" s="32"/>
      <c r="EM14" s="32"/>
      <c r="EN14" s="32"/>
      <c r="EO14" s="32"/>
      <c r="EP14" s="32"/>
      <c r="EQ14" s="32"/>
      <c r="ER14" s="32"/>
      <c r="ES14" s="32"/>
      <c r="ET14" s="32"/>
      <c r="EU14" s="32"/>
      <c r="EV14" s="32"/>
      <c r="EW14" s="32"/>
      <c r="EX14" s="32"/>
      <c r="EY14" s="32"/>
      <c r="EZ14" s="32"/>
      <c r="FA14" s="32"/>
      <c r="FB14" s="32"/>
      <c r="FC14" s="32"/>
      <c r="FD14" s="32"/>
      <c r="FE14" s="32"/>
      <c r="FF14" s="32"/>
      <c r="FG14" s="32"/>
      <c r="FH14" s="32"/>
      <c r="FI14" s="32"/>
      <c r="FJ14" s="32"/>
      <c r="FK14" s="32"/>
      <c r="FL14" s="32"/>
      <c r="FM14" s="32"/>
      <c r="FN14" s="32"/>
      <c r="FO14" s="32"/>
      <c r="FP14" s="32"/>
      <c r="FQ14" s="32"/>
      <c r="FR14" s="32"/>
      <c r="FS14" s="32"/>
      <c r="FT14" s="32"/>
      <c r="FU14" s="32"/>
      <c r="FV14" s="32"/>
      <c r="FW14" s="32"/>
      <c r="FX14" s="32"/>
      <c r="FY14" s="32"/>
      <c r="FZ14" s="32"/>
      <c r="GA14" s="32"/>
      <c r="GB14" s="32"/>
      <c r="GC14" s="32"/>
      <c r="GD14" s="32"/>
      <c r="GE14" s="32"/>
      <c r="GF14" s="32"/>
      <c r="GG14" s="32"/>
      <c r="GH14" s="32"/>
      <c r="GI14" s="32"/>
      <c r="GJ14" s="32"/>
      <c r="GK14" s="32"/>
      <c r="GL14" s="32"/>
      <c r="GM14" s="32"/>
      <c r="GN14" s="32"/>
      <c r="GO14" s="32"/>
      <c r="GP14" s="32"/>
      <c r="GQ14" s="32"/>
      <c r="GR14" s="32"/>
      <c r="GS14" s="32"/>
      <c r="GT14" s="32"/>
      <c r="GU14" s="32"/>
      <c r="GV14" s="32"/>
      <c r="GW14" s="32"/>
      <c r="GX14" s="32"/>
      <c r="GY14" s="32"/>
      <c r="GZ14" s="32"/>
      <c r="HA14" s="32"/>
      <c r="HB14" s="32"/>
      <c r="HC14" s="32"/>
      <c r="HD14" s="32"/>
      <c r="HE14" s="32"/>
      <c r="HF14" s="32"/>
      <c r="HG14" s="32"/>
      <c r="HH14" s="32"/>
      <c r="HI14" s="32"/>
      <c r="HJ14" s="32"/>
      <c r="HK14" s="32"/>
      <c r="HL14" s="32"/>
      <c r="HM14" s="32"/>
      <c r="HN14" s="32"/>
      <c r="HO14" s="32"/>
      <c r="HP14" s="32"/>
      <c r="HQ14" s="32"/>
      <c r="HR14" s="32"/>
      <c r="HS14" s="32"/>
      <c r="HT14" s="32"/>
      <c r="HU14" s="32"/>
      <c r="HV14" s="32"/>
      <c r="HW14" s="32"/>
      <c r="HX14" s="32"/>
      <c r="HY14" s="32"/>
      <c r="HZ14" s="32"/>
      <c r="IA14" s="32"/>
      <c r="IB14" s="32"/>
      <c r="IC14" s="32"/>
      <c r="ID14" s="32"/>
      <c r="IE14" s="32"/>
      <c r="IF14" s="32"/>
      <c r="IG14" s="32"/>
      <c r="IH14" s="32"/>
      <c r="II14" s="32"/>
      <c r="IJ14" s="32"/>
      <c r="IK14" s="32"/>
      <c r="IL14" s="32"/>
      <c r="IM14" s="32"/>
      <c r="IN14" s="32"/>
      <c r="IO14" s="32"/>
      <c r="IP14" s="32"/>
      <c r="IQ14" s="32"/>
      <c r="IR14" s="32"/>
      <c r="IS14" s="32"/>
      <c r="IT14" s="32"/>
      <c r="IU14" s="32"/>
      <c r="IV14" s="32"/>
      <c r="IW14" s="32"/>
    </row>
    <row r="15" customFormat="false" ht="14.1" hidden="false" customHeight="true" outlineLevel="0" collapsed="false">
      <c r="A15" s="33" t="s">
        <v>16</v>
      </c>
      <c r="B15" s="16" t="s">
        <v>34</v>
      </c>
      <c r="C15" s="31" t="n">
        <f aca="false">AVERAGE(D15:F15)</f>
        <v>19.1715</v>
      </c>
      <c r="D15" s="31" t="n">
        <f aca="true">IF(ISERROR(AVERAGE(OFFSET('Off Peak Curve Sum'!$G$6,1,0,15,1))),0,AVERAGE(OFFSET('Off Peak Curve Sum'!$G$6,1,0,15,1)))</f>
        <v>18.35</v>
      </c>
      <c r="E15" s="31" t="n">
        <f aca="true">IF(ISERROR((SUM(OFFSET('Off Peak Curve Sum'!$G$6,17,0,16,1))+14*'Off Peak Curve Sum'!$G$38)/30),'Off Peak Curve Sum'!$G$38,(SUM(OFFSET('Off Peak Curve Sum'!$G$6,17,0,16,1))+14*'Off Peak Curve Sum'!$G$38)/30)</f>
        <v>17.8335</v>
      </c>
      <c r="F15" s="31" t="n">
        <f aca="false">VLOOKUP(F$7,'Off Peak Curve Sum'!$A$7:$AG$161,7)</f>
        <v>21.331</v>
      </c>
      <c r="G15" s="277" t="n">
        <f aca="false">AVERAGE(D15,E15,F15)</f>
        <v>19.1715</v>
      </c>
      <c r="H15" s="283" t="n">
        <f aca="false">AB15</f>
        <v>22.165</v>
      </c>
      <c r="I15" s="283" t="n">
        <f aca="false">AC15</f>
        <v>22.219</v>
      </c>
      <c r="J15" s="283" t="n">
        <f aca="false">AD15</f>
        <v>22.348</v>
      </c>
      <c r="K15" s="283" t="n">
        <f aca="false">AE15</f>
        <v>22.917</v>
      </c>
      <c r="L15" s="283" t="n">
        <f aca="false">AF15</f>
        <v>22.25</v>
      </c>
      <c r="M15" s="283" t="n">
        <f aca="false">AG15</f>
        <v>22.333</v>
      </c>
      <c r="N15" s="283" t="n">
        <f aca="false">AH15</f>
        <v>33.065</v>
      </c>
      <c r="O15" s="283" t="n">
        <f aca="false">AI15</f>
        <v>35.194</v>
      </c>
      <c r="P15" s="283" t="n">
        <f aca="false">AJ15</f>
        <v>27.6</v>
      </c>
      <c r="Q15" s="283" t="n">
        <f aca="false">AK15</f>
        <v>25.879</v>
      </c>
      <c r="R15" s="283" t="n">
        <f aca="false">AL15</f>
        <v>23.229</v>
      </c>
      <c r="S15" s="283" t="n">
        <f aca="false">AM15</f>
        <v>22.887</v>
      </c>
      <c r="T15" s="277" t="n">
        <f aca="false">AVERAGE(AB15:AM15)</f>
        <v>25.1738333333333</v>
      </c>
      <c r="U15" s="277" t="n">
        <f aca="false">AVERAGE(AN15:AY15)</f>
        <v>25.2305</v>
      </c>
      <c r="V15" s="277" t="n">
        <f aca="false">AVERAGE(AZ15:EE15)</f>
        <v>25.9405595238095</v>
      </c>
      <c r="W15" s="288"/>
      <c r="X15" s="285" t="n">
        <f aca="false">AVERAGE(D15:F15,AB15:EE15)</f>
        <v>25.5979594594595</v>
      </c>
      <c r="Y15" s="287"/>
      <c r="Z15" s="282"/>
      <c r="AA15" s="32"/>
      <c r="AB15" s="31" t="n">
        <f aca="false">VLOOKUP(AB$7,'Off Peak Curve Sum'!$A$7:$AG$161,7)</f>
        <v>22.165</v>
      </c>
      <c r="AC15" s="31" t="n">
        <f aca="false">VLOOKUP(AC$7,'Off Peak Curve Sum'!$A$7:$AG$161,7)</f>
        <v>22.219</v>
      </c>
      <c r="AD15" s="31" t="n">
        <f aca="false">VLOOKUP(AD$7,'Off Peak Curve Sum'!$A$7:$AG$161,7)</f>
        <v>22.348</v>
      </c>
      <c r="AE15" s="31" t="n">
        <f aca="false">VLOOKUP(AE$7,'Off Peak Curve Sum'!$A$7:$AG$161,7)</f>
        <v>22.917</v>
      </c>
      <c r="AF15" s="31" t="n">
        <f aca="false">VLOOKUP(AF$7,'Off Peak Curve Sum'!$A$7:$AG$161,7)</f>
        <v>22.25</v>
      </c>
      <c r="AG15" s="31" t="n">
        <f aca="false">VLOOKUP(AG$7,'Off Peak Curve Sum'!$A$7:$AG$161,7)</f>
        <v>22.333</v>
      </c>
      <c r="AH15" s="31" t="n">
        <f aca="false">VLOOKUP(AH$7,'Off Peak Curve Sum'!$A$7:$AG$161,7)</f>
        <v>33.065</v>
      </c>
      <c r="AI15" s="31" t="n">
        <f aca="false">VLOOKUP(AI$7,'Off Peak Curve Sum'!$A$7:$AG$161,7)</f>
        <v>35.194</v>
      </c>
      <c r="AJ15" s="31" t="n">
        <f aca="false">VLOOKUP(AJ$7,'Off Peak Curve Sum'!$A$7:$AG$161,7)</f>
        <v>27.6</v>
      </c>
      <c r="AK15" s="31" t="n">
        <f aca="false">VLOOKUP(AK$7,'Off Peak Curve Sum'!$A$7:$AG$161,7)</f>
        <v>25.879</v>
      </c>
      <c r="AL15" s="31" t="n">
        <f aca="false">VLOOKUP(AL$7,'Off Peak Curve Sum'!$A$7:$AG$161,7)</f>
        <v>23.229</v>
      </c>
      <c r="AM15" s="31" t="n">
        <f aca="false">VLOOKUP(AM$7,'Off Peak Curve Sum'!$A$7:$AG$161,7)</f>
        <v>22.887</v>
      </c>
      <c r="AN15" s="31" t="n">
        <f aca="false">VLOOKUP(AN$7,'Off Peak Curve Sum'!$A$7:$AG$161,7)</f>
        <v>23.222</v>
      </c>
      <c r="AO15" s="31" t="n">
        <f aca="false">VLOOKUP(AO$7,'Off Peak Curve Sum'!$A$7:$AG$161,7)</f>
        <v>23.446</v>
      </c>
      <c r="AP15" s="31" t="n">
        <f aca="false">VLOOKUP(AP$7,'Off Peak Curve Sum'!$A$7:$AG$161,7)</f>
        <v>22.681</v>
      </c>
      <c r="AQ15" s="31" t="n">
        <f aca="false">VLOOKUP(AQ$7,'Off Peak Curve Sum'!$A$7:$AG$161,7)</f>
        <v>22.333</v>
      </c>
      <c r="AR15" s="31" t="n">
        <f aca="false">VLOOKUP(AR$7,'Off Peak Curve Sum'!$A$7:$AG$161,7)</f>
        <v>22.141</v>
      </c>
      <c r="AS15" s="31" t="n">
        <f aca="false">VLOOKUP(AS$7,'Off Peak Curve Sum'!$A$7:$AG$161,7)</f>
        <v>24.229</v>
      </c>
      <c r="AT15" s="31" t="n">
        <f aca="false">VLOOKUP(AT$7,'Off Peak Curve Sum'!$A$7:$AG$161,7)</f>
        <v>29.464</v>
      </c>
      <c r="AU15" s="31" t="n">
        <f aca="false">VLOOKUP(AU$7,'Off Peak Curve Sum'!$A$7:$AG$161,7)</f>
        <v>34.181</v>
      </c>
      <c r="AV15" s="31" t="n">
        <f aca="false">VLOOKUP(AV$7,'Off Peak Curve Sum'!$A$7:$AG$161,7)</f>
        <v>31.521</v>
      </c>
      <c r="AW15" s="31" t="n">
        <f aca="false">VLOOKUP(AW$7,'Off Peak Curve Sum'!$A$7:$AG$161,7)</f>
        <v>25.783</v>
      </c>
      <c r="AX15" s="31" t="n">
        <f aca="false">VLOOKUP(AX$7,'Off Peak Curve Sum'!$A$7:$AG$161,7)</f>
        <v>21.455</v>
      </c>
      <c r="AY15" s="31" t="n">
        <f aca="false">VLOOKUP(AY$7,'Off Peak Curve Sum'!$A$7:$AG$161,7)</f>
        <v>22.31</v>
      </c>
      <c r="AZ15" s="31" t="n">
        <f aca="false">VLOOKUP(AZ$7,'Off Peak Curve Sum'!$A$7:$AG$161,7)</f>
        <v>23.759</v>
      </c>
      <c r="BA15" s="31" t="n">
        <f aca="false">VLOOKUP(BA$7,'Off Peak Curve Sum'!$A$7:$AG$161,7)</f>
        <v>23.794</v>
      </c>
      <c r="BB15" s="31" t="n">
        <f aca="false">VLOOKUP(BB$7,'Off Peak Curve Sum'!$A$7:$AG$161,7)</f>
        <v>23.547</v>
      </c>
      <c r="BC15" s="31" t="n">
        <f aca="false">VLOOKUP(BC$7,'Off Peak Curve Sum'!$A$7:$AG$161,7)</f>
        <v>23.083</v>
      </c>
      <c r="BD15" s="31" t="n">
        <f aca="false">VLOOKUP(BD$7,'Off Peak Curve Sum'!$A$7:$AG$161,7)</f>
        <v>22.665</v>
      </c>
      <c r="BE15" s="31" t="n">
        <f aca="false">VLOOKUP(BE$7,'Off Peak Curve Sum'!$A$7:$AG$161,7)</f>
        <v>24.955</v>
      </c>
      <c r="BF15" s="31" t="n">
        <f aca="false">VLOOKUP(BF$7,'Off Peak Curve Sum'!$A$7:$AG$161,7)</f>
        <v>28.86</v>
      </c>
      <c r="BG15" s="31" t="n">
        <f aca="false">VLOOKUP(BG$7,'Off Peak Curve Sum'!$A$7:$AG$161,7)</f>
        <v>32.74</v>
      </c>
      <c r="BH15" s="31" t="n">
        <f aca="false">VLOOKUP(BH$7,'Off Peak Curve Sum'!$A$7:$AG$161,7)</f>
        <v>30.599</v>
      </c>
      <c r="BI15" s="31" t="n">
        <f aca="false">VLOOKUP(BI$7,'Off Peak Curve Sum'!$A$7:$AG$161,7)</f>
        <v>25.769</v>
      </c>
      <c r="BJ15" s="31" t="n">
        <f aca="false">VLOOKUP(BJ$7,'Off Peak Curve Sum'!$A$7:$AG$161,7)</f>
        <v>22.546</v>
      </c>
      <c r="BK15" s="31" t="n">
        <f aca="false">VLOOKUP(BK$7,'Off Peak Curve Sum'!$A$7:$AG$161,7)</f>
        <v>23.047</v>
      </c>
      <c r="BL15" s="31" t="n">
        <f aca="false">VLOOKUP(BL$7,'Off Peak Curve Sum'!$A$7:$AG$161,7)</f>
        <v>23.818</v>
      </c>
      <c r="BM15" s="31" t="n">
        <f aca="false">VLOOKUP(BM$7,'Off Peak Curve Sum'!$A$7:$AG$161,7)</f>
        <v>24.273</v>
      </c>
      <c r="BN15" s="31" t="n">
        <f aca="false">VLOOKUP(BN$7,'Off Peak Curve Sum'!$A$7:$AG$161,7)</f>
        <v>23.903</v>
      </c>
      <c r="BO15" s="31" t="n">
        <f aca="false">VLOOKUP(BO$7,'Off Peak Curve Sum'!$A$7:$AG$161,7)</f>
        <v>23.475</v>
      </c>
      <c r="BP15" s="31" t="n">
        <f aca="false">VLOOKUP(BP$7,'Off Peak Curve Sum'!$A$7:$AG$161,7)</f>
        <v>23.017</v>
      </c>
      <c r="BQ15" s="31" t="n">
        <f aca="false">VLOOKUP(BQ$7,'Off Peak Curve Sum'!$A$7:$AG$161,7)</f>
        <v>25.157</v>
      </c>
      <c r="BR15" s="31" t="n">
        <f aca="false">VLOOKUP(BR$7,'Off Peak Curve Sum'!$A$7:$AG$161,7)</f>
        <v>28.22</v>
      </c>
      <c r="BS15" s="31" t="n">
        <f aca="false">VLOOKUP(BS$7,'Off Peak Curve Sum'!$A$7:$AG$161,7)</f>
        <v>32.917</v>
      </c>
      <c r="BT15" s="31" t="n">
        <f aca="false">VLOOKUP(BT$7,'Off Peak Curve Sum'!$A$7:$AG$161,7)</f>
        <v>30.296</v>
      </c>
      <c r="BU15" s="31" t="n">
        <f aca="false">VLOOKUP(BU$7,'Off Peak Curve Sum'!$A$7:$AG$161,7)</f>
        <v>25.917</v>
      </c>
      <c r="BV15" s="31" t="n">
        <f aca="false">VLOOKUP(BV$7,'Off Peak Curve Sum'!$A$7:$AG$161,7)</f>
        <v>22.979</v>
      </c>
      <c r="BW15" s="31" t="n">
        <f aca="false">VLOOKUP(BW$7,'Off Peak Curve Sum'!$A$7:$AG$161,7)</f>
        <v>23.44</v>
      </c>
      <c r="BX15" s="31" t="n">
        <f aca="false">VLOOKUP(BX$7,'Off Peak Curve Sum'!$A$7:$AG$161,7)</f>
        <v>24.08</v>
      </c>
      <c r="BY15" s="31" t="n">
        <f aca="false">VLOOKUP(BY$7,'Off Peak Curve Sum'!$A$7:$AG$161,7)</f>
        <v>24.567</v>
      </c>
      <c r="BZ15" s="31" t="n">
        <f aca="false">VLOOKUP(BZ$7,'Off Peak Curve Sum'!$A$7:$AG$161,7)</f>
        <v>24.243</v>
      </c>
      <c r="CA15" s="31" t="n">
        <f aca="false">VLOOKUP(CA$7,'Off Peak Curve Sum'!$A$7:$AG$161,7)</f>
        <v>23.573</v>
      </c>
      <c r="CB15" s="31" t="n">
        <f aca="false">VLOOKUP(CB$7,'Off Peak Curve Sum'!$A$7:$AG$161,7)</f>
        <v>23.618</v>
      </c>
      <c r="CC15" s="31" t="n">
        <f aca="false">VLOOKUP(CC$7,'Off Peak Curve Sum'!$A$7:$AG$161,7)</f>
        <v>25.361</v>
      </c>
      <c r="CD15" s="31" t="n">
        <f aca="false">VLOOKUP(CD$7,'Off Peak Curve Sum'!$A$7:$AG$161,7)</f>
        <v>28.203</v>
      </c>
      <c r="CE15" s="31" t="n">
        <f aca="false">VLOOKUP(CE$7,'Off Peak Curve Sum'!$A$7:$AG$161,7)</f>
        <v>32.481</v>
      </c>
      <c r="CF15" s="31" t="n">
        <f aca="false">VLOOKUP(CF$7,'Off Peak Curve Sum'!$A$7:$AG$161,7)</f>
        <v>30.043</v>
      </c>
      <c r="CG15" s="31" t="n">
        <f aca="false">VLOOKUP(CG$7,'Off Peak Curve Sum'!$A$7:$AG$161,7)</f>
        <v>26.043</v>
      </c>
      <c r="CH15" s="31" t="n">
        <f aca="false">VLOOKUP(CH$7,'Off Peak Curve Sum'!$A$7:$AG$161,7)</f>
        <v>23.386</v>
      </c>
      <c r="CI15" s="31" t="n">
        <f aca="false">VLOOKUP(CI$7,'Off Peak Curve Sum'!$A$7:$AG$161,7)</f>
        <v>23.528</v>
      </c>
      <c r="CJ15" s="31" t="n">
        <f aca="false">VLOOKUP(CJ$7,'Off Peak Curve Sum'!$A$7:$AG$161,7)</f>
        <v>24.643</v>
      </c>
      <c r="CK15" s="31" t="n">
        <f aca="false">VLOOKUP(CK$7,'Off Peak Curve Sum'!$A$7:$AG$161,7)</f>
        <v>24.855</v>
      </c>
      <c r="CL15" s="31" t="n">
        <f aca="false">VLOOKUP(CL$7,'Off Peak Curve Sum'!$A$7:$AG$161,7)</f>
        <v>24.585</v>
      </c>
      <c r="CM15" s="31" t="n">
        <f aca="false">VLOOKUP(CM$7,'Off Peak Curve Sum'!$A$7:$AG$161,7)</f>
        <v>23.939</v>
      </c>
      <c r="CN15" s="31" t="n">
        <f aca="false">VLOOKUP(CN$7,'Off Peak Curve Sum'!$A$7:$AG$161,7)</f>
        <v>23.999</v>
      </c>
      <c r="CO15" s="31" t="n">
        <f aca="false">VLOOKUP(CO$7,'Off Peak Curve Sum'!$A$7:$AG$161,7)</f>
        <v>25.594</v>
      </c>
      <c r="CP15" s="31" t="n">
        <f aca="false">VLOOKUP(CP$7,'Off Peak Curve Sum'!$A$7:$AG$161,7)</f>
        <v>28.093</v>
      </c>
      <c r="CQ15" s="31" t="n">
        <f aca="false">VLOOKUP(CQ$7,'Off Peak Curve Sum'!$A$7:$AG$161,7)</f>
        <v>32.049</v>
      </c>
      <c r="CR15" s="31" t="n">
        <f aca="false">VLOOKUP(CR$7,'Off Peak Curve Sum'!$A$7:$AG$161,7)</f>
        <v>29.478</v>
      </c>
      <c r="CS15" s="31" t="n">
        <f aca="false">VLOOKUP(CS$7,'Off Peak Curve Sum'!$A$7:$AG$161,7)</f>
        <v>26.423</v>
      </c>
      <c r="CT15" s="31" t="n">
        <f aca="false">VLOOKUP(CT$7,'Off Peak Curve Sum'!$A$7:$AG$161,7)</f>
        <v>23.777</v>
      </c>
      <c r="CU15" s="31" t="n">
        <f aca="false">VLOOKUP(CU$7,'Off Peak Curve Sum'!$A$7:$AG$161,7)</f>
        <v>23.889</v>
      </c>
      <c r="CV15" s="31" t="n">
        <f aca="false">VLOOKUP(CV$7,'Off Peak Curve Sum'!$A$7:$AG$161,7)</f>
        <v>24.893</v>
      </c>
      <c r="CW15" s="31" t="n">
        <f aca="false">VLOOKUP(CW$7,'Off Peak Curve Sum'!$A$7:$AG$161,7)</f>
        <v>25.145</v>
      </c>
      <c r="CX15" s="31" t="n">
        <f aca="false">VLOOKUP(CX$7,'Off Peak Curve Sum'!$A$7:$AG$161,7)</f>
        <v>24.599</v>
      </c>
      <c r="CY15" s="31" t="n">
        <f aca="false">VLOOKUP(CY$7,'Off Peak Curve Sum'!$A$7:$AG$161,7)</f>
        <v>24.537</v>
      </c>
      <c r="CZ15" s="31" t="n">
        <f aca="false">VLOOKUP(CZ$7,'Off Peak Curve Sum'!$A$7:$AG$161,7)</f>
        <v>24.291</v>
      </c>
      <c r="DA15" s="31" t="n">
        <f aca="false">VLOOKUP(DA$7,'Off Peak Curve Sum'!$A$7:$AG$161,7)</f>
        <v>25.452</v>
      </c>
      <c r="DB15" s="31" t="n">
        <f aca="false">VLOOKUP(DB$7,'Off Peak Curve Sum'!$A$7:$AG$161,7)</f>
        <v>28.567</v>
      </c>
      <c r="DC15" s="31" t="n">
        <f aca="false">VLOOKUP(DC$7,'Off Peak Curve Sum'!$A$7:$AG$161,7)</f>
        <v>31.274</v>
      </c>
      <c r="DD15" s="31" t="n">
        <f aca="false">VLOOKUP(DD$7,'Off Peak Curve Sum'!$A$7:$AG$161,7)</f>
        <v>29.686</v>
      </c>
      <c r="DE15" s="31" t="n">
        <f aca="false">VLOOKUP(DE$7,'Off Peak Curve Sum'!$A$7:$AG$161,7)</f>
        <v>26.592</v>
      </c>
      <c r="DF15" s="31" t="n">
        <f aca="false">VLOOKUP(DF$7,'Off Peak Curve Sum'!$A$7:$AG$161,7)</f>
        <v>23.801</v>
      </c>
      <c r="DG15" s="31" t="n">
        <f aca="false">VLOOKUP(DG$7,'Off Peak Curve Sum'!$A$7:$AG$161,7)</f>
        <v>24.48</v>
      </c>
      <c r="DH15" s="31" t="n">
        <f aca="false">VLOOKUP(DH$7,'Off Peak Curve Sum'!$A$7:$AG$161,7)</f>
        <v>25.134</v>
      </c>
      <c r="DI15" s="31" t="n">
        <f aca="false">VLOOKUP(DI$7,'Off Peak Curve Sum'!$A$7:$AG$161,7)</f>
        <v>25.359</v>
      </c>
      <c r="DJ15" s="31" t="n">
        <f aca="false">VLOOKUP(DJ$7,'Off Peak Curve Sum'!$A$7:$AG$161,7)</f>
        <v>24.871</v>
      </c>
      <c r="DK15" s="31" t="n">
        <f aca="false">VLOOKUP(DK$7,'Off Peak Curve Sum'!$A$7:$AG$161,7)</f>
        <v>24.849</v>
      </c>
      <c r="DL15" s="31" t="n">
        <f aca="false">VLOOKUP(DL$7,'Off Peak Curve Sum'!$A$7:$AG$161,7)</f>
        <v>24.312</v>
      </c>
      <c r="DM15" s="31" t="n">
        <f aca="false">VLOOKUP(DM$7,'Off Peak Curve Sum'!$A$7:$AG$161,7)</f>
        <v>26.013</v>
      </c>
      <c r="DN15" s="31" t="n">
        <f aca="false">VLOOKUP(DN$7,'Off Peak Curve Sum'!$A$7:$AG$161,7)</f>
        <v>28.538</v>
      </c>
      <c r="DO15" s="31" t="n">
        <f aca="false">VLOOKUP(DO$7,'Off Peak Curve Sum'!$A$7:$AG$161,7)</f>
        <v>31.056</v>
      </c>
      <c r="DP15" s="31" t="n">
        <f aca="false">VLOOKUP(DP$7,'Off Peak Curve Sum'!$A$7:$AG$161,7)</f>
        <v>29.588</v>
      </c>
      <c r="DQ15" s="31" t="n">
        <f aca="false">VLOOKUP(DQ$7,'Off Peak Curve Sum'!$A$7:$AG$161,7)</f>
        <v>26.747</v>
      </c>
      <c r="DR15" s="31" t="n">
        <f aca="false">VLOOKUP(DR$7,'Off Peak Curve Sum'!$A$7:$AG$161,7)</f>
        <v>24.105</v>
      </c>
      <c r="DS15" s="31" t="n">
        <f aca="false">VLOOKUP(DS$7,'Off Peak Curve Sum'!$A$7:$AG$161,7)</f>
        <v>24.771</v>
      </c>
      <c r="DT15" s="31" t="n">
        <f aca="false">VLOOKUP(DT$7,'Off Peak Curve Sum'!$A$7:$AG$161,7)</f>
        <v>25.075</v>
      </c>
      <c r="DU15" s="31" t="n">
        <f aca="false">VLOOKUP(DU$7,'Off Peak Curve Sum'!$A$7:$AG$161,7)</f>
        <v>25.581</v>
      </c>
      <c r="DV15" s="31" t="n">
        <f aca="false">VLOOKUP(DV$7,'Off Peak Curve Sum'!$A$7:$AG$161,7)</f>
        <v>25.395</v>
      </c>
      <c r="DW15" s="31" t="n">
        <f aca="false">VLOOKUP(DW$7,'Off Peak Curve Sum'!$A$7:$AG$161,7)</f>
        <v>25.109</v>
      </c>
      <c r="DX15" s="31" t="n">
        <f aca="false">VLOOKUP(DX$7,'Off Peak Curve Sum'!$A$7:$AG$161,7)</f>
        <v>24.567</v>
      </c>
      <c r="DY15" s="31" t="n">
        <f aca="false">VLOOKUP(DY$7,'Off Peak Curve Sum'!$A$7:$AG$161,7)</f>
        <v>26.191</v>
      </c>
      <c r="DZ15" s="31" t="n">
        <f aca="false">VLOOKUP(DZ$7,'Off Peak Curve Sum'!$A$7:$AG$161,7)</f>
        <v>28.521</v>
      </c>
      <c r="EA15" s="31" t="n">
        <f aca="false">VLOOKUP(EA$7,'Off Peak Curve Sum'!$A$7:$AG$161,7)</f>
        <v>30.833</v>
      </c>
      <c r="EB15" s="31" t="n">
        <f aca="false">VLOOKUP(EB$7,'Off Peak Curve Sum'!$A$7:$AG$161,7)</f>
        <v>29.467</v>
      </c>
      <c r="EC15" s="31" t="n">
        <f aca="false">VLOOKUP(EC$7,'Off Peak Curve Sum'!$A$7:$AG$161,7)</f>
        <v>26.64</v>
      </c>
      <c r="ED15" s="31" t="n">
        <f aca="false">VLOOKUP(ED$7,'Off Peak Curve Sum'!$A$7:$AG$161,7)</f>
        <v>24.698</v>
      </c>
      <c r="EE15" s="31" t="n">
        <f aca="false">VLOOKUP(EE$7,'Off Peak Curve Sum'!$A$7:$AG$161,7)</f>
        <v>25.044</v>
      </c>
      <c r="EF15" s="32"/>
      <c r="EG15" s="32"/>
      <c r="EH15" s="32"/>
      <c r="EI15" s="32"/>
      <c r="EJ15" s="32"/>
      <c r="EK15" s="32"/>
      <c r="EL15" s="32"/>
      <c r="EM15" s="32"/>
      <c r="EN15" s="32"/>
      <c r="EO15" s="32"/>
      <c r="EP15" s="32"/>
      <c r="EQ15" s="32"/>
      <c r="ER15" s="32"/>
      <c r="ES15" s="32"/>
      <c r="ET15" s="32"/>
      <c r="EU15" s="32"/>
      <c r="EV15" s="32"/>
      <c r="EW15" s="32"/>
      <c r="EX15" s="32"/>
      <c r="EY15" s="32"/>
      <c r="EZ15" s="32"/>
      <c r="FA15" s="32"/>
      <c r="FB15" s="32"/>
      <c r="FC15" s="32"/>
      <c r="FD15" s="32"/>
      <c r="FE15" s="32"/>
      <c r="FF15" s="32"/>
      <c r="FG15" s="32"/>
      <c r="FH15" s="32"/>
      <c r="FI15" s="32"/>
      <c r="FJ15" s="32"/>
      <c r="FK15" s="32"/>
      <c r="FL15" s="32"/>
      <c r="FM15" s="32"/>
      <c r="FN15" s="32"/>
      <c r="FO15" s="32"/>
      <c r="FP15" s="32"/>
      <c r="FQ15" s="32"/>
      <c r="FR15" s="32"/>
      <c r="FS15" s="32"/>
      <c r="FT15" s="32"/>
      <c r="FU15" s="32"/>
      <c r="FV15" s="32"/>
      <c r="FW15" s="32"/>
      <c r="FX15" s="32"/>
      <c r="FY15" s="32"/>
      <c r="FZ15" s="32"/>
      <c r="GA15" s="32"/>
      <c r="GB15" s="32"/>
      <c r="GC15" s="32"/>
      <c r="GD15" s="32"/>
      <c r="GE15" s="32"/>
      <c r="GF15" s="32"/>
      <c r="GG15" s="32"/>
      <c r="GH15" s="32"/>
      <c r="GI15" s="32"/>
      <c r="GJ15" s="32"/>
      <c r="GK15" s="32"/>
      <c r="GL15" s="32"/>
      <c r="GM15" s="32"/>
      <c r="GN15" s="32"/>
      <c r="GO15" s="32"/>
      <c r="GP15" s="32"/>
      <c r="GQ15" s="32"/>
      <c r="GR15" s="32"/>
      <c r="GS15" s="32"/>
      <c r="GT15" s="32"/>
      <c r="GU15" s="32"/>
      <c r="GV15" s="32"/>
      <c r="GW15" s="32"/>
      <c r="GX15" s="32"/>
      <c r="GY15" s="32"/>
      <c r="GZ15" s="32"/>
      <c r="HA15" s="32"/>
      <c r="HB15" s="32"/>
      <c r="HC15" s="32"/>
      <c r="HD15" s="32"/>
      <c r="HE15" s="32"/>
      <c r="HF15" s="32"/>
      <c r="HG15" s="32"/>
      <c r="HH15" s="32"/>
      <c r="HI15" s="32"/>
      <c r="HJ15" s="32"/>
      <c r="HK15" s="32"/>
      <c r="HL15" s="32"/>
      <c r="HM15" s="32"/>
      <c r="HN15" s="32"/>
      <c r="HO15" s="32"/>
      <c r="HP15" s="32"/>
      <c r="HQ15" s="32"/>
      <c r="HR15" s="32"/>
      <c r="HS15" s="32"/>
      <c r="HT15" s="32"/>
      <c r="HU15" s="32"/>
      <c r="HV15" s="32"/>
      <c r="HW15" s="32"/>
      <c r="HX15" s="32"/>
      <c r="HY15" s="32"/>
      <c r="HZ15" s="32"/>
      <c r="IA15" s="32"/>
      <c r="IB15" s="32"/>
      <c r="IC15" s="32"/>
      <c r="ID15" s="32"/>
      <c r="IE15" s="32"/>
      <c r="IF15" s="32"/>
      <c r="IG15" s="32"/>
      <c r="IH15" s="32"/>
      <c r="II15" s="32"/>
      <c r="IJ15" s="32"/>
      <c r="IK15" s="32"/>
      <c r="IL15" s="32"/>
      <c r="IM15" s="32"/>
      <c r="IN15" s="32"/>
      <c r="IO15" s="32"/>
      <c r="IP15" s="32"/>
      <c r="IQ15" s="32"/>
      <c r="IR15" s="32"/>
      <c r="IS15" s="32"/>
      <c r="IT15" s="32"/>
      <c r="IU15" s="32"/>
      <c r="IV15" s="32"/>
      <c r="IW15" s="32"/>
    </row>
    <row r="16" customFormat="false" ht="14.1" hidden="false" customHeight="true" outlineLevel="0" collapsed="false">
      <c r="A16" s="37"/>
      <c r="C16" s="31"/>
      <c r="D16" s="31"/>
      <c r="E16" s="31"/>
      <c r="F16" s="31"/>
      <c r="G16" s="277"/>
      <c r="H16" s="283"/>
      <c r="I16" s="283"/>
      <c r="J16" s="283"/>
      <c r="K16" s="283"/>
      <c r="L16" s="283"/>
      <c r="M16" s="283"/>
      <c r="N16" s="283"/>
      <c r="O16" s="283"/>
      <c r="P16" s="283"/>
      <c r="Q16" s="283"/>
      <c r="R16" s="283"/>
      <c r="S16" s="283"/>
      <c r="T16" s="277"/>
      <c r="U16" s="277"/>
      <c r="V16" s="277"/>
      <c r="W16" s="288"/>
      <c r="X16" s="285"/>
      <c r="Y16" s="287"/>
      <c r="Z16" s="282"/>
      <c r="AA16" s="32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  <c r="BW16" s="31"/>
      <c r="BX16" s="31"/>
      <c r="BY16" s="31"/>
      <c r="BZ16" s="31"/>
      <c r="CA16" s="31"/>
      <c r="CB16" s="31"/>
      <c r="CC16" s="31"/>
      <c r="CD16" s="31"/>
      <c r="CE16" s="31"/>
      <c r="CF16" s="31"/>
      <c r="CG16" s="31"/>
      <c r="CH16" s="31"/>
      <c r="CI16" s="31"/>
      <c r="CJ16" s="31"/>
      <c r="CK16" s="31"/>
      <c r="CL16" s="31"/>
      <c r="CM16" s="31"/>
      <c r="CN16" s="31"/>
      <c r="CO16" s="31"/>
      <c r="CP16" s="31"/>
      <c r="CQ16" s="31"/>
      <c r="CR16" s="31"/>
      <c r="CS16" s="31"/>
      <c r="CT16" s="31"/>
      <c r="CU16" s="31"/>
      <c r="CV16" s="31"/>
      <c r="CW16" s="31"/>
      <c r="CX16" s="31"/>
      <c r="CY16" s="31"/>
      <c r="CZ16" s="31"/>
      <c r="DA16" s="31"/>
      <c r="DB16" s="31"/>
      <c r="DC16" s="31"/>
      <c r="DD16" s="31"/>
      <c r="DE16" s="31"/>
      <c r="DF16" s="31"/>
      <c r="DG16" s="31"/>
      <c r="DH16" s="31"/>
      <c r="DI16" s="31"/>
      <c r="DJ16" s="31"/>
      <c r="DK16" s="31"/>
      <c r="DL16" s="31"/>
      <c r="DM16" s="31"/>
      <c r="DN16" s="31"/>
      <c r="DO16" s="31"/>
      <c r="DP16" s="31"/>
      <c r="DQ16" s="31"/>
      <c r="DR16" s="31"/>
      <c r="DS16" s="31"/>
      <c r="DT16" s="31"/>
      <c r="DU16" s="31"/>
      <c r="DV16" s="31"/>
      <c r="DW16" s="31"/>
      <c r="DX16" s="31"/>
      <c r="DY16" s="31"/>
      <c r="DZ16" s="31"/>
      <c r="EA16" s="31"/>
      <c r="EB16" s="31"/>
      <c r="EC16" s="31"/>
      <c r="ED16" s="31"/>
      <c r="EE16" s="31"/>
      <c r="EF16" s="32"/>
      <c r="EG16" s="32"/>
      <c r="EH16" s="32"/>
      <c r="EI16" s="32"/>
      <c r="EJ16" s="32"/>
      <c r="EK16" s="32"/>
      <c r="EL16" s="32"/>
      <c r="EM16" s="32"/>
      <c r="EN16" s="32"/>
      <c r="EO16" s="32"/>
      <c r="EP16" s="32"/>
      <c r="EQ16" s="32"/>
      <c r="ER16" s="32"/>
      <c r="ES16" s="32"/>
      <c r="ET16" s="32"/>
      <c r="EU16" s="32"/>
      <c r="EV16" s="32"/>
      <c r="EW16" s="32"/>
      <c r="EX16" s="32"/>
      <c r="EY16" s="32"/>
      <c r="EZ16" s="32"/>
      <c r="FA16" s="32"/>
      <c r="FB16" s="32"/>
      <c r="FC16" s="32"/>
      <c r="FD16" s="32"/>
      <c r="FE16" s="32"/>
      <c r="FF16" s="32"/>
      <c r="FG16" s="32"/>
      <c r="FH16" s="32"/>
      <c r="FI16" s="32"/>
      <c r="FJ16" s="32"/>
      <c r="FK16" s="32"/>
      <c r="FL16" s="32"/>
      <c r="FM16" s="32"/>
      <c r="FN16" s="32"/>
      <c r="FO16" s="32"/>
      <c r="FP16" s="32"/>
      <c r="FQ16" s="32"/>
      <c r="FR16" s="32"/>
      <c r="FS16" s="32"/>
      <c r="FT16" s="32"/>
      <c r="FU16" s="32"/>
      <c r="FV16" s="32"/>
      <c r="FW16" s="32"/>
      <c r="FX16" s="32"/>
      <c r="FY16" s="32"/>
      <c r="FZ16" s="32"/>
      <c r="GA16" s="32"/>
      <c r="GB16" s="32"/>
      <c r="GC16" s="32"/>
      <c r="GD16" s="32"/>
      <c r="GE16" s="32"/>
      <c r="GF16" s="32"/>
      <c r="GG16" s="32"/>
      <c r="GH16" s="32"/>
      <c r="GI16" s="32"/>
      <c r="GJ16" s="32"/>
      <c r="GK16" s="32"/>
      <c r="GL16" s="32"/>
      <c r="GM16" s="32"/>
      <c r="GN16" s="32"/>
      <c r="GO16" s="32"/>
      <c r="GP16" s="32"/>
      <c r="GQ16" s="32"/>
      <c r="GR16" s="32"/>
      <c r="GS16" s="32"/>
      <c r="GT16" s="32"/>
      <c r="GU16" s="32"/>
      <c r="GV16" s="32"/>
      <c r="GW16" s="32"/>
      <c r="GX16" s="32"/>
      <c r="GY16" s="32"/>
      <c r="GZ16" s="32"/>
      <c r="HA16" s="32"/>
      <c r="HB16" s="32"/>
      <c r="HC16" s="32"/>
      <c r="HD16" s="32"/>
      <c r="HE16" s="32"/>
      <c r="HF16" s="32"/>
      <c r="HG16" s="32"/>
      <c r="HH16" s="32"/>
      <c r="HI16" s="32"/>
      <c r="HJ16" s="32"/>
      <c r="HK16" s="32"/>
      <c r="HL16" s="32"/>
      <c r="HM16" s="32"/>
      <c r="HN16" s="32"/>
      <c r="HO16" s="32"/>
      <c r="HP16" s="32"/>
      <c r="HQ16" s="32"/>
      <c r="HR16" s="32"/>
      <c r="HS16" s="32"/>
      <c r="HT16" s="32"/>
      <c r="HU16" s="32"/>
      <c r="HV16" s="32"/>
      <c r="HW16" s="32"/>
      <c r="HX16" s="32"/>
      <c r="HY16" s="32"/>
      <c r="HZ16" s="32"/>
      <c r="IA16" s="32"/>
      <c r="IB16" s="32"/>
      <c r="IC16" s="32"/>
      <c r="ID16" s="32"/>
      <c r="IE16" s="32"/>
      <c r="IF16" s="32"/>
      <c r="IG16" s="32"/>
      <c r="IH16" s="32"/>
      <c r="II16" s="32"/>
      <c r="IJ16" s="32"/>
      <c r="IK16" s="32"/>
      <c r="IL16" s="32"/>
      <c r="IM16" s="32"/>
      <c r="IN16" s="32"/>
      <c r="IO16" s="32"/>
      <c r="IP16" s="32"/>
      <c r="IQ16" s="32"/>
      <c r="IR16" s="32"/>
      <c r="IS16" s="32"/>
      <c r="IT16" s="32"/>
      <c r="IU16" s="32"/>
      <c r="IV16" s="32"/>
      <c r="IW16" s="32"/>
    </row>
    <row r="17" customFormat="false" ht="14.1" hidden="false" customHeight="true" outlineLevel="0" collapsed="false">
      <c r="A17" s="37" t="s">
        <v>9</v>
      </c>
      <c r="C17" s="31"/>
      <c r="D17" s="31"/>
      <c r="E17" s="31"/>
      <c r="F17" s="31"/>
      <c r="G17" s="277"/>
      <c r="H17" s="283"/>
      <c r="I17" s="283"/>
      <c r="J17" s="283"/>
      <c r="K17" s="283"/>
      <c r="L17" s="283"/>
      <c r="M17" s="283"/>
      <c r="N17" s="283"/>
      <c r="O17" s="283"/>
      <c r="P17" s="283"/>
      <c r="Q17" s="283"/>
      <c r="R17" s="283"/>
      <c r="S17" s="283"/>
      <c r="T17" s="277"/>
      <c r="U17" s="277"/>
      <c r="V17" s="277"/>
      <c r="W17" s="288"/>
      <c r="X17" s="285"/>
      <c r="Y17" s="287"/>
      <c r="Z17" s="282"/>
      <c r="AA17" s="32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1"/>
      <c r="CT17" s="31"/>
      <c r="CU17" s="31"/>
      <c r="CV17" s="31"/>
      <c r="CW17" s="31"/>
      <c r="CX17" s="31"/>
      <c r="CY17" s="31"/>
      <c r="CZ17" s="31"/>
      <c r="DA17" s="31"/>
      <c r="DB17" s="31"/>
      <c r="DC17" s="31"/>
      <c r="DD17" s="31"/>
      <c r="DE17" s="31"/>
      <c r="DF17" s="31"/>
      <c r="DG17" s="31"/>
      <c r="DH17" s="31"/>
      <c r="DI17" s="31"/>
      <c r="DJ17" s="31"/>
      <c r="DK17" s="31"/>
      <c r="DL17" s="31"/>
      <c r="DM17" s="31"/>
      <c r="DN17" s="31"/>
      <c r="DO17" s="31"/>
      <c r="DP17" s="31"/>
      <c r="DQ17" s="31"/>
      <c r="DR17" s="31"/>
      <c r="DS17" s="31"/>
      <c r="DT17" s="31"/>
      <c r="DU17" s="31"/>
      <c r="DV17" s="31"/>
      <c r="DW17" s="31"/>
      <c r="DX17" s="31"/>
      <c r="DY17" s="31"/>
      <c r="DZ17" s="31"/>
      <c r="EA17" s="31"/>
      <c r="EB17" s="31"/>
      <c r="EC17" s="31"/>
      <c r="ED17" s="31"/>
      <c r="EE17" s="31"/>
      <c r="EF17" s="32"/>
      <c r="EG17" s="32"/>
      <c r="EH17" s="32"/>
      <c r="EI17" s="32"/>
      <c r="EJ17" s="32"/>
      <c r="EK17" s="32"/>
      <c r="EL17" s="32"/>
      <c r="EM17" s="32"/>
      <c r="EN17" s="32"/>
      <c r="EO17" s="32"/>
      <c r="EP17" s="32"/>
      <c r="EQ17" s="32"/>
      <c r="ER17" s="32"/>
      <c r="ES17" s="32"/>
      <c r="ET17" s="32"/>
      <c r="EU17" s="32"/>
      <c r="EV17" s="32"/>
      <c r="EW17" s="32"/>
      <c r="EX17" s="32"/>
      <c r="EY17" s="32"/>
      <c r="EZ17" s="32"/>
      <c r="FA17" s="32"/>
      <c r="FB17" s="32"/>
      <c r="FC17" s="32"/>
      <c r="FD17" s="32"/>
      <c r="FE17" s="32"/>
      <c r="FF17" s="32"/>
      <c r="FG17" s="32"/>
      <c r="FH17" s="32"/>
      <c r="FI17" s="32"/>
      <c r="FJ17" s="32"/>
      <c r="FK17" s="32"/>
      <c r="FL17" s="32"/>
      <c r="FM17" s="32"/>
      <c r="FN17" s="32"/>
      <c r="FO17" s="32"/>
      <c r="FP17" s="32"/>
      <c r="FQ17" s="32"/>
      <c r="FR17" s="32"/>
      <c r="FS17" s="32"/>
      <c r="FT17" s="32"/>
      <c r="FU17" s="32"/>
      <c r="FV17" s="32"/>
      <c r="FW17" s="32"/>
      <c r="FX17" s="32"/>
      <c r="FY17" s="32"/>
      <c r="FZ17" s="32"/>
      <c r="GA17" s="32"/>
      <c r="GB17" s="32"/>
      <c r="GC17" s="32"/>
      <c r="GD17" s="32"/>
      <c r="GE17" s="32"/>
      <c r="GF17" s="32"/>
      <c r="GG17" s="32"/>
      <c r="GH17" s="32"/>
      <c r="GI17" s="32"/>
      <c r="GJ17" s="32"/>
      <c r="GK17" s="32"/>
      <c r="GL17" s="32"/>
      <c r="GM17" s="32"/>
      <c r="GN17" s="32"/>
      <c r="GO17" s="32"/>
      <c r="GP17" s="32"/>
      <c r="GQ17" s="32"/>
      <c r="GR17" s="32"/>
      <c r="GS17" s="32"/>
      <c r="GT17" s="32"/>
      <c r="GU17" s="32"/>
      <c r="GV17" s="32"/>
      <c r="GW17" s="32"/>
      <c r="GX17" s="32"/>
      <c r="GY17" s="32"/>
      <c r="GZ17" s="32"/>
      <c r="HA17" s="32"/>
      <c r="HB17" s="32"/>
      <c r="HC17" s="32"/>
      <c r="HD17" s="32"/>
      <c r="HE17" s="32"/>
      <c r="HF17" s="32"/>
      <c r="HG17" s="32"/>
      <c r="HH17" s="32"/>
      <c r="HI17" s="32"/>
      <c r="HJ17" s="32"/>
      <c r="HK17" s="32"/>
      <c r="HL17" s="32"/>
      <c r="HM17" s="32"/>
      <c r="HN17" s="32"/>
      <c r="HO17" s="32"/>
      <c r="HP17" s="32"/>
      <c r="HQ17" s="32"/>
      <c r="HR17" s="32"/>
      <c r="HS17" s="32"/>
      <c r="HT17" s="32"/>
      <c r="HU17" s="32"/>
      <c r="HV17" s="32"/>
      <c r="HW17" s="32"/>
      <c r="HX17" s="32"/>
      <c r="HY17" s="32"/>
      <c r="HZ17" s="32"/>
      <c r="IA17" s="32"/>
      <c r="IB17" s="32"/>
      <c r="IC17" s="32"/>
      <c r="ID17" s="32"/>
      <c r="IE17" s="32"/>
      <c r="IF17" s="32"/>
      <c r="IG17" s="32"/>
      <c r="IH17" s="32"/>
      <c r="II17" s="32"/>
      <c r="IJ17" s="32"/>
      <c r="IK17" s="32"/>
      <c r="IL17" s="32"/>
      <c r="IM17" s="32"/>
      <c r="IN17" s="32"/>
      <c r="IO17" s="32"/>
      <c r="IP17" s="32"/>
      <c r="IQ17" s="32"/>
      <c r="IR17" s="32"/>
      <c r="IS17" s="32"/>
      <c r="IT17" s="32"/>
      <c r="IU17" s="32"/>
      <c r="IV17" s="32"/>
      <c r="IW17" s="32"/>
    </row>
    <row r="18" customFormat="false" ht="14.1" hidden="false" customHeight="true" outlineLevel="0" collapsed="false">
      <c r="A18" s="33" t="s">
        <v>9</v>
      </c>
      <c r="B18" s="16" t="s">
        <v>74</v>
      </c>
      <c r="C18" s="31" t="n">
        <f aca="false">AVERAGE(D18:F18)</f>
        <v>28.3571408572727</v>
      </c>
      <c r="D18" s="31" t="n">
        <f aca="true">IF(ISERROR(AVERAGE(OFFSET('Off Peak Curve Sum'!$R$6,1,0,15,1))),0,AVERAGE(OFFSET('Off Peak Curve Sum'!$R$6,1,0,15,1)))</f>
        <v>26.7012564341227</v>
      </c>
      <c r="E18" s="31" t="n">
        <f aca="true">IF(ISERROR((SUM(OFFSET('Off Peak Curve Sum'!$R$6,17,0,16,1))+14*'Off Peak Curve Sum'!$R$38)/30),'Off Peak Curve Sum'!$R$38,(SUM(OFFSET('Off Peak Curve Sum'!$R$6,17,0,16,1))+14*'Off Peak Curve Sum'!$R$38)/30)</f>
        <v>28.6681661376953</v>
      </c>
      <c r="F18" s="31" t="n">
        <f aca="false">VLOOKUP(F$7,'Off Peak Curve Sum'!$A$7:$AG$161,3)</f>
        <v>29.702</v>
      </c>
      <c r="G18" s="277" t="n">
        <f aca="false">AVERAGE(D18,E18,F18)</f>
        <v>28.3571408572727</v>
      </c>
      <c r="H18" s="283" t="n">
        <f aca="false">AB18</f>
        <v>27.097</v>
      </c>
      <c r="I18" s="283" t="n">
        <f aca="false">AC18</f>
        <v>22.95</v>
      </c>
      <c r="J18" s="283" t="n">
        <f aca="false">AD18</f>
        <v>21.056</v>
      </c>
      <c r="K18" s="283" t="n">
        <f aca="false">AE18</f>
        <v>19.333</v>
      </c>
      <c r="L18" s="283" t="n">
        <f aca="false">AF18</f>
        <v>21.419</v>
      </c>
      <c r="M18" s="283" t="n">
        <f aca="false">AG18</f>
        <v>22.375</v>
      </c>
      <c r="N18" s="283" t="n">
        <f aca="false">AH18</f>
        <v>30.355</v>
      </c>
      <c r="O18" s="283" t="n">
        <f aca="false">AI18</f>
        <v>34.79</v>
      </c>
      <c r="P18" s="283" t="n">
        <f aca="false">AJ18</f>
        <v>29.9</v>
      </c>
      <c r="Q18" s="283" t="n">
        <f aca="false">AK18</f>
        <v>28.984</v>
      </c>
      <c r="R18" s="283" t="n">
        <f aca="false">AL18</f>
        <v>22.292</v>
      </c>
      <c r="S18" s="283" t="n">
        <f aca="false">AM18</f>
        <v>28.46</v>
      </c>
      <c r="T18" s="277" t="n">
        <f aca="false">AVERAGE(AB18:AM18)</f>
        <v>25.7509166666667</v>
      </c>
      <c r="U18" s="277" t="n">
        <f aca="false">AVERAGE(AN18:AY18)</f>
        <v>27.8873333333333</v>
      </c>
      <c r="V18" s="277" t="n">
        <f aca="false">AVERAGE(AZ18:EE18)</f>
        <v>29.451369047619</v>
      </c>
      <c r="W18" s="288"/>
      <c r="X18" s="285" t="n">
        <f aca="false">AVERAGE(D18:F18,AB18:EE18)</f>
        <v>28.852661464611</v>
      </c>
      <c r="Y18" s="287"/>
      <c r="Z18" s="282"/>
      <c r="AA18" s="32"/>
      <c r="AB18" s="31" t="n">
        <f aca="false">VLOOKUP(AB$7,'Off Peak Curve Sum'!$A$7:$AG$161,3)</f>
        <v>27.097</v>
      </c>
      <c r="AC18" s="31" t="n">
        <f aca="false">VLOOKUP(AC$7,'Off Peak Curve Sum'!$A$7:$AG$161,3)</f>
        <v>22.95</v>
      </c>
      <c r="AD18" s="31" t="n">
        <f aca="false">VLOOKUP(AD$7,'Off Peak Curve Sum'!$A$7:$AG$161,3)</f>
        <v>21.056</v>
      </c>
      <c r="AE18" s="31" t="n">
        <f aca="false">VLOOKUP(AE$7,'Off Peak Curve Sum'!$A$7:$AG$161,3)</f>
        <v>19.333</v>
      </c>
      <c r="AF18" s="31" t="n">
        <f aca="false">VLOOKUP(AF$7,'Off Peak Curve Sum'!$A$7:$AG$161,3)</f>
        <v>21.419</v>
      </c>
      <c r="AG18" s="31" t="n">
        <f aca="false">VLOOKUP(AG$7,'Off Peak Curve Sum'!$A$7:$AG$161,3)</f>
        <v>22.375</v>
      </c>
      <c r="AH18" s="31" t="n">
        <f aca="false">VLOOKUP(AH$7,'Off Peak Curve Sum'!$A$7:$AG$161,3)</f>
        <v>30.355</v>
      </c>
      <c r="AI18" s="31" t="n">
        <f aca="false">VLOOKUP(AI$7,'Off Peak Curve Sum'!$A$7:$AG$161,3)</f>
        <v>34.79</v>
      </c>
      <c r="AJ18" s="31" t="n">
        <f aca="false">VLOOKUP(AJ$7,'Off Peak Curve Sum'!$A$7:$AG$161,3)</f>
        <v>29.9</v>
      </c>
      <c r="AK18" s="31" t="n">
        <f aca="false">VLOOKUP(AK$7,'Off Peak Curve Sum'!$A$7:$AG$161,3)</f>
        <v>28.984</v>
      </c>
      <c r="AL18" s="31" t="n">
        <f aca="false">VLOOKUP(AL$7,'Off Peak Curve Sum'!$A$7:$AG$161,3)</f>
        <v>22.292</v>
      </c>
      <c r="AM18" s="31" t="n">
        <f aca="false">VLOOKUP(AM$7,'Off Peak Curve Sum'!$A$7:$AG$161,3)</f>
        <v>28.46</v>
      </c>
      <c r="AN18" s="31" t="n">
        <f aca="false">VLOOKUP(AN$7,'Off Peak Curve Sum'!$A$7:$AG$161,3)</f>
        <v>27.415</v>
      </c>
      <c r="AO18" s="31" t="n">
        <f aca="false">VLOOKUP(AO$7,'Off Peak Curve Sum'!$A$7:$AG$161,3)</f>
        <v>26.518</v>
      </c>
      <c r="AP18" s="31" t="n">
        <f aca="false">VLOOKUP(AP$7,'Off Peak Curve Sum'!$A$7:$AG$161,3)</f>
        <v>25.831</v>
      </c>
      <c r="AQ18" s="31" t="n">
        <f aca="false">VLOOKUP(AQ$7,'Off Peak Curve Sum'!$A$7:$AG$161,3)</f>
        <v>23.233</v>
      </c>
      <c r="AR18" s="31" t="n">
        <f aca="false">VLOOKUP(AR$7,'Off Peak Curve Sum'!$A$7:$AG$161,3)</f>
        <v>15.044</v>
      </c>
      <c r="AS18" s="31" t="n">
        <f aca="false">VLOOKUP(AS$7,'Off Peak Curve Sum'!$A$7:$AG$161,3)</f>
        <v>18</v>
      </c>
      <c r="AT18" s="31" t="n">
        <f aca="false">VLOOKUP(AT$7,'Off Peak Curve Sum'!$A$7:$AG$161,3)</f>
        <v>36.806</v>
      </c>
      <c r="AU18" s="31" t="n">
        <f aca="false">VLOOKUP(AU$7,'Off Peak Curve Sum'!$A$7:$AG$161,3)</f>
        <v>39.081</v>
      </c>
      <c r="AV18" s="31" t="n">
        <f aca="false">VLOOKUP(AV$7,'Off Peak Curve Sum'!$A$7:$AG$161,3)</f>
        <v>33.417</v>
      </c>
      <c r="AW18" s="31" t="n">
        <f aca="false">VLOOKUP(AW$7,'Off Peak Curve Sum'!$A$7:$AG$161,3)</f>
        <v>29.298</v>
      </c>
      <c r="AX18" s="31" t="n">
        <f aca="false">VLOOKUP(AX$7,'Off Peak Curve Sum'!$A$7:$AG$161,3)</f>
        <v>27.025</v>
      </c>
      <c r="AY18" s="31" t="n">
        <f aca="false">VLOOKUP(AY$7,'Off Peak Curve Sum'!$A$7:$AG$161,3)</f>
        <v>32.98</v>
      </c>
      <c r="AZ18" s="31" t="n">
        <f aca="false">VLOOKUP(AZ$7,'Off Peak Curve Sum'!$A$7:$AG$161,3)</f>
        <v>27.184</v>
      </c>
      <c r="BA18" s="31" t="n">
        <f aca="false">VLOOKUP(BA$7,'Off Peak Curve Sum'!$A$7:$AG$161,3)</f>
        <v>26.418</v>
      </c>
      <c r="BB18" s="31" t="n">
        <f aca="false">VLOOKUP(BB$7,'Off Peak Curve Sum'!$A$7:$AG$161,3)</f>
        <v>26.05</v>
      </c>
      <c r="BC18" s="31" t="n">
        <f aca="false">VLOOKUP(BC$7,'Off Peak Curve Sum'!$A$7:$AG$161,3)</f>
        <v>23.963</v>
      </c>
      <c r="BD18" s="31" t="n">
        <f aca="false">VLOOKUP(BD$7,'Off Peak Curve Sum'!$A$7:$AG$161,3)</f>
        <v>16.952</v>
      </c>
      <c r="BE18" s="31" t="n">
        <f aca="false">VLOOKUP(BE$7,'Off Peak Curve Sum'!$A$7:$AG$161,3)</f>
        <v>20.007</v>
      </c>
      <c r="BF18" s="31" t="n">
        <f aca="false">VLOOKUP(BF$7,'Off Peak Curve Sum'!$A$7:$AG$161,3)</f>
        <v>35.012</v>
      </c>
      <c r="BG18" s="31" t="n">
        <f aca="false">VLOOKUP(BG$7,'Off Peak Curve Sum'!$A$7:$AG$161,3)</f>
        <v>36.862</v>
      </c>
      <c r="BH18" s="31" t="n">
        <f aca="false">VLOOKUP(BH$7,'Off Peak Curve Sum'!$A$7:$AG$161,3)</f>
        <v>32.327</v>
      </c>
      <c r="BI18" s="31" t="n">
        <f aca="false">VLOOKUP(BI$7,'Off Peak Curve Sum'!$A$7:$AG$161,3)</f>
        <v>29.095</v>
      </c>
      <c r="BJ18" s="31" t="n">
        <f aca="false">VLOOKUP(BJ$7,'Off Peak Curve Sum'!$A$7:$AG$161,3)</f>
        <v>27.245</v>
      </c>
      <c r="BK18" s="31" t="n">
        <f aca="false">VLOOKUP(BK$7,'Off Peak Curve Sum'!$A$7:$AG$161,3)</f>
        <v>32.211</v>
      </c>
      <c r="BL18" s="31" t="n">
        <f aca="false">VLOOKUP(BL$7,'Off Peak Curve Sum'!$A$7:$AG$161,3)</f>
        <v>27.421</v>
      </c>
      <c r="BM18" s="31" t="n">
        <f aca="false">VLOOKUP(BM$7,'Off Peak Curve Sum'!$A$7:$AG$161,3)</f>
        <v>26.974</v>
      </c>
      <c r="BN18" s="31" t="n">
        <f aca="false">VLOOKUP(BN$7,'Off Peak Curve Sum'!$A$7:$AG$161,3)</f>
        <v>26.497</v>
      </c>
      <c r="BO18" s="31" t="n">
        <f aca="false">VLOOKUP(BO$7,'Off Peak Curve Sum'!$A$7:$AG$161,3)</f>
        <v>24.603</v>
      </c>
      <c r="BP18" s="31" t="n">
        <f aca="false">VLOOKUP(BP$7,'Off Peak Curve Sum'!$A$7:$AG$161,3)</f>
        <v>18.127</v>
      </c>
      <c r="BQ18" s="31" t="n">
        <f aca="false">VLOOKUP(BQ$7,'Off Peak Curve Sum'!$A$7:$AG$161,3)</f>
        <v>20.971</v>
      </c>
      <c r="BR18" s="31" t="n">
        <f aca="false">VLOOKUP(BR$7,'Off Peak Curve Sum'!$A$7:$AG$161,3)</f>
        <v>34.718</v>
      </c>
      <c r="BS18" s="31" t="n">
        <f aca="false">VLOOKUP(BS$7,'Off Peak Curve Sum'!$A$7:$AG$161,3)</f>
        <v>36.806</v>
      </c>
      <c r="BT18" s="31" t="n">
        <f aca="false">VLOOKUP(BT$7,'Off Peak Curve Sum'!$A$7:$AG$161,3)</f>
        <v>32.378</v>
      </c>
      <c r="BU18" s="31" t="n">
        <f aca="false">VLOOKUP(BU$7,'Off Peak Curve Sum'!$A$7:$AG$161,3)</f>
        <v>29.322</v>
      </c>
      <c r="BV18" s="31" t="n">
        <f aca="false">VLOOKUP(BV$7,'Off Peak Curve Sum'!$A$7:$AG$161,3)</f>
        <v>27.589</v>
      </c>
      <c r="BW18" s="31" t="n">
        <f aca="false">VLOOKUP(BW$7,'Off Peak Curve Sum'!$A$7:$AG$161,3)</f>
        <v>32.154</v>
      </c>
      <c r="BX18" s="31" t="n">
        <f aca="false">VLOOKUP(BX$7,'Off Peak Curve Sum'!$A$7:$AG$161,3)</f>
        <v>27.661</v>
      </c>
      <c r="BY18" s="31" t="n">
        <f aca="false">VLOOKUP(BY$7,'Off Peak Curve Sum'!$A$7:$AG$161,3)</f>
        <v>27.309</v>
      </c>
      <c r="BZ18" s="31" t="n">
        <f aca="false">VLOOKUP(BZ$7,'Off Peak Curve Sum'!$A$7:$AG$161,3)</f>
        <v>26.913</v>
      </c>
      <c r="CA18" s="31" t="n">
        <f aca="false">VLOOKUP(CA$7,'Off Peak Curve Sum'!$A$7:$AG$161,3)</f>
        <v>25.03</v>
      </c>
      <c r="CB18" s="31" t="n">
        <f aca="false">VLOOKUP(CB$7,'Off Peak Curve Sum'!$A$7:$AG$161,3)</f>
        <v>19.612</v>
      </c>
      <c r="CC18" s="31" t="n">
        <f aca="false">VLOOKUP(CC$7,'Off Peak Curve Sum'!$A$7:$AG$161,3)</f>
        <v>21.913</v>
      </c>
      <c r="CD18" s="31" t="n">
        <f aca="false">VLOOKUP(CD$7,'Off Peak Curve Sum'!$A$7:$AG$161,3)</f>
        <v>34.388</v>
      </c>
      <c r="CE18" s="31" t="n">
        <f aca="false">VLOOKUP(CE$7,'Off Peak Curve Sum'!$A$7:$AG$161,3)</f>
        <v>36.353</v>
      </c>
      <c r="CF18" s="31" t="n">
        <f aca="false">VLOOKUP(CF$7,'Off Peak Curve Sum'!$A$7:$AG$161,3)</f>
        <v>32.302</v>
      </c>
      <c r="CG18" s="31" t="n">
        <f aca="false">VLOOKUP(CG$7,'Off Peak Curve Sum'!$A$7:$AG$161,3)</f>
        <v>29.544</v>
      </c>
      <c r="CH18" s="31" t="n">
        <f aca="false">VLOOKUP(CH$7,'Off Peak Curve Sum'!$A$7:$AG$161,3)</f>
        <v>27.983</v>
      </c>
      <c r="CI18" s="31" t="n">
        <f aca="false">VLOOKUP(CI$7,'Off Peak Curve Sum'!$A$7:$AG$161,3)</f>
        <v>32.262</v>
      </c>
      <c r="CJ18" s="31" t="n">
        <f aca="false">VLOOKUP(CJ$7,'Off Peak Curve Sum'!$A$7:$AG$161,3)</f>
        <v>27.95</v>
      </c>
      <c r="CK18" s="31" t="n">
        <f aca="false">VLOOKUP(CK$7,'Off Peak Curve Sum'!$A$7:$AG$161,3)</f>
        <v>27.561</v>
      </c>
      <c r="CL18" s="31" t="n">
        <f aca="false">VLOOKUP(CL$7,'Off Peak Curve Sum'!$A$7:$AG$161,3)</f>
        <v>27.284</v>
      </c>
      <c r="CM18" s="31" t="n">
        <f aca="false">VLOOKUP(CM$7,'Off Peak Curve Sum'!$A$7:$AG$161,3)</f>
        <v>25.584</v>
      </c>
      <c r="CN18" s="31" t="n">
        <f aca="false">VLOOKUP(CN$7,'Off Peak Curve Sum'!$A$7:$AG$161,3)</f>
        <v>20.69</v>
      </c>
      <c r="CO18" s="31" t="n">
        <f aca="false">VLOOKUP(CO$7,'Off Peak Curve Sum'!$A$7:$AG$161,3)</f>
        <v>22.868</v>
      </c>
      <c r="CP18" s="31" t="n">
        <f aca="false">VLOOKUP(CP$7,'Off Peak Curve Sum'!$A$7:$AG$161,3)</f>
        <v>34.267</v>
      </c>
      <c r="CQ18" s="31" t="n">
        <f aca="false">VLOOKUP(CQ$7,'Off Peak Curve Sum'!$A$7:$AG$161,3)</f>
        <v>36.187</v>
      </c>
      <c r="CR18" s="31" t="n">
        <f aca="false">VLOOKUP(CR$7,'Off Peak Curve Sum'!$A$7:$AG$161,3)</f>
        <v>32.334</v>
      </c>
      <c r="CS18" s="31" t="n">
        <f aca="false">VLOOKUP(CS$7,'Off Peak Curve Sum'!$A$7:$AG$161,3)</f>
        <v>30.119</v>
      </c>
      <c r="CT18" s="31" t="n">
        <f aca="false">VLOOKUP(CT$7,'Off Peak Curve Sum'!$A$7:$AG$161,3)</f>
        <v>28.676</v>
      </c>
      <c r="CU18" s="31" t="n">
        <f aca="false">VLOOKUP(CU$7,'Off Peak Curve Sum'!$A$7:$AG$161,3)</f>
        <v>32.664</v>
      </c>
      <c r="CV18" s="31" t="n">
        <f aca="false">VLOOKUP(CV$7,'Off Peak Curve Sum'!$A$7:$AG$161,3)</f>
        <v>28.937</v>
      </c>
      <c r="CW18" s="31" t="n">
        <f aca="false">VLOOKUP(CW$7,'Off Peak Curve Sum'!$A$7:$AG$161,3)</f>
        <v>28.607</v>
      </c>
      <c r="CX18" s="31" t="n">
        <f aca="false">VLOOKUP(CX$7,'Off Peak Curve Sum'!$A$7:$AG$161,3)</f>
        <v>28.242</v>
      </c>
      <c r="CY18" s="31" t="n">
        <f aca="false">VLOOKUP(CY$7,'Off Peak Curve Sum'!$A$7:$AG$161,3)</f>
        <v>26.893</v>
      </c>
      <c r="CZ18" s="31" t="n">
        <f aca="false">VLOOKUP(CZ$7,'Off Peak Curve Sum'!$A$7:$AG$161,3)</f>
        <v>22.1</v>
      </c>
      <c r="DA18" s="31" t="n">
        <f aca="false">VLOOKUP(DA$7,'Off Peak Curve Sum'!$A$7:$AG$161,3)</f>
        <v>23.913</v>
      </c>
      <c r="DB18" s="31" t="n">
        <f aca="false">VLOOKUP(DB$7,'Off Peak Curve Sum'!$A$7:$AG$161,3)</f>
        <v>35.186</v>
      </c>
      <c r="DC18" s="31" t="n">
        <f aca="false">VLOOKUP(DC$7,'Off Peak Curve Sum'!$A$7:$AG$161,3)</f>
        <v>36.673</v>
      </c>
      <c r="DD18" s="31" t="n">
        <f aca="false">VLOOKUP(DD$7,'Off Peak Curve Sum'!$A$7:$AG$161,3)</f>
        <v>33.421</v>
      </c>
      <c r="DE18" s="31" t="n">
        <f aca="false">VLOOKUP(DE$7,'Off Peak Curve Sum'!$A$7:$AG$161,3)</f>
        <v>31.133</v>
      </c>
      <c r="DF18" s="31" t="n">
        <f aca="false">VLOOKUP(DF$7,'Off Peak Curve Sum'!$A$7:$AG$161,3)</f>
        <v>29.745</v>
      </c>
      <c r="DG18" s="31" t="n">
        <f aca="false">VLOOKUP(DG$7,'Off Peak Curve Sum'!$A$7:$AG$161,3)</f>
        <v>33.511</v>
      </c>
      <c r="DH18" s="31" t="n">
        <f aca="false">VLOOKUP(DH$7,'Off Peak Curve Sum'!$A$7:$AG$161,3)</f>
        <v>30.085</v>
      </c>
      <c r="DI18" s="31" t="n">
        <f aca="false">VLOOKUP(DI$7,'Off Peak Curve Sum'!$A$7:$AG$161,3)</f>
        <v>29.747</v>
      </c>
      <c r="DJ18" s="31" t="n">
        <f aca="false">VLOOKUP(DJ$7,'Off Peak Curve Sum'!$A$7:$AG$161,3)</f>
        <v>29.421</v>
      </c>
      <c r="DK18" s="31" t="n">
        <f aca="false">VLOOKUP(DK$7,'Off Peak Curve Sum'!$A$7:$AG$161,3)</f>
        <v>28.139</v>
      </c>
      <c r="DL18" s="31" t="n">
        <f aca="false">VLOOKUP(DL$7,'Off Peak Curve Sum'!$A$7:$AG$161,3)</f>
        <v>23.287</v>
      </c>
      <c r="DM18" s="31" t="n">
        <f aca="false">VLOOKUP(DM$7,'Off Peak Curve Sum'!$A$7:$AG$161,3)</f>
        <v>25.571</v>
      </c>
      <c r="DN18" s="31" t="n">
        <f aca="false">VLOOKUP(DN$7,'Off Peak Curve Sum'!$A$7:$AG$161,3)</f>
        <v>36.085</v>
      </c>
      <c r="DO18" s="31" t="n">
        <f aca="false">VLOOKUP(DO$7,'Off Peak Curve Sum'!$A$7:$AG$161,3)</f>
        <v>37.513</v>
      </c>
      <c r="DP18" s="31" t="n">
        <f aca="false">VLOOKUP(DP$7,'Off Peak Curve Sum'!$A$7:$AG$161,3)</f>
        <v>34.409</v>
      </c>
      <c r="DQ18" s="31" t="n">
        <f aca="false">VLOOKUP(DQ$7,'Off Peak Curve Sum'!$A$7:$AG$161,3)</f>
        <v>32.205</v>
      </c>
      <c r="DR18" s="31" t="n">
        <f aca="false">VLOOKUP(DR$7,'Off Peak Curve Sum'!$A$7:$AG$161,3)</f>
        <v>30.916</v>
      </c>
      <c r="DS18" s="31" t="n">
        <f aca="false">VLOOKUP(DS$7,'Off Peak Curve Sum'!$A$7:$AG$161,3)</f>
        <v>34.49</v>
      </c>
      <c r="DT18" s="31" t="n">
        <f aca="false">VLOOKUP(DT$7,'Off Peak Curve Sum'!$A$7:$AG$161,3)</f>
        <v>31.088</v>
      </c>
      <c r="DU18" s="31" t="n">
        <f aca="false">VLOOKUP(DU$7,'Off Peak Curve Sum'!$A$7:$AG$161,3)</f>
        <v>30.911</v>
      </c>
      <c r="DV18" s="31" t="n">
        <f aca="false">VLOOKUP(DV$7,'Off Peak Curve Sum'!$A$7:$AG$161,3)</f>
        <v>30.666</v>
      </c>
      <c r="DW18" s="31" t="n">
        <f aca="false">VLOOKUP(DW$7,'Off Peak Curve Sum'!$A$7:$AG$161,3)</f>
        <v>29.388</v>
      </c>
      <c r="DX18" s="31" t="n">
        <f aca="false">VLOOKUP(DX$7,'Off Peak Curve Sum'!$A$7:$AG$161,3)</f>
        <v>24.795</v>
      </c>
      <c r="DY18" s="31" t="n">
        <f aca="false">VLOOKUP(DY$7,'Off Peak Curve Sum'!$A$7:$AG$161,3)</f>
        <v>26.945</v>
      </c>
      <c r="DZ18" s="31" t="n">
        <f aca="false">VLOOKUP(DZ$7,'Off Peak Curve Sum'!$A$7:$AG$161,3)</f>
        <v>36.98</v>
      </c>
      <c r="EA18" s="31" t="n">
        <f aca="false">VLOOKUP(EA$7,'Off Peak Curve Sum'!$A$7:$AG$161,3)</f>
        <v>38.357</v>
      </c>
      <c r="EB18" s="31" t="n">
        <f aca="false">VLOOKUP(EB$7,'Off Peak Curve Sum'!$A$7:$AG$161,3)</f>
        <v>35.393</v>
      </c>
      <c r="EC18" s="31" t="n">
        <f aca="false">VLOOKUP(EC$7,'Off Peak Curve Sum'!$A$7:$AG$161,3)</f>
        <v>33.265</v>
      </c>
      <c r="ED18" s="31" t="n">
        <f aca="false">VLOOKUP(ED$7,'Off Peak Curve Sum'!$A$7:$AG$161,3)</f>
        <v>32.085</v>
      </c>
      <c r="EE18" s="31" t="n">
        <f aca="false">VLOOKUP(EE$7,'Off Peak Curve Sum'!$A$7:$AG$161,3)</f>
        <v>35.473</v>
      </c>
      <c r="EF18" s="32"/>
      <c r="EG18" s="32"/>
      <c r="EH18" s="32"/>
      <c r="EI18" s="32"/>
      <c r="EJ18" s="32"/>
      <c r="EK18" s="32"/>
      <c r="EL18" s="32"/>
      <c r="EM18" s="32"/>
      <c r="EN18" s="32"/>
      <c r="EO18" s="32"/>
      <c r="EP18" s="32"/>
      <c r="EQ18" s="32"/>
      <c r="ER18" s="32"/>
      <c r="ES18" s="32"/>
      <c r="ET18" s="32"/>
      <c r="EU18" s="32"/>
      <c r="EV18" s="32"/>
      <c r="EW18" s="32"/>
      <c r="EX18" s="32"/>
      <c r="EY18" s="32"/>
      <c r="EZ18" s="32"/>
      <c r="FA18" s="32"/>
      <c r="FB18" s="32"/>
      <c r="FC18" s="32"/>
      <c r="FD18" s="32"/>
      <c r="FE18" s="32"/>
      <c r="FF18" s="32"/>
      <c r="FG18" s="32"/>
      <c r="FH18" s="32"/>
      <c r="FI18" s="32"/>
      <c r="FJ18" s="32"/>
      <c r="FK18" s="32"/>
      <c r="FL18" s="32"/>
      <c r="FM18" s="32"/>
      <c r="FN18" s="32"/>
      <c r="FO18" s="32"/>
      <c r="FP18" s="32"/>
      <c r="FQ18" s="32"/>
      <c r="FR18" s="32"/>
      <c r="FS18" s="32"/>
      <c r="FT18" s="32"/>
      <c r="FU18" s="32"/>
      <c r="FV18" s="32"/>
      <c r="FW18" s="32"/>
      <c r="FX18" s="32"/>
      <c r="FY18" s="32"/>
      <c r="FZ18" s="32"/>
      <c r="GA18" s="32"/>
      <c r="GB18" s="32"/>
      <c r="GC18" s="32"/>
      <c r="GD18" s="32"/>
      <c r="GE18" s="32"/>
      <c r="GF18" s="32"/>
      <c r="GG18" s="32"/>
      <c r="GH18" s="32"/>
      <c r="GI18" s="32"/>
      <c r="GJ18" s="32"/>
      <c r="GK18" s="32"/>
      <c r="GL18" s="32"/>
      <c r="GM18" s="32"/>
      <c r="GN18" s="32"/>
      <c r="GO18" s="32"/>
      <c r="GP18" s="32"/>
      <c r="GQ18" s="32"/>
      <c r="GR18" s="32"/>
      <c r="GS18" s="32"/>
      <c r="GT18" s="32"/>
      <c r="GU18" s="32"/>
      <c r="GV18" s="32"/>
      <c r="GW18" s="32"/>
      <c r="GX18" s="32"/>
      <c r="GY18" s="32"/>
      <c r="GZ18" s="32"/>
      <c r="HA18" s="32"/>
      <c r="HB18" s="32"/>
      <c r="HC18" s="32"/>
      <c r="HD18" s="32"/>
      <c r="HE18" s="32"/>
      <c r="HF18" s="32"/>
      <c r="HG18" s="32"/>
      <c r="HH18" s="32"/>
      <c r="HI18" s="32"/>
      <c r="HJ18" s="32"/>
      <c r="HK18" s="32"/>
      <c r="HL18" s="32"/>
      <c r="HM18" s="32"/>
      <c r="HN18" s="32"/>
      <c r="HO18" s="32"/>
      <c r="HP18" s="32"/>
      <c r="HQ18" s="32"/>
      <c r="HR18" s="32"/>
      <c r="HS18" s="32"/>
      <c r="HT18" s="32"/>
      <c r="HU18" s="32"/>
      <c r="HV18" s="32"/>
      <c r="HW18" s="32"/>
      <c r="HX18" s="32"/>
      <c r="HY18" s="32"/>
      <c r="HZ18" s="32"/>
      <c r="IA18" s="32"/>
      <c r="IB18" s="32"/>
      <c r="IC18" s="32"/>
      <c r="ID18" s="32"/>
      <c r="IE18" s="32"/>
      <c r="IF18" s="32"/>
      <c r="IG18" s="32"/>
      <c r="IH18" s="32"/>
      <c r="II18" s="32"/>
      <c r="IJ18" s="32"/>
      <c r="IK18" s="32"/>
      <c r="IL18" s="32"/>
      <c r="IM18" s="32"/>
      <c r="IN18" s="32"/>
      <c r="IO18" s="32"/>
      <c r="IP18" s="32"/>
      <c r="IQ18" s="32"/>
      <c r="IR18" s="32"/>
      <c r="IS18" s="32"/>
      <c r="IT18" s="32"/>
      <c r="IU18" s="32"/>
      <c r="IV18" s="32"/>
      <c r="IW18" s="32"/>
    </row>
    <row r="19" customFormat="false" ht="14.1" hidden="true" customHeight="true" outlineLevel="0" collapsed="false">
      <c r="A19" s="38"/>
      <c r="C19" s="31"/>
      <c r="D19" s="31"/>
      <c r="E19" s="31"/>
      <c r="F19" s="31"/>
      <c r="G19" s="277"/>
      <c r="H19" s="283"/>
      <c r="I19" s="283"/>
      <c r="J19" s="283"/>
      <c r="K19" s="283"/>
      <c r="L19" s="283"/>
      <c r="M19" s="283"/>
      <c r="N19" s="283"/>
      <c r="O19" s="283"/>
      <c r="P19" s="283"/>
      <c r="Q19" s="283"/>
      <c r="R19" s="283"/>
      <c r="S19" s="283"/>
      <c r="T19" s="277"/>
      <c r="U19" s="277"/>
      <c r="V19" s="277"/>
      <c r="W19" s="288"/>
      <c r="X19" s="285"/>
      <c r="Y19" s="287"/>
      <c r="Z19" s="282"/>
      <c r="AA19" s="32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1"/>
      <c r="CT19" s="31"/>
      <c r="CU19" s="31"/>
      <c r="CV19" s="31"/>
      <c r="CW19" s="31"/>
      <c r="CX19" s="31"/>
      <c r="CY19" s="31"/>
      <c r="CZ19" s="31"/>
      <c r="DA19" s="31"/>
      <c r="DB19" s="31"/>
      <c r="DC19" s="31"/>
      <c r="DD19" s="31"/>
      <c r="DE19" s="31"/>
      <c r="DF19" s="31"/>
      <c r="DG19" s="31"/>
      <c r="DH19" s="31"/>
      <c r="DI19" s="31"/>
      <c r="DJ19" s="31"/>
      <c r="DK19" s="31"/>
      <c r="DL19" s="31"/>
      <c r="DM19" s="31"/>
      <c r="DN19" s="31"/>
      <c r="DO19" s="31"/>
      <c r="DP19" s="31"/>
      <c r="DQ19" s="31"/>
      <c r="DR19" s="31"/>
      <c r="DS19" s="31"/>
      <c r="DT19" s="31"/>
      <c r="DU19" s="31"/>
      <c r="DV19" s="31"/>
      <c r="DW19" s="31"/>
      <c r="DX19" s="31"/>
      <c r="DY19" s="31"/>
      <c r="DZ19" s="31"/>
      <c r="EA19" s="31"/>
      <c r="EB19" s="31"/>
      <c r="EC19" s="31"/>
      <c r="ED19" s="31"/>
      <c r="EE19" s="31"/>
      <c r="EF19" s="32"/>
      <c r="EG19" s="32"/>
      <c r="EH19" s="32"/>
      <c r="EI19" s="32"/>
      <c r="EJ19" s="32"/>
      <c r="EK19" s="32"/>
      <c r="EL19" s="32"/>
      <c r="EM19" s="32"/>
      <c r="EN19" s="32"/>
      <c r="EO19" s="32"/>
      <c r="EP19" s="32"/>
      <c r="EQ19" s="32"/>
      <c r="ER19" s="32"/>
      <c r="ES19" s="32"/>
      <c r="ET19" s="32"/>
      <c r="EU19" s="32"/>
      <c r="EV19" s="32"/>
      <c r="EW19" s="32"/>
      <c r="EX19" s="32"/>
      <c r="EY19" s="32"/>
      <c r="EZ19" s="32"/>
      <c r="FA19" s="32"/>
      <c r="FB19" s="32"/>
      <c r="FC19" s="32"/>
      <c r="FD19" s="32"/>
      <c r="FE19" s="32"/>
      <c r="FF19" s="32"/>
      <c r="FG19" s="32"/>
      <c r="FH19" s="32"/>
      <c r="FI19" s="32"/>
      <c r="FJ19" s="32"/>
      <c r="FK19" s="32"/>
      <c r="FL19" s="32"/>
      <c r="FM19" s="32"/>
      <c r="FN19" s="32"/>
      <c r="FO19" s="32"/>
      <c r="FP19" s="32"/>
      <c r="FQ19" s="32"/>
      <c r="FR19" s="32"/>
      <c r="FS19" s="32"/>
      <c r="FT19" s="32"/>
      <c r="FU19" s="32"/>
      <c r="FV19" s="32"/>
      <c r="FW19" s="32"/>
      <c r="FX19" s="32"/>
      <c r="FY19" s="32"/>
      <c r="FZ19" s="32"/>
      <c r="GA19" s="32"/>
      <c r="GB19" s="32"/>
      <c r="GC19" s="32"/>
      <c r="GD19" s="32"/>
      <c r="GE19" s="32"/>
      <c r="GF19" s="32"/>
      <c r="GG19" s="32"/>
      <c r="GH19" s="32"/>
      <c r="GI19" s="32"/>
      <c r="GJ19" s="32"/>
      <c r="GK19" s="32"/>
      <c r="GL19" s="32"/>
      <c r="GM19" s="32"/>
      <c r="GN19" s="32"/>
      <c r="GO19" s="32"/>
      <c r="GP19" s="32"/>
      <c r="GQ19" s="32"/>
      <c r="GR19" s="32"/>
      <c r="GS19" s="32"/>
      <c r="GT19" s="32"/>
      <c r="GU19" s="32"/>
      <c r="GV19" s="32"/>
      <c r="GW19" s="32"/>
      <c r="GX19" s="32"/>
      <c r="GY19" s="32"/>
      <c r="GZ19" s="32"/>
      <c r="HA19" s="32"/>
      <c r="HB19" s="32"/>
      <c r="HC19" s="32"/>
      <c r="HD19" s="32"/>
      <c r="HE19" s="32"/>
      <c r="HF19" s="32"/>
      <c r="HG19" s="32"/>
      <c r="HH19" s="32"/>
      <c r="HI19" s="32"/>
      <c r="HJ19" s="32"/>
      <c r="HK19" s="32"/>
      <c r="HL19" s="32"/>
      <c r="HM19" s="32"/>
      <c r="HN19" s="32"/>
      <c r="HO19" s="32"/>
      <c r="HP19" s="32"/>
      <c r="HQ19" s="32"/>
      <c r="HR19" s="32"/>
      <c r="HS19" s="32"/>
      <c r="HT19" s="32"/>
      <c r="HU19" s="32"/>
      <c r="HV19" s="32"/>
      <c r="HW19" s="32"/>
      <c r="HX19" s="32"/>
      <c r="HY19" s="32"/>
      <c r="HZ19" s="32"/>
      <c r="IA19" s="32"/>
      <c r="IB19" s="32"/>
      <c r="IC19" s="32"/>
      <c r="ID19" s="32"/>
      <c r="IE19" s="32"/>
      <c r="IF19" s="32"/>
      <c r="IG19" s="32"/>
      <c r="IH19" s="32"/>
      <c r="II19" s="32"/>
      <c r="IJ19" s="32"/>
      <c r="IK19" s="32"/>
      <c r="IL19" s="32"/>
      <c r="IM19" s="32"/>
      <c r="IN19" s="32"/>
      <c r="IO19" s="32"/>
      <c r="IP19" s="32"/>
      <c r="IQ19" s="32"/>
      <c r="IR19" s="32"/>
      <c r="IS19" s="32"/>
      <c r="IT19" s="32"/>
      <c r="IU19" s="32"/>
      <c r="IV19" s="32"/>
      <c r="IW19" s="32"/>
    </row>
    <row r="20" customFormat="false" ht="14.1" hidden="true" customHeight="true" outlineLevel="0" collapsed="false">
      <c r="A20" s="37"/>
      <c r="C20" s="31"/>
      <c r="D20" s="31"/>
      <c r="E20" s="31"/>
      <c r="F20" s="31"/>
      <c r="G20" s="277"/>
      <c r="H20" s="283"/>
      <c r="I20" s="283"/>
      <c r="J20" s="283"/>
      <c r="K20" s="283"/>
      <c r="L20" s="283"/>
      <c r="M20" s="283"/>
      <c r="N20" s="283"/>
      <c r="O20" s="283"/>
      <c r="P20" s="283"/>
      <c r="Q20" s="283"/>
      <c r="R20" s="283"/>
      <c r="S20" s="283"/>
      <c r="T20" s="277"/>
      <c r="U20" s="277"/>
      <c r="V20" s="277"/>
      <c r="W20" s="288"/>
      <c r="X20" s="285"/>
      <c r="Y20" s="287"/>
      <c r="Z20" s="282"/>
      <c r="AA20" s="32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1"/>
      <c r="CT20" s="31"/>
      <c r="CU20" s="31"/>
      <c r="CV20" s="31"/>
      <c r="CW20" s="31"/>
      <c r="CX20" s="31"/>
      <c r="CY20" s="31"/>
      <c r="CZ20" s="31"/>
      <c r="DA20" s="31"/>
      <c r="DB20" s="31"/>
      <c r="DC20" s="31"/>
      <c r="DD20" s="31"/>
      <c r="DE20" s="31"/>
      <c r="DF20" s="31"/>
      <c r="DG20" s="31"/>
      <c r="DH20" s="31"/>
      <c r="DI20" s="31"/>
      <c r="DJ20" s="31"/>
      <c r="DK20" s="31"/>
      <c r="DL20" s="31"/>
      <c r="DM20" s="31"/>
      <c r="DN20" s="31"/>
      <c r="DO20" s="31"/>
      <c r="DP20" s="31"/>
      <c r="DQ20" s="31"/>
      <c r="DR20" s="31"/>
      <c r="DS20" s="31"/>
      <c r="DT20" s="31"/>
      <c r="DU20" s="31"/>
      <c r="DV20" s="31"/>
      <c r="DW20" s="31"/>
      <c r="DX20" s="31"/>
      <c r="DY20" s="31"/>
      <c r="DZ20" s="31"/>
      <c r="EA20" s="31"/>
      <c r="EB20" s="31"/>
      <c r="EC20" s="31"/>
      <c r="ED20" s="31"/>
      <c r="EE20" s="31"/>
      <c r="EF20" s="32"/>
      <c r="EG20" s="32"/>
      <c r="EH20" s="32"/>
      <c r="EI20" s="32"/>
      <c r="EJ20" s="32"/>
      <c r="EK20" s="32"/>
      <c r="EL20" s="32"/>
      <c r="EM20" s="32"/>
      <c r="EN20" s="32"/>
      <c r="EO20" s="32"/>
      <c r="EP20" s="32"/>
      <c r="EQ20" s="32"/>
      <c r="ER20" s="32"/>
      <c r="ES20" s="32"/>
      <c r="ET20" s="32"/>
      <c r="EU20" s="32"/>
      <c r="EV20" s="32"/>
      <c r="EW20" s="32"/>
      <c r="EX20" s="32"/>
      <c r="EY20" s="32"/>
      <c r="EZ20" s="32"/>
      <c r="FA20" s="32"/>
      <c r="FB20" s="32"/>
      <c r="FC20" s="32"/>
      <c r="FD20" s="32"/>
      <c r="FE20" s="32"/>
      <c r="FF20" s="32"/>
      <c r="FG20" s="32"/>
      <c r="FH20" s="32"/>
      <c r="FI20" s="32"/>
      <c r="FJ20" s="32"/>
      <c r="FK20" s="32"/>
      <c r="FL20" s="32"/>
      <c r="FM20" s="32"/>
      <c r="FN20" s="32"/>
      <c r="FO20" s="32"/>
      <c r="FP20" s="32"/>
      <c r="FQ20" s="32"/>
      <c r="FR20" s="32"/>
      <c r="FS20" s="32"/>
      <c r="FT20" s="32"/>
      <c r="FU20" s="32"/>
      <c r="FV20" s="32"/>
      <c r="FW20" s="32"/>
      <c r="FX20" s="32"/>
      <c r="FY20" s="32"/>
      <c r="FZ20" s="32"/>
      <c r="GA20" s="32"/>
      <c r="GB20" s="32"/>
      <c r="GC20" s="32"/>
      <c r="GD20" s="32"/>
      <c r="GE20" s="32"/>
      <c r="GF20" s="32"/>
      <c r="GG20" s="32"/>
      <c r="GH20" s="32"/>
      <c r="GI20" s="32"/>
      <c r="GJ20" s="32"/>
      <c r="GK20" s="32"/>
      <c r="GL20" s="32"/>
      <c r="GM20" s="32"/>
      <c r="GN20" s="32"/>
      <c r="GO20" s="32"/>
      <c r="GP20" s="32"/>
      <c r="GQ20" s="32"/>
      <c r="GR20" s="32"/>
      <c r="GS20" s="32"/>
      <c r="GT20" s="32"/>
      <c r="GU20" s="32"/>
      <c r="GV20" s="32"/>
      <c r="GW20" s="32"/>
      <c r="GX20" s="32"/>
      <c r="GY20" s="32"/>
      <c r="GZ20" s="32"/>
      <c r="HA20" s="32"/>
      <c r="HB20" s="32"/>
      <c r="HC20" s="32"/>
      <c r="HD20" s="32"/>
      <c r="HE20" s="32"/>
      <c r="HF20" s="32"/>
      <c r="HG20" s="32"/>
      <c r="HH20" s="32"/>
      <c r="HI20" s="32"/>
      <c r="HJ20" s="32"/>
      <c r="HK20" s="32"/>
      <c r="HL20" s="32"/>
      <c r="HM20" s="32"/>
      <c r="HN20" s="32"/>
      <c r="HO20" s="32"/>
      <c r="HP20" s="32"/>
      <c r="HQ20" s="32"/>
      <c r="HR20" s="32"/>
      <c r="HS20" s="32"/>
      <c r="HT20" s="32"/>
      <c r="HU20" s="32"/>
      <c r="HV20" s="32"/>
      <c r="HW20" s="32"/>
      <c r="HX20" s="32"/>
      <c r="HY20" s="32"/>
      <c r="HZ20" s="32"/>
      <c r="IA20" s="32"/>
      <c r="IB20" s="32"/>
      <c r="IC20" s="32"/>
      <c r="ID20" s="32"/>
      <c r="IE20" s="32"/>
      <c r="IF20" s="32"/>
      <c r="IG20" s="32"/>
      <c r="IH20" s="32"/>
      <c r="II20" s="32"/>
      <c r="IJ20" s="32"/>
      <c r="IK20" s="32"/>
      <c r="IL20" s="32"/>
      <c r="IM20" s="32"/>
      <c r="IN20" s="32"/>
      <c r="IO20" s="32"/>
      <c r="IP20" s="32"/>
      <c r="IQ20" s="32"/>
      <c r="IR20" s="32"/>
      <c r="IS20" s="32"/>
      <c r="IT20" s="32"/>
      <c r="IU20" s="32"/>
      <c r="IV20" s="32"/>
      <c r="IW20" s="32"/>
    </row>
    <row r="21" customFormat="false" ht="14.1" hidden="true" customHeight="true" outlineLevel="0" collapsed="false">
      <c r="A21" s="37"/>
      <c r="C21" s="31"/>
      <c r="D21" s="31"/>
      <c r="E21" s="31"/>
      <c r="F21" s="31"/>
      <c r="G21" s="277"/>
      <c r="H21" s="283"/>
      <c r="I21" s="283"/>
      <c r="J21" s="283"/>
      <c r="K21" s="283"/>
      <c r="L21" s="283"/>
      <c r="M21" s="283"/>
      <c r="N21" s="283"/>
      <c r="O21" s="283"/>
      <c r="P21" s="283"/>
      <c r="Q21" s="283"/>
      <c r="R21" s="283"/>
      <c r="S21" s="283"/>
      <c r="T21" s="277"/>
      <c r="U21" s="277"/>
      <c r="V21" s="277"/>
      <c r="W21" s="288"/>
      <c r="X21" s="285"/>
      <c r="Y21" s="287"/>
      <c r="Z21" s="282"/>
      <c r="AA21" s="32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1"/>
      <c r="CT21" s="31"/>
      <c r="CU21" s="31"/>
      <c r="CV21" s="31"/>
      <c r="CW21" s="31"/>
      <c r="CX21" s="31"/>
      <c r="CY21" s="31"/>
      <c r="CZ21" s="31"/>
      <c r="DA21" s="31"/>
      <c r="DB21" s="31"/>
      <c r="DC21" s="31"/>
      <c r="DD21" s="31"/>
      <c r="DE21" s="31"/>
      <c r="DF21" s="31"/>
      <c r="DG21" s="31"/>
      <c r="DH21" s="31"/>
      <c r="DI21" s="31"/>
      <c r="DJ21" s="31"/>
      <c r="DK21" s="31"/>
      <c r="DL21" s="31"/>
      <c r="DM21" s="31"/>
      <c r="DN21" s="31"/>
      <c r="DO21" s="31"/>
      <c r="DP21" s="31"/>
      <c r="DQ21" s="31"/>
      <c r="DR21" s="31"/>
      <c r="DS21" s="31"/>
      <c r="DT21" s="31"/>
      <c r="DU21" s="31"/>
      <c r="DV21" s="31"/>
      <c r="DW21" s="31"/>
      <c r="DX21" s="31"/>
      <c r="DY21" s="31"/>
      <c r="DZ21" s="31"/>
      <c r="EA21" s="31"/>
      <c r="EB21" s="31"/>
      <c r="EC21" s="31"/>
      <c r="ED21" s="31"/>
      <c r="EE21" s="31"/>
      <c r="EF21" s="32"/>
      <c r="EG21" s="32"/>
      <c r="EH21" s="32"/>
      <c r="EI21" s="32"/>
      <c r="EJ21" s="32"/>
      <c r="EK21" s="32"/>
      <c r="EL21" s="32"/>
      <c r="EM21" s="32"/>
      <c r="EN21" s="32"/>
      <c r="EO21" s="32"/>
      <c r="EP21" s="32"/>
      <c r="EQ21" s="32"/>
      <c r="ER21" s="32"/>
      <c r="ES21" s="32"/>
      <c r="ET21" s="32"/>
      <c r="EU21" s="32"/>
      <c r="EV21" s="32"/>
      <c r="EW21" s="32"/>
      <c r="EX21" s="32"/>
      <c r="EY21" s="32"/>
      <c r="EZ21" s="32"/>
      <c r="FA21" s="32"/>
      <c r="FB21" s="32"/>
      <c r="FC21" s="32"/>
      <c r="FD21" s="32"/>
      <c r="FE21" s="32"/>
      <c r="FF21" s="32"/>
      <c r="FG21" s="32"/>
      <c r="FH21" s="32"/>
      <c r="FI21" s="32"/>
      <c r="FJ21" s="32"/>
      <c r="FK21" s="32"/>
      <c r="FL21" s="32"/>
      <c r="FM21" s="32"/>
      <c r="FN21" s="32"/>
      <c r="FO21" s="32"/>
      <c r="FP21" s="32"/>
      <c r="FQ21" s="32"/>
      <c r="FR21" s="32"/>
      <c r="FS21" s="32"/>
      <c r="FT21" s="32"/>
      <c r="FU21" s="32"/>
      <c r="FV21" s="32"/>
      <c r="FW21" s="32"/>
      <c r="FX21" s="32"/>
      <c r="FY21" s="32"/>
      <c r="FZ21" s="32"/>
      <c r="GA21" s="32"/>
      <c r="GB21" s="32"/>
      <c r="GC21" s="32"/>
      <c r="GD21" s="32"/>
      <c r="GE21" s="32"/>
      <c r="GF21" s="32"/>
      <c r="GG21" s="32"/>
      <c r="GH21" s="32"/>
      <c r="GI21" s="32"/>
      <c r="GJ21" s="32"/>
      <c r="GK21" s="32"/>
      <c r="GL21" s="32"/>
      <c r="GM21" s="32"/>
      <c r="GN21" s="32"/>
      <c r="GO21" s="32"/>
      <c r="GP21" s="32"/>
      <c r="GQ21" s="32"/>
      <c r="GR21" s="32"/>
      <c r="GS21" s="32"/>
      <c r="GT21" s="32"/>
      <c r="GU21" s="32"/>
      <c r="GV21" s="32"/>
      <c r="GW21" s="32"/>
      <c r="GX21" s="32"/>
      <c r="GY21" s="32"/>
      <c r="GZ21" s="32"/>
      <c r="HA21" s="32"/>
      <c r="HB21" s="32"/>
      <c r="HC21" s="32"/>
      <c r="HD21" s="32"/>
      <c r="HE21" s="32"/>
      <c r="HF21" s="32"/>
      <c r="HG21" s="32"/>
      <c r="HH21" s="32"/>
      <c r="HI21" s="32"/>
      <c r="HJ21" s="32"/>
      <c r="HK21" s="32"/>
      <c r="HL21" s="32"/>
      <c r="HM21" s="32"/>
      <c r="HN21" s="32"/>
      <c r="HO21" s="32"/>
      <c r="HP21" s="32"/>
      <c r="HQ21" s="32"/>
      <c r="HR21" s="32"/>
      <c r="HS21" s="32"/>
      <c r="HT21" s="32"/>
      <c r="HU21" s="32"/>
      <c r="HV21" s="32"/>
      <c r="HW21" s="32"/>
      <c r="HX21" s="32"/>
      <c r="HY21" s="32"/>
      <c r="HZ21" s="32"/>
      <c r="IA21" s="32"/>
      <c r="IB21" s="32"/>
      <c r="IC21" s="32"/>
      <c r="ID21" s="32"/>
      <c r="IE21" s="32"/>
      <c r="IF21" s="32"/>
      <c r="IG21" s="32"/>
      <c r="IH21" s="32"/>
      <c r="II21" s="32"/>
      <c r="IJ21" s="32"/>
      <c r="IK21" s="32"/>
      <c r="IL21" s="32"/>
      <c r="IM21" s="32"/>
      <c r="IN21" s="32"/>
      <c r="IO21" s="32"/>
      <c r="IP21" s="32"/>
      <c r="IQ21" s="32"/>
      <c r="IR21" s="32"/>
      <c r="IS21" s="32"/>
      <c r="IT21" s="32"/>
      <c r="IU21" s="32"/>
      <c r="IV21" s="32"/>
      <c r="IW21" s="32"/>
    </row>
    <row r="22" customFormat="false" ht="14.1" hidden="true" customHeight="true" outlineLevel="0" collapsed="false">
      <c r="A22" s="37"/>
      <c r="C22" s="31"/>
      <c r="D22" s="31"/>
      <c r="E22" s="31"/>
      <c r="F22" s="31"/>
      <c r="G22" s="277"/>
      <c r="H22" s="283"/>
      <c r="I22" s="283"/>
      <c r="J22" s="283"/>
      <c r="K22" s="283"/>
      <c r="L22" s="283"/>
      <c r="M22" s="283"/>
      <c r="N22" s="283"/>
      <c r="O22" s="283"/>
      <c r="P22" s="283"/>
      <c r="Q22" s="283"/>
      <c r="R22" s="283"/>
      <c r="S22" s="283"/>
      <c r="T22" s="277"/>
      <c r="U22" s="277"/>
      <c r="V22" s="277"/>
      <c r="W22" s="288"/>
      <c r="X22" s="285"/>
      <c r="Y22" s="287"/>
      <c r="Z22" s="282"/>
      <c r="AA22" s="32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1"/>
      <c r="CX22" s="31"/>
      <c r="CY22" s="31"/>
      <c r="CZ22" s="31"/>
      <c r="DA22" s="31"/>
      <c r="DB22" s="31"/>
      <c r="DC22" s="31"/>
      <c r="DD22" s="31"/>
      <c r="DE22" s="31"/>
      <c r="DF22" s="31"/>
      <c r="DG22" s="31"/>
      <c r="DH22" s="31"/>
      <c r="DI22" s="31"/>
      <c r="DJ22" s="31"/>
      <c r="DK22" s="31"/>
      <c r="DL22" s="31"/>
      <c r="DM22" s="31"/>
      <c r="DN22" s="31"/>
      <c r="DO22" s="31"/>
      <c r="DP22" s="31"/>
      <c r="DQ22" s="31"/>
      <c r="DR22" s="31"/>
      <c r="DS22" s="31"/>
      <c r="DT22" s="31"/>
      <c r="DU22" s="31"/>
      <c r="DV22" s="31"/>
      <c r="DW22" s="31"/>
      <c r="DX22" s="31"/>
      <c r="DY22" s="31"/>
      <c r="DZ22" s="31"/>
      <c r="EA22" s="31"/>
      <c r="EB22" s="31"/>
      <c r="EC22" s="31"/>
      <c r="ED22" s="31"/>
      <c r="EE22" s="31"/>
      <c r="EF22" s="32"/>
      <c r="EG22" s="32"/>
      <c r="EH22" s="32"/>
      <c r="EI22" s="32"/>
      <c r="EJ22" s="32"/>
      <c r="EK22" s="32"/>
      <c r="EL22" s="32"/>
      <c r="EM22" s="32"/>
      <c r="EN22" s="32"/>
      <c r="EO22" s="32"/>
      <c r="EP22" s="32"/>
      <c r="EQ22" s="32"/>
      <c r="ER22" s="32"/>
      <c r="ES22" s="32"/>
      <c r="ET22" s="32"/>
      <c r="EU22" s="32"/>
      <c r="EV22" s="32"/>
      <c r="EW22" s="32"/>
      <c r="EX22" s="32"/>
      <c r="EY22" s="32"/>
      <c r="EZ22" s="32"/>
      <c r="FA22" s="32"/>
      <c r="FB22" s="32"/>
      <c r="FC22" s="32"/>
      <c r="FD22" s="32"/>
      <c r="FE22" s="32"/>
      <c r="FF22" s="32"/>
      <c r="FG22" s="32"/>
      <c r="FH22" s="32"/>
      <c r="FI22" s="32"/>
      <c r="FJ22" s="32"/>
      <c r="FK22" s="32"/>
      <c r="FL22" s="32"/>
      <c r="FM22" s="32"/>
      <c r="FN22" s="32"/>
      <c r="FO22" s="32"/>
      <c r="FP22" s="32"/>
      <c r="FQ22" s="32"/>
      <c r="FR22" s="32"/>
      <c r="FS22" s="32"/>
      <c r="FT22" s="32"/>
      <c r="FU22" s="32"/>
      <c r="FV22" s="32"/>
      <c r="FW22" s="32"/>
      <c r="FX22" s="32"/>
      <c r="FY22" s="32"/>
      <c r="FZ22" s="32"/>
      <c r="GA22" s="32"/>
      <c r="GB22" s="32"/>
      <c r="GC22" s="32"/>
      <c r="GD22" s="32"/>
      <c r="GE22" s="32"/>
      <c r="GF22" s="32"/>
      <c r="GG22" s="32"/>
      <c r="GH22" s="32"/>
      <c r="GI22" s="32"/>
      <c r="GJ22" s="32"/>
      <c r="GK22" s="32"/>
      <c r="GL22" s="32"/>
      <c r="GM22" s="32"/>
      <c r="GN22" s="32"/>
      <c r="GO22" s="32"/>
      <c r="GP22" s="32"/>
      <c r="GQ22" s="32"/>
      <c r="GR22" s="32"/>
      <c r="GS22" s="32"/>
      <c r="GT22" s="32"/>
      <c r="GU22" s="32"/>
      <c r="GV22" s="32"/>
      <c r="GW22" s="32"/>
      <c r="GX22" s="32"/>
      <c r="GY22" s="32"/>
      <c r="GZ22" s="32"/>
      <c r="HA22" s="32"/>
      <c r="HB22" s="32"/>
      <c r="HC22" s="32"/>
      <c r="HD22" s="32"/>
      <c r="HE22" s="32"/>
      <c r="HF22" s="32"/>
      <c r="HG22" s="32"/>
      <c r="HH22" s="32"/>
      <c r="HI22" s="32"/>
      <c r="HJ22" s="32"/>
      <c r="HK22" s="32"/>
      <c r="HL22" s="32"/>
      <c r="HM22" s="32"/>
      <c r="HN22" s="32"/>
      <c r="HO22" s="32"/>
      <c r="HP22" s="32"/>
      <c r="HQ22" s="32"/>
      <c r="HR22" s="32"/>
      <c r="HS22" s="32"/>
      <c r="HT22" s="32"/>
      <c r="HU22" s="32"/>
      <c r="HV22" s="32"/>
      <c r="HW22" s="32"/>
      <c r="HX22" s="32"/>
      <c r="HY22" s="32"/>
      <c r="HZ22" s="32"/>
      <c r="IA22" s="32"/>
      <c r="IB22" s="32"/>
      <c r="IC22" s="32"/>
      <c r="ID22" s="32"/>
      <c r="IE22" s="32"/>
      <c r="IF22" s="32"/>
      <c r="IG22" s="32"/>
      <c r="IH22" s="32"/>
      <c r="II22" s="32"/>
      <c r="IJ22" s="32"/>
      <c r="IK22" s="32"/>
      <c r="IL22" s="32"/>
      <c r="IM22" s="32"/>
      <c r="IN22" s="32"/>
      <c r="IO22" s="32"/>
      <c r="IP22" s="32"/>
      <c r="IQ22" s="32"/>
      <c r="IR22" s="32"/>
      <c r="IS22" s="32"/>
      <c r="IT22" s="32"/>
      <c r="IU22" s="32"/>
      <c r="IV22" s="32"/>
      <c r="IW22" s="32"/>
    </row>
    <row r="23" customFormat="false" ht="14.1" hidden="true" customHeight="true" outlineLevel="0" collapsed="false">
      <c r="A23" s="37"/>
      <c r="C23" s="31"/>
      <c r="D23" s="31"/>
      <c r="E23" s="31"/>
      <c r="F23" s="31"/>
      <c r="G23" s="277"/>
      <c r="H23" s="283"/>
      <c r="I23" s="283"/>
      <c r="J23" s="283"/>
      <c r="K23" s="283"/>
      <c r="L23" s="283"/>
      <c r="M23" s="283"/>
      <c r="N23" s="283"/>
      <c r="O23" s="283"/>
      <c r="P23" s="283"/>
      <c r="Q23" s="283"/>
      <c r="R23" s="283"/>
      <c r="S23" s="283"/>
      <c r="T23" s="277"/>
      <c r="U23" s="277"/>
      <c r="V23" s="277"/>
      <c r="W23" s="288"/>
      <c r="X23" s="285"/>
      <c r="Y23" s="287"/>
      <c r="Z23" s="282"/>
      <c r="AA23" s="32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1"/>
      <c r="CV23" s="31"/>
      <c r="CW23" s="31"/>
      <c r="CX23" s="31"/>
      <c r="CY23" s="31"/>
      <c r="CZ23" s="31"/>
      <c r="DA23" s="31"/>
      <c r="DB23" s="31"/>
      <c r="DC23" s="31"/>
      <c r="DD23" s="31"/>
      <c r="DE23" s="31"/>
      <c r="DF23" s="31"/>
      <c r="DG23" s="31"/>
      <c r="DH23" s="31"/>
      <c r="DI23" s="31"/>
      <c r="DJ23" s="31"/>
      <c r="DK23" s="31"/>
      <c r="DL23" s="31"/>
      <c r="DM23" s="31"/>
      <c r="DN23" s="31"/>
      <c r="DO23" s="31"/>
      <c r="DP23" s="31"/>
      <c r="DQ23" s="31"/>
      <c r="DR23" s="31"/>
      <c r="DS23" s="31"/>
      <c r="DT23" s="31"/>
      <c r="DU23" s="31"/>
      <c r="DV23" s="31"/>
      <c r="DW23" s="31"/>
      <c r="DX23" s="31"/>
      <c r="DY23" s="31"/>
      <c r="DZ23" s="31"/>
      <c r="EA23" s="31"/>
      <c r="EB23" s="31"/>
      <c r="EC23" s="31"/>
      <c r="ED23" s="31"/>
      <c r="EE23" s="31"/>
      <c r="EF23" s="32"/>
      <c r="EG23" s="32"/>
      <c r="EH23" s="32"/>
      <c r="EI23" s="32"/>
      <c r="EJ23" s="32"/>
      <c r="EK23" s="32"/>
      <c r="EL23" s="32"/>
      <c r="EM23" s="32"/>
      <c r="EN23" s="32"/>
      <c r="EO23" s="32"/>
      <c r="EP23" s="32"/>
      <c r="EQ23" s="32"/>
      <c r="ER23" s="32"/>
      <c r="ES23" s="32"/>
      <c r="ET23" s="32"/>
      <c r="EU23" s="32"/>
      <c r="EV23" s="32"/>
      <c r="EW23" s="32"/>
      <c r="EX23" s="32"/>
      <c r="EY23" s="32"/>
      <c r="EZ23" s="32"/>
      <c r="FA23" s="32"/>
      <c r="FB23" s="32"/>
      <c r="FC23" s="32"/>
      <c r="FD23" s="32"/>
      <c r="FE23" s="32"/>
      <c r="FF23" s="32"/>
      <c r="FG23" s="32"/>
      <c r="FH23" s="32"/>
      <c r="FI23" s="32"/>
      <c r="FJ23" s="32"/>
      <c r="FK23" s="32"/>
      <c r="FL23" s="32"/>
      <c r="FM23" s="32"/>
      <c r="FN23" s="32"/>
      <c r="FO23" s="32"/>
      <c r="FP23" s="32"/>
      <c r="FQ23" s="32"/>
      <c r="FR23" s="32"/>
      <c r="FS23" s="32"/>
      <c r="FT23" s="32"/>
      <c r="FU23" s="32"/>
      <c r="FV23" s="32"/>
      <c r="FW23" s="32"/>
      <c r="FX23" s="32"/>
      <c r="FY23" s="32"/>
      <c r="FZ23" s="32"/>
      <c r="GA23" s="32"/>
      <c r="GB23" s="32"/>
      <c r="GC23" s="32"/>
      <c r="GD23" s="32"/>
      <c r="GE23" s="32"/>
      <c r="GF23" s="32"/>
      <c r="GG23" s="32"/>
      <c r="GH23" s="32"/>
      <c r="GI23" s="32"/>
      <c r="GJ23" s="32"/>
      <c r="GK23" s="32"/>
      <c r="GL23" s="32"/>
      <c r="GM23" s="32"/>
      <c r="GN23" s="32"/>
      <c r="GO23" s="32"/>
      <c r="GP23" s="32"/>
      <c r="GQ23" s="32"/>
      <c r="GR23" s="32"/>
      <c r="GS23" s="32"/>
      <c r="GT23" s="32"/>
      <c r="GU23" s="32"/>
      <c r="GV23" s="32"/>
      <c r="GW23" s="32"/>
      <c r="GX23" s="32"/>
      <c r="GY23" s="32"/>
      <c r="GZ23" s="32"/>
      <c r="HA23" s="32"/>
      <c r="HB23" s="32"/>
      <c r="HC23" s="32"/>
      <c r="HD23" s="32"/>
      <c r="HE23" s="32"/>
      <c r="HF23" s="32"/>
      <c r="HG23" s="32"/>
      <c r="HH23" s="32"/>
      <c r="HI23" s="32"/>
      <c r="HJ23" s="32"/>
      <c r="HK23" s="32"/>
      <c r="HL23" s="32"/>
      <c r="HM23" s="32"/>
      <c r="HN23" s="32"/>
      <c r="HO23" s="32"/>
      <c r="HP23" s="32"/>
      <c r="HQ23" s="32"/>
      <c r="HR23" s="32"/>
      <c r="HS23" s="32"/>
      <c r="HT23" s="32"/>
      <c r="HU23" s="32"/>
      <c r="HV23" s="32"/>
      <c r="HW23" s="32"/>
      <c r="HX23" s="32"/>
      <c r="HY23" s="32"/>
      <c r="HZ23" s="32"/>
      <c r="IA23" s="32"/>
      <c r="IB23" s="32"/>
      <c r="IC23" s="32"/>
      <c r="ID23" s="32"/>
      <c r="IE23" s="32"/>
      <c r="IF23" s="32"/>
      <c r="IG23" s="32"/>
      <c r="IH23" s="32"/>
      <c r="II23" s="32"/>
      <c r="IJ23" s="32"/>
      <c r="IK23" s="32"/>
      <c r="IL23" s="32"/>
      <c r="IM23" s="32"/>
      <c r="IN23" s="32"/>
      <c r="IO23" s="32"/>
      <c r="IP23" s="32"/>
      <c r="IQ23" s="32"/>
      <c r="IR23" s="32"/>
      <c r="IS23" s="32"/>
      <c r="IT23" s="32"/>
      <c r="IU23" s="32"/>
      <c r="IV23" s="32"/>
      <c r="IW23" s="32"/>
    </row>
    <row r="24" customFormat="false" ht="14.1" hidden="true" customHeight="true" outlineLevel="0" collapsed="false">
      <c r="A24" s="37"/>
      <c r="C24" s="31"/>
      <c r="D24" s="31"/>
      <c r="E24" s="31"/>
      <c r="F24" s="31"/>
      <c r="G24" s="277"/>
      <c r="H24" s="283"/>
      <c r="I24" s="283"/>
      <c r="J24" s="283"/>
      <c r="K24" s="283"/>
      <c r="L24" s="283"/>
      <c r="M24" s="283"/>
      <c r="N24" s="283"/>
      <c r="O24" s="283"/>
      <c r="P24" s="283"/>
      <c r="Q24" s="283"/>
      <c r="R24" s="283"/>
      <c r="S24" s="283"/>
      <c r="T24" s="277"/>
      <c r="U24" s="277"/>
      <c r="V24" s="277"/>
      <c r="W24" s="288"/>
      <c r="X24" s="285"/>
      <c r="Y24" s="287"/>
      <c r="Z24" s="282"/>
      <c r="AA24" s="32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1"/>
      <c r="CT24" s="31"/>
      <c r="CU24" s="31"/>
      <c r="CV24" s="31"/>
      <c r="CW24" s="31"/>
      <c r="CX24" s="31"/>
      <c r="CY24" s="31"/>
      <c r="CZ24" s="31"/>
      <c r="DA24" s="31"/>
      <c r="DB24" s="31"/>
      <c r="DC24" s="31"/>
      <c r="DD24" s="31"/>
      <c r="DE24" s="31"/>
      <c r="DF24" s="31"/>
      <c r="DG24" s="31"/>
      <c r="DH24" s="31"/>
      <c r="DI24" s="31"/>
      <c r="DJ24" s="31"/>
      <c r="DK24" s="31"/>
      <c r="DL24" s="31"/>
      <c r="DM24" s="31"/>
      <c r="DN24" s="31"/>
      <c r="DO24" s="31"/>
      <c r="DP24" s="31"/>
      <c r="DQ24" s="31"/>
      <c r="DR24" s="31"/>
      <c r="DS24" s="31"/>
      <c r="DT24" s="31"/>
      <c r="DU24" s="31"/>
      <c r="DV24" s="31"/>
      <c r="DW24" s="31"/>
      <c r="DX24" s="31"/>
      <c r="DY24" s="31"/>
      <c r="DZ24" s="31"/>
      <c r="EA24" s="31"/>
      <c r="EB24" s="31"/>
      <c r="EC24" s="31"/>
      <c r="ED24" s="31"/>
      <c r="EE24" s="31"/>
      <c r="EF24" s="32"/>
      <c r="EG24" s="32"/>
      <c r="EH24" s="32"/>
      <c r="EI24" s="32"/>
      <c r="EJ24" s="32"/>
      <c r="EK24" s="32"/>
      <c r="EL24" s="32"/>
      <c r="EM24" s="32"/>
      <c r="EN24" s="32"/>
      <c r="EO24" s="32"/>
      <c r="EP24" s="32"/>
      <c r="EQ24" s="32"/>
      <c r="ER24" s="32"/>
      <c r="ES24" s="32"/>
      <c r="ET24" s="32"/>
      <c r="EU24" s="32"/>
      <c r="EV24" s="32"/>
      <c r="EW24" s="32"/>
      <c r="EX24" s="32"/>
      <c r="EY24" s="32"/>
      <c r="EZ24" s="32"/>
      <c r="FA24" s="32"/>
      <c r="FB24" s="32"/>
      <c r="FC24" s="32"/>
      <c r="FD24" s="32"/>
      <c r="FE24" s="32"/>
      <c r="FF24" s="32"/>
      <c r="FG24" s="32"/>
      <c r="FH24" s="32"/>
      <c r="FI24" s="32"/>
      <c r="FJ24" s="32"/>
      <c r="FK24" s="32"/>
      <c r="FL24" s="32"/>
      <c r="FM24" s="32"/>
      <c r="FN24" s="32"/>
      <c r="FO24" s="32"/>
      <c r="FP24" s="32"/>
      <c r="FQ24" s="32"/>
      <c r="FR24" s="32"/>
      <c r="FS24" s="32"/>
      <c r="FT24" s="32"/>
      <c r="FU24" s="32"/>
      <c r="FV24" s="32"/>
      <c r="FW24" s="32"/>
      <c r="FX24" s="32"/>
      <c r="FY24" s="32"/>
      <c r="FZ24" s="32"/>
      <c r="GA24" s="32"/>
      <c r="GB24" s="32"/>
      <c r="GC24" s="32"/>
      <c r="GD24" s="32"/>
      <c r="GE24" s="32"/>
      <c r="GF24" s="32"/>
      <c r="GG24" s="32"/>
      <c r="GH24" s="32"/>
      <c r="GI24" s="32"/>
      <c r="GJ24" s="32"/>
      <c r="GK24" s="32"/>
      <c r="GL24" s="32"/>
      <c r="GM24" s="32"/>
      <c r="GN24" s="32"/>
      <c r="GO24" s="32"/>
      <c r="GP24" s="32"/>
      <c r="GQ24" s="32"/>
      <c r="GR24" s="32"/>
      <c r="GS24" s="32"/>
      <c r="GT24" s="32"/>
      <c r="GU24" s="32"/>
      <c r="GV24" s="32"/>
      <c r="GW24" s="32"/>
      <c r="GX24" s="32"/>
      <c r="GY24" s="32"/>
      <c r="GZ24" s="32"/>
      <c r="HA24" s="32"/>
      <c r="HB24" s="32"/>
      <c r="HC24" s="32"/>
      <c r="HD24" s="32"/>
      <c r="HE24" s="32"/>
      <c r="HF24" s="32"/>
      <c r="HG24" s="32"/>
      <c r="HH24" s="32"/>
      <c r="HI24" s="32"/>
      <c r="HJ24" s="32"/>
      <c r="HK24" s="32"/>
      <c r="HL24" s="32"/>
      <c r="HM24" s="32"/>
      <c r="HN24" s="32"/>
      <c r="HO24" s="32"/>
      <c r="HP24" s="32"/>
      <c r="HQ24" s="32"/>
      <c r="HR24" s="32"/>
      <c r="HS24" s="32"/>
      <c r="HT24" s="32"/>
      <c r="HU24" s="32"/>
      <c r="HV24" s="32"/>
      <c r="HW24" s="32"/>
      <c r="HX24" s="32"/>
      <c r="HY24" s="32"/>
      <c r="HZ24" s="32"/>
      <c r="IA24" s="32"/>
      <c r="IB24" s="32"/>
      <c r="IC24" s="32"/>
      <c r="ID24" s="32"/>
      <c r="IE24" s="32"/>
      <c r="IF24" s="32"/>
      <c r="IG24" s="32"/>
      <c r="IH24" s="32"/>
      <c r="II24" s="32"/>
      <c r="IJ24" s="32"/>
      <c r="IK24" s="32"/>
      <c r="IL24" s="32"/>
      <c r="IM24" s="32"/>
      <c r="IN24" s="32"/>
      <c r="IO24" s="32"/>
      <c r="IP24" s="32"/>
      <c r="IQ24" s="32"/>
      <c r="IR24" s="32"/>
      <c r="IS24" s="32"/>
      <c r="IT24" s="32"/>
      <c r="IU24" s="32"/>
      <c r="IV24" s="32"/>
      <c r="IW24" s="32"/>
    </row>
    <row r="25" customFormat="false" ht="14.1" hidden="false" customHeight="true" outlineLevel="0" collapsed="false">
      <c r="A25" s="39"/>
      <c r="B25" s="289"/>
      <c r="C25" s="61"/>
      <c r="D25" s="61"/>
      <c r="E25" s="61"/>
      <c r="F25" s="61"/>
      <c r="G25" s="290"/>
      <c r="H25" s="291"/>
      <c r="I25" s="291"/>
      <c r="J25" s="291"/>
      <c r="K25" s="291"/>
      <c r="L25" s="291"/>
      <c r="M25" s="291"/>
      <c r="N25" s="291"/>
      <c r="O25" s="291"/>
      <c r="P25" s="291"/>
      <c r="Q25" s="291"/>
      <c r="R25" s="291"/>
      <c r="S25" s="291"/>
      <c r="T25" s="290"/>
      <c r="U25" s="290"/>
      <c r="V25" s="290"/>
      <c r="W25" s="292"/>
      <c r="X25" s="293"/>
      <c r="Y25" s="294"/>
      <c r="Z25" s="282"/>
      <c r="AA25" s="32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  <c r="BM25" s="61"/>
      <c r="BN25" s="61"/>
      <c r="BO25" s="61"/>
      <c r="BP25" s="61"/>
      <c r="BQ25" s="61"/>
      <c r="BR25" s="61"/>
      <c r="BS25" s="61"/>
      <c r="BT25" s="61"/>
      <c r="BU25" s="61"/>
      <c r="BV25" s="61"/>
      <c r="BW25" s="61"/>
      <c r="BX25" s="61"/>
      <c r="BY25" s="61"/>
      <c r="BZ25" s="61"/>
      <c r="CA25" s="61"/>
      <c r="CB25" s="61"/>
      <c r="CC25" s="61"/>
      <c r="CD25" s="61"/>
      <c r="CE25" s="61"/>
      <c r="CF25" s="61"/>
      <c r="CG25" s="61"/>
      <c r="CH25" s="61"/>
      <c r="CI25" s="61"/>
      <c r="CJ25" s="61"/>
      <c r="CK25" s="61"/>
      <c r="CL25" s="61"/>
      <c r="CM25" s="61"/>
      <c r="CN25" s="61"/>
      <c r="CO25" s="61"/>
      <c r="CP25" s="61"/>
      <c r="CQ25" s="61"/>
      <c r="CR25" s="61"/>
      <c r="CS25" s="61"/>
      <c r="CT25" s="61"/>
      <c r="CU25" s="61"/>
      <c r="CV25" s="61"/>
      <c r="CW25" s="61"/>
      <c r="CX25" s="61"/>
      <c r="CY25" s="61"/>
      <c r="CZ25" s="61"/>
      <c r="DA25" s="61"/>
      <c r="DB25" s="61"/>
      <c r="DC25" s="61"/>
      <c r="DD25" s="61"/>
      <c r="DE25" s="61"/>
      <c r="DF25" s="61"/>
      <c r="DG25" s="61"/>
      <c r="DH25" s="61"/>
      <c r="DI25" s="61"/>
      <c r="DJ25" s="61"/>
      <c r="DK25" s="61"/>
      <c r="DL25" s="61"/>
      <c r="DM25" s="61"/>
      <c r="DN25" s="61"/>
      <c r="DO25" s="61"/>
      <c r="DP25" s="61"/>
      <c r="DQ25" s="61"/>
      <c r="DR25" s="61"/>
      <c r="DS25" s="61"/>
      <c r="DT25" s="61"/>
      <c r="DU25" s="61"/>
      <c r="DV25" s="61"/>
      <c r="DW25" s="61"/>
      <c r="DX25" s="61"/>
      <c r="DY25" s="61"/>
      <c r="DZ25" s="61"/>
      <c r="EA25" s="61"/>
      <c r="EB25" s="61"/>
      <c r="EC25" s="61"/>
      <c r="ED25" s="61"/>
      <c r="EE25" s="61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</row>
    <row r="26" customFormat="false" ht="8.25" hidden="false" customHeight="true" outlineLevel="0" collapsed="false">
      <c r="A26" s="44"/>
      <c r="C26" s="281"/>
      <c r="D26" s="281"/>
      <c r="E26" s="281"/>
      <c r="F26" s="281"/>
      <c r="G26" s="281"/>
      <c r="H26" s="281"/>
      <c r="I26" s="281"/>
      <c r="J26" s="281"/>
      <c r="K26" s="281"/>
      <c r="L26" s="281"/>
      <c r="M26" s="281"/>
      <c r="N26" s="281"/>
      <c r="O26" s="281"/>
      <c r="P26" s="281"/>
      <c r="Q26" s="281"/>
      <c r="R26" s="281"/>
      <c r="S26" s="281"/>
      <c r="T26" s="281"/>
      <c r="U26" s="281"/>
      <c r="V26" s="281"/>
      <c r="W26" s="295"/>
      <c r="X26" s="287"/>
      <c r="Y26" s="287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  <c r="AO26" s="32"/>
      <c r="AP26" s="32"/>
      <c r="AQ26" s="32"/>
      <c r="AR26" s="32"/>
      <c r="AS26" s="32"/>
      <c r="AT26" s="32"/>
      <c r="AU26" s="32"/>
      <c r="AV26" s="32"/>
      <c r="AW26" s="32"/>
      <c r="AX26" s="32"/>
      <c r="AY26" s="32"/>
      <c r="AZ26" s="32"/>
      <c r="BA26" s="32"/>
      <c r="BB26" s="32"/>
      <c r="BC26" s="32"/>
      <c r="BD26" s="32"/>
      <c r="BE26" s="32"/>
      <c r="BF26" s="32"/>
      <c r="BG26" s="32"/>
      <c r="BH26" s="32"/>
      <c r="BI26" s="32"/>
      <c r="BJ26" s="32"/>
      <c r="BK26" s="32"/>
      <c r="BL26" s="32"/>
      <c r="BM26" s="32"/>
      <c r="BN26" s="32"/>
      <c r="BO26" s="32"/>
      <c r="BP26" s="32"/>
      <c r="BQ26" s="32"/>
      <c r="BR26" s="32"/>
      <c r="BS26" s="32"/>
      <c r="BT26" s="32"/>
      <c r="BU26" s="32"/>
      <c r="BV26" s="32"/>
      <c r="BW26" s="32"/>
      <c r="BX26" s="32"/>
      <c r="BY26" s="32"/>
      <c r="BZ26" s="32"/>
      <c r="CA26" s="32"/>
      <c r="CB26" s="32"/>
      <c r="CC26" s="32"/>
      <c r="CD26" s="32"/>
      <c r="CE26" s="32"/>
      <c r="CF26" s="32"/>
      <c r="CG26" s="32"/>
      <c r="CH26" s="32"/>
      <c r="CI26" s="32"/>
      <c r="CJ26" s="32"/>
      <c r="CK26" s="32"/>
      <c r="CL26" s="32"/>
      <c r="CM26" s="32"/>
      <c r="CN26" s="32"/>
      <c r="CO26" s="32"/>
      <c r="CP26" s="32"/>
      <c r="CQ26" s="32"/>
      <c r="CR26" s="32"/>
      <c r="CS26" s="32"/>
      <c r="CT26" s="32"/>
      <c r="CU26" s="32"/>
      <c r="CV26" s="32"/>
      <c r="CW26" s="32"/>
      <c r="CX26" s="32"/>
      <c r="CY26" s="32"/>
      <c r="CZ26" s="32"/>
      <c r="DA26" s="32"/>
      <c r="DB26" s="32"/>
      <c r="DC26" s="32"/>
      <c r="DD26" s="32"/>
      <c r="DE26" s="32"/>
      <c r="DF26" s="32"/>
      <c r="DG26" s="32"/>
      <c r="DH26" s="32"/>
      <c r="DI26" s="32"/>
      <c r="DJ26" s="32"/>
      <c r="DK26" s="32"/>
      <c r="DL26" s="32"/>
      <c r="DM26" s="32"/>
      <c r="DN26" s="32"/>
      <c r="DO26" s="32"/>
      <c r="DP26" s="32"/>
      <c r="DQ26" s="32"/>
      <c r="DR26" s="32"/>
      <c r="DS26" s="32"/>
      <c r="DT26" s="32"/>
      <c r="DU26" s="32"/>
      <c r="DV26" s="32"/>
      <c r="DW26" s="32"/>
      <c r="DX26" s="32"/>
      <c r="DY26" s="32"/>
      <c r="DZ26" s="32"/>
      <c r="EA26" s="32"/>
      <c r="EB26" s="32"/>
      <c r="EC26" s="32"/>
      <c r="ED26" s="32"/>
      <c r="EE26" s="32"/>
      <c r="EF26" s="32"/>
      <c r="EG26" s="32"/>
      <c r="EH26" s="32"/>
      <c r="EI26" s="32"/>
      <c r="EJ26" s="32"/>
      <c r="EK26" s="32"/>
      <c r="EL26" s="32"/>
      <c r="EM26" s="32"/>
      <c r="EN26" s="32"/>
      <c r="EO26" s="32"/>
      <c r="EP26" s="32"/>
      <c r="EQ26" s="32"/>
      <c r="ER26" s="32"/>
      <c r="ES26" s="32"/>
      <c r="ET26" s="32"/>
      <c r="EU26" s="32"/>
      <c r="EV26" s="32"/>
      <c r="EW26" s="32"/>
      <c r="EX26" s="32"/>
      <c r="EY26" s="32"/>
      <c r="EZ26" s="32"/>
      <c r="FA26" s="32"/>
      <c r="FB26" s="32"/>
      <c r="FC26" s="32"/>
      <c r="FD26" s="32"/>
      <c r="FE26" s="32"/>
      <c r="FF26" s="32"/>
      <c r="FG26" s="32"/>
      <c r="FH26" s="32"/>
      <c r="FI26" s="32"/>
      <c r="FJ26" s="32"/>
      <c r="FK26" s="32"/>
      <c r="FL26" s="32"/>
      <c r="FM26" s="32"/>
      <c r="FN26" s="32"/>
      <c r="FO26" s="32"/>
      <c r="FP26" s="32"/>
      <c r="FQ26" s="32"/>
      <c r="FR26" s="32"/>
      <c r="FS26" s="32"/>
      <c r="FT26" s="32"/>
      <c r="FU26" s="32"/>
      <c r="FV26" s="32"/>
      <c r="FW26" s="32"/>
      <c r="FX26" s="32"/>
      <c r="FY26" s="32"/>
      <c r="FZ26" s="32"/>
      <c r="GA26" s="32"/>
      <c r="GB26" s="32"/>
      <c r="GC26" s="32"/>
      <c r="GD26" s="32"/>
      <c r="GE26" s="32"/>
      <c r="GF26" s="32"/>
      <c r="GG26" s="32"/>
      <c r="GH26" s="32"/>
      <c r="GI26" s="32"/>
      <c r="GJ26" s="32"/>
      <c r="GK26" s="32"/>
      <c r="GL26" s="32"/>
      <c r="GM26" s="32"/>
      <c r="GN26" s="32"/>
      <c r="GO26" s="32"/>
      <c r="GP26" s="32"/>
      <c r="GQ26" s="32"/>
      <c r="GR26" s="32"/>
      <c r="GS26" s="32"/>
      <c r="GT26" s="32"/>
      <c r="GU26" s="32"/>
      <c r="GV26" s="32"/>
      <c r="GW26" s="32"/>
      <c r="GX26" s="32"/>
      <c r="GY26" s="32"/>
      <c r="GZ26" s="32"/>
      <c r="HA26" s="32"/>
      <c r="HB26" s="32"/>
      <c r="HC26" s="32"/>
      <c r="HD26" s="32"/>
      <c r="HE26" s="32"/>
      <c r="HF26" s="32"/>
      <c r="HG26" s="32"/>
      <c r="HH26" s="32"/>
      <c r="HI26" s="32"/>
      <c r="HJ26" s="32"/>
      <c r="HK26" s="32"/>
      <c r="HL26" s="32"/>
      <c r="HM26" s="32"/>
      <c r="HN26" s="32"/>
      <c r="HO26" s="32"/>
      <c r="HP26" s="32"/>
      <c r="HQ26" s="32"/>
      <c r="HR26" s="32"/>
      <c r="HS26" s="32"/>
      <c r="HT26" s="32"/>
      <c r="HU26" s="32"/>
      <c r="HV26" s="32"/>
      <c r="HW26" s="32"/>
      <c r="HX26" s="32"/>
      <c r="HY26" s="32"/>
      <c r="HZ26" s="32"/>
      <c r="IA26" s="32"/>
      <c r="IB26" s="32"/>
      <c r="IC26" s="32"/>
      <c r="ID26" s="32"/>
      <c r="IE26" s="32"/>
      <c r="IF26" s="32"/>
      <c r="IG26" s="32"/>
      <c r="IH26" s="32"/>
      <c r="II26" s="32"/>
      <c r="IJ26" s="32"/>
      <c r="IK26" s="32"/>
      <c r="IL26" s="32"/>
      <c r="IM26" s="32"/>
      <c r="IN26" s="32"/>
      <c r="IO26" s="32"/>
      <c r="IP26" s="32"/>
      <c r="IQ26" s="32"/>
      <c r="IR26" s="32"/>
      <c r="IS26" s="32"/>
      <c r="IT26" s="32"/>
      <c r="IU26" s="32"/>
      <c r="IV26" s="32"/>
      <c r="IW26" s="32"/>
    </row>
    <row r="27" customFormat="false" ht="13.5" hidden="false" customHeight="true" outlineLevel="0" collapsed="false">
      <c r="A27" s="45" t="s">
        <v>98</v>
      </c>
      <c r="B27" s="45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296"/>
      <c r="X27" s="49"/>
      <c r="Y27" s="49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</row>
    <row r="28" customFormat="false" ht="14.1" hidden="false" customHeight="true" outlineLevel="0" collapsed="false">
      <c r="A28" s="26" t="s">
        <v>13</v>
      </c>
      <c r="B28" s="46" t="s">
        <v>70</v>
      </c>
      <c r="C28" s="54" t="n">
        <f aca="false">AVERAGE(D28:F28)</f>
        <v>29.3333333333333</v>
      </c>
      <c r="D28" s="54" t="n">
        <f aca="true">IF(ISERROR(AVERAGE(OFFSET('Sat Curve Sum'!$D$6,1,0,2,1))),0,AVERAGE(OFFSET('Sat Curve Sum'!$D$6,1,0,2,1)))</f>
        <v>24</v>
      </c>
      <c r="E28" s="54" t="n">
        <f aca="true">IF(ISERROR((SUM(OFFSET('Sat Curve Sum'!$D$6,3,0,2,1))+2*'Sat Curve Sum Backup'!$D$9)/4),'Sat Curve Sum Backup'!$D$9,(SUM(OFFSET('Sat Curve Sum'!$D$6,3,0,2,1))+2*'Sat Curve Sum Backup'!$D$9)/4)</f>
        <v>28</v>
      </c>
      <c r="F28" s="54" t="n">
        <f aca="false">VLOOKUP(F$7,'Sat Curve Sum'!$A$7:$AG$161,4)</f>
        <v>36</v>
      </c>
      <c r="G28" s="297" t="n">
        <f aca="false">AVERAGE(D28,E28,F28)</f>
        <v>29.3333333333333</v>
      </c>
      <c r="H28" s="278" t="n">
        <f aca="false">AB28</f>
        <v>35.85</v>
      </c>
      <c r="I28" s="278" t="n">
        <f aca="false">AC28</f>
        <v>34</v>
      </c>
      <c r="J28" s="278" t="n">
        <f aca="false">AD28</f>
        <v>30.5</v>
      </c>
      <c r="K28" s="278" t="n">
        <f aca="false">AE28</f>
        <v>28</v>
      </c>
      <c r="L28" s="278" t="n">
        <f aca="false">AF28</f>
        <v>26.5</v>
      </c>
      <c r="M28" s="278" t="n">
        <f aca="false">AG28</f>
        <v>28</v>
      </c>
      <c r="N28" s="278" t="n">
        <f aca="false">AH28</f>
        <v>41</v>
      </c>
      <c r="O28" s="278" t="n">
        <f aca="false">AI28</f>
        <v>48.5</v>
      </c>
      <c r="P28" s="278" t="n">
        <f aca="false">AJ28</f>
        <v>41.5</v>
      </c>
      <c r="Q28" s="278" t="n">
        <f aca="false">AK28</f>
        <v>36</v>
      </c>
      <c r="R28" s="278" t="n">
        <f aca="false">AL28</f>
        <v>34</v>
      </c>
      <c r="S28" s="278" t="n">
        <f aca="false">AM28</f>
        <v>36.25</v>
      </c>
      <c r="T28" s="297" t="n">
        <f aca="false">AVERAGE(AB28:AM28)</f>
        <v>35.0083333333333</v>
      </c>
      <c r="U28" s="297" t="n">
        <f aca="false">AVERAGE(AN28:AY28)</f>
        <v>38.2291666666667</v>
      </c>
      <c r="V28" s="298" t="n">
        <f aca="false">AVERAGE(AZ28:EE28)</f>
        <v>39.7041666666667</v>
      </c>
      <c r="W28" s="279"/>
      <c r="X28" s="280" t="n">
        <f aca="false">AVERAGE(D28:F28,AB28:EE28)</f>
        <v>38.7567567567568</v>
      </c>
      <c r="Y28" s="281"/>
      <c r="Z28" s="282"/>
      <c r="AA28" s="32"/>
      <c r="AB28" s="31" t="n">
        <f aca="false">VLOOKUP(AB$7,'Sat Curve Sum'!$A$7:$AG$161,4)</f>
        <v>35.85</v>
      </c>
      <c r="AC28" s="31" t="n">
        <f aca="false">VLOOKUP(AC$7,'Sat Curve Sum'!$A$7:$AG$161,4)</f>
        <v>34</v>
      </c>
      <c r="AD28" s="31" t="n">
        <f aca="false">VLOOKUP(AD$7,'Sat Curve Sum'!$A$7:$AG$161,4)</f>
        <v>30.5</v>
      </c>
      <c r="AE28" s="31" t="n">
        <f aca="false">VLOOKUP(AE$7,'Sat Curve Sum'!$A$7:$AG$161,4)</f>
        <v>28</v>
      </c>
      <c r="AF28" s="31" t="n">
        <f aca="false">VLOOKUP(AF$7,'Sat Curve Sum'!$A$7:$AG$161,4)</f>
        <v>26.5</v>
      </c>
      <c r="AG28" s="31" t="n">
        <f aca="false">VLOOKUP(AG$7,'Sat Curve Sum'!$A$7:$AG$161,4)</f>
        <v>28</v>
      </c>
      <c r="AH28" s="31" t="n">
        <f aca="false">VLOOKUP(AH$7,'Sat Curve Sum'!$A$7:$AG$161,4)</f>
        <v>41</v>
      </c>
      <c r="AI28" s="31" t="n">
        <f aca="false">VLOOKUP(AI$7,'Sat Curve Sum'!$A$7:$AG$161,4)</f>
        <v>48.5</v>
      </c>
      <c r="AJ28" s="31" t="n">
        <f aca="false">VLOOKUP(AJ$7,'Sat Curve Sum'!$A$7:$AG$161,4)</f>
        <v>41.5</v>
      </c>
      <c r="AK28" s="31" t="n">
        <f aca="false">VLOOKUP(AK$7,'Sat Curve Sum'!$A$7:$AG$161,4)</f>
        <v>36</v>
      </c>
      <c r="AL28" s="31" t="n">
        <f aca="false">VLOOKUP(AL$7,'Sat Curve Sum'!$A$7:$AG$161,4)</f>
        <v>34</v>
      </c>
      <c r="AM28" s="31" t="n">
        <f aca="false">VLOOKUP(AM$7,'Sat Curve Sum'!$A$7:$AG$161,4)</f>
        <v>36.25</v>
      </c>
      <c r="AN28" s="31" t="n">
        <f aca="false">VLOOKUP(AN$7,'Sat Curve Sum'!$A$7:$AG$161,4)</f>
        <v>40</v>
      </c>
      <c r="AO28" s="31" t="n">
        <f aca="false">VLOOKUP(AO$7,'Sat Curve Sum'!$A$7:$AG$161,4)</f>
        <v>38.5</v>
      </c>
      <c r="AP28" s="31" t="n">
        <f aca="false">VLOOKUP(AP$7,'Sat Curve Sum'!$A$7:$AG$161,4)</f>
        <v>34</v>
      </c>
      <c r="AQ28" s="31" t="n">
        <f aca="false">VLOOKUP(AQ$7,'Sat Curve Sum'!$A$7:$AG$161,4)</f>
        <v>31</v>
      </c>
      <c r="AR28" s="31" t="n">
        <f aca="false">VLOOKUP(AR$7,'Sat Curve Sum'!$A$7:$AG$161,4)</f>
        <v>27.5</v>
      </c>
      <c r="AS28" s="31" t="n">
        <f aca="false">VLOOKUP(AS$7,'Sat Curve Sum'!$A$7:$AG$161,4)</f>
        <v>28.75</v>
      </c>
      <c r="AT28" s="31" t="n">
        <f aca="false">VLOOKUP(AT$7,'Sat Curve Sum'!$A$7:$AG$161,4)</f>
        <v>47</v>
      </c>
      <c r="AU28" s="31" t="n">
        <f aca="false">VLOOKUP(AU$7,'Sat Curve Sum'!$A$7:$AG$161,4)</f>
        <v>55</v>
      </c>
      <c r="AV28" s="31" t="n">
        <f aca="false">VLOOKUP(AV$7,'Sat Curve Sum'!$A$7:$AG$161,4)</f>
        <v>45.5</v>
      </c>
      <c r="AW28" s="31" t="n">
        <f aca="false">VLOOKUP(AW$7,'Sat Curve Sum'!$A$7:$AG$161,4)</f>
        <v>39</v>
      </c>
      <c r="AX28" s="31" t="n">
        <f aca="false">VLOOKUP(AX$7,'Sat Curve Sum'!$A$7:$AG$161,4)</f>
        <v>35</v>
      </c>
      <c r="AY28" s="31" t="n">
        <f aca="false">VLOOKUP(AY$7,'Sat Curve Sum'!$A$7:$AG$161,4)</f>
        <v>37.5</v>
      </c>
      <c r="AZ28" s="31" t="n">
        <f aca="false">VLOOKUP(AZ$7,'Sat Curve Sum'!$A$7:$AG$161,4)</f>
        <v>40.1</v>
      </c>
      <c r="BA28" s="31" t="n">
        <f aca="false">VLOOKUP(BA$7,'Sat Curve Sum'!$A$7:$AG$161,4)</f>
        <v>38.81</v>
      </c>
      <c r="BB28" s="31" t="n">
        <f aca="false">VLOOKUP(BB$7,'Sat Curve Sum'!$A$7:$AG$161,4)</f>
        <v>34.95</v>
      </c>
      <c r="BC28" s="31" t="n">
        <f aca="false">VLOOKUP(BC$7,'Sat Curve Sum'!$A$7:$AG$161,4)</f>
        <v>32.38</v>
      </c>
      <c r="BD28" s="31" t="n">
        <f aca="false">VLOOKUP(BD$7,'Sat Curve Sum'!$A$7:$AG$161,4)</f>
        <v>29.38</v>
      </c>
      <c r="BE28" s="31" t="n">
        <f aca="false">VLOOKUP(BE$7,'Sat Curve Sum'!$A$7:$AG$161,4)</f>
        <v>30.45</v>
      </c>
      <c r="BF28" s="31" t="n">
        <f aca="false">VLOOKUP(BF$7,'Sat Curve Sum'!$A$7:$AG$161,4)</f>
        <v>46.11</v>
      </c>
      <c r="BG28" s="31" t="n">
        <f aca="false">VLOOKUP(BG$7,'Sat Curve Sum'!$A$7:$AG$161,4)</f>
        <v>52.97</v>
      </c>
      <c r="BH28" s="31" t="n">
        <f aca="false">VLOOKUP(BH$7,'Sat Curve Sum'!$A$7:$AG$161,4)</f>
        <v>44.82</v>
      </c>
      <c r="BI28" s="31" t="n">
        <f aca="false">VLOOKUP(BI$7,'Sat Curve Sum'!$A$7:$AG$161,4)</f>
        <v>39.25</v>
      </c>
      <c r="BJ28" s="31" t="n">
        <f aca="false">VLOOKUP(BJ$7,'Sat Curve Sum'!$A$7:$AG$161,4)</f>
        <v>35.82</v>
      </c>
      <c r="BK28" s="31" t="n">
        <f aca="false">VLOOKUP(BK$7,'Sat Curve Sum'!$A$7:$AG$161,4)</f>
        <v>37.96</v>
      </c>
      <c r="BL28" s="31" t="n">
        <f aca="false">VLOOKUP(BL$7,'Sat Curve Sum'!$A$7:$AG$161,4)</f>
        <v>40.23</v>
      </c>
      <c r="BM28" s="31" t="n">
        <f aca="false">VLOOKUP(BM$7,'Sat Curve Sum'!$A$7:$AG$161,4)</f>
        <v>39.13</v>
      </c>
      <c r="BN28" s="31" t="n">
        <f aca="false">VLOOKUP(BN$7,'Sat Curve Sum'!$A$7:$AG$161,4)</f>
        <v>35.82</v>
      </c>
      <c r="BO28" s="31" t="n">
        <f aca="false">VLOOKUP(BO$7,'Sat Curve Sum'!$A$7:$AG$161,4)</f>
        <v>33.61</v>
      </c>
      <c r="BP28" s="31" t="n">
        <f aca="false">VLOOKUP(BP$7,'Sat Curve Sum'!$A$7:$AG$161,4)</f>
        <v>31.04</v>
      </c>
      <c r="BQ28" s="31" t="n">
        <f aca="false">VLOOKUP(BQ$7,'Sat Curve Sum'!$A$7:$AG$161,4)</f>
        <v>31.96</v>
      </c>
      <c r="BR28" s="31" t="n">
        <f aca="false">VLOOKUP(BR$7,'Sat Curve Sum'!$A$7:$AG$161,4)</f>
        <v>45.39</v>
      </c>
      <c r="BS28" s="31" t="n">
        <f aca="false">VLOOKUP(BS$7,'Sat Curve Sum'!$A$7:$AG$161,4)</f>
        <v>51.27</v>
      </c>
      <c r="BT28" s="31" t="n">
        <f aca="false">VLOOKUP(BT$7,'Sat Curve Sum'!$A$7:$AG$161,4)</f>
        <v>44.29</v>
      </c>
      <c r="BU28" s="31" t="n">
        <f aca="false">VLOOKUP(BU$7,'Sat Curve Sum'!$A$7:$AG$161,4)</f>
        <v>39.5</v>
      </c>
      <c r="BV28" s="31" t="n">
        <f aca="false">VLOOKUP(BV$7,'Sat Curve Sum'!$A$7:$AG$161,4)</f>
        <v>36.56</v>
      </c>
      <c r="BW28" s="31" t="n">
        <f aca="false">VLOOKUP(BW$7,'Sat Curve Sum'!$A$7:$AG$161,4)</f>
        <v>38.4</v>
      </c>
      <c r="BX28" s="31" t="n">
        <f aca="false">VLOOKUP(BX$7,'Sat Curve Sum'!$A$7:$AG$161,4)</f>
        <v>40.46</v>
      </c>
      <c r="BY28" s="31" t="n">
        <f aca="false">VLOOKUP(BY$7,'Sat Curve Sum'!$A$7:$AG$161,4)</f>
        <v>39.46</v>
      </c>
      <c r="BZ28" s="31" t="n">
        <f aca="false">VLOOKUP(BZ$7,'Sat Curve Sum'!$A$7:$AG$161,4)</f>
        <v>36.45</v>
      </c>
      <c r="CA28" s="31" t="n">
        <f aca="false">VLOOKUP(CA$7,'Sat Curve Sum'!$A$7:$AG$161,4)</f>
        <v>34.45</v>
      </c>
      <c r="CB28" s="31" t="n">
        <f aca="false">VLOOKUP(CB$7,'Sat Curve Sum'!$A$7:$AG$161,4)</f>
        <v>32.11</v>
      </c>
      <c r="CC28" s="31" t="n">
        <f aca="false">VLOOKUP(CC$7,'Sat Curve Sum'!$A$7:$AG$161,4)</f>
        <v>32.95</v>
      </c>
      <c r="CD28" s="31" t="n">
        <f aca="false">VLOOKUP(CD$7,'Sat Curve Sum'!$A$7:$AG$161,4)</f>
        <v>45.14</v>
      </c>
      <c r="CE28" s="31" t="n">
        <f aca="false">VLOOKUP(CE$7,'Sat Curve Sum'!$A$7:$AG$161,4)</f>
        <v>50.49</v>
      </c>
      <c r="CF28" s="31" t="n">
        <f aca="false">VLOOKUP(CF$7,'Sat Curve Sum'!$A$7:$AG$161,4)</f>
        <v>44.14</v>
      </c>
      <c r="CG28" s="31" t="n">
        <f aca="false">VLOOKUP(CG$7,'Sat Curve Sum'!$A$7:$AG$161,4)</f>
        <v>39.8</v>
      </c>
      <c r="CH28" s="31" t="n">
        <f aca="false">VLOOKUP(CH$7,'Sat Curve Sum'!$A$7:$AG$161,4)</f>
        <v>37.13</v>
      </c>
      <c r="CI28" s="31" t="n">
        <f aca="false">VLOOKUP(CI$7,'Sat Curve Sum'!$A$7:$AG$161,4)</f>
        <v>38.8</v>
      </c>
      <c r="CJ28" s="31" t="n">
        <f aca="false">VLOOKUP(CJ$7,'Sat Curve Sum'!$A$7:$AG$161,4)</f>
        <v>40.58</v>
      </c>
      <c r="CK28" s="31" t="n">
        <f aca="false">VLOOKUP(CK$7,'Sat Curve Sum'!$A$7:$AG$161,4)</f>
        <v>39.68</v>
      </c>
      <c r="CL28" s="31" t="n">
        <f aca="false">VLOOKUP(CL$7,'Sat Curve Sum'!$A$7:$AG$161,4)</f>
        <v>36.96</v>
      </c>
      <c r="CM28" s="31" t="n">
        <f aca="false">VLOOKUP(CM$7,'Sat Curve Sum'!$A$7:$AG$161,4)</f>
        <v>35.15</v>
      </c>
      <c r="CN28" s="31" t="n">
        <f aca="false">VLOOKUP(CN$7,'Sat Curve Sum'!$A$7:$AG$161,4)</f>
        <v>33.03</v>
      </c>
      <c r="CO28" s="31" t="n">
        <f aca="false">VLOOKUP(CO$7,'Sat Curve Sum'!$A$7:$AG$161,4)</f>
        <v>33.79</v>
      </c>
      <c r="CP28" s="31" t="n">
        <f aca="false">VLOOKUP(CP$7,'Sat Curve Sum'!$A$7:$AG$161,4)</f>
        <v>44.84</v>
      </c>
      <c r="CQ28" s="31" t="n">
        <f aca="false">VLOOKUP(CQ$7,'Sat Curve Sum'!$A$7:$AG$161,4)</f>
        <v>49.69</v>
      </c>
      <c r="CR28" s="31" t="n">
        <f aca="false">VLOOKUP(CR$7,'Sat Curve Sum'!$A$7:$AG$161,4)</f>
        <v>43.94</v>
      </c>
      <c r="CS28" s="31" t="n">
        <f aca="false">VLOOKUP(CS$7,'Sat Curve Sum'!$A$7:$AG$161,4)</f>
        <v>40.01</v>
      </c>
      <c r="CT28" s="31" t="n">
        <f aca="false">VLOOKUP(CT$7,'Sat Curve Sum'!$A$7:$AG$161,4)</f>
        <v>37.6</v>
      </c>
      <c r="CU28" s="31" t="n">
        <f aca="false">VLOOKUP(CU$7,'Sat Curve Sum'!$A$7:$AG$161,4)</f>
        <v>39.11</v>
      </c>
      <c r="CV28" s="31" t="n">
        <f aca="false">VLOOKUP(CV$7,'Sat Curve Sum'!$A$7:$AG$161,4)</f>
        <v>41.01</v>
      </c>
      <c r="CW28" s="31" t="n">
        <f aca="false">VLOOKUP(CW$7,'Sat Curve Sum'!$A$7:$AG$161,4)</f>
        <v>40.17</v>
      </c>
      <c r="CX28" s="31" t="n">
        <f aca="false">VLOOKUP(CX$7,'Sat Curve Sum'!$A$7:$AG$161,4)</f>
        <v>37.63</v>
      </c>
      <c r="CY28" s="31" t="n">
        <f aca="false">VLOOKUP(CY$7,'Sat Curve Sum'!$A$7:$AG$161,4)</f>
        <v>35.95</v>
      </c>
      <c r="CZ28" s="31" t="n">
        <f aca="false">VLOOKUP(CZ$7,'Sat Curve Sum'!$A$7:$AG$161,4)</f>
        <v>33.98</v>
      </c>
      <c r="DA28" s="31" t="n">
        <f aca="false">VLOOKUP(DA$7,'Sat Curve Sum'!$A$7:$AG$161,4)</f>
        <v>34.69</v>
      </c>
      <c r="DB28" s="31" t="n">
        <f aca="false">VLOOKUP(DB$7,'Sat Curve Sum'!$A$7:$AG$161,4)</f>
        <v>44.98</v>
      </c>
      <c r="DC28" s="31" t="n">
        <f aca="false">VLOOKUP(DC$7,'Sat Curve Sum'!$A$7:$AG$161,4)</f>
        <v>49.5</v>
      </c>
      <c r="DD28" s="31" t="n">
        <f aca="false">VLOOKUP(DD$7,'Sat Curve Sum'!$A$7:$AG$161,4)</f>
        <v>44.14</v>
      </c>
      <c r="DE28" s="31" t="n">
        <f aca="false">VLOOKUP(DE$7,'Sat Curve Sum'!$A$7:$AG$161,4)</f>
        <v>40.48</v>
      </c>
      <c r="DF28" s="31" t="n">
        <f aca="false">VLOOKUP(DF$7,'Sat Curve Sum'!$A$7:$AG$161,4)</f>
        <v>38.23</v>
      </c>
      <c r="DG28" s="31" t="n">
        <f aca="false">VLOOKUP(DG$7,'Sat Curve Sum'!$A$7:$AG$161,4)</f>
        <v>39.64</v>
      </c>
      <c r="DH28" s="31" t="n">
        <f aca="false">VLOOKUP(DH$7,'Sat Curve Sum'!$A$7:$AG$161,4)</f>
        <v>41.44</v>
      </c>
      <c r="DI28" s="31" t="n">
        <f aca="false">VLOOKUP(DI$7,'Sat Curve Sum'!$A$7:$AG$161,4)</f>
        <v>40.66</v>
      </c>
      <c r="DJ28" s="31" t="n">
        <f aca="false">VLOOKUP(DJ$7,'Sat Curve Sum'!$A$7:$AG$161,4)</f>
        <v>38.3</v>
      </c>
      <c r="DK28" s="31" t="n">
        <f aca="false">VLOOKUP(DK$7,'Sat Curve Sum'!$A$7:$AG$161,4)</f>
        <v>36.73</v>
      </c>
      <c r="DL28" s="31" t="n">
        <f aca="false">VLOOKUP(DL$7,'Sat Curve Sum'!$A$7:$AG$161,4)</f>
        <v>34.89</v>
      </c>
      <c r="DM28" s="31" t="n">
        <f aca="false">VLOOKUP(DM$7,'Sat Curve Sum'!$A$7:$AG$161,4)</f>
        <v>35.55</v>
      </c>
      <c r="DN28" s="31" t="n">
        <f aca="false">VLOOKUP(DN$7,'Sat Curve Sum'!$A$7:$AG$161,4)</f>
        <v>45.14</v>
      </c>
      <c r="DO28" s="31" t="n">
        <f aca="false">VLOOKUP(DO$7,'Sat Curve Sum'!$A$7:$AG$161,4)</f>
        <v>49.35</v>
      </c>
      <c r="DP28" s="31" t="n">
        <f aca="false">VLOOKUP(DP$7,'Sat Curve Sum'!$A$7:$AG$161,4)</f>
        <v>44.36</v>
      </c>
      <c r="DQ28" s="31" t="n">
        <f aca="false">VLOOKUP(DQ$7,'Sat Curve Sum'!$A$7:$AG$161,4)</f>
        <v>40.95</v>
      </c>
      <c r="DR28" s="31" t="n">
        <f aca="false">VLOOKUP(DR$7,'Sat Curve Sum'!$A$7:$AG$161,4)</f>
        <v>38.86</v>
      </c>
      <c r="DS28" s="31" t="n">
        <f aca="false">VLOOKUP(DS$7,'Sat Curve Sum'!$A$7:$AG$161,4)</f>
        <v>40.17</v>
      </c>
      <c r="DT28" s="31" t="n">
        <f aca="false">VLOOKUP(DT$7,'Sat Curve Sum'!$A$7:$AG$161,4)</f>
        <v>41.87</v>
      </c>
      <c r="DU28" s="31" t="n">
        <f aca="false">VLOOKUP(DU$7,'Sat Curve Sum'!$A$7:$AG$161,4)</f>
        <v>41.14</v>
      </c>
      <c r="DV28" s="31" t="n">
        <f aca="false">VLOOKUP(DV$7,'Sat Curve Sum'!$A$7:$AG$161,4)</f>
        <v>38.95</v>
      </c>
      <c r="DW28" s="31" t="n">
        <f aca="false">VLOOKUP(DW$7,'Sat Curve Sum'!$A$7:$AG$161,4)</f>
        <v>37.49</v>
      </c>
      <c r="DX28" s="31" t="n">
        <f aca="false">VLOOKUP(DX$7,'Sat Curve Sum'!$A$7:$AG$161,4)</f>
        <v>35.78</v>
      </c>
      <c r="DY28" s="31" t="n">
        <f aca="false">VLOOKUP(DY$7,'Sat Curve Sum'!$A$7:$AG$161,4)</f>
        <v>36.39</v>
      </c>
      <c r="DZ28" s="31" t="n">
        <f aca="false">VLOOKUP(DZ$7,'Sat Curve Sum'!$A$7:$AG$161,4)</f>
        <v>45.33</v>
      </c>
      <c r="EA28" s="31" t="n">
        <f aca="false">VLOOKUP(EA$7,'Sat Curve Sum'!$A$7:$AG$161,4)</f>
        <v>49.24</v>
      </c>
      <c r="EB28" s="31" t="n">
        <f aca="false">VLOOKUP(EB$7,'Sat Curve Sum'!$A$7:$AG$161,4)</f>
        <v>44.6</v>
      </c>
      <c r="EC28" s="31" t="n">
        <f aca="false">VLOOKUP(EC$7,'Sat Curve Sum'!$A$7:$AG$161,4)</f>
        <v>41.43</v>
      </c>
      <c r="ED28" s="31" t="n">
        <f aca="false">VLOOKUP(ED$7,'Sat Curve Sum'!$A$7:$AG$161,4)</f>
        <v>39.47</v>
      </c>
      <c r="EE28" s="31" t="n">
        <f aca="false">VLOOKUP(EE$7,'Sat Curve Sum'!$A$7:$AG$161,4)</f>
        <v>40.7</v>
      </c>
      <c r="EF28" s="32"/>
      <c r="EG28" s="32"/>
      <c r="EH28" s="32"/>
      <c r="EI28" s="32"/>
      <c r="EJ28" s="32"/>
      <c r="EK28" s="32"/>
      <c r="EL28" s="32"/>
      <c r="EM28" s="32"/>
      <c r="EN28" s="32"/>
      <c r="EO28" s="32"/>
      <c r="EP28" s="32"/>
      <c r="EQ28" s="32"/>
      <c r="ER28" s="32"/>
      <c r="ES28" s="32"/>
      <c r="ET28" s="32"/>
      <c r="EU28" s="32"/>
      <c r="EV28" s="32"/>
      <c r="EW28" s="32"/>
      <c r="EX28" s="32"/>
      <c r="EY28" s="32"/>
      <c r="EZ28" s="32"/>
      <c r="FA28" s="32"/>
      <c r="FB28" s="32"/>
      <c r="FC28" s="32"/>
      <c r="FD28" s="32"/>
      <c r="FE28" s="32"/>
      <c r="FF28" s="32"/>
      <c r="FG28" s="32"/>
      <c r="FH28" s="32"/>
      <c r="FI28" s="32"/>
      <c r="FJ28" s="32"/>
      <c r="FK28" s="32"/>
      <c r="FL28" s="32"/>
      <c r="FM28" s="32"/>
      <c r="FN28" s="32"/>
      <c r="FO28" s="32"/>
      <c r="FP28" s="32"/>
      <c r="FQ28" s="32"/>
      <c r="FR28" s="32"/>
      <c r="FS28" s="32"/>
      <c r="FT28" s="32"/>
      <c r="FU28" s="32"/>
      <c r="FV28" s="32"/>
      <c r="FW28" s="32"/>
      <c r="FX28" s="32"/>
      <c r="FY28" s="32"/>
      <c r="FZ28" s="32"/>
      <c r="GA28" s="32"/>
      <c r="GB28" s="32"/>
      <c r="GC28" s="32"/>
      <c r="GD28" s="32"/>
      <c r="GE28" s="32"/>
      <c r="GF28" s="32"/>
      <c r="GG28" s="32"/>
      <c r="GH28" s="32"/>
      <c r="GI28" s="32"/>
      <c r="GJ28" s="32"/>
      <c r="GK28" s="32"/>
      <c r="GL28" s="32"/>
      <c r="GM28" s="32"/>
      <c r="GN28" s="32"/>
      <c r="GO28" s="32"/>
      <c r="GP28" s="32"/>
      <c r="GQ28" s="32"/>
      <c r="GR28" s="32"/>
      <c r="GS28" s="32"/>
      <c r="GT28" s="32"/>
      <c r="GU28" s="32"/>
      <c r="GV28" s="32"/>
      <c r="GW28" s="32"/>
      <c r="GX28" s="32"/>
      <c r="GY28" s="32"/>
      <c r="GZ28" s="32"/>
      <c r="HA28" s="32"/>
      <c r="HB28" s="32"/>
      <c r="HC28" s="32"/>
      <c r="HD28" s="32"/>
      <c r="HE28" s="32"/>
      <c r="HF28" s="32"/>
      <c r="HG28" s="32"/>
      <c r="HH28" s="32"/>
      <c r="HI28" s="32"/>
      <c r="HJ28" s="32"/>
      <c r="HK28" s="32"/>
      <c r="HL28" s="32"/>
      <c r="HM28" s="32"/>
      <c r="HN28" s="32"/>
      <c r="HO28" s="32"/>
      <c r="HP28" s="32"/>
      <c r="HQ28" s="32"/>
      <c r="HR28" s="32"/>
      <c r="HS28" s="32"/>
      <c r="HT28" s="32"/>
      <c r="HU28" s="32"/>
      <c r="HV28" s="32"/>
      <c r="HW28" s="32"/>
      <c r="HX28" s="32"/>
      <c r="HY28" s="32"/>
      <c r="HZ28" s="32"/>
      <c r="IA28" s="32"/>
      <c r="IB28" s="32"/>
      <c r="IC28" s="32"/>
      <c r="ID28" s="32"/>
      <c r="IE28" s="32"/>
      <c r="IF28" s="32"/>
      <c r="IG28" s="32"/>
      <c r="IH28" s="32"/>
      <c r="II28" s="32"/>
      <c r="IJ28" s="32"/>
      <c r="IK28" s="32"/>
      <c r="IL28" s="32"/>
      <c r="IM28" s="32"/>
      <c r="IN28" s="32"/>
      <c r="IO28" s="32"/>
      <c r="IP28" s="32"/>
      <c r="IQ28" s="32"/>
      <c r="IR28" s="32"/>
      <c r="IS28" s="32"/>
      <c r="IT28" s="32"/>
      <c r="IU28" s="32"/>
      <c r="IV28" s="32"/>
      <c r="IW28" s="32"/>
    </row>
    <row r="29" customFormat="false" ht="14.1" hidden="false" customHeight="true" outlineLevel="0" collapsed="false">
      <c r="A29" s="33" t="s">
        <v>12</v>
      </c>
      <c r="B29" s="47" t="s">
        <v>71</v>
      </c>
      <c r="C29" s="31" t="n">
        <f aca="false">AVERAGE(D29:F29)</f>
        <v>30.6666666666667</v>
      </c>
      <c r="D29" s="41" t="n">
        <f aca="true">IF(ISERROR(AVERAGE(OFFSET('Sat Curve Sum'!$C$6,1,0,2,1))),0,AVERAGE(OFFSET('Sat Curve Sum'!$C$6,1,0,2,1)))</f>
        <v>27</v>
      </c>
      <c r="E29" s="41" t="n">
        <f aca="true">IF(ISERROR((SUM(OFFSET('Sat Curve Sum'!$C$6,3,0,2,1))+2*'Sat Curve Sum Backup'!$C$9)/4),'Sat Curve Sum Backup'!$C$9,(SUM(OFFSET('Sat Curve Sum'!$C$6,3,0,2,1))+2*'Sat Curve Sum Backup'!$C$9)/4)</f>
        <v>28.75</v>
      </c>
      <c r="F29" s="41" t="n">
        <f aca="false">VLOOKUP(F$7,'Sat Curve Sum'!$A$7:$AG$161,3)</f>
        <v>36.25</v>
      </c>
      <c r="G29" s="277" t="n">
        <f aca="false">AVERAGE(D29,E29,F29)</f>
        <v>30.6666666666667</v>
      </c>
      <c r="H29" s="283" t="n">
        <f aca="false">AB29</f>
        <v>35.6</v>
      </c>
      <c r="I29" s="283" t="n">
        <f aca="false">AC29</f>
        <v>33.9</v>
      </c>
      <c r="J29" s="283" t="n">
        <f aca="false">AD29</f>
        <v>30.5</v>
      </c>
      <c r="K29" s="283" t="n">
        <f aca="false">AE29</f>
        <v>30</v>
      </c>
      <c r="L29" s="283" t="n">
        <f aca="false">AF29</f>
        <v>29</v>
      </c>
      <c r="M29" s="283" t="n">
        <f aca="false">AG29</f>
        <v>30.5</v>
      </c>
      <c r="N29" s="283" t="n">
        <f aca="false">AH29</f>
        <v>44</v>
      </c>
      <c r="O29" s="283" t="n">
        <f aca="false">AI29</f>
        <v>51</v>
      </c>
      <c r="P29" s="283" t="n">
        <f aca="false">AJ29</f>
        <v>45</v>
      </c>
      <c r="Q29" s="283" t="n">
        <f aca="false">AK29</f>
        <v>35.5</v>
      </c>
      <c r="R29" s="283" t="n">
        <f aca="false">AL29</f>
        <v>33.5</v>
      </c>
      <c r="S29" s="283" t="n">
        <f aca="false">AM29</f>
        <v>35.75</v>
      </c>
      <c r="T29" s="277" t="n">
        <f aca="false">AVERAGE(AB29:AM29)</f>
        <v>36.1875</v>
      </c>
      <c r="U29" s="277" t="n">
        <f aca="false">AVERAGE(AN29:AY29)</f>
        <v>39.8958333333333</v>
      </c>
      <c r="V29" s="299" t="n">
        <f aca="false">AVERAGE(AZ29:EE29)</f>
        <v>42.767380952381</v>
      </c>
      <c r="W29" s="284"/>
      <c r="X29" s="285" t="n">
        <f aca="false">AVERAGE(D29:F29,AB29:EE29)</f>
        <v>41.4185585585586</v>
      </c>
      <c r="Y29" s="281"/>
      <c r="Z29" s="282"/>
      <c r="AA29" s="32"/>
      <c r="AB29" s="41" t="n">
        <f aca="false">VLOOKUP(AB$7,'Sat Curve Sum'!$A$7:$AG$161,3)</f>
        <v>35.6</v>
      </c>
      <c r="AC29" s="41" t="n">
        <f aca="false">VLOOKUP(AC$7,'Sat Curve Sum'!$A$7:$AG$161,3)</f>
        <v>33.9</v>
      </c>
      <c r="AD29" s="41" t="n">
        <f aca="false">VLOOKUP(AD$7,'Sat Curve Sum'!$A$7:$AG$161,3)</f>
        <v>30.5</v>
      </c>
      <c r="AE29" s="41" t="n">
        <f aca="false">VLOOKUP(AE$7,'Sat Curve Sum'!$A$7:$AG$161,3)</f>
        <v>30</v>
      </c>
      <c r="AF29" s="41" t="n">
        <f aca="false">VLOOKUP(AF$7,'Sat Curve Sum'!$A$7:$AG$161,3)</f>
        <v>29</v>
      </c>
      <c r="AG29" s="41" t="n">
        <f aca="false">VLOOKUP(AG$7,'Sat Curve Sum'!$A$7:$AG$161,3)</f>
        <v>30.5</v>
      </c>
      <c r="AH29" s="41" t="n">
        <f aca="false">VLOOKUP(AH$7,'Sat Curve Sum'!$A$7:$AG$161,3)</f>
        <v>44</v>
      </c>
      <c r="AI29" s="41" t="n">
        <f aca="false">VLOOKUP(AI$7,'Sat Curve Sum'!$A$7:$AG$161,3)</f>
        <v>51</v>
      </c>
      <c r="AJ29" s="41" t="n">
        <f aca="false">VLOOKUP(AJ$7,'Sat Curve Sum'!$A$7:$AG$161,3)</f>
        <v>45</v>
      </c>
      <c r="AK29" s="41" t="n">
        <f aca="false">VLOOKUP(AK$7,'Sat Curve Sum'!$A$7:$AG$161,3)</f>
        <v>35.5</v>
      </c>
      <c r="AL29" s="41" t="n">
        <f aca="false">VLOOKUP(AL$7,'Sat Curve Sum'!$A$7:$AG$161,3)</f>
        <v>33.5</v>
      </c>
      <c r="AM29" s="41" t="n">
        <f aca="false">VLOOKUP(AM$7,'Sat Curve Sum'!$A$7:$AG$161,3)</f>
        <v>35.75</v>
      </c>
      <c r="AN29" s="41" t="n">
        <f aca="false">VLOOKUP(AN$7,'Sat Curve Sum'!$A$7:$AG$161,3)</f>
        <v>39.75</v>
      </c>
      <c r="AO29" s="41" t="n">
        <f aca="false">VLOOKUP(AO$7,'Sat Curve Sum'!$A$7:$AG$161,3)</f>
        <v>38.25</v>
      </c>
      <c r="AP29" s="41" t="n">
        <f aca="false">VLOOKUP(AP$7,'Sat Curve Sum'!$A$7:$AG$161,3)</f>
        <v>34</v>
      </c>
      <c r="AQ29" s="41" t="n">
        <f aca="false">VLOOKUP(AQ$7,'Sat Curve Sum'!$A$7:$AG$161,3)</f>
        <v>34.25</v>
      </c>
      <c r="AR29" s="41" t="n">
        <f aca="false">VLOOKUP(AR$7,'Sat Curve Sum'!$A$7:$AG$161,3)</f>
        <v>30.75</v>
      </c>
      <c r="AS29" s="41" t="n">
        <f aca="false">VLOOKUP(AS$7,'Sat Curve Sum'!$A$7:$AG$161,3)</f>
        <v>32</v>
      </c>
      <c r="AT29" s="41" t="n">
        <f aca="false">VLOOKUP(AT$7,'Sat Curve Sum'!$A$7:$AG$161,3)</f>
        <v>51.5</v>
      </c>
      <c r="AU29" s="41" t="n">
        <f aca="false">VLOOKUP(AU$7,'Sat Curve Sum'!$A$7:$AG$161,3)</f>
        <v>58.5</v>
      </c>
      <c r="AV29" s="41" t="n">
        <f aca="false">VLOOKUP(AV$7,'Sat Curve Sum'!$A$7:$AG$161,3)</f>
        <v>49</v>
      </c>
      <c r="AW29" s="41" t="n">
        <f aca="false">VLOOKUP(AW$7,'Sat Curve Sum'!$A$7:$AG$161,3)</f>
        <v>38.75</v>
      </c>
      <c r="AX29" s="41" t="n">
        <f aca="false">VLOOKUP(AX$7,'Sat Curve Sum'!$A$7:$AG$161,3)</f>
        <v>34.75</v>
      </c>
      <c r="AY29" s="41" t="n">
        <f aca="false">VLOOKUP(AY$7,'Sat Curve Sum'!$A$7:$AG$161,3)</f>
        <v>37.25</v>
      </c>
      <c r="AZ29" s="41" t="n">
        <f aca="false">VLOOKUP(AZ$7,'Sat Curve Sum'!$A$7:$AG$161,3)</f>
        <v>40.27</v>
      </c>
      <c r="BA29" s="41" t="n">
        <f aca="false">VLOOKUP(BA$7,'Sat Curve Sum'!$A$7:$AG$161,3)</f>
        <v>38.98</v>
      </c>
      <c r="BB29" s="41" t="n">
        <f aca="false">VLOOKUP(BB$7,'Sat Curve Sum'!$A$7:$AG$161,3)</f>
        <v>35.32</v>
      </c>
      <c r="BC29" s="41" t="n">
        <f aca="false">VLOOKUP(BC$7,'Sat Curve Sum'!$A$7:$AG$161,3)</f>
        <v>35.54</v>
      </c>
      <c r="BD29" s="41" t="n">
        <f aca="false">VLOOKUP(BD$7,'Sat Curve Sum'!$A$7:$AG$161,3)</f>
        <v>32.53</v>
      </c>
      <c r="BE29" s="41" t="n">
        <f aca="false">VLOOKUP(BE$7,'Sat Curve Sum'!$A$7:$AG$161,3)</f>
        <v>33.6</v>
      </c>
      <c r="BF29" s="41" t="n">
        <f aca="false">VLOOKUP(BF$7,'Sat Curve Sum'!$A$7:$AG$161,3)</f>
        <v>50.39</v>
      </c>
      <c r="BG29" s="41" t="n">
        <f aca="false">VLOOKUP(BG$7,'Sat Curve Sum'!$A$7:$AG$161,3)</f>
        <v>56.41</v>
      </c>
      <c r="BH29" s="41" t="n">
        <f aca="false">VLOOKUP(BH$7,'Sat Curve Sum'!$A$7:$AG$161,3)</f>
        <v>48.24</v>
      </c>
      <c r="BI29" s="41" t="n">
        <f aca="false">VLOOKUP(BI$7,'Sat Curve Sum'!$A$7:$AG$161,3)</f>
        <v>39.42</v>
      </c>
      <c r="BJ29" s="41" t="n">
        <f aca="false">VLOOKUP(BJ$7,'Sat Curve Sum'!$A$7:$AG$161,3)</f>
        <v>35.98</v>
      </c>
      <c r="BK29" s="41" t="n">
        <f aca="false">VLOOKUP(BK$7,'Sat Curve Sum'!$A$7:$AG$161,3)</f>
        <v>38.13</v>
      </c>
      <c r="BL29" s="41" t="n">
        <f aca="false">VLOOKUP(BL$7,'Sat Curve Sum'!$A$7:$AG$161,3)</f>
        <v>40.76</v>
      </c>
      <c r="BM29" s="41" t="n">
        <f aca="false">VLOOKUP(BM$7,'Sat Curve Sum'!$A$7:$AG$161,3)</f>
        <v>39.66</v>
      </c>
      <c r="BN29" s="41" t="n">
        <f aca="false">VLOOKUP(BN$7,'Sat Curve Sum'!$A$7:$AG$161,3)</f>
        <v>36.52</v>
      </c>
      <c r="BO29" s="41" t="n">
        <f aca="false">VLOOKUP(BO$7,'Sat Curve Sum'!$A$7:$AG$161,3)</f>
        <v>36.71</v>
      </c>
      <c r="BP29" s="41" t="n">
        <f aca="false">VLOOKUP(BP$7,'Sat Curve Sum'!$A$7:$AG$161,3)</f>
        <v>34.12</v>
      </c>
      <c r="BQ29" s="41" t="n">
        <f aca="false">VLOOKUP(BQ$7,'Sat Curve Sum'!$A$7:$AG$161,3)</f>
        <v>35.05</v>
      </c>
      <c r="BR29" s="41" t="n">
        <f aca="false">VLOOKUP(BR$7,'Sat Curve Sum'!$A$7:$AG$161,3)</f>
        <v>49.5</v>
      </c>
      <c r="BS29" s="41" t="n">
        <f aca="false">VLOOKUP(BS$7,'Sat Curve Sum'!$A$7:$AG$161,3)</f>
        <v>54.69</v>
      </c>
      <c r="BT29" s="41" t="n">
        <f aca="false">VLOOKUP(BT$7,'Sat Curve Sum'!$A$7:$AG$161,3)</f>
        <v>47.66</v>
      </c>
      <c r="BU29" s="41" t="n">
        <f aca="false">VLOOKUP(BU$7,'Sat Curve Sum'!$A$7:$AG$161,3)</f>
        <v>40.07</v>
      </c>
      <c r="BV29" s="41" t="n">
        <f aca="false">VLOOKUP(BV$7,'Sat Curve Sum'!$A$7:$AG$161,3)</f>
        <v>37.11</v>
      </c>
      <c r="BW29" s="41" t="n">
        <f aca="false">VLOOKUP(BW$7,'Sat Curve Sum'!$A$7:$AG$161,3)</f>
        <v>38.97</v>
      </c>
      <c r="BX29" s="41" t="n">
        <f aca="false">VLOOKUP(BX$7,'Sat Curve Sum'!$A$7:$AG$161,3)</f>
        <v>41.51</v>
      </c>
      <c r="BY29" s="41" t="n">
        <f aca="false">VLOOKUP(BY$7,'Sat Curve Sum'!$A$7:$AG$161,3)</f>
        <v>40.5</v>
      </c>
      <c r="BZ29" s="41" t="n">
        <f aca="false">VLOOKUP(BZ$7,'Sat Curve Sum'!$A$7:$AG$161,3)</f>
        <v>37.62</v>
      </c>
      <c r="CA29" s="41" t="n">
        <f aca="false">VLOOKUP(CA$7,'Sat Curve Sum'!$A$7:$AG$161,3)</f>
        <v>37.8</v>
      </c>
      <c r="CB29" s="41" t="n">
        <f aca="false">VLOOKUP(CB$7,'Sat Curve Sum'!$A$7:$AG$161,3)</f>
        <v>35.43</v>
      </c>
      <c r="CC29" s="41" t="n">
        <f aca="false">VLOOKUP(CC$7,'Sat Curve Sum'!$A$7:$AG$161,3)</f>
        <v>36.29</v>
      </c>
      <c r="CD29" s="41" t="n">
        <f aca="false">VLOOKUP(CD$7,'Sat Curve Sum'!$A$7:$AG$161,3)</f>
        <v>49.54</v>
      </c>
      <c r="CE29" s="41" t="n">
        <f aca="false">VLOOKUP(CE$7,'Sat Curve Sum'!$A$7:$AG$161,3)</f>
        <v>54.3</v>
      </c>
      <c r="CF29" s="41" t="n">
        <f aca="false">VLOOKUP(CF$7,'Sat Curve Sum'!$A$7:$AG$161,3)</f>
        <v>47.86</v>
      </c>
      <c r="CG29" s="41" t="n">
        <f aca="false">VLOOKUP(CG$7,'Sat Curve Sum'!$A$7:$AG$161,3)</f>
        <v>40.9</v>
      </c>
      <c r="CH29" s="41" t="n">
        <f aca="false">VLOOKUP(CH$7,'Sat Curve Sum'!$A$7:$AG$161,3)</f>
        <v>38.2</v>
      </c>
      <c r="CI29" s="41" t="n">
        <f aca="false">VLOOKUP(CI$7,'Sat Curve Sum'!$A$7:$AG$161,3)</f>
        <v>39.9</v>
      </c>
      <c r="CJ29" s="41" t="n">
        <f aca="false">VLOOKUP(CJ$7,'Sat Curve Sum'!$A$7:$AG$161,3)</f>
        <v>42.46</v>
      </c>
      <c r="CK29" s="41" t="n">
        <f aca="false">VLOOKUP(CK$7,'Sat Curve Sum'!$A$7:$AG$161,3)</f>
        <v>41.54</v>
      </c>
      <c r="CL29" s="41" t="n">
        <f aca="false">VLOOKUP(CL$7,'Sat Curve Sum'!$A$7:$AG$161,3)</f>
        <v>38.89</v>
      </c>
      <c r="CM29" s="41" t="n">
        <f aca="false">VLOOKUP(CM$7,'Sat Curve Sum'!$A$7:$AG$161,3)</f>
        <v>39.05</v>
      </c>
      <c r="CN29" s="41" t="n">
        <f aca="false">VLOOKUP(CN$7,'Sat Curve Sum'!$A$7:$AG$161,3)</f>
        <v>36.88</v>
      </c>
      <c r="CO29" s="41" t="n">
        <f aca="false">VLOOKUP(CO$7,'Sat Curve Sum'!$A$7:$AG$161,3)</f>
        <v>37.66</v>
      </c>
      <c r="CP29" s="41" t="n">
        <f aca="false">VLOOKUP(CP$7,'Sat Curve Sum'!$A$7:$AG$161,3)</f>
        <v>49.86</v>
      </c>
      <c r="CQ29" s="41" t="n">
        <f aca="false">VLOOKUP(CQ$7,'Sat Curve Sum'!$A$7:$AG$161,3)</f>
        <v>54.25</v>
      </c>
      <c r="CR29" s="41" t="n">
        <f aca="false">VLOOKUP(CR$7,'Sat Curve Sum'!$A$7:$AG$161,3)</f>
        <v>48.32</v>
      </c>
      <c r="CS29" s="41" t="n">
        <f aca="false">VLOOKUP(CS$7,'Sat Curve Sum'!$A$7:$AG$161,3)</f>
        <v>41.92</v>
      </c>
      <c r="CT29" s="41" t="n">
        <f aca="false">VLOOKUP(CT$7,'Sat Curve Sum'!$A$7:$AG$161,3)</f>
        <v>39.43</v>
      </c>
      <c r="CU29" s="41" t="n">
        <f aca="false">VLOOKUP(CU$7,'Sat Curve Sum'!$A$7:$AG$161,3)</f>
        <v>41</v>
      </c>
      <c r="CV29" s="41" t="n">
        <f aca="false">VLOOKUP(CV$7,'Sat Curve Sum'!$A$7:$AG$161,3)</f>
        <v>43.41</v>
      </c>
      <c r="CW29" s="41" t="n">
        <f aca="false">VLOOKUP(CW$7,'Sat Curve Sum'!$A$7:$AG$161,3)</f>
        <v>42.54</v>
      </c>
      <c r="CX29" s="41" t="n">
        <f aca="false">VLOOKUP(CX$7,'Sat Curve Sum'!$A$7:$AG$161,3)</f>
        <v>40.05</v>
      </c>
      <c r="CY29" s="41" t="n">
        <f aca="false">VLOOKUP(CY$7,'Sat Curve Sum'!$A$7:$AG$161,3)</f>
        <v>40.21</v>
      </c>
      <c r="CZ29" s="41" t="n">
        <f aca="false">VLOOKUP(CZ$7,'Sat Curve Sum'!$A$7:$AG$161,3)</f>
        <v>38.16</v>
      </c>
      <c r="DA29" s="41" t="n">
        <f aca="false">VLOOKUP(DA$7,'Sat Curve Sum'!$A$7:$AG$161,3)</f>
        <v>38.91</v>
      </c>
      <c r="DB29" s="41" t="n">
        <f aca="false">VLOOKUP(DB$7,'Sat Curve Sum'!$A$7:$AG$161,3)</f>
        <v>50.38</v>
      </c>
      <c r="DC29" s="41" t="n">
        <f aca="false">VLOOKUP(DC$7,'Sat Curve Sum'!$A$7:$AG$161,3)</f>
        <v>54.51</v>
      </c>
      <c r="DD29" s="41" t="n">
        <f aca="false">VLOOKUP(DD$7,'Sat Curve Sum'!$A$7:$AG$161,3)</f>
        <v>48.93</v>
      </c>
      <c r="DE29" s="41" t="n">
        <f aca="false">VLOOKUP(DE$7,'Sat Curve Sum'!$A$7:$AG$161,3)</f>
        <v>42.92</v>
      </c>
      <c r="DF29" s="41" t="n">
        <f aca="false">VLOOKUP(DF$7,'Sat Curve Sum'!$A$7:$AG$161,3)</f>
        <v>40.57</v>
      </c>
      <c r="DG29" s="41" t="n">
        <f aca="false">VLOOKUP(DG$7,'Sat Curve Sum'!$A$7:$AG$161,3)</f>
        <v>42.05</v>
      </c>
      <c r="DH29" s="41" t="n">
        <f aca="false">VLOOKUP(DH$7,'Sat Curve Sum'!$A$7:$AG$161,3)</f>
        <v>44.46</v>
      </c>
      <c r="DI29" s="41" t="n">
        <f aca="false">VLOOKUP(DI$7,'Sat Curve Sum'!$A$7:$AG$161,3)</f>
        <v>43.64</v>
      </c>
      <c r="DJ29" s="41" t="n">
        <f aca="false">VLOOKUP(DJ$7,'Sat Curve Sum'!$A$7:$AG$161,3)</f>
        <v>41.3</v>
      </c>
      <c r="DK29" s="41" t="n">
        <f aca="false">VLOOKUP(DK$7,'Sat Curve Sum'!$A$7:$AG$161,3)</f>
        <v>41.45</v>
      </c>
      <c r="DL29" s="41" t="n">
        <f aca="false">VLOOKUP(DL$7,'Sat Curve Sum'!$A$7:$AG$161,3)</f>
        <v>39.52</v>
      </c>
      <c r="DM29" s="41" t="n">
        <f aca="false">VLOOKUP(DM$7,'Sat Curve Sum'!$A$7:$AG$161,3)</f>
        <v>40.23</v>
      </c>
      <c r="DN29" s="41" t="n">
        <f aca="false">VLOOKUP(DN$7,'Sat Curve Sum'!$A$7:$AG$161,3)</f>
        <v>51.04</v>
      </c>
      <c r="DO29" s="41" t="n">
        <f aca="false">VLOOKUP(DO$7,'Sat Curve Sum'!$A$7:$AG$161,3)</f>
        <v>54.92</v>
      </c>
      <c r="DP29" s="41" t="n">
        <f aca="false">VLOOKUP(DP$7,'Sat Curve Sum'!$A$7:$AG$161,3)</f>
        <v>49.67</v>
      </c>
      <c r="DQ29" s="41" t="n">
        <f aca="false">VLOOKUP(DQ$7,'Sat Curve Sum'!$A$7:$AG$161,3)</f>
        <v>44.01</v>
      </c>
      <c r="DR29" s="41" t="n">
        <f aca="false">VLOOKUP(DR$7,'Sat Curve Sum'!$A$7:$AG$161,3)</f>
        <v>41.8</v>
      </c>
      <c r="DS29" s="41" t="n">
        <f aca="false">VLOOKUP(DS$7,'Sat Curve Sum'!$A$7:$AG$161,3)</f>
        <v>43.2</v>
      </c>
      <c r="DT29" s="41" t="n">
        <f aca="false">VLOOKUP(DT$7,'Sat Curve Sum'!$A$7:$AG$161,3)</f>
        <v>45.52</v>
      </c>
      <c r="DU29" s="41" t="n">
        <f aca="false">VLOOKUP(DU$7,'Sat Curve Sum'!$A$7:$AG$161,3)</f>
        <v>44.75</v>
      </c>
      <c r="DV29" s="41" t="n">
        <f aca="false">VLOOKUP(DV$7,'Sat Curve Sum'!$A$7:$AG$161,3)</f>
        <v>42.54</v>
      </c>
      <c r="DW29" s="41" t="n">
        <f aca="false">VLOOKUP(DW$7,'Sat Curve Sum'!$A$7:$AG$161,3)</f>
        <v>42.68</v>
      </c>
      <c r="DX29" s="41" t="n">
        <f aca="false">VLOOKUP(DX$7,'Sat Curve Sum'!$A$7:$AG$161,3)</f>
        <v>40.87</v>
      </c>
      <c r="DY29" s="41" t="n">
        <f aca="false">VLOOKUP(DY$7,'Sat Curve Sum'!$A$7:$AG$161,3)</f>
        <v>41.53</v>
      </c>
      <c r="DZ29" s="41" t="n">
        <f aca="false">VLOOKUP(DZ$7,'Sat Curve Sum'!$A$7:$AG$161,3)</f>
        <v>51.71</v>
      </c>
      <c r="EA29" s="41" t="n">
        <f aca="false">VLOOKUP(EA$7,'Sat Curve Sum'!$A$7:$AG$161,3)</f>
        <v>55.37</v>
      </c>
      <c r="EB29" s="41" t="n">
        <f aca="false">VLOOKUP(EB$7,'Sat Curve Sum'!$A$7:$AG$161,3)</f>
        <v>50.43</v>
      </c>
      <c r="EC29" s="41" t="n">
        <f aca="false">VLOOKUP(EC$7,'Sat Curve Sum'!$A$7:$AG$161,3)</f>
        <v>45.09</v>
      </c>
      <c r="ED29" s="41" t="n">
        <f aca="false">VLOOKUP(ED$7,'Sat Curve Sum'!$A$7:$AG$161,3)</f>
        <v>43.02</v>
      </c>
      <c r="EE29" s="41" t="n">
        <f aca="false">VLOOKUP(EE$7,'Sat Curve Sum'!$A$7:$AG$161,3)</f>
        <v>44.33</v>
      </c>
      <c r="EF29" s="32"/>
      <c r="EG29" s="32"/>
      <c r="EH29" s="32"/>
      <c r="EI29" s="32"/>
      <c r="EJ29" s="32"/>
      <c r="EK29" s="32"/>
      <c r="EL29" s="32"/>
      <c r="EM29" s="32"/>
      <c r="EN29" s="32"/>
      <c r="EO29" s="32"/>
      <c r="EP29" s="32"/>
      <c r="EQ29" s="32"/>
      <c r="ER29" s="32"/>
      <c r="ES29" s="32"/>
      <c r="ET29" s="32"/>
      <c r="EU29" s="32"/>
      <c r="EV29" s="32"/>
      <c r="EW29" s="32"/>
      <c r="EX29" s="32"/>
      <c r="EY29" s="32"/>
      <c r="EZ29" s="32"/>
      <c r="FA29" s="32"/>
      <c r="FB29" s="32"/>
      <c r="FC29" s="32"/>
      <c r="FD29" s="32"/>
      <c r="FE29" s="32"/>
      <c r="FF29" s="32"/>
      <c r="FG29" s="32"/>
      <c r="FH29" s="32"/>
      <c r="FI29" s="32"/>
      <c r="FJ29" s="32"/>
      <c r="FK29" s="32"/>
      <c r="FL29" s="32"/>
      <c r="FM29" s="32"/>
      <c r="FN29" s="32"/>
      <c r="FO29" s="32"/>
      <c r="FP29" s="32"/>
      <c r="FQ29" s="32"/>
      <c r="FR29" s="32"/>
      <c r="FS29" s="32"/>
      <c r="FT29" s="32"/>
      <c r="FU29" s="32"/>
      <c r="FV29" s="32"/>
      <c r="FW29" s="32"/>
      <c r="FX29" s="32"/>
      <c r="FY29" s="32"/>
      <c r="FZ29" s="32"/>
      <c r="GA29" s="32"/>
      <c r="GB29" s="32"/>
      <c r="GC29" s="32"/>
      <c r="GD29" s="32"/>
      <c r="GE29" s="32"/>
      <c r="GF29" s="32"/>
      <c r="GG29" s="32"/>
      <c r="GH29" s="32"/>
      <c r="GI29" s="32"/>
      <c r="GJ29" s="32"/>
      <c r="GK29" s="32"/>
      <c r="GL29" s="32"/>
      <c r="GM29" s="32"/>
      <c r="GN29" s="32"/>
      <c r="GO29" s="32"/>
      <c r="GP29" s="32"/>
      <c r="GQ29" s="32"/>
      <c r="GR29" s="32"/>
      <c r="GS29" s="32"/>
      <c r="GT29" s="32"/>
      <c r="GU29" s="32"/>
      <c r="GV29" s="32"/>
      <c r="GW29" s="32"/>
      <c r="GX29" s="32"/>
      <c r="GY29" s="32"/>
      <c r="GZ29" s="32"/>
      <c r="HA29" s="32"/>
      <c r="HB29" s="32"/>
      <c r="HC29" s="32"/>
      <c r="HD29" s="32"/>
      <c r="HE29" s="32"/>
      <c r="HF29" s="32"/>
      <c r="HG29" s="32"/>
      <c r="HH29" s="32"/>
      <c r="HI29" s="32"/>
      <c r="HJ29" s="32"/>
      <c r="HK29" s="32"/>
      <c r="HL29" s="32"/>
      <c r="HM29" s="32"/>
      <c r="HN29" s="32"/>
      <c r="HO29" s="32"/>
      <c r="HP29" s="32"/>
      <c r="HQ29" s="32"/>
      <c r="HR29" s="32"/>
      <c r="HS29" s="32"/>
      <c r="HT29" s="32"/>
      <c r="HU29" s="32"/>
      <c r="HV29" s="32"/>
      <c r="HW29" s="32"/>
      <c r="HX29" s="32"/>
      <c r="HY29" s="32"/>
      <c r="HZ29" s="32"/>
      <c r="IA29" s="32"/>
      <c r="IB29" s="32"/>
      <c r="IC29" s="32"/>
      <c r="ID29" s="32"/>
      <c r="IE29" s="32"/>
      <c r="IF29" s="32"/>
      <c r="IG29" s="32"/>
      <c r="IH29" s="32"/>
      <c r="II29" s="32"/>
      <c r="IJ29" s="32"/>
      <c r="IK29" s="32"/>
      <c r="IL29" s="32"/>
      <c r="IM29" s="32"/>
      <c r="IN29" s="32"/>
      <c r="IO29" s="32"/>
      <c r="IP29" s="32"/>
      <c r="IQ29" s="32"/>
      <c r="IR29" s="32"/>
      <c r="IS29" s="32"/>
      <c r="IT29" s="32"/>
      <c r="IU29" s="32"/>
      <c r="IV29" s="32"/>
      <c r="IW29" s="32"/>
    </row>
    <row r="30" customFormat="false" ht="14.1" hidden="false" customHeight="true" outlineLevel="0" collapsed="false">
      <c r="A30" s="33" t="s">
        <v>14</v>
      </c>
      <c r="B30" s="46"/>
      <c r="C30" s="31" t="n">
        <f aca="false">AVERAGE(D30:F30)</f>
        <v>30.625</v>
      </c>
      <c r="D30" s="41" t="n">
        <f aca="true">IF(ISERROR(AVERAGE(OFFSET('Sat Curve Sum'!$E$6,1,0,2,1))),0,AVERAGE(OFFSET('Sat Curve Sum'!$E$6,1,0,2,1)))</f>
        <v>27.25</v>
      </c>
      <c r="E30" s="41" t="n">
        <f aca="true">IF(ISERROR((SUM(OFFSET('Sat Curve Sum'!$E$6,3,0,2,1))+2*'Sat Curve Sum Backup'!$E$9)/4),'Sat Curve Sum Backup'!$E$9,(SUM(OFFSET('Sat Curve Sum'!$E$6,3,0,2,1))+2*'Sat Curve Sum Backup'!$E$9)/4)</f>
        <v>28.625</v>
      </c>
      <c r="F30" s="41" t="n">
        <f aca="false">VLOOKUP(F$7,'Sat Curve Sum'!$A$7:$AG$161,5)</f>
        <v>36</v>
      </c>
      <c r="G30" s="277" t="n">
        <f aca="false">AVERAGE(D30,E30,F30)</f>
        <v>30.625</v>
      </c>
      <c r="H30" s="283" t="n">
        <f aca="false">AB30</f>
        <v>35.75</v>
      </c>
      <c r="I30" s="283" t="n">
        <f aca="false">AC30</f>
        <v>35.5</v>
      </c>
      <c r="J30" s="283" t="n">
        <f aca="false">AD30</f>
        <v>33</v>
      </c>
      <c r="K30" s="283" t="n">
        <f aca="false">AE30</f>
        <v>30.5</v>
      </c>
      <c r="L30" s="283" t="n">
        <f aca="false">AF30</f>
        <v>30.5</v>
      </c>
      <c r="M30" s="283" t="n">
        <f aca="false">AG30</f>
        <v>37</v>
      </c>
      <c r="N30" s="283" t="n">
        <f aca="false">AH30</f>
        <v>46</v>
      </c>
      <c r="O30" s="283" t="n">
        <f aca="false">AI30</f>
        <v>53</v>
      </c>
      <c r="P30" s="283" t="n">
        <f aca="false">AJ30</f>
        <v>44.5</v>
      </c>
      <c r="Q30" s="283" t="n">
        <f aca="false">AK30</f>
        <v>38</v>
      </c>
      <c r="R30" s="283" t="n">
        <f aca="false">AL30</f>
        <v>34.5</v>
      </c>
      <c r="S30" s="283" t="n">
        <f aca="false">AM30</f>
        <v>38.25</v>
      </c>
      <c r="T30" s="277" t="n">
        <f aca="false">AVERAGE(AB30:AM30)</f>
        <v>38.0416666666667</v>
      </c>
      <c r="U30" s="277" t="n">
        <f aca="false">AVERAGE(AN30:AY30)</f>
        <v>42</v>
      </c>
      <c r="V30" s="299" t="n">
        <f aca="false">AVERAGE(AZ30:EE30)</f>
        <v>43.6246428571429</v>
      </c>
      <c r="W30" s="284"/>
      <c r="X30" s="285" t="n">
        <f aca="false">AVERAGE(D30:F30,AB30:EE30)</f>
        <v>42.4940990990991</v>
      </c>
      <c r="Y30" s="281"/>
      <c r="Z30" s="282"/>
      <c r="AA30" s="32"/>
      <c r="AB30" s="41" t="n">
        <f aca="false">VLOOKUP(AB$7,'Sat Curve Sum'!$A$7:$AG$161,5)</f>
        <v>35.75</v>
      </c>
      <c r="AC30" s="41" t="n">
        <f aca="false">VLOOKUP(AC$7,'Sat Curve Sum'!$A$7:$AG$161,5)</f>
        <v>35.5</v>
      </c>
      <c r="AD30" s="41" t="n">
        <f aca="false">VLOOKUP(AD$7,'Sat Curve Sum'!$A$7:$AG$161,5)</f>
        <v>33</v>
      </c>
      <c r="AE30" s="41" t="n">
        <f aca="false">VLOOKUP(AE$7,'Sat Curve Sum'!$A$7:$AG$161,5)</f>
        <v>30.5</v>
      </c>
      <c r="AF30" s="41" t="n">
        <f aca="false">VLOOKUP(AF$7,'Sat Curve Sum'!$A$7:$AG$161,5)</f>
        <v>30.5</v>
      </c>
      <c r="AG30" s="41" t="n">
        <f aca="false">VLOOKUP(AG$7,'Sat Curve Sum'!$A$7:$AG$161,5)</f>
        <v>37</v>
      </c>
      <c r="AH30" s="41" t="n">
        <f aca="false">VLOOKUP(AH$7,'Sat Curve Sum'!$A$7:$AG$161,5)</f>
        <v>46</v>
      </c>
      <c r="AI30" s="41" t="n">
        <f aca="false">VLOOKUP(AI$7,'Sat Curve Sum'!$A$7:$AG$161,5)</f>
        <v>53</v>
      </c>
      <c r="AJ30" s="41" t="n">
        <f aca="false">VLOOKUP(AJ$7,'Sat Curve Sum'!$A$7:$AG$161,5)</f>
        <v>44.5</v>
      </c>
      <c r="AK30" s="41" t="n">
        <f aca="false">VLOOKUP(AK$7,'Sat Curve Sum'!$A$7:$AG$161,5)</f>
        <v>38</v>
      </c>
      <c r="AL30" s="41" t="n">
        <f aca="false">VLOOKUP(AL$7,'Sat Curve Sum'!$A$7:$AG$161,5)</f>
        <v>34.5</v>
      </c>
      <c r="AM30" s="41" t="n">
        <f aca="false">VLOOKUP(AM$7,'Sat Curve Sum'!$A$7:$AG$161,5)</f>
        <v>38.25</v>
      </c>
      <c r="AN30" s="41" t="n">
        <f aca="false">VLOOKUP(AN$7,'Sat Curve Sum'!$A$7:$AG$161,5)</f>
        <v>40</v>
      </c>
      <c r="AO30" s="41" t="n">
        <f aca="false">VLOOKUP(AO$7,'Sat Curve Sum'!$A$7:$AG$161,5)</f>
        <v>39</v>
      </c>
      <c r="AP30" s="41" t="n">
        <f aca="false">VLOOKUP(AP$7,'Sat Curve Sum'!$A$7:$AG$161,5)</f>
        <v>37</v>
      </c>
      <c r="AQ30" s="41" t="n">
        <f aca="false">VLOOKUP(AQ$7,'Sat Curve Sum'!$A$7:$AG$161,5)</f>
        <v>35</v>
      </c>
      <c r="AR30" s="41" t="n">
        <f aca="false">VLOOKUP(AR$7,'Sat Curve Sum'!$A$7:$AG$161,5)</f>
        <v>35</v>
      </c>
      <c r="AS30" s="41" t="n">
        <f aca="false">VLOOKUP(AS$7,'Sat Curve Sum'!$A$7:$AG$161,5)</f>
        <v>39.5</v>
      </c>
      <c r="AT30" s="41" t="n">
        <f aca="false">VLOOKUP(AT$7,'Sat Curve Sum'!$A$7:$AG$161,5)</f>
        <v>49.5</v>
      </c>
      <c r="AU30" s="41" t="n">
        <f aca="false">VLOOKUP(AU$7,'Sat Curve Sum'!$A$7:$AG$161,5)</f>
        <v>58.5</v>
      </c>
      <c r="AV30" s="41" t="n">
        <f aca="false">VLOOKUP(AV$7,'Sat Curve Sum'!$A$7:$AG$161,5)</f>
        <v>53.5</v>
      </c>
      <c r="AW30" s="41" t="n">
        <f aca="false">VLOOKUP(AW$7,'Sat Curve Sum'!$A$7:$AG$161,5)</f>
        <v>39.75</v>
      </c>
      <c r="AX30" s="41" t="n">
        <f aca="false">VLOOKUP(AX$7,'Sat Curve Sum'!$A$7:$AG$161,5)</f>
        <v>37</v>
      </c>
      <c r="AY30" s="41" t="n">
        <f aca="false">VLOOKUP(AY$7,'Sat Curve Sum'!$A$7:$AG$161,5)</f>
        <v>40.25</v>
      </c>
      <c r="AZ30" s="41" t="n">
        <f aca="false">VLOOKUP(AZ$7,'Sat Curve Sum'!$A$7:$AG$161,5)</f>
        <v>40.75</v>
      </c>
      <c r="BA30" s="41" t="n">
        <f aca="false">VLOOKUP(BA$7,'Sat Curve Sum'!$A$7:$AG$161,5)</f>
        <v>39.89</v>
      </c>
      <c r="BB30" s="41" t="n">
        <f aca="false">VLOOKUP(BB$7,'Sat Curve Sum'!$A$7:$AG$161,5)</f>
        <v>38.17</v>
      </c>
      <c r="BC30" s="41" t="n">
        <f aca="false">VLOOKUP(BC$7,'Sat Curve Sum'!$A$7:$AG$161,5)</f>
        <v>36.45</v>
      </c>
      <c r="BD30" s="41" t="n">
        <f aca="false">VLOOKUP(BD$7,'Sat Curve Sum'!$A$7:$AG$161,5)</f>
        <v>36.45</v>
      </c>
      <c r="BE30" s="41" t="n">
        <f aca="false">VLOOKUP(BE$7,'Sat Curve Sum'!$A$7:$AG$161,5)</f>
        <v>40.32</v>
      </c>
      <c r="BF30" s="41" t="n">
        <f aca="false">VLOOKUP(BF$7,'Sat Curve Sum'!$A$7:$AG$161,5)</f>
        <v>48.91</v>
      </c>
      <c r="BG30" s="41" t="n">
        <f aca="false">VLOOKUP(BG$7,'Sat Curve Sum'!$A$7:$AG$161,5)</f>
        <v>56.65</v>
      </c>
      <c r="BH30" s="41" t="n">
        <f aca="false">VLOOKUP(BH$7,'Sat Curve Sum'!$A$7:$AG$161,5)</f>
        <v>52.35</v>
      </c>
      <c r="BI30" s="41" t="n">
        <f aca="false">VLOOKUP(BI$7,'Sat Curve Sum'!$A$7:$AG$161,5)</f>
        <v>40.54</v>
      </c>
      <c r="BJ30" s="41" t="n">
        <f aca="false">VLOOKUP(BJ$7,'Sat Curve Sum'!$A$7:$AG$161,5)</f>
        <v>38</v>
      </c>
      <c r="BK30" s="41" t="n">
        <f aca="false">VLOOKUP(BK$7,'Sat Curve Sum'!$A$7:$AG$161,5)</f>
        <v>40.97</v>
      </c>
      <c r="BL30" s="41" t="n">
        <f aca="false">VLOOKUP(BL$7,'Sat Curve Sum'!$A$7:$AG$161,5)</f>
        <v>41.45</v>
      </c>
      <c r="BM30" s="41" t="n">
        <f aca="false">VLOOKUP(BM$7,'Sat Curve Sum'!$A$7:$AG$161,5)</f>
        <v>40.71</v>
      </c>
      <c r="BN30" s="41" t="n">
        <f aca="false">VLOOKUP(BN$7,'Sat Curve Sum'!$A$7:$AG$161,5)</f>
        <v>39.24</v>
      </c>
      <c r="BO30" s="41" t="n">
        <f aca="false">VLOOKUP(BO$7,'Sat Curve Sum'!$A$7:$AG$161,5)</f>
        <v>37.76</v>
      </c>
      <c r="BP30" s="41" t="n">
        <f aca="false">VLOOKUP(BP$7,'Sat Curve Sum'!$A$7:$AG$161,5)</f>
        <v>37.76</v>
      </c>
      <c r="BQ30" s="41" t="n">
        <f aca="false">VLOOKUP(BQ$7,'Sat Curve Sum'!$A$7:$AG$161,5)</f>
        <v>41.09</v>
      </c>
      <c r="BR30" s="41" t="n">
        <f aca="false">VLOOKUP(BR$7,'Sat Curve Sum'!$A$7:$AG$161,5)</f>
        <v>48.47</v>
      </c>
      <c r="BS30" s="41" t="n">
        <f aca="false">VLOOKUP(BS$7,'Sat Curve Sum'!$A$7:$AG$161,5)</f>
        <v>55.11</v>
      </c>
      <c r="BT30" s="41" t="n">
        <f aca="false">VLOOKUP(BT$7,'Sat Curve Sum'!$A$7:$AG$161,5)</f>
        <v>51.42</v>
      </c>
      <c r="BU30" s="41" t="n">
        <f aca="false">VLOOKUP(BU$7,'Sat Curve Sum'!$A$7:$AG$161,5)</f>
        <v>41.27</v>
      </c>
      <c r="BV30" s="41" t="n">
        <f aca="false">VLOOKUP(BV$7,'Sat Curve Sum'!$A$7:$AG$161,5)</f>
        <v>38.92</v>
      </c>
      <c r="BW30" s="41" t="n">
        <f aca="false">VLOOKUP(BW$7,'Sat Curve Sum'!$A$7:$AG$161,5)</f>
        <v>41.64</v>
      </c>
      <c r="BX30" s="41" t="n">
        <f aca="false">VLOOKUP(BX$7,'Sat Curve Sum'!$A$7:$AG$161,5)</f>
        <v>41.99</v>
      </c>
      <c r="BY30" s="41" t="n">
        <f aca="false">VLOOKUP(BY$7,'Sat Curve Sum'!$A$7:$AG$161,5)</f>
        <v>41.32</v>
      </c>
      <c r="BZ30" s="41" t="n">
        <f aca="false">VLOOKUP(BZ$7,'Sat Curve Sum'!$A$7:$AG$161,5)</f>
        <v>39.98</v>
      </c>
      <c r="CA30" s="41" t="n">
        <f aca="false">VLOOKUP(CA$7,'Sat Curve Sum'!$A$7:$AG$161,5)</f>
        <v>38.64</v>
      </c>
      <c r="CB30" s="41" t="n">
        <f aca="false">VLOOKUP(CB$7,'Sat Curve Sum'!$A$7:$AG$161,5)</f>
        <v>38.64</v>
      </c>
      <c r="CC30" s="41" t="n">
        <f aca="false">VLOOKUP(CC$7,'Sat Curve Sum'!$A$7:$AG$161,5)</f>
        <v>41.66</v>
      </c>
      <c r="CD30" s="41" t="n">
        <f aca="false">VLOOKUP(CD$7,'Sat Curve Sum'!$A$7:$AG$161,5)</f>
        <v>48.37</v>
      </c>
      <c r="CE30" s="41" t="n">
        <f aca="false">VLOOKUP(CE$7,'Sat Curve Sum'!$A$7:$AG$161,5)</f>
        <v>54.4</v>
      </c>
      <c r="CF30" s="41" t="n">
        <f aca="false">VLOOKUP(CF$7,'Sat Curve Sum'!$A$7:$AG$161,5)</f>
        <v>51.05</v>
      </c>
      <c r="CG30" s="41" t="n">
        <f aca="false">VLOOKUP(CG$7,'Sat Curve Sum'!$A$7:$AG$161,5)</f>
        <v>41.83</v>
      </c>
      <c r="CH30" s="41" t="n">
        <f aca="false">VLOOKUP(CH$7,'Sat Curve Sum'!$A$7:$AG$161,5)</f>
        <v>39.58</v>
      </c>
      <c r="CI30" s="41" t="n">
        <f aca="false">VLOOKUP(CI$7,'Sat Curve Sum'!$A$7:$AG$161,5)</f>
        <v>42.17</v>
      </c>
      <c r="CJ30" s="41" t="n">
        <f aca="false">VLOOKUP(CJ$7,'Sat Curve Sum'!$A$7:$AG$161,5)</f>
        <v>42.47</v>
      </c>
      <c r="CK30" s="41" t="n">
        <f aca="false">VLOOKUP(CK$7,'Sat Curve Sum'!$A$7:$AG$161,5)</f>
        <v>41.86</v>
      </c>
      <c r="CL30" s="41" t="n">
        <f aca="false">VLOOKUP(CL$7,'Sat Curve Sum'!$A$7:$AG$161,5)</f>
        <v>40.65</v>
      </c>
      <c r="CM30" s="41" t="n">
        <f aca="false">VLOOKUP(CM$7,'Sat Curve Sum'!$A$7:$AG$161,5)</f>
        <v>39.43</v>
      </c>
      <c r="CN30" s="41" t="n">
        <f aca="false">VLOOKUP(CN$7,'Sat Curve Sum'!$A$7:$AG$161,5)</f>
        <v>39.43</v>
      </c>
      <c r="CO30" s="41" t="n">
        <f aca="false">VLOOKUP(CO$7,'Sat Curve Sum'!$A$7:$AG$161,5)</f>
        <v>42.17</v>
      </c>
      <c r="CP30" s="41" t="n">
        <f aca="false">VLOOKUP(CP$7,'Sat Curve Sum'!$A$7:$AG$161,5)</f>
        <v>48.26</v>
      </c>
      <c r="CQ30" s="41" t="n">
        <f aca="false">VLOOKUP(CQ$7,'Sat Curve Sum'!$A$7:$AG$161,5)</f>
        <v>53.73</v>
      </c>
      <c r="CR30" s="41" t="n">
        <f aca="false">VLOOKUP(CR$7,'Sat Curve Sum'!$A$7:$AG$161,5)</f>
        <v>50.69</v>
      </c>
      <c r="CS30" s="41" t="n">
        <f aca="false">VLOOKUP(CS$7,'Sat Curve Sum'!$A$7:$AG$161,5)</f>
        <v>42.33</v>
      </c>
      <c r="CT30" s="41" t="n">
        <f aca="false">VLOOKUP(CT$7,'Sat Curve Sum'!$A$7:$AG$161,5)</f>
        <v>40.17</v>
      </c>
      <c r="CU30" s="41" t="n">
        <f aca="false">VLOOKUP(CU$7,'Sat Curve Sum'!$A$7:$AG$161,5)</f>
        <v>42.64</v>
      </c>
      <c r="CV30" s="41" t="n">
        <f aca="false">VLOOKUP(CV$7,'Sat Curve Sum'!$A$7:$AG$161,5)</f>
        <v>42.91</v>
      </c>
      <c r="CW30" s="41" t="n">
        <f aca="false">VLOOKUP(CW$7,'Sat Curve Sum'!$A$7:$AG$161,5)</f>
        <v>42.35</v>
      </c>
      <c r="CX30" s="41" t="n">
        <f aca="false">VLOOKUP(CX$7,'Sat Curve Sum'!$A$7:$AG$161,5)</f>
        <v>41.22</v>
      </c>
      <c r="CY30" s="41" t="n">
        <f aca="false">VLOOKUP(CY$7,'Sat Curve Sum'!$A$7:$AG$161,5)</f>
        <v>40.1</v>
      </c>
      <c r="CZ30" s="41" t="n">
        <f aca="false">VLOOKUP(CZ$7,'Sat Curve Sum'!$A$7:$AG$161,5)</f>
        <v>40.1</v>
      </c>
      <c r="DA30" s="41" t="n">
        <f aca="false">VLOOKUP(DA$7,'Sat Curve Sum'!$A$7:$AG$161,5)</f>
        <v>42.64</v>
      </c>
      <c r="DB30" s="41" t="n">
        <f aca="false">VLOOKUP(DB$7,'Sat Curve Sum'!$A$7:$AG$161,5)</f>
        <v>48.28</v>
      </c>
      <c r="DC30" s="41" t="n">
        <f aca="false">VLOOKUP(DC$7,'Sat Curve Sum'!$A$7:$AG$161,5)</f>
        <v>53.36</v>
      </c>
      <c r="DD30" s="41" t="n">
        <f aca="false">VLOOKUP(DD$7,'Sat Curve Sum'!$A$7:$AG$161,5)</f>
        <v>50.54</v>
      </c>
      <c r="DE30" s="41" t="n">
        <f aca="false">VLOOKUP(DE$7,'Sat Curve Sum'!$A$7:$AG$161,5)</f>
        <v>42.78</v>
      </c>
      <c r="DF30" s="41" t="n">
        <f aca="false">VLOOKUP(DF$7,'Sat Curve Sum'!$A$7:$AG$161,5)</f>
        <v>40.69</v>
      </c>
      <c r="DG30" s="41" t="n">
        <f aca="false">VLOOKUP(DG$7,'Sat Curve Sum'!$A$7:$AG$161,5)</f>
        <v>43.07</v>
      </c>
      <c r="DH30" s="41" t="n">
        <f aca="false">VLOOKUP(DH$7,'Sat Curve Sum'!$A$7:$AG$161,5)</f>
        <v>43.35</v>
      </c>
      <c r="DI30" s="41" t="n">
        <f aca="false">VLOOKUP(DI$7,'Sat Curve Sum'!$A$7:$AG$161,5)</f>
        <v>42.83</v>
      </c>
      <c r="DJ30" s="41" t="n">
        <f aca="false">VLOOKUP(DJ$7,'Sat Curve Sum'!$A$7:$AG$161,5)</f>
        <v>41.78</v>
      </c>
      <c r="DK30" s="41" t="n">
        <f aca="false">VLOOKUP(DK$7,'Sat Curve Sum'!$A$7:$AG$161,5)</f>
        <v>40.74</v>
      </c>
      <c r="DL30" s="41" t="n">
        <f aca="false">VLOOKUP(DL$7,'Sat Curve Sum'!$A$7:$AG$161,5)</f>
        <v>40.74</v>
      </c>
      <c r="DM30" s="41" t="n">
        <f aca="false">VLOOKUP(DM$7,'Sat Curve Sum'!$A$7:$AG$161,5)</f>
        <v>43.09</v>
      </c>
      <c r="DN30" s="41" t="n">
        <f aca="false">VLOOKUP(DN$7,'Sat Curve Sum'!$A$7:$AG$161,5)</f>
        <v>48.33</v>
      </c>
      <c r="DO30" s="41" t="n">
        <f aca="false">VLOOKUP(DO$7,'Sat Curve Sum'!$A$7:$AG$161,5)</f>
        <v>53.03</v>
      </c>
      <c r="DP30" s="41" t="n">
        <f aca="false">VLOOKUP(DP$7,'Sat Curve Sum'!$A$7:$AG$161,5)</f>
        <v>50.42</v>
      </c>
      <c r="DQ30" s="41" t="n">
        <f aca="false">VLOOKUP(DQ$7,'Sat Curve Sum'!$A$7:$AG$161,5)</f>
        <v>43.23</v>
      </c>
      <c r="DR30" s="41" t="n">
        <f aca="false">VLOOKUP(DR$7,'Sat Curve Sum'!$A$7:$AG$161,5)</f>
        <v>41.2</v>
      </c>
      <c r="DS30" s="41" t="n">
        <f aca="false">VLOOKUP(DS$7,'Sat Curve Sum'!$A$7:$AG$161,5)</f>
        <v>43.5</v>
      </c>
      <c r="DT30" s="41" t="n">
        <f aca="false">VLOOKUP(DT$7,'Sat Curve Sum'!$A$7:$AG$161,5)</f>
        <v>43.78</v>
      </c>
      <c r="DU30" s="41" t="n">
        <f aca="false">VLOOKUP(DU$7,'Sat Curve Sum'!$A$7:$AG$161,5)</f>
        <v>43.29</v>
      </c>
      <c r="DV30" s="41" t="n">
        <f aca="false">VLOOKUP(DV$7,'Sat Curve Sum'!$A$7:$AG$161,5)</f>
        <v>42.33</v>
      </c>
      <c r="DW30" s="41" t="n">
        <f aca="false">VLOOKUP(DW$7,'Sat Curve Sum'!$A$7:$AG$161,5)</f>
        <v>41.36</v>
      </c>
      <c r="DX30" s="41" t="n">
        <f aca="false">VLOOKUP(DX$7,'Sat Curve Sum'!$A$7:$AG$161,5)</f>
        <v>41.36</v>
      </c>
      <c r="DY30" s="41" t="n">
        <f aca="false">VLOOKUP(DY$7,'Sat Curve Sum'!$A$7:$AG$161,5)</f>
        <v>43.54</v>
      </c>
      <c r="DZ30" s="41" t="n">
        <f aca="false">VLOOKUP(DZ$7,'Sat Curve Sum'!$A$7:$AG$161,5)</f>
        <v>48.39</v>
      </c>
      <c r="EA30" s="41" t="n">
        <f aca="false">VLOOKUP(EA$7,'Sat Curve Sum'!$A$7:$AG$161,5)</f>
        <v>52.76</v>
      </c>
      <c r="EB30" s="41" t="n">
        <f aca="false">VLOOKUP(EB$7,'Sat Curve Sum'!$A$7:$AG$161,5)</f>
        <v>50.34</v>
      </c>
      <c r="EC30" s="41" t="n">
        <f aca="false">VLOOKUP(EC$7,'Sat Curve Sum'!$A$7:$AG$161,5)</f>
        <v>43.67</v>
      </c>
      <c r="ED30" s="41" t="n">
        <f aca="false">VLOOKUP(ED$7,'Sat Curve Sum'!$A$7:$AG$161,5)</f>
        <v>41.7</v>
      </c>
      <c r="EE30" s="41" t="n">
        <f aca="false">VLOOKUP(EE$7,'Sat Curve Sum'!$A$7:$AG$161,5)</f>
        <v>43.92</v>
      </c>
      <c r="EF30" s="32"/>
      <c r="EG30" s="32"/>
      <c r="EH30" s="32"/>
      <c r="EI30" s="32"/>
      <c r="EJ30" s="32"/>
      <c r="EK30" s="32"/>
      <c r="EL30" s="32"/>
      <c r="EM30" s="32"/>
      <c r="EN30" s="32"/>
      <c r="EO30" s="32"/>
      <c r="EP30" s="32"/>
      <c r="EQ30" s="32"/>
      <c r="ER30" s="32"/>
      <c r="ES30" s="32"/>
      <c r="ET30" s="32"/>
      <c r="EU30" s="32"/>
      <c r="EV30" s="32"/>
      <c r="EW30" s="32"/>
      <c r="EX30" s="32"/>
      <c r="EY30" s="32"/>
      <c r="EZ30" s="32"/>
      <c r="FA30" s="32"/>
      <c r="FB30" s="32"/>
      <c r="FC30" s="32"/>
      <c r="FD30" s="32"/>
      <c r="FE30" s="32"/>
      <c r="FF30" s="32"/>
      <c r="FG30" s="32"/>
      <c r="FH30" s="32"/>
      <c r="FI30" s="32"/>
      <c r="FJ30" s="32"/>
      <c r="FK30" s="32"/>
      <c r="FL30" s="32"/>
      <c r="FM30" s="32"/>
      <c r="FN30" s="32"/>
      <c r="FO30" s="32"/>
      <c r="FP30" s="32"/>
      <c r="FQ30" s="32"/>
      <c r="FR30" s="32"/>
      <c r="FS30" s="32"/>
      <c r="FT30" s="32"/>
      <c r="FU30" s="32"/>
      <c r="FV30" s="32"/>
      <c r="FW30" s="32"/>
      <c r="FX30" s="32"/>
      <c r="FY30" s="32"/>
      <c r="FZ30" s="32"/>
      <c r="GA30" s="32"/>
      <c r="GB30" s="32"/>
      <c r="GC30" s="32"/>
      <c r="GD30" s="32"/>
      <c r="GE30" s="32"/>
      <c r="GF30" s="32"/>
      <c r="GG30" s="32"/>
      <c r="GH30" s="32"/>
      <c r="GI30" s="32"/>
      <c r="GJ30" s="32"/>
      <c r="GK30" s="32"/>
      <c r="GL30" s="32"/>
      <c r="GM30" s="32"/>
      <c r="GN30" s="32"/>
      <c r="GO30" s="32"/>
      <c r="GP30" s="32"/>
      <c r="GQ30" s="32"/>
      <c r="GR30" s="32"/>
      <c r="GS30" s="32"/>
      <c r="GT30" s="32"/>
      <c r="GU30" s="32"/>
      <c r="GV30" s="32"/>
      <c r="GW30" s="32"/>
      <c r="GX30" s="32"/>
      <c r="GY30" s="32"/>
      <c r="GZ30" s="32"/>
      <c r="HA30" s="32"/>
      <c r="HB30" s="32"/>
      <c r="HC30" s="32"/>
      <c r="HD30" s="32"/>
      <c r="HE30" s="32"/>
      <c r="HF30" s="32"/>
      <c r="HG30" s="32"/>
      <c r="HH30" s="32"/>
      <c r="HI30" s="32"/>
      <c r="HJ30" s="32"/>
      <c r="HK30" s="32"/>
      <c r="HL30" s="32"/>
      <c r="HM30" s="32"/>
      <c r="HN30" s="32"/>
      <c r="HO30" s="32"/>
      <c r="HP30" s="32"/>
      <c r="HQ30" s="32"/>
      <c r="HR30" s="32"/>
      <c r="HS30" s="32"/>
      <c r="HT30" s="32"/>
      <c r="HU30" s="32"/>
      <c r="HV30" s="32"/>
      <c r="HW30" s="32"/>
      <c r="HX30" s="32"/>
      <c r="HY30" s="32"/>
      <c r="HZ30" s="32"/>
      <c r="IA30" s="32"/>
      <c r="IB30" s="32"/>
      <c r="IC30" s="32"/>
      <c r="ID30" s="32"/>
      <c r="IE30" s="32"/>
      <c r="IF30" s="32"/>
      <c r="IG30" s="32"/>
      <c r="IH30" s="32"/>
      <c r="II30" s="32"/>
      <c r="IJ30" s="32"/>
      <c r="IK30" s="32"/>
      <c r="IL30" s="32"/>
      <c r="IM30" s="32"/>
      <c r="IN30" s="32"/>
      <c r="IO30" s="32"/>
      <c r="IP30" s="32"/>
      <c r="IQ30" s="32"/>
      <c r="IR30" s="32"/>
      <c r="IS30" s="32"/>
      <c r="IT30" s="32"/>
      <c r="IU30" s="32"/>
      <c r="IV30" s="32"/>
      <c r="IW30" s="32"/>
    </row>
    <row r="31" customFormat="false" ht="14.1" hidden="false" customHeight="true" outlineLevel="0" collapsed="false">
      <c r="A31" s="33" t="s">
        <v>17</v>
      </c>
      <c r="B31" s="46"/>
      <c r="C31" s="31" t="n">
        <f aca="false">AVERAGE(D31:F31)</f>
        <v>28.6999999682109</v>
      </c>
      <c r="D31" s="41" t="n">
        <f aca="true">IF(ISERROR(AVERAGE(OFFSET('Sat Curve Sum'!$I$6,1,0,2,1))),0,AVERAGE(OFFSET('Sat Curve Sum'!$I$6,1,0,2,1)))</f>
        <v>27.875</v>
      </c>
      <c r="E31" s="41" t="n">
        <f aca="true">IF(ISERROR((SUM(OFFSET('Sat Curve Sum'!$I$6,3,0,2,1))+2*'Sat Curve Sum Backup'!$I$9)/4),'Sat Curve Sum Backup'!$I$9,(SUM(OFFSET('Sat Curve Sum'!$I$6,3,0,2,1))+2*'Sat Curve Sum Backup'!$I$9)/4)</f>
        <v>25.7249999046326</v>
      </c>
      <c r="F31" s="41" t="n">
        <f aca="false">VLOOKUP(F$7,'Sat Curve Sum'!$A$7:$AG$161,9)</f>
        <v>32.5</v>
      </c>
      <c r="G31" s="277" t="n">
        <f aca="false">AVERAGE(D31,E31,F31)</f>
        <v>28.6999999682109</v>
      </c>
      <c r="H31" s="283" t="n">
        <f aca="false">AB31</f>
        <v>33.25</v>
      </c>
      <c r="I31" s="283" t="n">
        <f aca="false">AC31</f>
        <v>33.25</v>
      </c>
      <c r="J31" s="283" t="n">
        <f aca="false">AD31</f>
        <v>31</v>
      </c>
      <c r="K31" s="283" t="n">
        <f aca="false">AE31</f>
        <v>29.75</v>
      </c>
      <c r="L31" s="283" t="n">
        <f aca="false">AF31</f>
        <v>29.75</v>
      </c>
      <c r="M31" s="283" t="n">
        <f aca="false">AG31</f>
        <v>36.5</v>
      </c>
      <c r="N31" s="283" t="n">
        <f aca="false">AH31</f>
        <v>45.25</v>
      </c>
      <c r="O31" s="283" t="n">
        <f aca="false">AI31</f>
        <v>52.25</v>
      </c>
      <c r="P31" s="283" t="n">
        <f aca="false">AJ31</f>
        <v>40.25</v>
      </c>
      <c r="Q31" s="283" t="n">
        <f aca="false">AK31</f>
        <v>36.25</v>
      </c>
      <c r="R31" s="283" t="n">
        <f aca="false">AL31</f>
        <v>35.5</v>
      </c>
      <c r="S31" s="283" t="n">
        <f aca="false">AM31</f>
        <v>37.75</v>
      </c>
      <c r="T31" s="277" t="n">
        <f aca="false">AVERAGE(AB31:AM31)</f>
        <v>36.7291666666667</v>
      </c>
      <c r="U31" s="277" t="n">
        <f aca="false">AVERAGE(AN31:AY31)</f>
        <v>30.3125</v>
      </c>
      <c r="V31" s="299" t="n">
        <f aca="false">AVERAGE(AZ31:EE31)</f>
        <v>33.6380952380952</v>
      </c>
      <c r="W31" s="284"/>
      <c r="X31" s="285" t="n">
        <f aca="false">AVERAGE(D31:F31,AB31:EE31)</f>
        <v>33.4792792784201</v>
      </c>
      <c r="Y31" s="281"/>
      <c r="Z31" s="282"/>
      <c r="AA31" s="32"/>
      <c r="AB31" s="41" t="n">
        <f aca="false">VLOOKUP(AB$7,'Sat Curve Sum'!$A$7:$AG$161,9)</f>
        <v>33.25</v>
      </c>
      <c r="AC31" s="41" t="n">
        <f aca="false">VLOOKUP(AC$7,'Sat Curve Sum'!$A$7:$AG$161,9)</f>
        <v>33.25</v>
      </c>
      <c r="AD31" s="41" t="n">
        <f aca="false">VLOOKUP(AD$7,'Sat Curve Sum'!$A$7:$AG$161,9)</f>
        <v>31</v>
      </c>
      <c r="AE31" s="41" t="n">
        <f aca="false">VLOOKUP(AE$7,'Sat Curve Sum'!$A$7:$AG$161,9)</f>
        <v>29.75</v>
      </c>
      <c r="AF31" s="41" t="n">
        <f aca="false">VLOOKUP(AF$7,'Sat Curve Sum'!$A$7:$AG$161,9)</f>
        <v>29.75</v>
      </c>
      <c r="AG31" s="41" t="n">
        <f aca="false">VLOOKUP(AG$7,'Sat Curve Sum'!$A$7:$AG$161,9)</f>
        <v>36.5</v>
      </c>
      <c r="AH31" s="41" t="n">
        <f aca="false">VLOOKUP(AH$7,'Sat Curve Sum'!$A$7:$AG$161,9)</f>
        <v>45.25</v>
      </c>
      <c r="AI31" s="41" t="n">
        <f aca="false">VLOOKUP(AI$7,'Sat Curve Sum'!$A$7:$AG$161,9)</f>
        <v>52.25</v>
      </c>
      <c r="AJ31" s="41" t="n">
        <f aca="false">VLOOKUP(AJ$7,'Sat Curve Sum'!$A$7:$AG$161,9)</f>
        <v>40.25</v>
      </c>
      <c r="AK31" s="41" t="n">
        <f aca="false">VLOOKUP(AK$7,'Sat Curve Sum'!$A$7:$AG$161,9)</f>
        <v>36.25</v>
      </c>
      <c r="AL31" s="41" t="n">
        <f aca="false">VLOOKUP(AL$7,'Sat Curve Sum'!$A$7:$AG$161,9)</f>
        <v>35.5</v>
      </c>
      <c r="AM31" s="41" t="n">
        <f aca="false">VLOOKUP(AM$7,'Sat Curve Sum'!$A$7:$AG$161,9)</f>
        <v>37.75</v>
      </c>
      <c r="AN31" s="41" t="n">
        <f aca="false">VLOOKUP(AN$7,'Sat Curve Sum'!$A$7:$AG$161,9)</f>
        <v>28.5</v>
      </c>
      <c r="AO31" s="41" t="n">
        <f aca="false">VLOOKUP(AO$7,'Sat Curve Sum'!$A$7:$AG$161,9)</f>
        <v>27.5</v>
      </c>
      <c r="AP31" s="41" t="n">
        <f aca="false">VLOOKUP(AP$7,'Sat Curve Sum'!$A$7:$AG$161,9)</f>
        <v>25</v>
      </c>
      <c r="AQ31" s="41" t="n">
        <f aca="false">VLOOKUP(AQ$7,'Sat Curve Sum'!$A$7:$AG$161,9)</f>
        <v>23.5</v>
      </c>
      <c r="AR31" s="41" t="n">
        <f aca="false">VLOOKUP(AR$7,'Sat Curve Sum'!$A$7:$AG$161,9)</f>
        <v>24.5</v>
      </c>
      <c r="AS31" s="41" t="n">
        <f aca="false">VLOOKUP(AS$7,'Sat Curve Sum'!$A$7:$AG$161,9)</f>
        <v>28.5</v>
      </c>
      <c r="AT31" s="41" t="n">
        <f aca="false">VLOOKUP(AT$7,'Sat Curve Sum'!$A$7:$AG$161,9)</f>
        <v>38.75</v>
      </c>
      <c r="AU31" s="41" t="n">
        <f aca="false">VLOOKUP(AU$7,'Sat Curve Sum'!$A$7:$AG$161,9)</f>
        <v>47.5</v>
      </c>
      <c r="AV31" s="41" t="n">
        <f aca="false">VLOOKUP(AV$7,'Sat Curve Sum'!$A$7:$AG$161,9)</f>
        <v>37.5</v>
      </c>
      <c r="AW31" s="41" t="n">
        <f aca="false">VLOOKUP(AW$7,'Sat Curve Sum'!$A$7:$AG$161,9)</f>
        <v>28</v>
      </c>
      <c r="AX31" s="41" t="n">
        <f aca="false">VLOOKUP(AX$7,'Sat Curve Sum'!$A$7:$AG$161,9)</f>
        <v>25.5</v>
      </c>
      <c r="AY31" s="41" t="n">
        <f aca="false">VLOOKUP(AY$7,'Sat Curve Sum'!$A$7:$AG$161,9)</f>
        <v>29</v>
      </c>
      <c r="AZ31" s="41" t="n">
        <f aca="false">VLOOKUP(AZ$7,'Sat Curve Sum'!$A$7:$AG$161,9)</f>
        <v>19.25</v>
      </c>
      <c r="BA31" s="41" t="n">
        <f aca="false">VLOOKUP(BA$7,'Sat Curve Sum'!$A$7:$AG$161,9)</f>
        <v>21.5</v>
      </c>
      <c r="BB31" s="41" t="n">
        <f aca="false">VLOOKUP(BB$7,'Sat Curve Sum'!$A$7:$AG$161,9)</f>
        <v>18.5</v>
      </c>
      <c r="BC31" s="41" t="n">
        <f aca="false">VLOOKUP(BC$7,'Sat Curve Sum'!$A$7:$AG$161,9)</f>
        <v>26.5</v>
      </c>
      <c r="BD31" s="41" t="n">
        <f aca="false">VLOOKUP(BD$7,'Sat Curve Sum'!$A$7:$AG$161,9)</f>
        <v>26.5</v>
      </c>
      <c r="BE31" s="41" t="n">
        <f aca="false">VLOOKUP(BE$7,'Sat Curve Sum'!$A$7:$AG$161,9)</f>
        <v>32.5</v>
      </c>
      <c r="BF31" s="41" t="n">
        <f aca="false">VLOOKUP(BF$7,'Sat Curve Sum'!$A$7:$AG$161,9)</f>
        <v>36.5</v>
      </c>
      <c r="BG31" s="41" t="n">
        <f aca="false">VLOOKUP(BG$7,'Sat Curve Sum'!$A$7:$AG$161,9)</f>
        <v>45.5</v>
      </c>
      <c r="BH31" s="41" t="n">
        <f aca="false">VLOOKUP(BH$7,'Sat Curve Sum'!$A$7:$AG$161,9)</f>
        <v>29.25</v>
      </c>
      <c r="BI31" s="41" t="n">
        <f aca="false">VLOOKUP(BI$7,'Sat Curve Sum'!$A$7:$AG$161,9)</f>
        <v>30.5</v>
      </c>
      <c r="BJ31" s="41" t="n">
        <f aca="false">VLOOKUP(BJ$7,'Sat Curve Sum'!$A$7:$AG$161,9)</f>
        <v>26</v>
      </c>
      <c r="BK31" s="41" t="n">
        <f aca="false">VLOOKUP(BK$7,'Sat Curve Sum'!$A$7:$AG$161,9)</f>
        <v>28.75</v>
      </c>
      <c r="BL31" s="41" t="n">
        <f aca="false">VLOOKUP(BL$7,'Sat Curve Sum'!$A$7:$AG$161,9)</f>
        <v>19.25</v>
      </c>
      <c r="BM31" s="41" t="n">
        <f aca="false">VLOOKUP(BM$7,'Sat Curve Sum'!$A$7:$AG$161,9)</f>
        <v>21.5</v>
      </c>
      <c r="BN31" s="41" t="n">
        <f aca="false">VLOOKUP(BN$7,'Sat Curve Sum'!$A$7:$AG$161,9)</f>
        <v>18.5</v>
      </c>
      <c r="BO31" s="41" t="n">
        <f aca="false">VLOOKUP(BO$7,'Sat Curve Sum'!$A$7:$AG$161,9)</f>
        <v>25.5</v>
      </c>
      <c r="BP31" s="41" t="n">
        <f aca="false">VLOOKUP(BP$7,'Sat Curve Sum'!$A$7:$AG$161,9)</f>
        <v>25.5</v>
      </c>
      <c r="BQ31" s="41" t="n">
        <f aca="false">VLOOKUP(BQ$7,'Sat Curve Sum'!$A$7:$AG$161,9)</f>
        <v>30.5</v>
      </c>
      <c r="BR31" s="41" t="n">
        <f aca="false">VLOOKUP(BR$7,'Sat Curve Sum'!$A$7:$AG$161,9)</f>
        <v>27.5</v>
      </c>
      <c r="BS31" s="41" t="n">
        <f aca="false">VLOOKUP(BS$7,'Sat Curve Sum'!$A$7:$AG$161,9)</f>
        <v>36.5</v>
      </c>
      <c r="BT31" s="41" t="n">
        <f aca="false">VLOOKUP(BT$7,'Sat Curve Sum'!$A$7:$AG$161,9)</f>
        <v>23.25</v>
      </c>
      <c r="BU31" s="41" t="n">
        <f aca="false">VLOOKUP(BU$7,'Sat Curve Sum'!$A$7:$AG$161,9)</f>
        <v>27.5</v>
      </c>
      <c r="BV31" s="41" t="n">
        <f aca="false">VLOOKUP(BV$7,'Sat Curve Sum'!$A$7:$AG$161,9)</f>
        <v>23.5</v>
      </c>
      <c r="BW31" s="41" t="n">
        <f aca="false">VLOOKUP(BW$7,'Sat Curve Sum'!$A$7:$AG$161,9)</f>
        <v>26.25</v>
      </c>
      <c r="BX31" s="41" t="n">
        <f aca="false">VLOOKUP(BX$7,'Sat Curve Sum'!$A$7:$AG$161,9)</f>
        <v>19.5</v>
      </c>
      <c r="BY31" s="41" t="n">
        <f aca="false">VLOOKUP(BY$7,'Sat Curve Sum'!$A$7:$AG$161,9)</f>
        <v>21.75</v>
      </c>
      <c r="BZ31" s="41" t="n">
        <f aca="false">VLOOKUP(BZ$7,'Sat Curve Sum'!$A$7:$AG$161,9)</f>
        <v>18.75</v>
      </c>
      <c r="CA31" s="41" t="n">
        <f aca="false">VLOOKUP(CA$7,'Sat Curve Sum'!$A$7:$AG$161,9)</f>
        <v>25.75</v>
      </c>
      <c r="CB31" s="41" t="n">
        <f aca="false">VLOOKUP(CB$7,'Sat Curve Sum'!$A$7:$AG$161,9)</f>
        <v>25.75</v>
      </c>
      <c r="CC31" s="41" t="n">
        <f aca="false">VLOOKUP(CC$7,'Sat Curve Sum'!$A$7:$AG$161,9)</f>
        <v>30.75</v>
      </c>
      <c r="CD31" s="41" t="n">
        <f aca="false">VLOOKUP(CD$7,'Sat Curve Sum'!$A$7:$AG$161,9)</f>
        <v>27.75</v>
      </c>
      <c r="CE31" s="41" t="n">
        <f aca="false">VLOOKUP(CE$7,'Sat Curve Sum'!$A$7:$AG$161,9)</f>
        <v>36.75</v>
      </c>
      <c r="CF31" s="41" t="n">
        <f aca="false">VLOOKUP(CF$7,'Sat Curve Sum'!$A$7:$AG$161,9)</f>
        <v>23.5</v>
      </c>
      <c r="CG31" s="41" t="n">
        <f aca="false">VLOOKUP(CG$7,'Sat Curve Sum'!$A$7:$AG$161,9)</f>
        <v>27.75</v>
      </c>
      <c r="CH31" s="41" t="n">
        <f aca="false">VLOOKUP(CH$7,'Sat Curve Sum'!$A$7:$AG$161,9)</f>
        <v>23.75</v>
      </c>
      <c r="CI31" s="41" t="n">
        <f aca="false">VLOOKUP(CI$7,'Sat Curve Sum'!$A$7:$AG$161,9)</f>
        <v>26.5</v>
      </c>
      <c r="CJ31" s="41" t="n">
        <f aca="false">VLOOKUP(CJ$7,'Sat Curve Sum'!$A$7:$AG$161,9)</f>
        <v>28.85</v>
      </c>
      <c r="CK31" s="41" t="n">
        <f aca="false">VLOOKUP(CK$7,'Sat Curve Sum'!$A$7:$AG$161,9)</f>
        <v>31.1</v>
      </c>
      <c r="CL31" s="41" t="n">
        <f aca="false">VLOOKUP(CL$7,'Sat Curve Sum'!$A$7:$AG$161,9)</f>
        <v>28.1</v>
      </c>
      <c r="CM31" s="41" t="n">
        <f aca="false">VLOOKUP(CM$7,'Sat Curve Sum'!$A$7:$AG$161,9)</f>
        <v>35.1</v>
      </c>
      <c r="CN31" s="41" t="n">
        <f aca="false">VLOOKUP(CN$7,'Sat Curve Sum'!$A$7:$AG$161,9)</f>
        <v>35.1</v>
      </c>
      <c r="CO31" s="41" t="n">
        <f aca="false">VLOOKUP(CO$7,'Sat Curve Sum'!$A$7:$AG$161,9)</f>
        <v>41.1</v>
      </c>
      <c r="CP31" s="41" t="n">
        <f aca="false">VLOOKUP(CP$7,'Sat Curve Sum'!$A$7:$AG$161,9)</f>
        <v>48.1</v>
      </c>
      <c r="CQ31" s="41" t="n">
        <f aca="false">VLOOKUP(CQ$7,'Sat Curve Sum'!$A$7:$AG$161,9)</f>
        <v>57.1</v>
      </c>
      <c r="CR31" s="41" t="n">
        <f aca="false">VLOOKUP(CR$7,'Sat Curve Sum'!$A$7:$AG$161,9)</f>
        <v>39.85</v>
      </c>
      <c r="CS31" s="41" t="n">
        <f aca="false">VLOOKUP(CS$7,'Sat Curve Sum'!$A$7:$AG$161,9)</f>
        <v>40.1</v>
      </c>
      <c r="CT31" s="41" t="n">
        <f aca="false">VLOOKUP(CT$7,'Sat Curve Sum'!$A$7:$AG$161,9)</f>
        <v>36.1</v>
      </c>
      <c r="CU31" s="41" t="n">
        <f aca="false">VLOOKUP(CU$7,'Sat Curve Sum'!$A$7:$AG$161,9)</f>
        <v>38.85</v>
      </c>
      <c r="CV31" s="41" t="n">
        <f aca="false">VLOOKUP(CV$7,'Sat Curve Sum'!$A$7:$AG$161,9)</f>
        <v>29.2</v>
      </c>
      <c r="CW31" s="41" t="n">
        <f aca="false">VLOOKUP(CW$7,'Sat Curve Sum'!$A$7:$AG$161,9)</f>
        <v>31.45</v>
      </c>
      <c r="CX31" s="41" t="n">
        <f aca="false">VLOOKUP(CX$7,'Sat Curve Sum'!$A$7:$AG$161,9)</f>
        <v>28.45</v>
      </c>
      <c r="CY31" s="41" t="n">
        <f aca="false">VLOOKUP(CY$7,'Sat Curve Sum'!$A$7:$AG$161,9)</f>
        <v>35.45</v>
      </c>
      <c r="CZ31" s="41" t="n">
        <f aca="false">VLOOKUP(CZ$7,'Sat Curve Sum'!$A$7:$AG$161,9)</f>
        <v>35.45</v>
      </c>
      <c r="DA31" s="41" t="n">
        <f aca="false">VLOOKUP(DA$7,'Sat Curve Sum'!$A$7:$AG$161,9)</f>
        <v>41.45</v>
      </c>
      <c r="DB31" s="41" t="n">
        <f aca="false">VLOOKUP(DB$7,'Sat Curve Sum'!$A$7:$AG$161,9)</f>
        <v>48.45</v>
      </c>
      <c r="DC31" s="41" t="n">
        <f aca="false">VLOOKUP(DC$7,'Sat Curve Sum'!$A$7:$AG$161,9)</f>
        <v>57.45</v>
      </c>
      <c r="DD31" s="41" t="n">
        <f aca="false">VLOOKUP(DD$7,'Sat Curve Sum'!$A$7:$AG$161,9)</f>
        <v>40.2</v>
      </c>
      <c r="DE31" s="41" t="n">
        <f aca="false">VLOOKUP(DE$7,'Sat Curve Sum'!$A$7:$AG$161,9)</f>
        <v>40.45</v>
      </c>
      <c r="DF31" s="41" t="n">
        <f aca="false">VLOOKUP(DF$7,'Sat Curve Sum'!$A$7:$AG$161,9)</f>
        <v>36.45</v>
      </c>
      <c r="DG31" s="41" t="n">
        <f aca="false">VLOOKUP(DG$7,'Sat Curve Sum'!$A$7:$AG$161,9)</f>
        <v>39.2</v>
      </c>
      <c r="DH31" s="41" t="n">
        <f aca="false">VLOOKUP(DH$7,'Sat Curve Sum'!$A$7:$AG$161,9)</f>
        <v>29.7</v>
      </c>
      <c r="DI31" s="41" t="n">
        <f aca="false">VLOOKUP(DI$7,'Sat Curve Sum'!$A$7:$AG$161,9)</f>
        <v>31.95</v>
      </c>
      <c r="DJ31" s="41" t="n">
        <f aca="false">VLOOKUP(DJ$7,'Sat Curve Sum'!$A$7:$AG$161,9)</f>
        <v>28.95</v>
      </c>
      <c r="DK31" s="41" t="n">
        <f aca="false">VLOOKUP(DK$7,'Sat Curve Sum'!$A$7:$AG$161,9)</f>
        <v>36</v>
      </c>
      <c r="DL31" s="41" t="n">
        <f aca="false">VLOOKUP(DL$7,'Sat Curve Sum'!$A$7:$AG$161,9)</f>
        <v>36</v>
      </c>
      <c r="DM31" s="41" t="n">
        <f aca="false">VLOOKUP(DM$7,'Sat Curve Sum'!$A$7:$AG$161,9)</f>
        <v>42</v>
      </c>
      <c r="DN31" s="41" t="n">
        <f aca="false">VLOOKUP(DN$7,'Sat Curve Sum'!$A$7:$AG$161,9)</f>
        <v>49</v>
      </c>
      <c r="DO31" s="41" t="n">
        <f aca="false">VLOOKUP(DO$7,'Sat Curve Sum'!$A$7:$AG$161,9)</f>
        <v>58</v>
      </c>
      <c r="DP31" s="41" t="n">
        <f aca="false">VLOOKUP(DP$7,'Sat Curve Sum'!$A$7:$AG$161,9)</f>
        <v>40.7</v>
      </c>
      <c r="DQ31" s="41" t="n">
        <f aca="false">VLOOKUP(DQ$7,'Sat Curve Sum'!$A$7:$AG$161,9)</f>
        <v>41</v>
      </c>
      <c r="DR31" s="41" t="n">
        <f aca="false">VLOOKUP(DR$7,'Sat Curve Sum'!$A$7:$AG$161,9)</f>
        <v>37</v>
      </c>
      <c r="DS31" s="41" t="n">
        <f aca="false">VLOOKUP(DS$7,'Sat Curve Sum'!$A$7:$AG$161,9)</f>
        <v>39.7</v>
      </c>
      <c r="DT31" s="41" t="n">
        <f aca="false">VLOOKUP(DT$7,'Sat Curve Sum'!$A$7:$AG$161,9)</f>
        <v>30.2</v>
      </c>
      <c r="DU31" s="41" t="n">
        <f aca="false">VLOOKUP(DU$7,'Sat Curve Sum'!$A$7:$AG$161,9)</f>
        <v>32.45</v>
      </c>
      <c r="DV31" s="41" t="n">
        <f aca="false">VLOOKUP(DV$7,'Sat Curve Sum'!$A$7:$AG$161,9)</f>
        <v>29.45</v>
      </c>
      <c r="DW31" s="41" t="n">
        <f aca="false">VLOOKUP(DW$7,'Sat Curve Sum'!$A$7:$AG$161,9)</f>
        <v>36.75</v>
      </c>
      <c r="DX31" s="41" t="n">
        <f aca="false">VLOOKUP(DX$7,'Sat Curve Sum'!$A$7:$AG$161,9)</f>
        <v>36.75</v>
      </c>
      <c r="DY31" s="41" t="n">
        <f aca="false">VLOOKUP(DY$7,'Sat Curve Sum'!$A$7:$AG$161,9)</f>
        <v>42.75</v>
      </c>
      <c r="DZ31" s="41" t="n">
        <f aca="false">VLOOKUP(DZ$7,'Sat Curve Sum'!$A$7:$AG$161,9)</f>
        <v>49.75</v>
      </c>
      <c r="EA31" s="41" t="n">
        <f aca="false">VLOOKUP(EA$7,'Sat Curve Sum'!$A$7:$AG$161,9)</f>
        <v>58.75</v>
      </c>
      <c r="EB31" s="41" t="n">
        <f aca="false">VLOOKUP(EB$7,'Sat Curve Sum'!$A$7:$AG$161,9)</f>
        <v>41.2</v>
      </c>
      <c r="EC31" s="41" t="n">
        <f aca="false">VLOOKUP(EC$7,'Sat Curve Sum'!$A$7:$AG$161,9)</f>
        <v>41.75</v>
      </c>
      <c r="ED31" s="41" t="n">
        <f aca="false">VLOOKUP(ED$7,'Sat Curve Sum'!$A$7:$AG$161,9)</f>
        <v>37.75</v>
      </c>
      <c r="EE31" s="41" t="n">
        <f aca="false">VLOOKUP(EE$7,'Sat Curve Sum'!$A$7:$AG$161,9)</f>
        <v>40.2</v>
      </c>
      <c r="EF31" s="32"/>
      <c r="EG31" s="32"/>
      <c r="EH31" s="32"/>
      <c r="EI31" s="32"/>
      <c r="EJ31" s="32"/>
      <c r="EK31" s="32"/>
      <c r="EL31" s="32"/>
      <c r="EM31" s="32"/>
      <c r="EN31" s="32"/>
      <c r="EO31" s="32"/>
      <c r="EP31" s="32"/>
      <c r="EQ31" s="32"/>
      <c r="ER31" s="32"/>
      <c r="ES31" s="32"/>
      <c r="ET31" s="32"/>
      <c r="EU31" s="32"/>
      <c r="EV31" s="32"/>
      <c r="EW31" s="32"/>
      <c r="EX31" s="32"/>
      <c r="EY31" s="32"/>
      <c r="EZ31" s="32"/>
      <c r="FA31" s="32"/>
      <c r="FB31" s="32"/>
      <c r="FC31" s="32"/>
      <c r="FD31" s="32"/>
      <c r="FE31" s="32"/>
      <c r="FF31" s="32"/>
      <c r="FG31" s="32"/>
      <c r="FH31" s="32"/>
      <c r="FI31" s="32"/>
      <c r="FJ31" s="32"/>
      <c r="FK31" s="32"/>
      <c r="FL31" s="32"/>
      <c r="FM31" s="32"/>
      <c r="FN31" s="32"/>
      <c r="FO31" s="32"/>
      <c r="FP31" s="32"/>
      <c r="FQ31" s="32"/>
      <c r="FR31" s="32"/>
      <c r="FS31" s="32"/>
      <c r="FT31" s="32"/>
      <c r="FU31" s="32"/>
      <c r="FV31" s="32"/>
      <c r="FW31" s="32"/>
      <c r="FX31" s="32"/>
      <c r="FY31" s="32"/>
      <c r="FZ31" s="32"/>
      <c r="GA31" s="32"/>
      <c r="GB31" s="32"/>
      <c r="GC31" s="32"/>
      <c r="GD31" s="32"/>
      <c r="GE31" s="32"/>
      <c r="GF31" s="32"/>
      <c r="GG31" s="32"/>
      <c r="GH31" s="32"/>
      <c r="GI31" s="32"/>
      <c r="GJ31" s="32"/>
      <c r="GK31" s="32"/>
      <c r="GL31" s="32"/>
      <c r="GM31" s="32"/>
      <c r="GN31" s="32"/>
      <c r="GO31" s="32"/>
      <c r="GP31" s="32"/>
      <c r="GQ31" s="32"/>
      <c r="GR31" s="32"/>
      <c r="GS31" s="32"/>
      <c r="GT31" s="32"/>
      <c r="GU31" s="32"/>
      <c r="GV31" s="32"/>
      <c r="GW31" s="32"/>
      <c r="GX31" s="32"/>
      <c r="GY31" s="32"/>
      <c r="GZ31" s="32"/>
      <c r="HA31" s="32"/>
      <c r="HB31" s="32"/>
      <c r="HC31" s="32"/>
      <c r="HD31" s="32"/>
      <c r="HE31" s="32"/>
      <c r="HF31" s="32"/>
      <c r="HG31" s="32"/>
      <c r="HH31" s="32"/>
      <c r="HI31" s="32"/>
      <c r="HJ31" s="32"/>
      <c r="HK31" s="32"/>
      <c r="HL31" s="32"/>
      <c r="HM31" s="32"/>
      <c r="HN31" s="32"/>
      <c r="HO31" s="32"/>
      <c r="HP31" s="32"/>
      <c r="HQ31" s="32"/>
      <c r="HR31" s="32"/>
      <c r="HS31" s="32"/>
      <c r="HT31" s="32"/>
      <c r="HU31" s="32"/>
      <c r="HV31" s="32"/>
      <c r="HW31" s="32"/>
      <c r="HX31" s="32"/>
      <c r="HY31" s="32"/>
      <c r="HZ31" s="32"/>
      <c r="IA31" s="32"/>
      <c r="IB31" s="32"/>
      <c r="IC31" s="32"/>
      <c r="ID31" s="32"/>
      <c r="IE31" s="32"/>
      <c r="IF31" s="32"/>
      <c r="IG31" s="32"/>
      <c r="IH31" s="32"/>
      <c r="II31" s="32"/>
      <c r="IJ31" s="32"/>
      <c r="IK31" s="32"/>
      <c r="IL31" s="32"/>
      <c r="IM31" s="32"/>
      <c r="IN31" s="32"/>
      <c r="IO31" s="32"/>
      <c r="IP31" s="32"/>
      <c r="IQ31" s="32"/>
      <c r="IR31" s="32"/>
      <c r="IS31" s="32"/>
      <c r="IT31" s="32"/>
      <c r="IU31" s="32"/>
      <c r="IV31" s="32"/>
      <c r="IW31" s="32"/>
    </row>
    <row r="32" customFormat="false" ht="14.1" hidden="false" customHeight="true" outlineLevel="0" collapsed="false">
      <c r="A32" s="33" t="s">
        <v>15</v>
      </c>
      <c r="B32" s="286" t="s">
        <v>72</v>
      </c>
      <c r="C32" s="31" t="n">
        <f aca="false">AVERAGE(D32:F32)</f>
        <v>29.8333333333333</v>
      </c>
      <c r="D32" s="41" t="n">
        <f aca="true">IF(ISERROR(AVERAGE(OFFSET('Sat Curve Sum'!$F$6,1,0,2,1))),0,AVERAGE(OFFSET('Sat Curve Sum'!$F$6,1,0,2,1)))</f>
        <v>27.75</v>
      </c>
      <c r="E32" s="41" t="n">
        <f aca="true">IF(ISERROR((SUM(OFFSET('Sat Curve Sum'!$F$6,3,0,2,1))+2*'Sat Curve Sum Backup'!$F$9)/4),'Sat Curve Sum Backup'!$F$9,(SUM(OFFSET('Sat Curve Sum'!$F$6,3,0,2,1))+2*'Sat Curve Sum Backup'!$F$9)/4)</f>
        <v>28.25</v>
      </c>
      <c r="F32" s="41" t="n">
        <f aca="false">VLOOKUP(F$7,'Sat Curve Sum'!$A$7:$AG$161,6)</f>
        <v>33.5</v>
      </c>
      <c r="G32" s="277" t="n">
        <f aca="false">AVERAGE(D32,E32,F32)</f>
        <v>29.8333333333333</v>
      </c>
      <c r="H32" s="283" t="n">
        <f aca="false">AB32</f>
        <v>34</v>
      </c>
      <c r="I32" s="283" t="n">
        <f aca="false">AC32</f>
        <v>33.25</v>
      </c>
      <c r="J32" s="283" t="n">
        <f aca="false">AD32</f>
        <v>32.25</v>
      </c>
      <c r="K32" s="283" t="n">
        <f aca="false">AE32</f>
        <v>30.25</v>
      </c>
      <c r="L32" s="283" t="n">
        <f aca="false">AF32</f>
        <v>33.5</v>
      </c>
      <c r="M32" s="283" t="n">
        <f aca="false">AG32</f>
        <v>38</v>
      </c>
      <c r="N32" s="283" t="n">
        <f aca="false">AH32</f>
        <v>45.75</v>
      </c>
      <c r="O32" s="283" t="n">
        <f aca="false">AI32</f>
        <v>53</v>
      </c>
      <c r="P32" s="283" t="n">
        <f aca="false">AJ32</f>
        <v>44.75</v>
      </c>
      <c r="Q32" s="283" t="n">
        <f aca="false">AK32</f>
        <v>37.25</v>
      </c>
      <c r="R32" s="283" t="n">
        <f aca="false">AL32</f>
        <v>36.75</v>
      </c>
      <c r="S32" s="283" t="n">
        <f aca="false">AM32</f>
        <v>38.75</v>
      </c>
      <c r="T32" s="277" t="n">
        <f aca="false">AVERAGE(AB32:AM32)</f>
        <v>38.125</v>
      </c>
      <c r="U32" s="277" t="n">
        <f aca="false">AVERAGE(AN32:AY32)</f>
        <v>42.2708333333333</v>
      </c>
      <c r="V32" s="299" t="n">
        <f aca="false">AVERAGE(AZ32:EE32)</f>
        <v>43.3160714285714</v>
      </c>
      <c r="W32" s="284"/>
      <c r="X32" s="285" t="n">
        <f aca="false">AVERAGE(D32:F32,AB32:EE32)</f>
        <v>42.2774774774775</v>
      </c>
      <c r="Y32" s="287"/>
      <c r="Z32" s="282"/>
      <c r="AA32" s="282"/>
      <c r="AB32" s="41" t="n">
        <f aca="false">VLOOKUP(AB$7,'Sat Curve Sum'!$A$7:$AG$161,6)</f>
        <v>34</v>
      </c>
      <c r="AC32" s="41" t="n">
        <f aca="false">VLOOKUP(AC$7,'Sat Curve Sum'!$A$7:$AG$161,6)</f>
        <v>33.25</v>
      </c>
      <c r="AD32" s="41" t="n">
        <f aca="false">VLOOKUP(AD$7,'Sat Curve Sum'!$A$7:$AG$161,6)</f>
        <v>32.25</v>
      </c>
      <c r="AE32" s="41" t="n">
        <f aca="false">VLOOKUP(AE$7,'Sat Curve Sum'!$A$7:$AG$161,6)</f>
        <v>30.25</v>
      </c>
      <c r="AF32" s="41" t="n">
        <f aca="false">VLOOKUP(AF$7,'Sat Curve Sum'!$A$7:$AG$161,6)</f>
        <v>33.5</v>
      </c>
      <c r="AG32" s="41" t="n">
        <f aca="false">VLOOKUP(AG$7,'Sat Curve Sum'!$A$7:$AG$161,6)</f>
        <v>38</v>
      </c>
      <c r="AH32" s="41" t="n">
        <f aca="false">VLOOKUP(AH$7,'Sat Curve Sum'!$A$7:$AG$161,6)</f>
        <v>45.75</v>
      </c>
      <c r="AI32" s="41" t="n">
        <f aca="false">VLOOKUP(AI$7,'Sat Curve Sum'!$A$7:$AG$161,6)</f>
        <v>53</v>
      </c>
      <c r="AJ32" s="41" t="n">
        <f aca="false">VLOOKUP(AJ$7,'Sat Curve Sum'!$A$7:$AG$161,6)</f>
        <v>44.75</v>
      </c>
      <c r="AK32" s="41" t="n">
        <f aca="false">VLOOKUP(AK$7,'Sat Curve Sum'!$A$7:$AG$161,6)</f>
        <v>37.25</v>
      </c>
      <c r="AL32" s="41" t="n">
        <f aca="false">VLOOKUP(AL$7,'Sat Curve Sum'!$A$7:$AG$161,6)</f>
        <v>36.75</v>
      </c>
      <c r="AM32" s="41" t="n">
        <f aca="false">VLOOKUP(AM$7,'Sat Curve Sum'!$A$7:$AG$161,6)</f>
        <v>38.75</v>
      </c>
      <c r="AN32" s="41" t="n">
        <f aca="false">VLOOKUP(AN$7,'Sat Curve Sum'!$A$7:$AG$161,6)</f>
        <v>39.5</v>
      </c>
      <c r="AO32" s="41" t="n">
        <f aca="false">VLOOKUP(AO$7,'Sat Curve Sum'!$A$7:$AG$161,6)</f>
        <v>38</v>
      </c>
      <c r="AP32" s="41" t="n">
        <f aca="false">VLOOKUP(AP$7,'Sat Curve Sum'!$A$7:$AG$161,6)</f>
        <v>36.5</v>
      </c>
      <c r="AQ32" s="41" t="n">
        <f aca="false">VLOOKUP(AQ$7,'Sat Curve Sum'!$A$7:$AG$161,6)</f>
        <v>36</v>
      </c>
      <c r="AR32" s="41" t="n">
        <f aca="false">VLOOKUP(AR$7,'Sat Curve Sum'!$A$7:$AG$161,6)</f>
        <v>36.5</v>
      </c>
      <c r="AS32" s="41" t="n">
        <f aca="false">VLOOKUP(AS$7,'Sat Curve Sum'!$A$7:$AG$161,6)</f>
        <v>41</v>
      </c>
      <c r="AT32" s="41" t="n">
        <f aca="false">VLOOKUP(AT$7,'Sat Curve Sum'!$A$7:$AG$161,6)</f>
        <v>55</v>
      </c>
      <c r="AU32" s="41" t="n">
        <f aca="false">VLOOKUP(AU$7,'Sat Curve Sum'!$A$7:$AG$161,6)</f>
        <v>61.25</v>
      </c>
      <c r="AV32" s="41" t="n">
        <f aca="false">VLOOKUP(AV$7,'Sat Curve Sum'!$A$7:$AG$161,6)</f>
        <v>48.25</v>
      </c>
      <c r="AW32" s="41" t="n">
        <f aca="false">VLOOKUP(AW$7,'Sat Curve Sum'!$A$7:$AG$161,6)</f>
        <v>38</v>
      </c>
      <c r="AX32" s="41" t="n">
        <f aca="false">VLOOKUP(AX$7,'Sat Curve Sum'!$A$7:$AG$161,6)</f>
        <v>38.25</v>
      </c>
      <c r="AY32" s="41" t="n">
        <f aca="false">VLOOKUP(AY$7,'Sat Curve Sum'!$A$7:$AG$161,6)</f>
        <v>39</v>
      </c>
      <c r="AZ32" s="41" t="n">
        <f aca="false">VLOOKUP(AZ$7,'Sat Curve Sum'!$A$7:$AG$161,6)</f>
        <v>40.15</v>
      </c>
      <c r="BA32" s="41" t="n">
        <f aca="false">VLOOKUP(BA$7,'Sat Curve Sum'!$A$7:$AG$161,6)</f>
        <v>38.87</v>
      </c>
      <c r="BB32" s="41" t="n">
        <f aca="false">VLOOKUP(BB$7,'Sat Curve Sum'!$A$7:$AG$161,6)</f>
        <v>37.58</v>
      </c>
      <c r="BC32" s="41" t="n">
        <f aca="false">VLOOKUP(BC$7,'Sat Curve Sum'!$A$7:$AG$161,6)</f>
        <v>37.16</v>
      </c>
      <c r="BD32" s="41" t="n">
        <f aca="false">VLOOKUP(BD$7,'Sat Curve Sum'!$A$7:$AG$161,6)</f>
        <v>37.59</v>
      </c>
      <c r="BE32" s="41" t="n">
        <f aca="false">VLOOKUP(BE$7,'Sat Curve Sum'!$A$7:$AG$161,6)</f>
        <v>41.44</v>
      </c>
      <c r="BF32" s="41" t="n">
        <f aca="false">VLOOKUP(BF$7,'Sat Curve Sum'!$A$7:$AG$161,6)</f>
        <v>53.41</v>
      </c>
      <c r="BG32" s="41" t="n">
        <f aca="false">VLOOKUP(BG$7,'Sat Curve Sum'!$A$7:$AG$161,6)</f>
        <v>58.75</v>
      </c>
      <c r="BH32" s="41" t="n">
        <f aca="false">VLOOKUP(BH$7,'Sat Curve Sum'!$A$7:$AG$161,6)</f>
        <v>47.64</v>
      </c>
      <c r="BI32" s="41" t="n">
        <f aca="false">VLOOKUP(BI$7,'Sat Curve Sum'!$A$7:$AG$161,6)</f>
        <v>38.88</v>
      </c>
      <c r="BJ32" s="41" t="n">
        <f aca="false">VLOOKUP(BJ$7,'Sat Curve Sum'!$A$7:$AG$161,6)</f>
        <v>39.09</v>
      </c>
      <c r="BK32" s="41" t="n">
        <f aca="false">VLOOKUP(BK$7,'Sat Curve Sum'!$A$7:$AG$161,6)</f>
        <v>39.73</v>
      </c>
      <c r="BL32" s="41" t="n">
        <f aca="false">VLOOKUP(BL$7,'Sat Curve Sum'!$A$7:$AG$161,6)</f>
        <v>40.79</v>
      </c>
      <c r="BM32" s="41" t="n">
        <f aca="false">VLOOKUP(BM$7,'Sat Curve Sum'!$A$7:$AG$161,6)</f>
        <v>39.69</v>
      </c>
      <c r="BN32" s="41" t="n">
        <f aca="false">VLOOKUP(BN$7,'Sat Curve Sum'!$A$7:$AG$161,6)</f>
        <v>38.6</v>
      </c>
      <c r="BO32" s="41" t="n">
        <f aca="false">VLOOKUP(BO$7,'Sat Curve Sum'!$A$7:$AG$161,6)</f>
        <v>38.23</v>
      </c>
      <c r="BP32" s="41" t="n">
        <f aca="false">VLOOKUP(BP$7,'Sat Curve Sum'!$A$7:$AG$161,6)</f>
        <v>38.6</v>
      </c>
      <c r="BQ32" s="41" t="n">
        <f aca="false">VLOOKUP(BQ$7,'Sat Curve Sum'!$A$7:$AG$161,6)</f>
        <v>41.89</v>
      </c>
      <c r="BR32" s="41" t="n">
        <f aca="false">VLOOKUP(BR$7,'Sat Curve Sum'!$A$7:$AG$161,6)</f>
        <v>52.14</v>
      </c>
      <c r="BS32" s="41" t="n">
        <f aca="false">VLOOKUP(BS$7,'Sat Curve Sum'!$A$7:$AG$161,6)</f>
        <v>56.72</v>
      </c>
      <c r="BT32" s="41" t="n">
        <f aca="false">VLOOKUP(BT$7,'Sat Curve Sum'!$A$7:$AG$161,6)</f>
        <v>47.2</v>
      </c>
      <c r="BU32" s="41" t="n">
        <f aca="false">VLOOKUP(BU$7,'Sat Curve Sum'!$A$7:$AG$161,6)</f>
        <v>39.7</v>
      </c>
      <c r="BV32" s="41" t="n">
        <f aca="false">VLOOKUP(BV$7,'Sat Curve Sum'!$A$7:$AG$161,6)</f>
        <v>39.88</v>
      </c>
      <c r="BW32" s="41" t="n">
        <f aca="false">VLOOKUP(BW$7,'Sat Curve Sum'!$A$7:$AG$161,6)</f>
        <v>40.43</v>
      </c>
      <c r="BX32" s="41" t="n">
        <f aca="false">VLOOKUP(BX$7,'Sat Curve Sum'!$A$7:$AG$161,6)</f>
        <v>41.33</v>
      </c>
      <c r="BY32" s="41" t="n">
        <f aca="false">VLOOKUP(BY$7,'Sat Curve Sum'!$A$7:$AG$161,6)</f>
        <v>40.39</v>
      </c>
      <c r="BZ32" s="41" t="n">
        <f aca="false">VLOOKUP(BZ$7,'Sat Curve Sum'!$A$7:$AG$161,6)</f>
        <v>39.46</v>
      </c>
      <c r="CA32" s="41" t="n">
        <f aca="false">VLOOKUP(CA$7,'Sat Curve Sum'!$A$7:$AG$161,6)</f>
        <v>39.15</v>
      </c>
      <c r="CB32" s="41" t="n">
        <f aca="false">VLOOKUP(CB$7,'Sat Curve Sum'!$A$7:$AG$161,6)</f>
        <v>39.46</v>
      </c>
      <c r="CC32" s="41" t="n">
        <f aca="false">VLOOKUP(CC$7,'Sat Curve Sum'!$A$7:$AG$161,6)</f>
        <v>42.28</v>
      </c>
      <c r="CD32" s="41" t="n">
        <f aca="false">VLOOKUP(CD$7,'Sat Curve Sum'!$A$7:$AG$161,6)</f>
        <v>51.04</v>
      </c>
      <c r="CE32" s="41" t="n">
        <f aca="false">VLOOKUP(CE$7,'Sat Curve Sum'!$A$7:$AG$161,6)</f>
        <v>54.95</v>
      </c>
      <c r="CF32" s="41" t="n">
        <f aca="false">VLOOKUP(CF$7,'Sat Curve Sum'!$A$7:$AG$161,6)</f>
        <v>46.82</v>
      </c>
      <c r="CG32" s="41" t="n">
        <f aca="false">VLOOKUP(CG$7,'Sat Curve Sum'!$A$7:$AG$161,6)</f>
        <v>40.4</v>
      </c>
      <c r="CH32" s="41" t="n">
        <f aca="false">VLOOKUP(CH$7,'Sat Curve Sum'!$A$7:$AG$161,6)</f>
        <v>40.56</v>
      </c>
      <c r="CI32" s="41" t="n">
        <f aca="false">VLOOKUP(CI$7,'Sat Curve Sum'!$A$7:$AG$161,6)</f>
        <v>41.03</v>
      </c>
      <c r="CJ32" s="41" t="n">
        <f aca="false">VLOOKUP(CJ$7,'Sat Curve Sum'!$A$7:$AG$161,6)</f>
        <v>41.74</v>
      </c>
      <c r="CK32" s="41" t="n">
        <f aca="false">VLOOKUP(CK$7,'Sat Curve Sum'!$A$7:$AG$161,6)</f>
        <v>40.9</v>
      </c>
      <c r="CL32" s="41" t="n">
        <f aca="false">VLOOKUP(CL$7,'Sat Curve Sum'!$A$7:$AG$161,6)</f>
        <v>40.05</v>
      </c>
      <c r="CM32" s="41" t="n">
        <f aca="false">VLOOKUP(CM$7,'Sat Curve Sum'!$A$7:$AG$161,6)</f>
        <v>39.77</v>
      </c>
      <c r="CN32" s="41" t="n">
        <f aca="false">VLOOKUP(CN$7,'Sat Curve Sum'!$A$7:$AG$161,6)</f>
        <v>40.05</v>
      </c>
      <c r="CO32" s="41" t="n">
        <f aca="false">VLOOKUP(CO$7,'Sat Curve Sum'!$A$7:$AG$161,6)</f>
        <v>42.6</v>
      </c>
      <c r="CP32" s="41" t="n">
        <f aca="false">VLOOKUP(CP$7,'Sat Curve Sum'!$A$7:$AG$161,6)</f>
        <v>50.53</v>
      </c>
      <c r="CQ32" s="41" t="n">
        <f aca="false">VLOOKUP(CQ$7,'Sat Curve Sum'!$A$7:$AG$161,6)</f>
        <v>54.08</v>
      </c>
      <c r="CR32" s="41" t="n">
        <f aca="false">VLOOKUP(CR$7,'Sat Curve Sum'!$A$7:$AG$161,6)</f>
        <v>46.71</v>
      </c>
      <c r="CS32" s="41" t="n">
        <f aca="false">VLOOKUP(CS$7,'Sat Curve Sum'!$A$7:$AG$161,6)</f>
        <v>40.91</v>
      </c>
      <c r="CT32" s="41" t="n">
        <f aca="false">VLOOKUP(CT$7,'Sat Curve Sum'!$A$7:$AG$161,6)</f>
        <v>41.05</v>
      </c>
      <c r="CU32" s="41" t="n">
        <f aca="false">VLOOKUP(CU$7,'Sat Curve Sum'!$A$7:$AG$161,6)</f>
        <v>41.48</v>
      </c>
      <c r="CV32" s="41" t="n">
        <f aca="false">VLOOKUP(CV$7,'Sat Curve Sum'!$A$7:$AG$161,6)</f>
        <v>42.11</v>
      </c>
      <c r="CW32" s="41" t="n">
        <f aca="false">VLOOKUP(CW$7,'Sat Curve Sum'!$A$7:$AG$161,6)</f>
        <v>41.33</v>
      </c>
      <c r="CX32" s="41" t="n">
        <f aca="false">VLOOKUP(CX$7,'Sat Curve Sum'!$A$7:$AG$161,6)</f>
        <v>40.54</v>
      </c>
      <c r="CY32" s="41" t="n">
        <f aca="false">VLOOKUP(CY$7,'Sat Curve Sum'!$A$7:$AG$161,6)</f>
        <v>40.28</v>
      </c>
      <c r="CZ32" s="41" t="n">
        <f aca="false">VLOOKUP(CZ$7,'Sat Curve Sum'!$A$7:$AG$161,6)</f>
        <v>40.55</v>
      </c>
      <c r="DA32" s="41" t="n">
        <f aca="false">VLOOKUP(DA$7,'Sat Curve Sum'!$A$7:$AG$161,6)</f>
        <v>42.91</v>
      </c>
      <c r="DB32" s="41" t="n">
        <f aca="false">VLOOKUP(DB$7,'Sat Curve Sum'!$A$7:$AG$161,6)</f>
        <v>50.25</v>
      </c>
      <c r="DC32" s="41" t="n">
        <f aca="false">VLOOKUP(DC$7,'Sat Curve Sum'!$A$7:$AG$161,6)</f>
        <v>53.52</v>
      </c>
      <c r="DD32" s="41" t="n">
        <f aca="false">VLOOKUP(DD$7,'Sat Curve Sum'!$A$7:$AG$161,6)</f>
        <v>46.71</v>
      </c>
      <c r="DE32" s="41" t="n">
        <f aca="false">VLOOKUP(DE$7,'Sat Curve Sum'!$A$7:$AG$161,6)</f>
        <v>41.34</v>
      </c>
      <c r="DF32" s="41" t="n">
        <f aca="false">VLOOKUP(DF$7,'Sat Curve Sum'!$A$7:$AG$161,6)</f>
        <v>41.47</v>
      </c>
      <c r="DG32" s="41" t="n">
        <f aca="false">VLOOKUP(DG$7,'Sat Curve Sum'!$A$7:$AG$161,6)</f>
        <v>41.87</v>
      </c>
      <c r="DH32" s="41" t="n">
        <f aca="false">VLOOKUP(DH$7,'Sat Curve Sum'!$A$7:$AG$161,6)</f>
        <v>42.47</v>
      </c>
      <c r="DI32" s="41" t="n">
        <f aca="false">VLOOKUP(DI$7,'Sat Curve Sum'!$A$7:$AG$161,6)</f>
        <v>41.74</v>
      </c>
      <c r="DJ32" s="41" t="n">
        <f aca="false">VLOOKUP(DJ$7,'Sat Curve Sum'!$A$7:$AG$161,6)</f>
        <v>41.02</v>
      </c>
      <c r="DK32" s="41" t="n">
        <f aca="false">VLOOKUP(DK$7,'Sat Curve Sum'!$A$7:$AG$161,6)</f>
        <v>40.78</v>
      </c>
      <c r="DL32" s="41" t="n">
        <f aca="false">VLOOKUP(DL$7,'Sat Curve Sum'!$A$7:$AG$161,6)</f>
        <v>41.02</v>
      </c>
      <c r="DM32" s="41" t="n">
        <f aca="false">VLOOKUP(DM$7,'Sat Curve Sum'!$A$7:$AG$161,6)</f>
        <v>43.21</v>
      </c>
      <c r="DN32" s="41" t="n">
        <f aca="false">VLOOKUP(DN$7,'Sat Curve Sum'!$A$7:$AG$161,6)</f>
        <v>50</v>
      </c>
      <c r="DO32" s="41" t="n">
        <f aca="false">VLOOKUP(DO$7,'Sat Curve Sum'!$A$7:$AG$161,6)</f>
        <v>53.03</v>
      </c>
      <c r="DP32" s="41" t="n">
        <f aca="false">VLOOKUP(DP$7,'Sat Curve Sum'!$A$7:$AG$161,6)</f>
        <v>46.73</v>
      </c>
      <c r="DQ32" s="41" t="n">
        <f aca="false">VLOOKUP(DQ$7,'Sat Curve Sum'!$A$7:$AG$161,6)</f>
        <v>41.76</v>
      </c>
      <c r="DR32" s="41" t="n">
        <f aca="false">VLOOKUP(DR$7,'Sat Curve Sum'!$A$7:$AG$161,6)</f>
        <v>41.88</v>
      </c>
      <c r="DS32" s="41" t="n">
        <f aca="false">VLOOKUP(DS$7,'Sat Curve Sum'!$A$7:$AG$161,6)</f>
        <v>42.25</v>
      </c>
      <c r="DT32" s="41" t="n">
        <f aca="false">VLOOKUP(DT$7,'Sat Curve Sum'!$A$7:$AG$161,6)</f>
        <v>42.82</v>
      </c>
      <c r="DU32" s="41" t="n">
        <f aca="false">VLOOKUP(DU$7,'Sat Curve Sum'!$A$7:$AG$161,6)</f>
        <v>42.15</v>
      </c>
      <c r="DV32" s="41" t="n">
        <f aca="false">VLOOKUP(DV$7,'Sat Curve Sum'!$A$7:$AG$161,6)</f>
        <v>41.48</v>
      </c>
      <c r="DW32" s="41" t="n">
        <f aca="false">VLOOKUP(DW$7,'Sat Curve Sum'!$A$7:$AG$161,6)</f>
        <v>41.25</v>
      </c>
      <c r="DX32" s="41" t="n">
        <f aca="false">VLOOKUP(DX$7,'Sat Curve Sum'!$A$7:$AG$161,6)</f>
        <v>41.48</v>
      </c>
      <c r="DY32" s="41" t="n">
        <f aca="false">VLOOKUP(DY$7,'Sat Curve Sum'!$A$7:$AG$161,6)</f>
        <v>43.5</v>
      </c>
      <c r="DZ32" s="41" t="n">
        <f aca="false">VLOOKUP(DZ$7,'Sat Curve Sum'!$A$7:$AG$161,6)</f>
        <v>49.79</v>
      </c>
      <c r="EA32" s="41" t="n">
        <f aca="false">VLOOKUP(EA$7,'Sat Curve Sum'!$A$7:$AG$161,6)</f>
        <v>52.59</v>
      </c>
      <c r="EB32" s="41" t="n">
        <f aca="false">VLOOKUP(EB$7,'Sat Curve Sum'!$A$7:$AG$161,6)</f>
        <v>46.76</v>
      </c>
      <c r="EC32" s="41" t="n">
        <f aca="false">VLOOKUP(EC$7,'Sat Curve Sum'!$A$7:$AG$161,6)</f>
        <v>42.16</v>
      </c>
      <c r="ED32" s="41" t="n">
        <f aca="false">VLOOKUP(ED$7,'Sat Curve Sum'!$A$7:$AG$161,6)</f>
        <v>42.28</v>
      </c>
      <c r="EE32" s="41" t="n">
        <f aca="false">VLOOKUP(EE$7,'Sat Curve Sum'!$A$7:$AG$161,6)</f>
        <v>42.62</v>
      </c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  <c r="IW32" s="32"/>
    </row>
    <row r="33" customFormat="false" ht="14.1" hidden="false" customHeight="true" outlineLevel="0" collapsed="false">
      <c r="A33" s="33" t="s">
        <v>11</v>
      </c>
      <c r="B33" s="286" t="s">
        <v>72</v>
      </c>
      <c r="C33" s="31" t="n">
        <f aca="false">AVERAGE(D33:F33)</f>
        <v>28.5</v>
      </c>
      <c r="D33" s="41" t="n">
        <f aca="true">IF(ISERROR(AVERAGE(OFFSET('Sat Curve Sum'!$B$6,1,0,2,1))),0,AVERAGE(OFFSET('Sat Curve Sum'!$B$6,1,0,2,1)))</f>
        <v>27</v>
      </c>
      <c r="E33" s="41" t="n">
        <f aca="true">IF(ISERROR((SUM(OFFSET('Sat Curve Sum'!$B$6,3,0,2,1))+2*'Sat Curve Sum Backup'!$B$9)/4),'Sat Curve Sum Backup'!$B$9,(SUM(OFFSET('Sat Curve Sum'!$B$6,3,0,2,1))+2*'Sat Curve Sum Backup'!$B$9)/4)</f>
        <v>27</v>
      </c>
      <c r="F33" s="41" t="n">
        <f aca="false">VLOOKUP(F$7,'Sat Curve Sum'!$A$7:$AG$161,2)</f>
        <v>31.5</v>
      </c>
      <c r="G33" s="277" t="n">
        <f aca="false">AVERAGE(D33,E33,F33)</f>
        <v>28.5</v>
      </c>
      <c r="H33" s="283" t="n">
        <f aca="false">AB33</f>
        <v>31.75</v>
      </c>
      <c r="I33" s="283" t="n">
        <f aca="false">AC33</f>
        <v>31.25</v>
      </c>
      <c r="J33" s="283" t="n">
        <f aca="false">AD33</f>
        <v>30.5</v>
      </c>
      <c r="K33" s="283" t="n">
        <f aca="false">AE33</f>
        <v>29.75</v>
      </c>
      <c r="L33" s="283" t="n">
        <f aca="false">AF33</f>
        <v>34.5</v>
      </c>
      <c r="M33" s="283" t="n">
        <f aca="false">AG33</f>
        <v>42</v>
      </c>
      <c r="N33" s="283" t="n">
        <f aca="false">AH33</f>
        <v>50</v>
      </c>
      <c r="O33" s="283" t="n">
        <f aca="false">AI33</f>
        <v>58.5</v>
      </c>
      <c r="P33" s="283" t="n">
        <f aca="false">AJ33</f>
        <v>48</v>
      </c>
      <c r="Q33" s="283" t="n">
        <f aca="false">AK33</f>
        <v>35.25</v>
      </c>
      <c r="R33" s="283" t="n">
        <f aca="false">AL33</f>
        <v>33.75</v>
      </c>
      <c r="S33" s="283" t="n">
        <f aca="false">AM33</f>
        <v>34.5</v>
      </c>
      <c r="T33" s="277" t="n">
        <f aca="false">AVERAGE(AB33:AM33)</f>
        <v>38.3125</v>
      </c>
      <c r="U33" s="277" t="n">
        <f aca="false">AVERAGE(AN33:AY33)</f>
        <v>39.9583333333333</v>
      </c>
      <c r="V33" s="299" t="n">
        <f aca="false">AVERAGE(AZ33:EE33)</f>
        <v>41.1607142857143</v>
      </c>
      <c r="W33" s="284"/>
      <c r="X33" s="285" t="n">
        <f aca="false">AVERAGE(D33:F33,AB33:EE33)</f>
        <v>40.3806306306306</v>
      </c>
      <c r="Y33" s="287"/>
      <c r="Z33" s="282"/>
      <c r="AA33" s="282"/>
      <c r="AB33" s="41" t="n">
        <f aca="false">VLOOKUP(AB$7,'Sat Curve Sum'!$A$7:$AG$161,2)</f>
        <v>31.75</v>
      </c>
      <c r="AC33" s="41" t="n">
        <f aca="false">VLOOKUP(AC$7,'Sat Curve Sum'!$A$7:$AG$161,2)</f>
        <v>31.25</v>
      </c>
      <c r="AD33" s="41" t="n">
        <f aca="false">VLOOKUP(AD$7,'Sat Curve Sum'!$A$7:$AG$161,2)</f>
        <v>30.5</v>
      </c>
      <c r="AE33" s="41" t="n">
        <f aca="false">VLOOKUP(AE$7,'Sat Curve Sum'!$A$7:$AG$161,2)</f>
        <v>29.75</v>
      </c>
      <c r="AF33" s="41" t="n">
        <f aca="false">VLOOKUP(AF$7,'Sat Curve Sum'!$A$7:$AG$161,2)</f>
        <v>34.5</v>
      </c>
      <c r="AG33" s="41" t="n">
        <f aca="false">VLOOKUP(AG$7,'Sat Curve Sum'!$A$7:$AG$161,2)</f>
        <v>42</v>
      </c>
      <c r="AH33" s="41" t="n">
        <f aca="false">VLOOKUP(AH$7,'Sat Curve Sum'!$A$7:$AG$161,2)</f>
        <v>50</v>
      </c>
      <c r="AI33" s="41" t="n">
        <f aca="false">VLOOKUP(AI$7,'Sat Curve Sum'!$A$7:$AG$161,2)</f>
        <v>58.5</v>
      </c>
      <c r="AJ33" s="41" t="n">
        <f aca="false">VLOOKUP(AJ$7,'Sat Curve Sum'!$A$7:$AG$161,2)</f>
        <v>48</v>
      </c>
      <c r="AK33" s="41" t="n">
        <f aca="false">VLOOKUP(AK$7,'Sat Curve Sum'!$A$7:$AG$161,2)</f>
        <v>35.25</v>
      </c>
      <c r="AL33" s="41" t="n">
        <f aca="false">VLOOKUP(AL$7,'Sat Curve Sum'!$A$7:$AG$161,2)</f>
        <v>33.75</v>
      </c>
      <c r="AM33" s="41" t="n">
        <f aca="false">VLOOKUP(AM$7,'Sat Curve Sum'!$A$7:$AG$161,2)</f>
        <v>34.5</v>
      </c>
      <c r="AN33" s="41" t="n">
        <f aca="false">VLOOKUP(AN$7,'Sat Curve Sum'!$A$7:$AG$161,2)</f>
        <v>35.25</v>
      </c>
      <c r="AO33" s="41" t="n">
        <f aca="false">VLOOKUP(AO$7,'Sat Curve Sum'!$A$7:$AG$161,2)</f>
        <v>34.75</v>
      </c>
      <c r="AP33" s="41" t="n">
        <f aca="false">VLOOKUP(AP$7,'Sat Curve Sum'!$A$7:$AG$161,2)</f>
        <v>34.75</v>
      </c>
      <c r="AQ33" s="41" t="n">
        <f aca="false">VLOOKUP(AQ$7,'Sat Curve Sum'!$A$7:$AG$161,2)</f>
        <v>34.25</v>
      </c>
      <c r="AR33" s="41" t="n">
        <f aca="false">VLOOKUP(AR$7,'Sat Curve Sum'!$A$7:$AG$161,2)</f>
        <v>34.25</v>
      </c>
      <c r="AS33" s="41" t="n">
        <f aca="false">VLOOKUP(AS$7,'Sat Curve Sum'!$A$7:$AG$161,2)</f>
        <v>38.75</v>
      </c>
      <c r="AT33" s="41" t="n">
        <f aca="false">VLOOKUP(AT$7,'Sat Curve Sum'!$A$7:$AG$161,2)</f>
        <v>53.25</v>
      </c>
      <c r="AU33" s="41" t="n">
        <f aca="false">VLOOKUP(AU$7,'Sat Curve Sum'!$A$7:$AG$161,2)</f>
        <v>59.75</v>
      </c>
      <c r="AV33" s="41" t="n">
        <f aca="false">VLOOKUP(AV$7,'Sat Curve Sum'!$A$7:$AG$161,2)</f>
        <v>47.25</v>
      </c>
      <c r="AW33" s="41" t="n">
        <f aca="false">VLOOKUP(AW$7,'Sat Curve Sum'!$A$7:$AG$161,2)</f>
        <v>36.75</v>
      </c>
      <c r="AX33" s="41" t="n">
        <f aca="false">VLOOKUP(AX$7,'Sat Curve Sum'!$A$7:$AG$161,2)</f>
        <v>35.25</v>
      </c>
      <c r="AY33" s="41" t="n">
        <f aca="false">VLOOKUP(AY$7,'Sat Curve Sum'!$A$7:$AG$161,2)</f>
        <v>35.25</v>
      </c>
      <c r="AZ33" s="41" t="n">
        <f aca="false">VLOOKUP(AZ$7,'Sat Curve Sum'!$A$7:$AG$161,2)</f>
        <v>36.23</v>
      </c>
      <c r="BA33" s="41" t="n">
        <f aca="false">VLOOKUP(BA$7,'Sat Curve Sum'!$A$7:$AG$161,2)</f>
        <v>35.8</v>
      </c>
      <c r="BB33" s="41" t="n">
        <f aca="false">VLOOKUP(BB$7,'Sat Curve Sum'!$A$7:$AG$161,2)</f>
        <v>35.8</v>
      </c>
      <c r="BC33" s="41" t="n">
        <f aca="false">VLOOKUP(BC$7,'Sat Curve Sum'!$A$7:$AG$161,2)</f>
        <v>35.37</v>
      </c>
      <c r="BD33" s="41" t="n">
        <f aca="false">VLOOKUP(BD$7,'Sat Curve Sum'!$A$7:$AG$161,2)</f>
        <v>35.37</v>
      </c>
      <c r="BE33" s="41" t="n">
        <f aca="false">VLOOKUP(BE$7,'Sat Curve Sum'!$A$7:$AG$161,2)</f>
        <v>39.23</v>
      </c>
      <c r="BF33" s="41" t="n">
        <f aca="false">VLOOKUP(BF$7,'Sat Curve Sum'!$A$7:$AG$161,2)</f>
        <v>51.64</v>
      </c>
      <c r="BG33" s="41" t="n">
        <f aca="false">VLOOKUP(BG$7,'Sat Curve Sum'!$A$7:$AG$161,2)</f>
        <v>57.21</v>
      </c>
      <c r="BH33" s="41" t="n">
        <f aca="false">VLOOKUP(BH$7,'Sat Curve Sum'!$A$7:$AG$161,2)</f>
        <v>46.51</v>
      </c>
      <c r="BI33" s="41" t="n">
        <f aca="false">VLOOKUP(BI$7,'Sat Curve Sum'!$A$7:$AG$161,2)</f>
        <v>37.52</v>
      </c>
      <c r="BJ33" s="41" t="n">
        <f aca="false">VLOOKUP(BJ$7,'Sat Curve Sum'!$A$7:$AG$161,2)</f>
        <v>36.23</v>
      </c>
      <c r="BK33" s="41" t="n">
        <f aca="false">VLOOKUP(BK$7,'Sat Curve Sum'!$A$7:$AG$161,2)</f>
        <v>36.23</v>
      </c>
      <c r="BL33" s="41" t="n">
        <f aca="false">VLOOKUP(BL$7,'Sat Curve Sum'!$A$7:$AG$161,2)</f>
        <v>37.1</v>
      </c>
      <c r="BM33" s="41" t="n">
        <f aca="false">VLOOKUP(BM$7,'Sat Curve Sum'!$A$7:$AG$161,2)</f>
        <v>36.74</v>
      </c>
      <c r="BN33" s="41" t="n">
        <f aca="false">VLOOKUP(BN$7,'Sat Curve Sum'!$A$7:$AG$161,2)</f>
        <v>36.74</v>
      </c>
      <c r="BO33" s="41" t="n">
        <f aca="false">VLOOKUP(BO$7,'Sat Curve Sum'!$A$7:$AG$161,2)</f>
        <v>36.37</v>
      </c>
      <c r="BP33" s="41" t="n">
        <f aca="false">VLOOKUP(BP$7,'Sat Curve Sum'!$A$7:$AG$161,2)</f>
        <v>36.37</v>
      </c>
      <c r="BQ33" s="41" t="n">
        <f aca="false">VLOOKUP(BQ$7,'Sat Curve Sum'!$A$7:$AG$161,2)</f>
        <v>39.67</v>
      </c>
      <c r="BR33" s="41" t="n">
        <f aca="false">VLOOKUP(BR$7,'Sat Curve Sum'!$A$7:$AG$161,2)</f>
        <v>50.31</v>
      </c>
      <c r="BS33" s="41" t="n">
        <f aca="false">VLOOKUP(BS$7,'Sat Curve Sum'!$A$7:$AG$161,2)</f>
        <v>55.08</v>
      </c>
      <c r="BT33" s="41" t="n">
        <f aca="false">VLOOKUP(BT$7,'Sat Curve Sum'!$A$7:$AG$161,2)</f>
        <v>45.91</v>
      </c>
      <c r="BU33" s="41" t="n">
        <f aca="false">VLOOKUP(BU$7,'Sat Curve Sum'!$A$7:$AG$161,2)</f>
        <v>38.21</v>
      </c>
      <c r="BV33" s="41" t="n">
        <f aca="false">VLOOKUP(BV$7,'Sat Curve Sum'!$A$7:$AG$161,2)</f>
        <v>37.11</v>
      </c>
      <c r="BW33" s="41" t="n">
        <f aca="false">VLOOKUP(BW$7,'Sat Curve Sum'!$A$7:$AG$161,2)</f>
        <v>37.11</v>
      </c>
      <c r="BX33" s="41" t="n">
        <f aca="false">VLOOKUP(BX$7,'Sat Curve Sum'!$A$7:$AG$161,2)</f>
        <v>37.9</v>
      </c>
      <c r="BY33" s="41" t="n">
        <f aca="false">VLOOKUP(BY$7,'Sat Curve Sum'!$A$7:$AG$161,2)</f>
        <v>37.58</v>
      </c>
      <c r="BZ33" s="41" t="n">
        <f aca="false">VLOOKUP(BZ$7,'Sat Curve Sum'!$A$7:$AG$161,2)</f>
        <v>37.58</v>
      </c>
      <c r="CA33" s="41" t="n">
        <f aca="false">VLOOKUP(CA$7,'Sat Curve Sum'!$A$7:$AG$161,2)</f>
        <v>37.27</v>
      </c>
      <c r="CB33" s="41" t="n">
        <f aca="false">VLOOKUP(CB$7,'Sat Curve Sum'!$A$7:$AG$161,2)</f>
        <v>37.27</v>
      </c>
      <c r="CC33" s="41" t="n">
        <f aca="false">VLOOKUP(CC$7,'Sat Curve Sum'!$A$7:$AG$161,2)</f>
        <v>40.1</v>
      </c>
      <c r="CD33" s="41" t="n">
        <f aca="false">VLOOKUP(CD$7,'Sat Curve Sum'!$A$7:$AG$161,2)</f>
        <v>49.21</v>
      </c>
      <c r="CE33" s="41" t="n">
        <f aca="false">VLOOKUP(CE$7,'Sat Curve Sum'!$A$7:$AG$161,2)</f>
        <v>53.29</v>
      </c>
      <c r="CF33" s="41" t="n">
        <f aca="false">VLOOKUP(CF$7,'Sat Curve Sum'!$A$7:$AG$161,2)</f>
        <v>45.44</v>
      </c>
      <c r="CG33" s="41" t="n">
        <f aca="false">VLOOKUP(CG$7,'Sat Curve Sum'!$A$7:$AG$161,2)</f>
        <v>38.85</v>
      </c>
      <c r="CH33" s="41" t="n">
        <f aca="false">VLOOKUP(CH$7,'Sat Curve Sum'!$A$7:$AG$161,2)</f>
        <v>37.91</v>
      </c>
      <c r="CI33" s="41" t="n">
        <f aca="false">VLOOKUP(CI$7,'Sat Curve Sum'!$A$7:$AG$161,2)</f>
        <v>37.91</v>
      </c>
      <c r="CJ33" s="41" t="n">
        <f aca="false">VLOOKUP(CJ$7,'Sat Curve Sum'!$A$7:$AG$161,2)</f>
        <v>38.47</v>
      </c>
      <c r="CK33" s="41" t="n">
        <f aca="false">VLOOKUP(CK$7,'Sat Curve Sum'!$A$7:$AG$161,2)</f>
        <v>38.19</v>
      </c>
      <c r="CL33" s="41" t="n">
        <f aca="false">VLOOKUP(CL$7,'Sat Curve Sum'!$A$7:$AG$161,2)</f>
        <v>38.19</v>
      </c>
      <c r="CM33" s="41" t="n">
        <f aca="false">VLOOKUP(CM$7,'Sat Curve Sum'!$A$7:$AG$161,2)</f>
        <v>37.91</v>
      </c>
      <c r="CN33" s="41" t="n">
        <f aca="false">VLOOKUP(CN$7,'Sat Curve Sum'!$A$7:$AG$161,2)</f>
        <v>37.91</v>
      </c>
      <c r="CO33" s="41" t="n">
        <f aca="false">VLOOKUP(CO$7,'Sat Curve Sum'!$A$7:$AG$161,2)</f>
        <v>40.47</v>
      </c>
      <c r="CP33" s="41" t="n">
        <f aca="false">VLOOKUP(CP$7,'Sat Curve Sum'!$A$7:$AG$161,2)</f>
        <v>48.73</v>
      </c>
      <c r="CQ33" s="41" t="n">
        <f aca="false">VLOOKUP(CQ$7,'Sat Curve Sum'!$A$7:$AG$161,2)</f>
        <v>52.43</v>
      </c>
      <c r="CR33" s="41" t="n">
        <f aca="false">VLOOKUP(CR$7,'Sat Curve Sum'!$A$7:$AG$161,2)</f>
        <v>45.32</v>
      </c>
      <c r="CS33" s="41" t="n">
        <f aca="false">VLOOKUP(CS$7,'Sat Curve Sum'!$A$7:$AG$161,2)</f>
        <v>39.34</v>
      </c>
      <c r="CT33" s="41" t="n">
        <f aca="false">VLOOKUP(CT$7,'Sat Curve Sum'!$A$7:$AG$161,2)</f>
        <v>38.49</v>
      </c>
      <c r="CU33" s="41" t="n">
        <f aca="false">VLOOKUP(CU$7,'Sat Curve Sum'!$A$7:$AG$161,2)</f>
        <v>38.49</v>
      </c>
      <c r="CV33" s="41" t="n">
        <f aca="false">VLOOKUP(CV$7,'Sat Curve Sum'!$A$7:$AG$161,2)</f>
        <v>38.97</v>
      </c>
      <c r="CW33" s="41" t="n">
        <f aca="false">VLOOKUP(CW$7,'Sat Curve Sum'!$A$7:$AG$161,2)</f>
        <v>38.7</v>
      </c>
      <c r="CX33" s="41" t="n">
        <f aca="false">VLOOKUP(CX$7,'Sat Curve Sum'!$A$7:$AG$161,2)</f>
        <v>38.71</v>
      </c>
      <c r="CY33" s="41" t="n">
        <f aca="false">VLOOKUP(CY$7,'Sat Curve Sum'!$A$7:$AG$161,2)</f>
        <v>38.44</v>
      </c>
      <c r="CZ33" s="41" t="n">
        <f aca="false">VLOOKUP(CZ$7,'Sat Curve Sum'!$A$7:$AG$161,2)</f>
        <v>38.45</v>
      </c>
      <c r="DA33" s="41" t="n">
        <f aca="false">VLOOKUP(DA$7,'Sat Curve Sum'!$A$7:$AG$161,2)</f>
        <v>40.82</v>
      </c>
      <c r="DB33" s="41" t="n">
        <f aca="false">VLOOKUP(DB$7,'Sat Curve Sum'!$A$7:$AG$161,2)</f>
        <v>48.47</v>
      </c>
      <c r="DC33" s="41" t="n">
        <f aca="false">VLOOKUP(DC$7,'Sat Curve Sum'!$A$7:$AG$161,2)</f>
        <v>51.91</v>
      </c>
      <c r="DD33" s="41" t="n">
        <f aca="false">VLOOKUP(DD$7,'Sat Curve Sum'!$A$7:$AG$161,2)</f>
        <v>45.31</v>
      </c>
      <c r="DE33" s="41" t="n">
        <f aca="false">VLOOKUP(DE$7,'Sat Curve Sum'!$A$7:$AG$161,2)</f>
        <v>39.77</v>
      </c>
      <c r="DF33" s="41" t="n">
        <f aca="false">VLOOKUP(DF$7,'Sat Curve Sum'!$A$7:$AG$161,2)</f>
        <v>38.99</v>
      </c>
      <c r="DG33" s="41" t="n">
        <f aca="false">VLOOKUP(DG$7,'Sat Curve Sum'!$A$7:$AG$161,2)</f>
        <v>38.99</v>
      </c>
      <c r="DH33" s="41" t="n">
        <f aca="false">VLOOKUP(DH$7,'Sat Curve Sum'!$A$7:$AG$161,2)</f>
        <v>39.45</v>
      </c>
      <c r="DI33" s="41" t="n">
        <f aca="false">VLOOKUP(DI$7,'Sat Curve Sum'!$A$7:$AG$161,2)</f>
        <v>39.2</v>
      </c>
      <c r="DJ33" s="41" t="n">
        <f aca="false">VLOOKUP(DJ$7,'Sat Curve Sum'!$A$7:$AG$161,2)</f>
        <v>39.21</v>
      </c>
      <c r="DK33" s="41" t="n">
        <f aca="false">VLOOKUP(DK$7,'Sat Curve Sum'!$A$7:$AG$161,2)</f>
        <v>38.96</v>
      </c>
      <c r="DL33" s="41" t="n">
        <f aca="false">VLOOKUP(DL$7,'Sat Curve Sum'!$A$7:$AG$161,2)</f>
        <v>38.97</v>
      </c>
      <c r="DM33" s="41" t="n">
        <f aca="false">VLOOKUP(DM$7,'Sat Curve Sum'!$A$7:$AG$161,2)</f>
        <v>41.17</v>
      </c>
      <c r="DN33" s="41" t="n">
        <f aca="false">VLOOKUP(DN$7,'Sat Curve Sum'!$A$7:$AG$161,2)</f>
        <v>48.26</v>
      </c>
      <c r="DO33" s="41" t="n">
        <f aca="false">VLOOKUP(DO$7,'Sat Curve Sum'!$A$7:$AG$161,2)</f>
        <v>51.44</v>
      </c>
      <c r="DP33" s="41" t="n">
        <f aca="false">VLOOKUP(DP$7,'Sat Curve Sum'!$A$7:$AG$161,2)</f>
        <v>45.33</v>
      </c>
      <c r="DQ33" s="41" t="n">
        <f aca="false">VLOOKUP(DQ$7,'Sat Curve Sum'!$A$7:$AG$161,2)</f>
        <v>40.2</v>
      </c>
      <c r="DR33" s="41" t="n">
        <f aca="false">VLOOKUP(DR$7,'Sat Curve Sum'!$A$7:$AG$161,2)</f>
        <v>39.47</v>
      </c>
      <c r="DS33" s="41" t="n">
        <f aca="false">VLOOKUP(DS$7,'Sat Curve Sum'!$A$7:$AG$161,2)</f>
        <v>39.47</v>
      </c>
      <c r="DT33" s="41" t="n">
        <f aca="false">VLOOKUP(DT$7,'Sat Curve Sum'!$A$7:$AG$161,2)</f>
        <v>39.92</v>
      </c>
      <c r="DU33" s="41" t="n">
        <f aca="false">VLOOKUP(DU$7,'Sat Curve Sum'!$A$7:$AG$161,2)</f>
        <v>39.69</v>
      </c>
      <c r="DV33" s="41" t="n">
        <f aca="false">VLOOKUP(DV$7,'Sat Curve Sum'!$A$7:$AG$161,2)</f>
        <v>39.69</v>
      </c>
      <c r="DW33" s="41" t="n">
        <f aca="false">VLOOKUP(DW$7,'Sat Curve Sum'!$A$7:$AG$161,2)</f>
        <v>39.47</v>
      </c>
      <c r="DX33" s="41" t="n">
        <f aca="false">VLOOKUP(DX$7,'Sat Curve Sum'!$A$7:$AG$161,2)</f>
        <v>39.47</v>
      </c>
      <c r="DY33" s="41" t="n">
        <f aca="false">VLOOKUP(DY$7,'Sat Curve Sum'!$A$7:$AG$161,2)</f>
        <v>41.51</v>
      </c>
      <c r="DZ33" s="41" t="n">
        <f aca="false">VLOOKUP(DZ$7,'Sat Curve Sum'!$A$7:$AG$161,2)</f>
        <v>48.08</v>
      </c>
      <c r="EA33" s="41" t="n">
        <f aca="false">VLOOKUP(EA$7,'Sat Curve Sum'!$A$7:$AG$161,2)</f>
        <v>51.03</v>
      </c>
      <c r="EB33" s="41" t="n">
        <f aca="false">VLOOKUP(EB$7,'Sat Curve Sum'!$A$7:$AG$161,2)</f>
        <v>45.37</v>
      </c>
      <c r="EC33" s="41" t="n">
        <f aca="false">VLOOKUP(EC$7,'Sat Curve Sum'!$A$7:$AG$161,2)</f>
        <v>40.62</v>
      </c>
      <c r="ED33" s="41" t="n">
        <f aca="false">VLOOKUP(ED$7,'Sat Curve Sum'!$A$7:$AG$161,2)</f>
        <v>39.94</v>
      </c>
      <c r="EE33" s="41" t="n">
        <f aca="false">VLOOKUP(EE$7,'Sat Curve Sum'!$A$7:$AG$161,2)</f>
        <v>39.94</v>
      </c>
      <c r="EF33" s="32"/>
      <c r="EG33" s="32"/>
      <c r="EH33" s="32"/>
      <c r="EI33" s="32"/>
      <c r="EJ33" s="32"/>
      <c r="EK33" s="32"/>
      <c r="EL33" s="32"/>
      <c r="EM33" s="32"/>
      <c r="EN33" s="32"/>
      <c r="EO33" s="32"/>
      <c r="EP33" s="32"/>
      <c r="EQ33" s="32"/>
      <c r="ER33" s="32"/>
      <c r="ES33" s="32"/>
      <c r="ET33" s="32"/>
      <c r="EU33" s="32"/>
      <c r="EV33" s="32"/>
      <c r="EW33" s="32"/>
      <c r="EX33" s="32"/>
      <c r="EY33" s="32"/>
      <c r="EZ33" s="32"/>
      <c r="FA33" s="32"/>
      <c r="FB33" s="32"/>
      <c r="FC33" s="32"/>
      <c r="FD33" s="32"/>
      <c r="FE33" s="32"/>
      <c r="FF33" s="32"/>
      <c r="FG33" s="32"/>
      <c r="FH33" s="32"/>
      <c r="FI33" s="32"/>
      <c r="FJ33" s="32"/>
      <c r="FK33" s="32"/>
      <c r="FL33" s="32"/>
      <c r="FM33" s="32"/>
      <c r="FN33" s="32"/>
      <c r="FO33" s="32"/>
      <c r="FP33" s="32"/>
      <c r="FQ33" s="32"/>
      <c r="FR33" s="32"/>
      <c r="FS33" s="32"/>
      <c r="FT33" s="32"/>
      <c r="FU33" s="32"/>
      <c r="FV33" s="32"/>
      <c r="FW33" s="32"/>
      <c r="FX33" s="32"/>
      <c r="FY33" s="32"/>
      <c r="FZ33" s="32"/>
      <c r="GA33" s="32"/>
      <c r="GB33" s="32"/>
      <c r="GC33" s="32"/>
      <c r="GD33" s="32"/>
      <c r="GE33" s="32"/>
      <c r="GF33" s="32"/>
      <c r="GG33" s="32"/>
      <c r="GH33" s="32"/>
      <c r="GI33" s="32"/>
      <c r="GJ33" s="32"/>
      <c r="GK33" s="32"/>
      <c r="GL33" s="32"/>
      <c r="GM33" s="32"/>
      <c r="GN33" s="32"/>
      <c r="GO33" s="32"/>
      <c r="GP33" s="32"/>
      <c r="GQ33" s="32"/>
      <c r="GR33" s="32"/>
      <c r="GS33" s="32"/>
      <c r="GT33" s="32"/>
      <c r="GU33" s="32"/>
      <c r="GV33" s="32"/>
      <c r="GW33" s="32"/>
      <c r="GX33" s="32"/>
      <c r="GY33" s="32"/>
      <c r="GZ33" s="32"/>
      <c r="HA33" s="32"/>
      <c r="HB33" s="32"/>
      <c r="HC33" s="32"/>
      <c r="HD33" s="32"/>
      <c r="HE33" s="32"/>
      <c r="HF33" s="32"/>
      <c r="HG33" s="32"/>
      <c r="HH33" s="32"/>
      <c r="HI33" s="32"/>
      <c r="HJ33" s="32"/>
      <c r="HK33" s="32"/>
      <c r="HL33" s="32"/>
      <c r="HM33" s="32"/>
      <c r="HN33" s="32"/>
      <c r="HO33" s="32"/>
      <c r="HP33" s="32"/>
      <c r="HQ33" s="32"/>
      <c r="HR33" s="32"/>
      <c r="HS33" s="32"/>
      <c r="HT33" s="32"/>
      <c r="HU33" s="32"/>
      <c r="HV33" s="32"/>
      <c r="HW33" s="32"/>
      <c r="HX33" s="32"/>
      <c r="HY33" s="32"/>
      <c r="HZ33" s="32"/>
      <c r="IA33" s="32"/>
      <c r="IB33" s="32"/>
      <c r="IC33" s="32"/>
      <c r="ID33" s="32"/>
      <c r="IE33" s="32"/>
      <c r="IF33" s="32"/>
      <c r="IG33" s="32"/>
      <c r="IH33" s="32"/>
      <c r="II33" s="32"/>
      <c r="IJ33" s="32"/>
      <c r="IK33" s="32"/>
      <c r="IL33" s="32"/>
      <c r="IM33" s="32"/>
      <c r="IN33" s="32"/>
      <c r="IO33" s="32"/>
      <c r="IP33" s="32"/>
      <c r="IQ33" s="32"/>
      <c r="IR33" s="32"/>
      <c r="IS33" s="32"/>
      <c r="IT33" s="32"/>
      <c r="IU33" s="32"/>
      <c r="IV33" s="32"/>
      <c r="IW33" s="32"/>
    </row>
    <row r="34" customFormat="false" ht="14.1" hidden="false" customHeight="true" outlineLevel="0" collapsed="false">
      <c r="A34" s="33" t="s">
        <v>16</v>
      </c>
      <c r="B34" s="16" t="s">
        <v>34</v>
      </c>
      <c r="C34" s="31" t="n">
        <f aca="false">AVERAGE(D34:F34)</f>
        <v>29</v>
      </c>
      <c r="D34" s="31" t="n">
        <f aca="true">IF(ISERROR(AVERAGE(OFFSET('Sat Curve Sum'!$G$6,1,0,2,1))),0,AVERAGE(OFFSET('Sat Curve Sum'!$G$6,1,0,2,1)))</f>
        <v>28</v>
      </c>
      <c r="E34" s="31" t="n">
        <f aca="true">IF(ISERROR((SUM(OFFSET('Sat Curve Sum'!$G$6,3,0,2,1))+2*'Sat Curve Sum Backup'!$G$9)/4),'Sat Curve Sum Backup'!$G$9,(SUM(OFFSET('Sat Curve Sum'!$G$6,3,0,2,1))+2*'Sat Curve Sum Backup'!$G$9)/4)</f>
        <v>27.5</v>
      </c>
      <c r="F34" s="31" t="n">
        <f aca="false">VLOOKUP(F$7,'Sat Curve Sum'!$A$7:$AG$161,7)</f>
        <v>31.5</v>
      </c>
      <c r="G34" s="277" t="n">
        <f aca="false">AVERAGE(D34,E34,F34)</f>
        <v>29</v>
      </c>
      <c r="H34" s="283" t="n">
        <f aca="false">AB34</f>
        <v>31.75</v>
      </c>
      <c r="I34" s="283" t="n">
        <f aca="false">AC34</f>
        <v>31.25</v>
      </c>
      <c r="J34" s="283" t="n">
        <f aca="false">AD34</f>
        <v>30.5</v>
      </c>
      <c r="K34" s="283" t="n">
        <f aca="false">AE34</f>
        <v>29.75</v>
      </c>
      <c r="L34" s="283" t="n">
        <f aca="false">AF34</f>
        <v>34.5</v>
      </c>
      <c r="M34" s="283" t="n">
        <f aca="false">AG34</f>
        <v>42</v>
      </c>
      <c r="N34" s="283" t="n">
        <f aca="false">AH34</f>
        <v>50</v>
      </c>
      <c r="O34" s="283" t="n">
        <f aca="false">AI34</f>
        <v>58.5</v>
      </c>
      <c r="P34" s="283" t="n">
        <f aca="false">AJ34</f>
        <v>48</v>
      </c>
      <c r="Q34" s="283" t="n">
        <f aca="false">AK34</f>
        <v>35.25</v>
      </c>
      <c r="R34" s="283" t="n">
        <f aca="false">AL34</f>
        <v>33.75</v>
      </c>
      <c r="S34" s="283" t="n">
        <f aca="false">AM34</f>
        <v>34.5</v>
      </c>
      <c r="T34" s="277" t="n">
        <f aca="false">AVERAGE(AB34:AM34)</f>
        <v>38.3125</v>
      </c>
      <c r="U34" s="277" t="n">
        <f aca="false">AVERAGE(AN34:AY34)</f>
        <v>39.9583333333333</v>
      </c>
      <c r="V34" s="299" t="n">
        <f aca="false">AVERAGE(AZ34:EE34)</f>
        <v>41.1607142857143</v>
      </c>
      <c r="W34" s="284"/>
      <c r="X34" s="285" t="n">
        <f aca="false">AVERAGE(D34:F34,AB34:EE34)</f>
        <v>40.3941441441441</v>
      </c>
      <c r="Y34" s="287"/>
      <c r="Z34" s="282"/>
      <c r="AA34" s="32"/>
      <c r="AB34" s="31" t="n">
        <f aca="false">VLOOKUP(AB$7,'Sat Curve Sum'!$A$7:$AG$161,7)</f>
        <v>31.75</v>
      </c>
      <c r="AC34" s="31" t="n">
        <f aca="false">VLOOKUP(AC$7,'Sat Curve Sum'!$A$7:$AG$161,7)</f>
        <v>31.25</v>
      </c>
      <c r="AD34" s="31" t="n">
        <f aca="false">VLOOKUP(AD$7,'Sat Curve Sum'!$A$7:$AG$161,7)</f>
        <v>30.5</v>
      </c>
      <c r="AE34" s="31" t="n">
        <f aca="false">VLOOKUP(AE$7,'Sat Curve Sum'!$A$7:$AG$161,7)</f>
        <v>29.75</v>
      </c>
      <c r="AF34" s="31" t="n">
        <f aca="false">VLOOKUP(AF$7,'Sat Curve Sum'!$A$7:$AG$161,7)</f>
        <v>34.5</v>
      </c>
      <c r="AG34" s="31" t="n">
        <f aca="false">VLOOKUP(AG$7,'Sat Curve Sum'!$A$7:$AG$161,7)</f>
        <v>42</v>
      </c>
      <c r="AH34" s="31" t="n">
        <f aca="false">VLOOKUP(AH$7,'Sat Curve Sum'!$A$7:$AG$161,7)</f>
        <v>50</v>
      </c>
      <c r="AI34" s="31" t="n">
        <f aca="false">VLOOKUP(AI$7,'Sat Curve Sum'!$A$7:$AG$161,7)</f>
        <v>58.5</v>
      </c>
      <c r="AJ34" s="31" t="n">
        <f aca="false">VLOOKUP(AJ$7,'Sat Curve Sum'!$A$7:$AG$161,7)</f>
        <v>48</v>
      </c>
      <c r="AK34" s="31" t="n">
        <f aca="false">VLOOKUP(AK$7,'Sat Curve Sum'!$A$7:$AG$161,7)</f>
        <v>35.25</v>
      </c>
      <c r="AL34" s="31" t="n">
        <f aca="false">VLOOKUP(AL$7,'Sat Curve Sum'!$A$7:$AG$161,7)</f>
        <v>33.75</v>
      </c>
      <c r="AM34" s="31" t="n">
        <f aca="false">VLOOKUP(AM$7,'Sat Curve Sum'!$A$7:$AG$161,7)</f>
        <v>34.5</v>
      </c>
      <c r="AN34" s="31" t="n">
        <f aca="false">VLOOKUP(AN$7,'Sat Curve Sum'!$A$7:$AG$161,7)</f>
        <v>35.25</v>
      </c>
      <c r="AO34" s="31" t="n">
        <f aca="false">VLOOKUP(AO$7,'Sat Curve Sum'!$A$7:$AG$161,7)</f>
        <v>34.75</v>
      </c>
      <c r="AP34" s="31" t="n">
        <f aca="false">VLOOKUP(AP$7,'Sat Curve Sum'!$A$7:$AG$161,7)</f>
        <v>34.75</v>
      </c>
      <c r="AQ34" s="31" t="n">
        <f aca="false">VLOOKUP(AQ$7,'Sat Curve Sum'!$A$7:$AG$161,7)</f>
        <v>34.25</v>
      </c>
      <c r="AR34" s="31" t="n">
        <f aca="false">VLOOKUP(AR$7,'Sat Curve Sum'!$A$7:$AG$161,7)</f>
        <v>34.25</v>
      </c>
      <c r="AS34" s="31" t="n">
        <f aca="false">VLOOKUP(AS$7,'Sat Curve Sum'!$A$7:$AG$161,7)</f>
        <v>38.75</v>
      </c>
      <c r="AT34" s="31" t="n">
        <f aca="false">VLOOKUP(AT$7,'Sat Curve Sum'!$A$7:$AG$161,7)</f>
        <v>53.25</v>
      </c>
      <c r="AU34" s="31" t="n">
        <f aca="false">VLOOKUP(AU$7,'Sat Curve Sum'!$A$7:$AG$161,7)</f>
        <v>59.75</v>
      </c>
      <c r="AV34" s="31" t="n">
        <f aca="false">VLOOKUP(AV$7,'Sat Curve Sum'!$A$7:$AG$161,7)</f>
        <v>47.25</v>
      </c>
      <c r="AW34" s="31" t="n">
        <f aca="false">VLOOKUP(AW$7,'Sat Curve Sum'!$A$7:$AG$161,7)</f>
        <v>36.75</v>
      </c>
      <c r="AX34" s="31" t="n">
        <f aca="false">VLOOKUP(AX$7,'Sat Curve Sum'!$A$7:$AG$161,7)</f>
        <v>35.25</v>
      </c>
      <c r="AY34" s="31" t="n">
        <f aca="false">VLOOKUP(AY$7,'Sat Curve Sum'!$A$7:$AG$161,7)</f>
        <v>35.25</v>
      </c>
      <c r="AZ34" s="31" t="n">
        <f aca="false">VLOOKUP(AZ$7,'Sat Curve Sum'!$A$7:$AG$161,7)</f>
        <v>36.23</v>
      </c>
      <c r="BA34" s="31" t="n">
        <f aca="false">VLOOKUP(BA$7,'Sat Curve Sum'!$A$7:$AG$161,7)</f>
        <v>35.8</v>
      </c>
      <c r="BB34" s="31" t="n">
        <f aca="false">VLOOKUP(BB$7,'Sat Curve Sum'!$A$7:$AG$161,7)</f>
        <v>35.8</v>
      </c>
      <c r="BC34" s="31" t="n">
        <f aca="false">VLOOKUP(BC$7,'Sat Curve Sum'!$A$7:$AG$161,7)</f>
        <v>35.37</v>
      </c>
      <c r="BD34" s="31" t="n">
        <f aca="false">VLOOKUP(BD$7,'Sat Curve Sum'!$A$7:$AG$161,7)</f>
        <v>35.37</v>
      </c>
      <c r="BE34" s="31" t="n">
        <f aca="false">VLOOKUP(BE$7,'Sat Curve Sum'!$A$7:$AG$161,7)</f>
        <v>39.23</v>
      </c>
      <c r="BF34" s="31" t="n">
        <f aca="false">VLOOKUP(BF$7,'Sat Curve Sum'!$A$7:$AG$161,7)</f>
        <v>51.64</v>
      </c>
      <c r="BG34" s="31" t="n">
        <f aca="false">VLOOKUP(BG$7,'Sat Curve Sum'!$A$7:$AG$161,7)</f>
        <v>57.21</v>
      </c>
      <c r="BH34" s="31" t="n">
        <f aca="false">VLOOKUP(BH$7,'Sat Curve Sum'!$A$7:$AG$161,7)</f>
        <v>46.51</v>
      </c>
      <c r="BI34" s="31" t="n">
        <f aca="false">VLOOKUP(BI$7,'Sat Curve Sum'!$A$7:$AG$161,7)</f>
        <v>37.52</v>
      </c>
      <c r="BJ34" s="31" t="n">
        <f aca="false">VLOOKUP(BJ$7,'Sat Curve Sum'!$A$7:$AG$161,7)</f>
        <v>36.23</v>
      </c>
      <c r="BK34" s="31" t="n">
        <f aca="false">VLOOKUP(BK$7,'Sat Curve Sum'!$A$7:$AG$161,7)</f>
        <v>36.23</v>
      </c>
      <c r="BL34" s="31" t="n">
        <f aca="false">VLOOKUP(BL$7,'Sat Curve Sum'!$A$7:$AG$161,7)</f>
        <v>37.1</v>
      </c>
      <c r="BM34" s="31" t="n">
        <f aca="false">VLOOKUP(BM$7,'Sat Curve Sum'!$A$7:$AG$161,7)</f>
        <v>36.74</v>
      </c>
      <c r="BN34" s="31" t="n">
        <f aca="false">VLOOKUP(BN$7,'Sat Curve Sum'!$A$7:$AG$161,7)</f>
        <v>36.74</v>
      </c>
      <c r="BO34" s="31" t="n">
        <f aca="false">VLOOKUP(BO$7,'Sat Curve Sum'!$A$7:$AG$161,7)</f>
        <v>36.37</v>
      </c>
      <c r="BP34" s="31" t="n">
        <f aca="false">VLOOKUP(BP$7,'Sat Curve Sum'!$A$7:$AG$161,7)</f>
        <v>36.37</v>
      </c>
      <c r="BQ34" s="31" t="n">
        <f aca="false">VLOOKUP(BQ$7,'Sat Curve Sum'!$A$7:$AG$161,7)</f>
        <v>39.67</v>
      </c>
      <c r="BR34" s="31" t="n">
        <f aca="false">VLOOKUP(BR$7,'Sat Curve Sum'!$A$7:$AG$161,7)</f>
        <v>50.31</v>
      </c>
      <c r="BS34" s="31" t="n">
        <f aca="false">VLOOKUP(BS$7,'Sat Curve Sum'!$A$7:$AG$161,7)</f>
        <v>55.08</v>
      </c>
      <c r="BT34" s="31" t="n">
        <f aca="false">VLOOKUP(BT$7,'Sat Curve Sum'!$A$7:$AG$161,7)</f>
        <v>45.91</v>
      </c>
      <c r="BU34" s="31" t="n">
        <f aca="false">VLOOKUP(BU$7,'Sat Curve Sum'!$A$7:$AG$161,7)</f>
        <v>38.21</v>
      </c>
      <c r="BV34" s="31" t="n">
        <f aca="false">VLOOKUP(BV$7,'Sat Curve Sum'!$A$7:$AG$161,7)</f>
        <v>37.11</v>
      </c>
      <c r="BW34" s="31" t="n">
        <f aca="false">VLOOKUP(BW$7,'Sat Curve Sum'!$A$7:$AG$161,7)</f>
        <v>37.11</v>
      </c>
      <c r="BX34" s="31" t="n">
        <f aca="false">VLOOKUP(BX$7,'Sat Curve Sum'!$A$7:$AG$161,7)</f>
        <v>37.9</v>
      </c>
      <c r="BY34" s="31" t="n">
        <f aca="false">VLOOKUP(BY$7,'Sat Curve Sum'!$A$7:$AG$161,7)</f>
        <v>37.58</v>
      </c>
      <c r="BZ34" s="31" t="n">
        <f aca="false">VLOOKUP(BZ$7,'Sat Curve Sum'!$A$7:$AG$161,7)</f>
        <v>37.58</v>
      </c>
      <c r="CA34" s="31" t="n">
        <f aca="false">VLOOKUP(CA$7,'Sat Curve Sum'!$A$7:$AG$161,7)</f>
        <v>37.27</v>
      </c>
      <c r="CB34" s="31" t="n">
        <f aca="false">VLOOKUP(CB$7,'Sat Curve Sum'!$A$7:$AG$161,7)</f>
        <v>37.27</v>
      </c>
      <c r="CC34" s="31" t="n">
        <f aca="false">VLOOKUP(CC$7,'Sat Curve Sum'!$A$7:$AG$161,7)</f>
        <v>40.1</v>
      </c>
      <c r="CD34" s="31" t="n">
        <f aca="false">VLOOKUP(CD$7,'Sat Curve Sum'!$A$7:$AG$161,7)</f>
        <v>49.21</v>
      </c>
      <c r="CE34" s="31" t="n">
        <f aca="false">VLOOKUP(CE$7,'Sat Curve Sum'!$A$7:$AG$161,7)</f>
        <v>53.29</v>
      </c>
      <c r="CF34" s="31" t="n">
        <f aca="false">VLOOKUP(CF$7,'Sat Curve Sum'!$A$7:$AG$161,7)</f>
        <v>45.44</v>
      </c>
      <c r="CG34" s="31" t="n">
        <f aca="false">VLOOKUP(CG$7,'Sat Curve Sum'!$A$7:$AG$161,7)</f>
        <v>38.85</v>
      </c>
      <c r="CH34" s="31" t="n">
        <f aca="false">VLOOKUP(CH$7,'Sat Curve Sum'!$A$7:$AG$161,7)</f>
        <v>37.91</v>
      </c>
      <c r="CI34" s="31" t="n">
        <f aca="false">VLOOKUP(CI$7,'Sat Curve Sum'!$A$7:$AG$161,7)</f>
        <v>37.91</v>
      </c>
      <c r="CJ34" s="31" t="n">
        <f aca="false">VLOOKUP(CJ$7,'Sat Curve Sum'!$A$7:$AG$161,7)</f>
        <v>38.47</v>
      </c>
      <c r="CK34" s="31" t="n">
        <f aca="false">VLOOKUP(CK$7,'Sat Curve Sum'!$A$7:$AG$161,7)</f>
        <v>38.19</v>
      </c>
      <c r="CL34" s="31" t="n">
        <f aca="false">VLOOKUP(CL$7,'Sat Curve Sum'!$A$7:$AG$161,7)</f>
        <v>38.19</v>
      </c>
      <c r="CM34" s="31" t="n">
        <f aca="false">VLOOKUP(CM$7,'Sat Curve Sum'!$A$7:$AG$161,7)</f>
        <v>37.91</v>
      </c>
      <c r="CN34" s="31" t="n">
        <f aca="false">VLOOKUP(CN$7,'Sat Curve Sum'!$A$7:$AG$161,7)</f>
        <v>37.91</v>
      </c>
      <c r="CO34" s="31" t="n">
        <f aca="false">VLOOKUP(CO$7,'Sat Curve Sum'!$A$7:$AG$161,7)</f>
        <v>40.47</v>
      </c>
      <c r="CP34" s="31" t="n">
        <f aca="false">VLOOKUP(CP$7,'Sat Curve Sum'!$A$7:$AG$161,7)</f>
        <v>48.73</v>
      </c>
      <c r="CQ34" s="31" t="n">
        <f aca="false">VLOOKUP(CQ$7,'Sat Curve Sum'!$A$7:$AG$161,7)</f>
        <v>52.43</v>
      </c>
      <c r="CR34" s="31" t="n">
        <f aca="false">VLOOKUP(CR$7,'Sat Curve Sum'!$A$7:$AG$161,7)</f>
        <v>45.32</v>
      </c>
      <c r="CS34" s="31" t="n">
        <f aca="false">VLOOKUP(CS$7,'Sat Curve Sum'!$A$7:$AG$161,7)</f>
        <v>39.34</v>
      </c>
      <c r="CT34" s="31" t="n">
        <f aca="false">VLOOKUP(CT$7,'Sat Curve Sum'!$A$7:$AG$161,7)</f>
        <v>38.49</v>
      </c>
      <c r="CU34" s="31" t="n">
        <f aca="false">VLOOKUP(CU$7,'Sat Curve Sum'!$A$7:$AG$161,7)</f>
        <v>38.49</v>
      </c>
      <c r="CV34" s="31" t="n">
        <f aca="false">VLOOKUP(CV$7,'Sat Curve Sum'!$A$7:$AG$161,7)</f>
        <v>38.97</v>
      </c>
      <c r="CW34" s="31" t="n">
        <f aca="false">VLOOKUP(CW$7,'Sat Curve Sum'!$A$7:$AG$161,7)</f>
        <v>38.7</v>
      </c>
      <c r="CX34" s="31" t="n">
        <f aca="false">VLOOKUP(CX$7,'Sat Curve Sum'!$A$7:$AG$161,7)</f>
        <v>38.71</v>
      </c>
      <c r="CY34" s="31" t="n">
        <f aca="false">VLOOKUP(CY$7,'Sat Curve Sum'!$A$7:$AG$161,7)</f>
        <v>38.44</v>
      </c>
      <c r="CZ34" s="31" t="n">
        <f aca="false">VLOOKUP(CZ$7,'Sat Curve Sum'!$A$7:$AG$161,7)</f>
        <v>38.45</v>
      </c>
      <c r="DA34" s="31" t="n">
        <f aca="false">VLOOKUP(DA$7,'Sat Curve Sum'!$A$7:$AG$161,7)</f>
        <v>40.82</v>
      </c>
      <c r="DB34" s="31" t="n">
        <f aca="false">VLOOKUP(DB$7,'Sat Curve Sum'!$A$7:$AG$161,7)</f>
        <v>48.47</v>
      </c>
      <c r="DC34" s="31" t="n">
        <f aca="false">VLOOKUP(DC$7,'Sat Curve Sum'!$A$7:$AG$161,7)</f>
        <v>51.91</v>
      </c>
      <c r="DD34" s="31" t="n">
        <f aca="false">VLOOKUP(DD$7,'Sat Curve Sum'!$A$7:$AG$161,7)</f>
        <v>45.31</v>
      </c>
      <c r="DE34" s="31" t="n">
        <f aca="false">VLOOKUP(DE$7,'Sat Curve Sum'!$A$7:$AG$161,7)</f>
        <v>39.77</v>
      </c>
      <c r="DF34" s="31" t="n">
        <f aca="false">VLOOKUP(DF$7,'Sat Curve Sum'!$A$7:$AG$161,7)</f>
        <v>38.99</v>
      </c>
      <c r="DG34" s="31" t="n">
        <f aca="false">VLOOKUP(DG$7,'Sat Curve Sum'!$A$7:$AG$161,7)</f>
        <v>38.99</v>
      </c>
      <c r="DH34" s="31" t="n">
        <f aca="false">VLOOKUP(DH$7,'Sat Curve Sum'!$A$7:$AG$161,7)</f>
        <v>39.45</v>
      </c>
      <c r="DI34" s="31" t="n">
        <f aca="false">VLOOKUP(DI$7,'Sat Curve Sum'!$A$7:$AG$161,7)</f>
        <v>39.2</v>
      </c>
      <c r="DJ34" s="31" t="n">
        <f aca="false">VLOOKUP(DJ$7,'Sat Curve Sum'!$A$7:$AG$161,7)</f>
        <v>39.21</v>
      </c>
      <c r="DK34" s="31" t="n">
        <f aca="false">VLOOKUP(DK$7,'Sat Curve Sum'!$A$7:$AG$161,7)</f>
        <v>38.96</v>
      </c>
      <c r="DL34" s="31" t="n">
        <f aca="false">VLOOKUP(DL$7,'Sat Curve Sum'!$A$7:$AG$161,7)</f>
        <v>38.97</v>
      </c>
      <c r="DM34" s="31" t="n">
        <f aca="false">VLOOKUP(DM$7,'Sat Curve Sum'!$A$7:$AG$161,7)</f>
        <v>41.17</v>
      </c>
      <c r="DN34" s="31" t="n">
        <f aca="false">VLOOKUP(DN$7,'Sat Curve Sum'!$A$7:$AG$161,7)</f>
        <v>48.26</v>
      </c>
      <c r="DO34" s="31" t="n">
        <f aca="false">VLOOKUP(DO$7,'Sat Curve Sum'!$A$7:$AG$161,7)</f>
        <v>51.44</v>
      </c>
      <c r="DP34" s="31" t="n">
        <f aca="false">VLOOKUP(DP$7,'Sat Curve Sum'!$A$7:$AG$161,7)</f>
        <v>45.33</v>
      </c>
      <c r="DQ34" s="31" t="n">
        <f aca="false">VLOOKUP(DQ$7,'Sat Curve Sum'!$A$7:$AG$161,7)</f>
        <v>40.2</v>
      </c>
      <c r="DR34" s="31" t="n">
        <f aca="false">VLOOKUP(DR$7,'Sat Curve Sum'!$A$7:$AG$161,7)</f>
        <v>39.47</v>
      </c>
      <c r="DS34" s="31" t="n">
        <f aca="false">VLOOKUP(DS$7,'Sat Curve Sum'!$A$7:$AG$161,7)</f>
        <v>39.47</v>
      </c>
      <c r="DT34" s="31" t="n">
        <f aca="false">VLOOKUP(DT$7,'Sat Curve Sum'!$A$7:$AG$161,7)</f>
        <v>39.92</v>
      </c>
      <c r="DU34" s="31" t="n">
        <f aca="false">VLOOKUP(DU$7,'Sat Curve Sum'!$A$7:$AG$161,7)</f>
        <v>39.69</v>
      </c>
      <c r="DV34" s="31" t="n">
        <f aca="false">VLOOKUP(DV$7,'Sat Curve Sum'!$A$7:$AG$161,7)</f>
        <v>39.69</v>
      </c>
      <c r="DW34" s="31" t="n">
        <f aca="false">VLOOKUP(DW$7,'Sat Curve Sum'!$A$7:$AG$161,7)</f>
        <v>39.47</v>
      </c>
      <c r="DX34" s="31" t="n">
        <f aca="false">VLOOKUP(DX$7,'Sat Curve Sum'!$A$7:$AG$161,7)</f>
        <v>39.47</v>
      </c>
      <c r="DY34" s="31" t="n">
        <f aca="false">VLOOKUP(DY$7,'Sat Curve Sum'!$A$7:$AG$161,7)</f>
        <v>41.51</v>
      </c>
      <c r="DZ34" s="31" t="n">
        <f aca="false">VLOOKUP(DZ$7,'Sat Curve Sum'!$A$7:$AG$161,7)</f>
        <v>48.08</v>
      </c>
      <c r="EA34" s="31" t="n">
        <f aca="false">VLOOKUP(EA$7,'Sat Curve Sum'!$A$7:$AG$161,7)</f>
        <v>51.03</v>
      </c>
      <c r="EB34" s="31" t="n">
        <f aca="false">VLOOKUP(EB$7,'Sat Curve Sum'!$A$7:$AG$161,7)</f>
        <v>45.37</v>
      </c>
      <c r="EC34" s="31" t="n">
        <f aca="false">VLOOKUP(EC$7,'Sat Curve Sum'!$A$7:$AG$161,7)</f>
        <v>40.62</v>
      </c>
      <c r="ED34" s="31" t="n">
        <f aca="false">VLOOKUP(ED$7,'Sat Curve Sum'!$A$7:$AG$161,7)</f>
        <v>39.94</v>
      </c>
      <c r="EE34" s="31" t="n">
        <f aca="false">VLOOKUP(EE$7,'Sat Curve Sum'!$A$7:$AG$161,7)</f>
        <v>39.94</v>
      </c>
      <c r="EF34" s="32"/>
      <c r="EG34" s="32"/>
      <c r="EH34" s="32"/>
      <c r="EI34" s="32"/>
      <c r="EJ34" s="32"/>
      <c r="EK34" s="32"/>
      <c r="EL34" s="32"/>
      <c r="EM34" s="32"/>
      <c r="EN34" s="32"/>
      <c r="EO34" s="32"/>
      <c r="EP34" s="32"/>
      <c r="EQ34" s="32"/>
      <c r="ER34" s="32"/>
      <c r="ES34" s="32"/>
      <c r="ET34" s="32"/>
      <c r="EU34" s="32"/>
      <c r="EV34" s="32"/>
      <c r="EW34" s="32"/>
      <c r="EX34" s="32"/>
      <c r="EY34" s="32"/>
      <c r="EZ34" s="32"/>
      <c r="FA34" s="32"/>
      <c r="FB34" s="32"/>
      <c r="FC34" s="32"/>
      <c r="FD34" s="32"/>
      <c r="FE34" s="32"/>
      <c r="FF34" s="32"/>
      <c r="FG34" s="32"/>
      <c r="FH34" s="32"/>
      <c r="FI34" s="32"/>
      <c r="FJ34" s="32"/>
      <c r="FK34" s="32"/>
      <c r="FL34" s="32"/>
      <c r="FM34" s="32"/>
      <c r="FN34" s="32"/>
      <c r="FO34" s="32"/>
      <c r="FP34" s="32"/>
      <c r="FQ34" s="32"/>
      <c r="FR34" s="32"/>
      <c r="FS34" s="32"/>
      <c r="FT34" s="32"/>
      <c r="FU34" s="32"/>
      <c r="FV34" s="32"/>
      <c r="FW34" s="32"/>
      <c r="FX34" s="32"/>
      <c r="FY34" s="32"/>
      <c r="FZ34" s="32"/>
      <c r="GA34" s="32"/>
      <c r="GB34" s="32"/>
      <c r="GC34" s="32"/>
      <c r="GD34" s="32"/>
      <c r="GE34" s="32"/>
      <c r="GF34" s="32"/>
      <c r="GG34" s="32"/>
      <c r="GH34" s="32"/>
      <c r="GI34" s="32"/>
      <c r="GJ34" s="32"/>
      <c r="GK34" s="32"/>
      <c r="GL34" s="32"/>
      <c r="GM34" s="32"/>
      <c r="GN34" s="32"/>
      <c r="GO34" s="32"/>
      <c r="GP34" s="32"/>
      <c r="GQ34" s="32"/>
      <c r="GR34" s="32"/>
      <c r="GS34" s="32"/>
      <c r="GT34" s="32"/>
      <c r="GU34" s="32"/>
      <c r="GV34" s="32"/>
      <c r="GW34" s="32"/>
      <c r="GX34" s="32"/>
      <c r="GY34" s="32"/>
      <c r="GZ34" s="32"/>
      <c r="HA34" s="32"/>
      <c r="HB34" s="32"/>
      <c r="HC34" s="32"/>
      <c r="HD34" s="32"/>
      <c r="HE34" s="32"/>
      <c r="HF34" s="32"/>
      <c r="HG34" s="32"/>
      <c r="HH34" s="32"/>
      <c r="HI34" s="32"/>
      <c r="HJ34" s="32"/>
      <c r="HK34" s="32"/>
      <c r="HL34" s="32"/>
      <c r="HM34" s="32"/>
      <c r="HN34" s="32"/>
      <c r="HO34" s="32"/>
      <c r="HP34" s="32"/>
      <c r="HQ34" s="32"/>
      <c r="HR34" s="32"/>
      <c r="HS34" s="32"/>
      <c r="HT34" s="32"/>
      <c r="HU34" s="32"/>
      <c r="HV34" s="32"/>
      <c r="HW34" s="32"/>
      <c r="HX34" s="32"/>
      <c r="HY34" s="32"/>
      <c r="HZ34" s="32"/>
      <c r="IA34" s="32"/>
      <c r="IB34" s="32"/>
      <c r="IC34" s="32"/>
      <c r="ID34" s="32"/>
      <c r="IE34" s="32"/>
      <c r="IF34" s="32"/>
      <c r="IG34" s="32"/>
      <c r="IH34" s="32"/>
      <c r="II34" s="32"/>
      <c r="IJ34" s="32"/>
      <c r="IK34" s="32"/>
      <c r="IL34" s="32"/>
      <c r="IM34" s="32"/>
      <c r="IN34" s="32"/>
      <c r="IO34" s="32"/>
      <c r="IP34" s="32"/>
      <c r="IQ34" s="32"/>
      <c r="IR34" s="32"/>
      <c r="IS34" s="32"/>
      <c r="IT34" s="32"/>
      <c r="IU34" s="32"/>
      <c r="IV34" s="32"/>
      <c r="IW34" s="32"/>
    </row>
    <row r="35" customFormat="false" ht="14.1" hidden="false" customHeight="true" outlineLevel="0" collapsed="false">
      <c r="A35" s="37"/>
      <c r="C35" s="31"/>
      <c r="D35" s="31"/>
      <c r="E35" s="31"/>
      <c r="F35" s="31"/>
      <c r="G35" s="277"/>
      <c r="H35" s="283"/>
      <c r="I35" s="283"/>
      <c r="J35" s="283"/>
      <c r="K35" s="283"/>
      <c r="L35" s="283"/>
      <c r="M35" s="283"/>
      <c r="N35" s="283"/>
      <c r="O35" s="283"/>
      <c r="P35" s="283"/>
      <c r="Q35" s="283"/>
      <c r="R35" s="283"/>
      <c r="S35" s="283"/>
      <c r="T35" s="277"/>
      <c r="U35" s="277"/>
      <c r="V35" s="299"/>
      <c r="W35" s="284"/>
      <c r="X35" s="285"/>
      <c r="Y35" s="287"/>
      <c r="Z35" s="282"/>
      <c r="AA35" s="32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31"/>
      <c r="BX35" s="31"/>
      <c r="BY35" s="31"/>
      <c r="BZ35" s="31"/>
      <c r="CA35" s="31"/>
      <c r="CB35" s="31"/>
      <c r="CC35" s="31"/>
      <c r="CD35" s="31"/>
      <c r="CE35" s="31"/>
      <c r="CF35" s="31"/>
      <c r="CG35" s="31"/>
      <c r="CH35" s="31"/>
      <c r="CI35" s="31"/>
      <c r="CJ35" s="31"/>
      <c r="CK35" s="31"/>
      <c r="CL35" s="31"/>
      <c r="CM35" s="31"/>
      <c r="CN35" s="31"/>
      <c r="CO35" s="31"/>
      <c r="CP35" s="31"/>
      <c r="CQ35" s="31"/>
      <c r="CR35" s="31"/>
      <c r="CS35" s="31"/>
      <c r="CT35" s="31"/>
      <c r="CU35" s="31"/>
      <c r="CV35" s="31"/>
      <c r="CW35" s="31"/>
      <c r="CX35" s="31"/>
      <c r="CY35" s="31"/>
      <c r="CZ35" s="31"/>
      <c r="DA35" s="31"/>
      <c r="DB35" s="31"/>
      <c r="DC35" s="31"/>
      <c r="DD35" s="31"/>
      <c r="DE35" s="31"/>
      <c r="DF35" s="31"/>
      <c r="DG35" s="31"/>
      <c r="DH35" s="31"/>
      <c r="DI35" s="31"/>
      <c r="DJ35" s="31"/>
      <c r="DK35" s="31"/>
      <c r="DL35" s="31"/>
      <c r="DM35" s="31"/>
      <c r="DN35" s="31"/>
      <c r="DO35" s="31"/>
      <c r="DP35" s="31"/>
      <c r="DQ35" s="31"/>
      <c r="DR35" s="31"/>
      <c r="DS35" s="31"/>
      <c r="DT35" s="31"/>
      <c r="DU35" s="31"/>
      <c r="DV35" s="31"/>
      <c r="DW35" s="31"/>
      <c r="DX35" s="31"/>
      <c r="DY35" s="31"/>
      <c r="DZ35" s="31"/>
      <c r="EA35" s="31"/>
      <c r="EB35" s="31"/>
      <c r="EC35" s="31"/>
      <c r="ED35" s="31"/>
      <c r="EE35" s="31"/>
      <c r="EF35" s="32"/>
      <c r="EG35" s="32"/>
      <c r="EH35" s="32"/>
      <c r="EI35" s="32"/>
      <c r="EJ35" s="32"/>
      <c r="EK35" s="32"/>
      <c r="EL35" s="32"/>
      <c r="EM35" s="32"/>
      <c r="EN35" s="32"/>
      <c r="EO35" s="32"/>
      <c r="EP35" s="32"/>
      <c r="EQ35" s="32"/>
      <c r="ER35" s="32"/>
      <c r="ES35" s="32"/>
      <c r="ET35" s="32"/>
      <c r="EU35" s="32"/>
      <c r="EV35" s="32"/>
      <c r="EW35" s="32"/>
      <c r="EX35" s="32"/>
      <c r="EY35" s="32"/>
      <c r="EZ35" s="32"/>
      <c r="FA35" s="32"/>
      <c r="FB35" s="32"/>
      <c r="FC35" s="32"/>
      <c r="FD35" s="32"/>
      <c r="FE35" s="32"/>
      <c r="FF35" s="32"/>
      <c r="FG35" s="32"/>
      <c r="FH35" s="32"/>
      <c r="FI35" s="32"/>
      <c r="FJ35" s="32"/>
      <c r="FK35" s="32"/>
      <c r="FL35" s="32"/>
      <c r="FM35" s="32"/>
      <c r="FN35" s="32"/>
      <c r="FO35" s="32"/>
      <c r="FP35" s="32"/>
      <c r="FQ35" s="32"/>
      <c r="FR35" s="32"/>
      <c r="FS35" s="32"/>
      <c r="FT35" s="32"/>
      <c r="FU35" s="32"/>
      <c r="FV35" s="32"/>
      <c r="FW35" s="32"/>
      <c r="FX35" s="32"/>
      <c r="FY35" s="32"/>
      <c r="FZ35" s="32"/>
      <c r="GA35" s="32"/>
      <c r="GB35" s="32"/>
      <c r="GC35" s="32"/>
      <c r="GD35" s="32"/>
      <c r="GE35" s="32"/>
      <c r="GF35" s="32"/>
      <c r="GG35" s="32"/>
      <c r="GH35" s="32"/>
      <c r="GI35" s="32"/>
      <c r="GJ35" s="32"/>
      <c r="GK35" s="32"/>
      <c r="GL35" s="32"/>
      <c r="GM35" s="32"/>
      <c r="GN35" s="32"/>
      <c r="GO35" s="32"/>
      <c r="GP35" s="32"/>
      <c r="GQ35" s="32"/>
      <c r="GR35" s="32"/>
      <c r="GS35" s="32"/>
      <c r="GT35" s="32"/>
      <c r="GU35" s="32"/>
      <c r="GV35" s="32"/>
      <c r="GW35" s="32"/>
      <c r="GX35" s="32"/>
      <c r="GY35" s="32"/>
      <c r="GZ35" s="32"/>
      <c r="HA35" s="32"/>
      <c r="HB35" s="32"/>
      <c r="HC35" s="32"/>
      <c r="HD35" s="32"/>
      <c r="HE35" s="32"/>
      <c r="HF35" s="32"/>
      <c r="HG35" s="32"/>
      <c r="HH35" s="32"/>
      <c r="HI35" s="32"/>
      <c r="HJ35" s="32"/>
      <c r="HK35" s="32"/>
      <c r="HL35" s="32"/>
      <c r="HM35" s="32"/>
      <c r="HN35" s="32"/>
      <c r="HO35" s="32"/>
      <c r="HP35" s="32"/>
      <c r="HQ35" s="32"/>
      <c r="HR35" s="32"/>
      <c r="HS35" s="32"/>
      <c r="HT35" s="32"/>
      <c r="HU35" s="32"/>
      <c r="HV35" s="32"/>
      <c r="HW35" s="32"/>
      <c r="HX35" s="32"/>
      <c r="HY35" s="32"/>
      <c r="HZ35" s="32"/>
      <c r="IA35" s="32"/>
      <c r="IB35" s="32"/>
      <c r="IC35" s="32"/>
      <c r="ID35" s="32"/>
      <c r="IE35" s="32"/>
      <c r="IF35" s="32"/>
      <c r="IG35" s="32"/>
      <c r="IH35" s="32"/>
      <c r="II35" s="32"/>
      <c r="IJ35" s="32"/>
      <c r="IK35" s="32"/>
      <c r="IL35" s="32"/>
      <c r="IM35" s="32"/>
      <c r="IN35" s="32"/>
      <c r="IO35" s="32"/>
      <c r="IP35" s="32"/>
      <c r="IQ35" s="32"/>
      <c r="IR35" s="32"/>
      <c r="IS35" s="32"/>
      <c r="IT35" s="32"/>
      <c r="IU35" s="32"/>
      <c r="IV35" s="32"/>
      <c r="IW35" s="32"/>
    </row>
    <row r="36" customFormat="false" ht="14.1" hidden="false" customHeight="true" outlineLevel="0" collapsed="false">
      <c r="A36" s="37" t="s">
        <v>9</v>
      </c>
      <c r="C36" s="31"/>
      <c r="D36" s="31"/>
      <c r="E36" s="31"/>
      <c r="F36" s="31"/>
      <c r="G36" s="277"/>
      <c r="H36" s="283"/>
      <c r="I36" s="283"/>
      <c r="J36" s="283"/>
      <c r="K36" s="283"/>
      <c r="L36" s="283"/>
      <c r="M36" s="283"/>
      <c r="N36" s="283"/>
      <c r="O36" s="283"/>
      <c r="P36" s="283"/>
      <c r="Q36" s="283"/>
      <c r="R36" s="283"/>
      <c r="S36" s="283"/>
      <c r="T36" s="277"/>
      <c r="U36" s="277"/>
      <c r="V36" s="299"/>
      <c r="W36" s="284"/>
      <c r="X36" s="285"/>
      <c r="Y36" s="287"/>
      <c r="Z36" s="282"/>
      <c r="AA36" s="32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  <c r="BW36" s="31"/>
      <c r="BX36" s="31"/>
      <c r="BY36" s="31"/>
      <c r="BZ36" s="31"/>
      <c r="CA36" s="31"/>
      <c r="CB36" s="31"/>
      <c r="CC36" s="31"/>
      <c r="CD36" s="31"/>
      <c r="CE36" s="31"/>
      <c r="CF36" s="31"/>
      <c r="CG36" s="31"/>
      <c r="CH36" s="31"/>
      <c r="CI36" s="31"/>
      <c r="CJ36" s="31"/>
      <c r="CK36" s="31"/>
      <c r="CL36" s="31"/>
      <c r="CM36" s="31"/>
      <c r="CN36" s="31"/>
      <c r="CO36" s="31"/>
      <c r="CP36" s="31"/>
      <c r="CQ36" s="31"/>
      <c r="CR36" s="31"/>
      <c r="CS36" s="31"/>
      <c r="CT36" s="31"/>
      <c r="CU36" s="31"/>
      <c r="CV36" s="31"/>
      <c r="CW36" s="31"/>
      <c r="CX36" s="31"/>
      <c r="CY36" s="31"/>
      <c r="CZ36" s="31"/>
      <c r="DA36" s="31"/>
      <c r="DB36" s="31"/>
      <c r="DC36" s="31"/>
      <c r="DD36" s="31"/>
      <c r="DE36" s="31"/>
      <c r="DF36" s="31"/>
      <c r="DG36" s="31"/>
      <c r="DH36" s="31"/>
      <c r="DI36" s="31"/>
      <c r="DJ36" s="31"/>
      <c r="DK36" s="31"/>
      <c r="DL36" s="31"/>
      <c r="DM36" s="31"/>
      <c r="DN36" s="31"/>
      <c r="DO36" s="31"/>
      <c r="DP36" s="31"/>
      <c r="DQ36" s="31"/>
      <c r="DR36" s="31"/>
      <c r="DS36" s="31"/>
      <c r="DT36" s="31"/>
      <c r="DU36" s="31"/>
      <c r="DV36" s="31"/>
      <c r="DW36" s="31"/>
      <c r="DX36" s="31"/>
      <c r="DY36" s="31"/>
      <c r="DZ36" s="31"/>
      <c r="EA36" s="31"/>
      <c r="EB36" s="31"/>
      <c r="EC36" s="31"/>
      <c r="ED36" s="31"/>
      <c r="EE36" s="31"/>
      <c r="EF36" s="32"/>
      <c r="EG36" s="32"/>
      <c r="EH36" s="32"/>
      <c r="EI36" s="32"/>
      <c r="EJ36" s="32"/>
      <c r="EK36" s="32"/>
      <c r="EL36" s="32"/>
      <c r="EM36" s="32"/>
      <c r="EN36" s="32"/>
      <c r="EO36" s="32"/>
      <c r="EP36" s="32"/>
      <c r="EQ36" s="32"/>
      <c r="ER36" s="32"/>
      <c r="ES36" s="32"/>
      <c r="ET36" s="32"/>
      <c r="EU36" s="32"/>
      <c r="EV36" s="32"/>
      <c r="EW36" s="32"/>
      <c r="EX36" s="32"/>
      <c r="EY36" s="32"/>
      <c r="EZ36" s="32"/>
      <c r="FA36" s="32"/>
      <c r="FB36" s="32"/>
      <c r="FC36" s="32"/>
      <c r="FD36" s="32"/>
      <c r="FE36" s="32"/>
      <c r="FF36" s="32"/>
      <c r="FG36" s="32"/>
      <c r="FH36" s="32"/>
      <c r="FI36" s="32"/>
      <c r="FJ36" s="32"/>
      <c r="FK36" s="32"/>
      <c r="FL36" s="32"/>
      <c r="FM36" s="32"/>
      <c r="FN36" s="32"/>
      <c r="FO36" s="32"/>
      <c r="FP36" s="32"/>
      <c r="FQ36" s="32"/>
      <c r="FR36" s="32"/>
      <c r="FS36" s="32"/>
      <c r="FT36" s="32"/>
      <c r="FU36" s="32"/>
      <c r="FV36" s="32"/>
      <c r="FW36" s="32"/>
      <c r="FX36" s="32"/>
      <c r="FY36" s="32"/>
      <c r="FZ36" s="32"/>
      <c r="GA36" s="32"/>
      <c r="GB36" s="32"/>
      <c r="GC36" s="32"/>
      <c r="GD36" s="32"/>
      <c r="GE36" s="32"/>
      <c r="GF36" s="32"/>
      <c r="GG36" s="32"/>
      <c r="GH36" s="32"/>
      <c r="GI36" s="32"/>
      <c r="GJ36" s="32"/>
      <c r="GK36" s="32"/>
      <c r="GL36" s="32"/>
      <c r="GM36" s="32"/>
      <c r="GN36" s="32"/>
      <c r="GO36" s="32"/>
      <c r="GP36" s="32"/>
      <c r="GQ36" s="32"/>
      <c r="GR36" s="32"/>
      <c r="GS36" s="32"/>
      <c r="GT36" s="32"/>
      <c r="GU36" s="32"/>
      <c r="GV36" s="32"/>
      <c r="GW36" s="32"/>
      <c r="GX36" s="32"/>
      <c r="GY36" s="32"/>
      <c r="GZ36" s="32"/>
      <c r="HA36" s="32"/>
      <c r="HB36" s="32"/>
      <c r="HC36" s="32"/>
      <c r="HD36" s="32"/>
      <c r="HE36" s="32"/>
      <c r="HF36" s="32"/>
      <c r="HG36" s="32"/>
      <c r="HH36" s="32"/>
      <c r="HI36" s="32"/>
      <c r="HJ36" s="32"/>
      <c r="HK36" s="32"/>
      <c r="HL36" s="32"/>
      <c r="HM36" s="32"/>
      <c r="HN36" s="32"/>
      <c r="HO36" s="32"/>
      <c r="HP36" s="32"/>
      <c r="HQ36" s="32"/>
      <c r="HR36" s="32"/>
      <c r="HS36" s="32"/>
      <c r="HT36" s="32"/>
      <c r="HU36" s="32"/>
      <c r="HV36" s="32"/>
      <c r="HW36" s="32"/>
      <c r="HX36" s="32"/>
      <c r="HY36" s="32"/>
      <c r="HZ36" s="32"/>
      <c r="IA36" s="32"/>
      <c r="IB36" s="32"/>
      <c r="IC36" s="32"/>
      <c r="ID36" s="32"/>
      <c r="IE36" s="32"/>
      <c r="IF36" s="32"/>
      <c r="IG36" s="32"/>
      <c r="IH36" s="32"/>
      <c r="II36" s="32"/>
      <c r="IJ36" s="32"/>
      <c r="IK36" s="32"/>
      <c r="IL36" s="32"/>
      <c r="IM36" s="32"/>
      <c r="IN36" s="32"/>
      <c r="IO36" s="32"/>
      <c r="IP36" s="32"/>
      <c r="IQ36" s="32"/>
      <c r="IR36" s="32"/>
      <c r="IS36" s="32"/>
      <c r="IT36" s="32"/>
      <c r="IU36" s="32"/>
      <c r="IV36" s="32"/>
      <c r="IW36" s="32"/>
    </row>
    <row r="37" customFormat="false" ht="14.1" hidden="false" customHeight="true" outlineLevel="0" collapsed="false">
      <c r="A37" s="33" t="s">
        <v>9</v>
      </c>
      <c r="B37" s="16" t="s">
        <v>74</v>
      </c>
      <c r="C37" s="31" t="n">
        <f aca="false">AVERAGE(D37:F37)</f>
        <v>32.5242315740595</v>
      </c>
      <c r="D37" s="31" t="n">
        <f aca="true">IF(ISERROR(AVERAGE(OFFSET('Sat Curve Sum'!$C$6,1,0,2,1))),0,AVERAGE(OFFSET('Sat Curve Sum'!$C$6,1,0,2,1)))</f>
        <v>27</v>
      </c>
      <c r="E37" s="31" t="n">
        <f aca="true">IF(ISERROR((SUM(OFFSET('Sat Curve Sum'!$C$6,3,0,2,1))+2*'Sat Curve Sum Backup'!$C$9)/4),'Sat Curve Sum Backup'!$C$9,(SUM(OFFSET('Sat Curve Sum'!$C$6,3,0,2,1))+2*'Sat Curve Sum Backup'!$C$9)/4)</f>
        <v>28.75</v>
      </c>
      <c r="F37" s="31" t="n">
        <f aca="false">VLOOKUP(F$7,'Sat Curve Sum'!$A$7:$AG$161,18)</f>
        <v>41.8226947221786</v>
      </c>
      <c r="G37" s="277" t="n">
        <f aca="false">AVERAGE(D37,E37,F37)</f>
        <v>32.5242315740595</v>
      </c>
      <c r="H37" s="283" t="n">
        <f aca="false">AB37</f>
        <v>49.4173037552466</v>
      </c>
      <c r="I37" s="283" t="n">
        <f aca="false">AC37</f>
        <v>48.8681991447289</v>
      </c>
      <c r="J37" s="283" t="n">
        <f aca="false">AD37</f>
        <v>47.653893541514</v>
      </c>
      <c r="K37" s="283" t="n">
        <f aca="false">AE37</f>
        <v>40.7251817358303</v>
      </c>
      <c r="L37" s="283" t="n">
        <f aca="false">AF37</f>
        <v>41.1150345848998</v>
      </c>
      <c r="M37" s="283" t="n">
        <f aca="false">AG37</f>
        <v>41.8976246205388</v>
      </c>
      <c r="N37" s="283" t="n">
        <f aca="false">AH37</f>
        <v>44.4989636032544</v>
      </c>
      <c r="O37" s="283" t="n">
        <f aca="false">AI37</f>
        <v>45.2765917432126</v>
      </c>
      <c r="P37" s="283" t="n">
        <f aca="false">AJ37</f>
        <v>45.2317866535373</v>
      </c>
      <c r="Q37" s="283" t="n">
        <f aca="false">AK37</f>
        <v>41.7962229499256</v>
      </c>
      <c r="R37" s="283" t="n">
        <f aca="false">AL37</f>
        <v>46.1705485489553</v>
      </c>
      <c r="S37" s="283" t="n">
        <f aca="false">AM37</f>
        <v>49.578038678794</v>
      </c>
      <c r="T37" s="277" t="n">
        <f aca="false">AVERAGE(AB37:AM37)</f>
        <v>45.1857824633698</v>
      </c>
      <c r="U37" s="277" t="n">
        <f aca="false">AVERAGE(AN37:AY37)</f>
        <v>45.4195622921081</v>
      </c>
      <c r="V37" s="299" t="n">
        <f aca="false">AVERAGE(AZ37:EE37)</f>
        <v>41.1738754842882</v>
      </c>
      <c r="W37" s="284"/>
      <c r="X37" s="285" t="n">
        <f aca="false">AVERAGE(D37:F37,AB37:EE37)</f>
        <v>41.8328141663795</v>
      </c>
      <c r="Y37" s="287"/>
      <c r="Z37" s="282"/>
      <c r="AA37" s="32"/>
      <c r="AB37" s="31" t="n">
        <f aca="false">VLOOKUP(AB$7,'Sat Curve Sum'!$A$7:$AG$161,18)</f>
        <v>49.4173037552466</v>
      </c>
      <c r="AC37" s="31" t="n">
        <f aca="false">VLOOKUP(AC$7,'Sat Curve Sum'!$A$7:$AG$161,18)</f>
        <v>48.8681991447289</v>
      </c>
      <c r="AD37" s="31" t="n">
        <f aca="false">VLOOKUP(AD$7,'Sat Curve Sum'!$A$7:$AG$161,18)</f>
        <v>47.653893541514</v>
      </c>
      <c r="AE37" s="31" t="n">
        <f aca="false">VLOOKUP(AE$7,'Sat Curve Sum'!$A$7:$AG$161,18)</f>
        <v>40.7251817358303</v>
      </c>
      <c r="AF37" s="31" t="n">
        <f aca="false">VLOOKUP(AF$7,'Sat Curve Sum'!$A$7:$AG$161,18)</f>
        <v>41.1150345848998</v>
      </c>
      <c r="AG37" s="31" t="n">
        <f aca="false">VLOOKUP(AG$7,'Sat Curve Sum'!$A$7:$AG$161,18)</f>
        <v>41.8976246205388</v>
      </c>
      <c r="AH37" s="31" t="n">
        <f aca="false">VLOOKUP(AH$7,'Sat Curve Sum'!$A$7:$AG$161,18)</f>
        <v>44.4989636032544</v>
      </c>
      <c r="AI37" s="31" t="n">
        <f aca="false">VLOOKUP(AI$7,'Sat Curve Sum'!$A$7:$AG$161,18)</f>
        <v>45.2765917432126</v>
      </c>
      <c r="AJ37" s="31" t="n">
        <f aca="false">VLOOKUP(AJ$7,'Sat Curve Sum'!$A$7:$AG$161,18)</f>
        <v>45.2317866535373</v>
      </c>
      <c r="AK37" s="31" t="n">
        <f aca="false">VLOOKUP(AK$7,'Sat Curve Sum'!$A$7:$AG$161,18)</f>
        <v>41.7962229499256</v>
      </c>
      <c r="AL37" s="31" t="n">
        <f aca="false">VLOOKUP(AL$7,'Sat Curve Sum'!$A$7:$AG$161,18)</f>
        <v>46.1705485489553</v>
      </c>
      <c r="AM37" s="31" t="n">
        <f aca="false">VLOOKUP(AM$7,'Sat Curve Sum'!$A$7:$AG$161,18)</f>
        <v>49.578038678794</v>
      </c>
      <c r="AN37" s="31" t="n">
        <f aca="false">VLOOKUP(AN$7,'Sat Curve Sum'!$A$7:$AG$161,18)</f>
        <v>48.0779940291165</v>
      </c>
      <c r="AO37" s="31" t="n">
        <f aca="false">VLOOKUP(AO$7,'Sat Curve Sum'!$A$7:$AG$161,18)</f>
        <v>46.6336377094544</v>
      </c>
      <c r="AP37" s="31" t="n">
        <f aca="false">VLOOKUP(AP$7,'Sat Curve Sum'!$A$7:$AG$161,18)</f>
        <v>45.1112964973639</v>
      </c>
      <c r="AQ37" s="31" t="n">
        <f aca="false">VLOOKUP(AQ$7,'Sat Curve Sum'!$A$7:$AG$161,18)</f>
        <v>42.9170753572129</v>
      </c>
      <c r="AR37" s="31" t="n">
        <f aca="false">VLOOKUP(AR$7,'Sat Curve Sum'!$A$7:$AG$161,18)</f>
        <v>43.0721472239942</v>
      </c>
      <c r="AS37" s="31" t="n">
        <f aca="false">VLOOKUP(AS$7,'Sat Curve Sum'!$A$7:$AG$161,18)</f>
        <v>43.5315659356225</v>
      </c>
      <c r="AT37" s="31" t="n">
        <f aca="false">VLOOKUP(AT$7,'Sat Curve Sum'!$A$7:$AG$161,18)</f>
        <v>43.9288768300445</v>
      </c>
      <c r="AU37" s="31" t="n">
        <f aca="false">VLOOKUP(AU$7,'Sat Curve Sum'!$A$7:$AG$161,18)</f>
        <v>44.3708081650914</v>
      </c>
      <c r="AV37" s="31" t="n">
        <f aca="false">VLOOKUP(AV$7,'Sat Curve Sum'!$A$7:$AG$161,18)</f>
        <v>44.4302841305816</v>
      </c>
      <c r="AW37" s="31" t="n">
        <f aca="false">VLOOKUP(AW$7,'Sat Curve Sum'!$A$7:$AG$161,18)</f>
        <v>44.6117589835763</v>
      </c>
      <c r="AX37" s="31" t="n">
        <f aca="false">VLOOKUP(AX$7,'Sat Curve Sum'!$A$7:$AG$161,18)</f>
        <v>47.9801891180888</v>
      </c>
      <c r="AY37" s="31" t="n">
        <f aca="false">VLOOKUP(AY$7,'Sat Curve Sum'!$A$7:$AG$161,18)</f>
        <v>50.3691135251501</v>
      </c>
      <c r="AZ37" s="31" t="n">
        <f aca="false">VLOOKUP(AZ$7,'Sat Curve Sum'!$A$7:$AG$161,18)</f>
        <v>46.2058919565391</v>
      </c>
      <c r="BA37" s="31" t="n">
        <f aca="false">VLOOKUP(BA$7,'Sat Curve Sum'!$A$7:$AG$161,18)</f>
        <v>44.6167460235348</v>
      </c>
      <c r="BB37" s="31" t="n">
        <f aca="false">VLOOKUP(BB$7,'Sat Curve Sum'!$A$7:$AG$161,18)</f>
        <v>42.5872627588728</v>
      </c>
      <c r="BC37" s="31" t="n">
        <f aca="false">VLOOKUP(BC$7,'Sat Curve Sum'!$A$7:$AG$161,18)</f>
        <v>39.7624752445201</v>
      </c>
      <c r="BD37" s="31" t="n">
        <f aca="false">VLOOKUP(BD$7,'Sat Curve Sum'!$A$7:$AG$161,18)</f>
        <v>39.6927354415643</v>
      </c>
      <c r="BE37" s="31" t="n">
        <f aca="false">VLOOKUP(BE$7,'Sat Curve Sum'!$A$7:$AG$161,18)</f>
        <v>40.2141595324054</v>
      </c>
      <c r="BF37" s="31" t="n">
        <f aca="false">VLOOKUP(BF$7,'Sat Curve Sum'!$A$7:$AG$161,18)</f>
        <v>40.8335788242368</v>
      </c>
      <c r="BG37" s="31" t="n">
        <f aca="false">VLOOKUP(BG$7,'Sat Curve Sum'!$A$7:$AG$161,18)</f>
        <v>41.3588145214032</v>
      </c>
      <c r="BH37" s="31" t="n">
        <f aca="false">VLOOKUP(BH$7,'Sat Curve Sum'!$A$7:$AG$161,18)</f>
        <v>41.2785519739517</v>
      </c>
      <c r="BI37" s="31" t="n">
        <f aca="false">VLOOKUP(BI$7,'Sat Curve Sum'!$A$7:$AG$161,18)</f>
        <v>41.2828268012634</v>
      </c>
      <c r="BJ37" s="31" t="n">
        <f aca="false">VLOOKUP(BJ$7,'Sat Curve Sum'!$A$7:$AG$161,18)</f>
        <v>44.1722488382865</v>
      </c>
      <c r="BK37" s="31" t="n">
        <f aca="false">VLOOKUP(BK$7,'Sat Curve Sum'!$A$7:$AG$161,18)</f>
        <v>46.2538587203945</v>
      </c>
      <c r="BL37" s="31" t="n">
        <f aca="false">VLOOKUP(BL$7,'Sat Curve Sum'!$A$7:$AG$161,18)</f>
        <v>44.883129588323</v>
      </c>
      <c r="BM37" s="31" t="n">
        <f aca="false">VLOOKUP(BM$7,'Sat Curve Sum'!$A$7:$AG$161,18)</f>
        <v>43.3784635411227</v>
      </c>
      <c r="BN37" s="31" t="n">
        <f aca="false">VLOOKUP(BN$7,'Sat Curve Sum'!$A$7:$AG$161,18)</f>
        <v>41.4584225030393</v>
      </c>
      <c r="BO37" s="31" t="n">
        <f aca="false">VLOOKUP(BO$7,'Sat Curve Sum'!$A$7:$AG$161,18)</f>
        <v>38.6571818093595</v>
      </c>
      <c r="BP37" s="31" t="n">
        <f aca="false">VLOOKUP(BP$7,'Sat Curve Sum'!$A$7:$AG$161,18)</f>
        <v>38.5903925029295</v>
      </c>
      <c r="BQ37" s="31" t="n">
        <f aca="false">VLOOKUP(BQ$7,'Sat Curve Sum'!$A$7:$AG$161,18)</f>
        <v>39.082492171001</v>
      </c>
      <c r="BR37" s="31" t="n">
        <f aca="false">VLOOKUP(BR$7,'Sat Curve Sum'!$A$7:$AG$161,18)</f>
        <v>39.6673826144914</v>
      </c>
      <c r="BS37" s="31" t="n">
        <f aca="false">VLOOKUP(BS$7,'Sat Curve Sum'!$A$7:$AG$161,18)</f>
        <v>40.1630611472559</v>
      </c>
      <c r="BT37" s="31" t="n">
        <f aca="false">VLOOKUP(BT$7,'Sat Curve Sum'!$A$7:$AG$161,18)</f>
        <v>40.0865295023784</v>
      </c>
      <c r="BU37" s="31" t="n">
        <f aca="false">VLOOKUP(BU$7,'Sat Curve Sum'!$A$7:$AG$161,18)</f>
        <v>40.0891218550246</v>
      </c>
      <c r="BV37" s="31" t="n">
        <f aca="false">VLOOKUP(BV$7,'Sat Curve Sum'!$A$7:$AG$161,18)</f>
        <v>42.8911605068813</v>
      </c>
      <c r="BW37" s="31" t="n">
        <f aca="false">VLOOKUP(BW$7,'Sat Curve Sum'!$A$7:$AG$161,18)</f>
        <v>44.8743342814254</v>
      </c>
      <c r="BX37" s="31" t="n">
        <f aca="false">VLOOKUP(BX$7,'Sat Curve Sum'!$A$7:$AG$161,18)</f>
        <v>42.1086764062146</v>
      </c>
      <c r="BY37" s="31" t="n">
        <f aca="false">VLOOKUP(BY$7,'Sat Curve Sum'!$A$7:$AG$161,18)</f>
        <v>40.7583774568076</v>
      </c>
      <c r="BZ37" s="31" t="n">
        <f aca="false">VLOOKUP(BZ$7,'Sat Curve Sum'!$A$7:$AG$161,18)</f>
        <v>39.0246886059222</v>
      </c>
      <c r="CA37" s="31" t="n">
        <f aca="false">VLOOKUP(CA$7,'Sat Curve Sum'!$A$7:$AG$161,18)</f>
        <v>36.422114971065</v>
      </c>
      <c r="CB37" s="31" t="n">
        <f aca="false">VLOOKUP(CB$7,'Sat Curve Sum'!$A$7:$AG$161,18)</f>
        <v>36.379418742768</v>
      </c>
      <c r="CC37" s="31" t="n">
        <f aca="false">VLOOKUP(CC$7,'Sat Curve Sum'!$A$7:$AG$161,18)</f>
        <v>36.8504742223811</v>
      </c>
      <c r="CD37" s="31" t="n">
        <f aca="false">VLOOKUP(CD$7,'Sat Curve Sum'!$A$7:$AG$161,18)</f>
        <v>37.4054105171605</v>
      </c>
      <c r="CE37" s="31" t="n">
        <f aca="false">VLOOKUP(CE$7,'Sat Curve Sum'!$A$7:$AG$161,18)</f>
        <v>37.8784905282969</v>
      </c>
      <c r="CF37" s="31" t="n">
        <f aca="false">VLOOKUP(CF$7,'Sat Curve Sum'!$A$7:$AG$161,18)</f>
        <v>37.8271453481083</v>
      </c>
      <c r="CG37" s="31" t="n">
        <f aca="false">VLOOKUP(CG$7,'Sat Curve Sum'!$A$7:$AG$161,18)</f>
        <v>37.84728963498</v>
      </c>
      <c r="CH37" s="31" t="n">
        <f aca="false">VLOOKUP(CH$7,'Sat Curve Sum'!$A$7:$AG$161,18)</f>
        <v>40.4889285456803</v>
      </c>
      <c r="CI37" s="31" t="n">
        <f aca="false">VLOOKUP(CI$7,'Sat Curve Sum'!$A$7:$AG$161,18)</f>
        <v>42.3105234766389</v>
      </c>
      <c r="CJ37" s="31" t="n">
        <f aca="false">VLOOKUP(CJ$7,'Sat Curve Sum'!$A$7:$AG$161,18)</f>
        <v>43.4213376052151</v>
      </c>
      <c r="CK37" s="31" t="n">
        <f aca="false">VLOOKUP(CK$7,'Sat Curve Sum'!$A$7:$AG$161,18)</f>
        <v>42.0513867718194</v>
      </c>
      <c r="CL37" s="31" t="n">
        <f aca="false">VLOOKUP(CL$7,'Sat Curve Sum'!$A$7:$AG$161,18)</f>
        <v>40.2979834679494</v>
      </c>
      <c r="CM37" s="31" t="n">
        <f aca="false">VLOOKUP(CM$7,'Sat Curve Sum'!$A$7:$AG$161,18)</f>
        <v>37.6715969519404</v>
      </c>
      <c r="CN37" s="31" t="n">
        <f aca="false">VLOOKUP(CN$7,'Sat Curve Sum'!$A$7:$AG$161,18)</f>
        <v>37.6159738044008</v>
      </c>
      <c r="CO37" s="31" t="n">
        <f aca="false">VLOOKUP(CO$7,'Sat Curve Sum'!$A$7:$AG$161,18)</f>
        <v>38.0748158516367</v>
      </c>
      <c r="CP37" s="31" t="n">
        <f aca="false">VLOOKUP(CP$7,'Sat Curve Sum'!$A$7:$AG$161,18)</f>
        <v>38.6173393902556</v>
      </c>
      <c r="CQ37" s="31" t="n">
        <f aca="false">VLOOKUP(CQ$7,'Sat Curve Sum'!$A$7:$AG$161,18)</f>
        <v>39.0763478293464</v>
      </c>
      <c r="CR37" s="31" t="n">
        <f aca="false">VLOOKUP(CR$7,'Sat Curve Sum'!$A$7:$AG$161,18)</f>
        <v>39.0089329140144</v>
      </c>
      <c r="CS37" s="31" t="n">
        <f aca="false">VLOOKUP(CS$7,'Sat Curve Sum'!$A$7:$AG$161,18)</f>
        <v>39.0131410577137</v>
      </c>
      <c r="CT37" s="31" t="n">
        <f aca="false">VLOOKUP(CT$7,'Sat Curve Sum'!$A$7:$AG$161,18)</f>
        <v>41.5907030078197</v>
      </c>
      <c r="CU37" s="31" t="n">
        <f aca="false">VLOOKUP(CU$7,'Sat Curve Sum'!$A$7:$AG$161,18)</f>
        <v>43.4145520058885</v>
      </c>
      <c r="CV37" s="31" t="n">
        <f aca="false">VLOOKUP(CV$7,'Sat Curve Sum'!$A$7:$AG$161,18)</f>
        <v>44.5565670477891</v>
      </c>
      <c r="CW37" s="31" t="n">
        <f aca="false">VLOOKUP(CW$7,'Sat Curve Sum'!$A$7:$AG$161,18)</f>
        <v>43.1845901377088</v>
      </c>
      <c r="CX37" s="31" t="n">
        <f aca="false">VLOOKUP(CX$7,'Sat Curve Sum'!$A$7:$AG$161,18)</f>
        <v>41.4288387558203</v>
      </c>
      <c r="CY37" s="31" t="n">
        <f aca="false">VLOOKUP(CY$7,'Sat Curve Sum'!$A$7:$AG$161,18)</f>
        <v>38.7988129103379</v>
      </c>
      <c r="CZ37" s="31" t="n">
        <f aca="false">VLOOKUP(CZ$7,'Sat Curve Sum'!$A$7:$AG$161,18)</f>
        <v>38.7429517165333</v>
      </c>
      <c r="DA37" s="31" t="n">
        <f aca="false">VLOOKUP(DA$7,'Sat Curve Sum'!$A$7:$AG$161,18)</f>
        <v>39.2022183754319</v>
      </c>
      <c r="DB37" s="31" t="n">
        <f aca="false">VLOOKUP(DB$7,'Sat Curve Sum'!$A$7:$AG$161,18)</f>
        <v>39.745272756025</v>
      </c>
      <c r="DC37" s="31" t="n">
        <f aca="false">VLOOKUP(DC$7,'Sat Curve Sum'!$A$7:$AG$161,18)</f>
        <v>40.2046903832657</v>
      </c>
      <c r="DD37" s="31" t="n">
        <f aca="false">VLOOKUP(DD$7,'Sat Curve Sum'!$A$7:$AG$161,18)</f>
        <v>40.137005515729</v>
      </c>
      <c r="DE37" s="31" t="n">
        <f aca="false">VLOOKUP(DE$7,'Sat Curve Sum'!$A$7:$AG$161,18)</f>
        <v>40.1410409110355</v>
      </c>
      <c r="DF37" s="31" t="n">
        <f aca="false">VLOOKUP(DF$7,'Sat Curve Sum'!$A$7:$AG$161,18)</f>
        <v>42.4914018641495</v>
      </c>
      <c r="DG37" s="31" t="n">
        <f aca="false">VLOOKUP(DG$7,'Sat Curve Sum'!$A$7:$AG$161,18)</f>
        <v>44.3426542440596</v>
      </c>
      <c r="DH37" s="31" t="n">
        <f aca="false">VLOOKUP(DH$7,'Sat Curve Sum'!$A$7:$AG$161,18)</f>
        <v>45.5438106504222</v>
      </c>
      <c r="DI37" s="31" t="n">
        <f aca="false">VLOOKUP(DI$7,'Sat Curve Sum'!$A$7:$AG$161,18)</f>
        <v>44.1948695848698</v>
      </c>
      <c r="DJ37" s="31" t="n">
        <f aca="false">VLOOKUP(DJ$7,'Sat Curve Sum'!$A$7:$AG$161,18)</f>
        <v>42.4569216470887</v>
      </c>
      <c r="DK37" s="31" t="n">
        <f aca="false">VLOOKUP(DK$7,'Sat Curve Sum'!$A$7:$AG$161,18)</f>
        <v>39.4210382022345</v>
      </c>
      <c r="DL37" s="31" t="n">
        <f aca="false">VLOOKUP(DL$7,'Sat Curve Sum'!$A$7:$AG$161,18)</f>
        <v>39.3893795985256</v>
      </c>
      <c r="DM37" s="31" t="n">
        <f aca="false">VLOOKUP(DM$7,'Sat Curve Sum'!$A$7:$AG$161,18)</f>
        <v>39.877070699771</v>
      </c>
      <c r="DN37" s="31" t="n">
        <f aca="false">VLOOKUP(DN$7,'Sat Curve Sum'!$A$7:$AG$161,18)</f>
        <v>40.4493745241886</v>
      </c>
      <c r="DO37" s="31" t="n">
        <f aca="false">VLOOKUP(DO$7,'Sat Curve Sum'!$A$7:$AG$161,18)</f>
        <v>40.9396129042764</v>
      </c>
      <c r="DP37" s="31" t="n">
        <f aca="false">VLOOKUP(DP$7,'Sat Curve Sum'!$A$7:$AG$161,18)</f>
        <v>40.8998912421891</v>
      </c>
      <c r="DQ37" s="31" t="n">
        <f aca="false">VLOOKUP(DQ$7,'Sat Curve Sum'!$A$7:$AG$161,18)</f>
        <v>40.9320333226631</v>
      </c>
      <c r="DR37" s="31" t="n">
        <f aca="false">VLOOKUP(DR$7,'Sat Curve Sum'!$A$7:$AG$161,18)</f>
        <v>43.7472400248509</v>
      </c>
      <c r="DS37" s="31" t="n">
        <f aca="false">VLOOKUP(DS$7,'Sat Curve Sum'!$A$7:$AG$161,18)</f>
        <v>45.6223660166772</v>
      </c>
      <c r="DT37" s="31" t="n">
        <f aca="false">VLOOKUP(DT$7,'Sat Curve Sum'!$A$7:$AG$161,18)</f>
        <v>46.872502428827</v>
      </c>
      <c r="DU37" s="31" t="n">
        <f aca="false">VLOOKUP(DU$7,'Sat Curve Sum'!$A$7:$AG$161,18)</f>
        <v>45.5187454626068</v>
      </c>
      <c r="DV37" s="31" t="n">
        <f aca="false">VLOOKUP(DV$7,'Sat Curve Sum'!$A$7:$AG$161,18)</f>
        <v>43.771152347196</v>
      </c>
      <c r="DW37" s="31" t="n">
        <f aca="false">VLOOKUP(DW$7,'Sat Curve Sum'!$A$7:$AG$161,18)</f>
        <v>40.2882325120165</v>
      </c>
      <c r="DX37" s="31" t="n">
        <f aca="false">VLOOKUP(DX$7,'Sat Curve Sum'!$A$7:$AG$161,18)</f>
        <v>40.2625940739654</v>
      </c>
      <c r="DY37" s="31" t="n">
        <f aca="false">VLOOKUP(DY$7,'Sat Curve Sum'!$A$7:$AG$161,18)</f>
        <v>40.761696154531</v>
      </c>
      <c r="DZ37" s="31" t="n">
        <f aca="false">VLOOKUP(DZ$7,'Sat Curve Sum'!$A$7:$AG$161,18)</f>
        <v>41.3462092230625</v>
      </c>
      <c r="EA37" s="31" t="n">
        <f aca="false">VLOOKUP(EA$7,'Sat Curve Sum'!$A$7:$AG$161,18)</f>
        <v>41.8482099879767</v>
      </c>
      <c r="EB37" s="31" t="n">
        <f aca="false">VLOOKUP(EB$7,'Sat Curve Sum'!$A$7:$AG$161,18)</f>
        <v>41.814876127402</v>
      </c>
      <c r="EC37" s="31" t="n">
        <f aca="false">VLOOKUP(EC$7,'Sat Curve Sum'!$A$7:$AG$161,18)</f>
        <v>41.8539417697916</v>
      </c>
      <c r="ED37" s="31" t="n">
        <f aca="false">VLOOKUP(ED$7,'Sat Curve Sum'!$A$7:$AG$161,18)</f>
        <v>44.3395156521753</v>
      </c>
      <c r="EE37" s="31" t="n">
        <f aca="false">VLOOKUP(EE$7,'Sat Curve Sum'!$A$7:$AG$161,18)</f>
        <v>46.2417401307871</v>
      </c>
      <c r="EF37" s="32"/>
      <c r="EG37" s="32"/>
      <c r="EH37" s="32"/>
      <c r="EI37" s="32"/>
      <c r="EJ37" s="32"/>
      <c r="EK37" s="32"/>
      <c r="EL37" s="32"/>
      <c r="EM37" s="32"/>
      <c r="EN37" s="32"/>
      <c r="EO37" s="32"/>
      <c r="EP37" s="32"/>
      <c r="EQ37" s="32"/>
      <c r="ER37" s="32"/>
      <c r="ES37" s="32"/>
      <c r="ET37" s="32"/>
      <c r="EU37" s="32"/>
      <c r="EV37" s="32"/>
      <c r="EW37" s="32"/>
      <c r="EX37" s="32"/>
      <c r="EY37" s="32"/>
      <c r="EZ37" s="32"/>
      <c r="FA37" s="32"/>
      <c r="FB37" s="32"/>
      <c r="FC37" s="32"/>
      <c r="FD37" s="32"/>
      <c r="FE37" s="32"/>
      <c r="FF37" s="32"/>
      <c r="FG37" s="32"/>
      <c r="FH37" s="32"/>
      <c r="FI37" s="32"/>
      <c r="FJ37" s="32"/>
      <c r="FK37" s="32"/>
      <c r="FL37" s="32"/>
      <c r="FM37" s="32"/>
      <c r="FN37" s="32"/>
      <c r="FO37" s="32"/>
      <c r="FP37" s="32"/>
      <c r="FQ37" s="32"/>
      <c r="FR37" s="32"/>
      <c r="FS37" s="32"/>
      <c r="FT37" s="32"/>
      <c r="FU37" s="32"/>
      <c r="FV37" s="32"/>
      <c r="FW37" s="32"/>
      <c r="FX37" s="32"/>
      <c r="FY37" s="32"/>
      <c r="FZ37" s="32"/>
      <c r="GA37" s="32"/>
      <c r="GB37" s="32"/>
      <c r="GC37" s="32"/>
      <c r="GD37" s="32"/>
      <c r="GE37" s="32"/>
      <c r="GF37" s="32"/>
      <c r="GG37" s="32"/>
      <c r="GH37" s="32"/>
      <c r="GI37" s="32"/>
      <c r="GJ37" s="32"/>
      <c r="GK37" s="32"/>
      <c r="GL37" s="32"/>
      <c r="GM37" s="32"/>
      <c r="GN37" s="32"/>
      <c r="GO37" s="32"/>
      <c r="GP37" s="32"/>
      <c r="GQ37" s="32"/>
      <c r="GR37" s="32"/>
      <c r="GS37" s="32"/>
      <c r="GT37" s="32"/>
      <c r="GU37" s="32"/>
      <c r="GV37" s="32"/>
      <c r="GW37" s="32"/>
      <c r="GX37" s="32"/>
      <c r="GY37" s="32"/>
      <c r="GZ37" s="32"/>
      <c r="HA37" s="32"/>
      <c r="HB37" s="32"/>
      <c r="HC37" s="32"/>
      <c r="HD37" s="32"/>
      <c r="HE37" s="32"/>
      <c r="HF37" s="32"/>
      <c r="HG37" s="32"/>
      <c r="HH37" s="32"/>
      <c r="HI37" s="32"/>
      <c r="HJ37" s="32"/>
      <c r="HK37" s="32"/>
      <c r="HL37" s="32"/>
      <c r="HM37" s="32"/>
      <c r="HN37" s="32"/>
      <c r="HO37" s="32"/>
      <c r="HP37" s="32"/>
      <c r="HQ37" s="32"/>
      <c r="HR37" s="32"/>
      <c r="HS37" s="32"/>
      <c r="HT37" s="32"/>
      <c r="HU37" s="32"/>
      <c r="HV37" s="32"/>
      <c r="HW37" s="32"/>
      <c r="HX37" s="32"/>
      <c r="HY37" s="32"/>
      <c r="HZ37" s="32"/>
      <c r="IA37" s="32"/>
      <c r="IB37" s="32"/>
      <c r="IC37" s="32"/>
      <c r="ID37" s="32"/>
      <c r="IE37" s="32"/>
      <c r="IF37" s="32"/>
      <c r="IG37" s="32"/>
      <c r="IH37" s="32"/>
      <c r="II37" s="32"/>
      <c r="IJ37" s="32"/>
      <c r="IK37" s="32"/>
      <c r="IL37" s="32"/>
      <c r="IM37" s="32"/>
      <c r="IN37" s="32"/>
      <c r="IO37" s="32"/>
      <c r="IP37" s="32"/>
      <c r="IQ37" s="32"/>
      <c r="IR37" s="32"/>
      <c r="IS37" s="32"/>
      <c r="IT37" s="32"/>
      <c r="IU37" s="32"/>
      <c r="IV37" s="32"/>
      <c r="IW37" s="32"/>
    </row>
    <row r="38" customFormat="false" ht="14.1" hidden="true" customHeight="true" outlineLevel="0" collapsed="false">
      <c r="A38" s="38"/>
      <c r="C38" s="31"/>
      <c r="D38" s="31"/>
      <c r="E38" s="31"/>
      <c r="F38" s="31"/>
      <c r="G38" s="277"/>
      <c r="H38" s="283"/>
      <c r="I38" s="283"/>
      <c r="J38" s="283"/>
      <c r="K38" s="283"/>
      <c r="L38" s="283"/>
      <c r="M38" s="283"/>
      <c r="N38" s="283"/>
      <c r="O38" s="283"/>
      <c r="P38" s="283"/>
      <c r="Q38" s="283"/>
      <c r="R38" s="283"/>
      <c r="S38" s="283"/>
      <c r="T38" s="277"/>
      <c r="U38" s="277"/>
      <c r="V38" s="299"/>
      <c r="W38" s="284"/>
      <c r="X38" s="285"/>
      <c r="Y38" s="287"/>
      <c r="Z38" s="282"/>
      <c r="AA38" s="32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1"/>
      <c r="CT38" s="31"/>
      <c r="CU38" s="31"/>
      <c r="CV38" s="31"/>
      <c r="CW38" s="31"/>
      <c r="CX38" s="31"/>
      <c r="CY38" s="31"/>
      <c r="CZ38" s="31"/>
      <c r="DA38" s="31"/>
      <c r="DB38" s="31"/>
      <c r="DC38" s="31"/>
      <c r="DD38" s="31"/>
      <c r="DE38" s="31"/>
      <c r="DF38" s="31"/>
      <c r="DG38" s="31"/>
      <c r="DH38" s="31"/>
      <c r="DI38" s="31"/>
      <c r="DJ38" s="31"/>
      <c r="DK38" s="31"/>
      <c r="DL38" s="31"/>
      <c r="DM38" s="31"/>
      <c r="DN38" s="31"/>
      <c r="DO38" s="31"/>
      <c r="DP38" s="31"/>
      <c r="DQ38" s="31"/>
      <c r="DR38" s="31"/>
      <c r="DS38" s="31"/>
      <c r="DT38" s="31"/>
      <c r="DU38" s="31"/>
      <c r="DV38" s="31"/>
      <c r="DW38" s="31"/>
      <c r="DX38" s="31"/>
      <c r="DY38" s="31"/>
      <c r="DZ38" s="31"/>
      <c r="EA38" s="31"/>
      <c r="EB38" s="31"/>
      <c r="EC38" s="31"/>
      <c r="ED38" s="31"/>
      <c r="EE38" s="31"/>
      <c r="EF38" s="32"/>
      <c r="EG38" s="32"/>
      <c r="EH38" s="32"/>
      <c r="EI38" s="32"/>
      <c r="EJ38" s="32"/>
      <c r="EK38" s="32"/>
      <c r="EL38" s="32"/>
      <c r="EM38" s="32"/>
      <c r="EN38" s="32"/>
      <c r="EO38" s="32"/>
      <c r="EP38" s="32"/>
      <c r="EQ38" s="32"/>
      <c r="ER38" s="32"/>
      <c r="ES38" s="32"/>
      <c r="ET38" s="32"/>
      <c r="EU38" s="32"/>
      <c r="EV38" s="32"/>
      <c r="EW38" s="32"/>
      <c r="EX38" s="32"/>
      <c r="EY38" s="32"/>
      <c r="EZ38" s="32"/>
      <c r="FA38" s="32"/>
      <c r="FB38" s="32"/>
      <c r="FC38" s="32"/>
      <c r="FD38" s="32"/>
      <c r="FE38" s="32"/>
      <c r="FF38" s="32"/>
      <c r="FG38" s="32"/>
      <c r="FH38" s="32"/>
      <c r="FI38" s="32"/>
      <c r="FJ38" s="32"/>
      <c r="FK38" s="32"/>
      <c r="FL38" s="32"/>
      <c r="FM38" s="32"/>
      <c r="FN38" s="32"/>
      <c r="FO38" s="32"/>
      <c r="FP38" s="32"/>
      <c r="FQ38" s="32"/>
      <c r="FR38" s="32"/>
      <c r="FS38" s="32"/>
      <c r="FT38" s="32"/>
      <c r="FU38" s="32"/>
      <c r="FV38" s="32"/>
      <c r="FW38" s="32"/>
      <c r="FX38" s="32"/>
      <c r="FY38" s="32"/>
      <c r="FZ38" s="32"/>
      <c r="GA38" s="32"/>
      <c r="GB38" s="32"/>
      <c r="GC38" s="32"/>
      <c r="GD38" s="32"/>
      <c r="GE38" s="32"/>
      <c r="GF38" s="32"/>
      <c r="GG38" s="32"/>
      <c r="GH38" s="32"/>
      <c r="GI38" s="32"/>
      <c r="GJ38" s="32"/>
      <c r="GK38" s="32"/>
      <c r="GL38" s="32"/>
      <c r="GM38" s="32"/>
      <c r="GN38" s="32"/>
      <c r="GO38" s="32"/>
      <c r="GP38" s="32"/>
      <c r="GQ38" s="32"/>
      <c r="GR38" s="32"/>
      <c r="GS38" s="32"/>
      <c r="GT38" s="32"/>
      <c r="GU38" s="32"/>
      <c r="GV38" s="32"/>
      <c r="GW38" s="32"/>
      <c r="GX38" s="32"/>
      <c r="GY38" s="32"/>
      <c r="GZ38" s="32"/>
      <c r="HA38" s="32"/>
      <c r="HB38" s="32"/>
      <c r="HC38" s="32"/>
      <c r="HD38" s="32"/>
      <c r="HE38" s="32"/>
      <c r="HF38" s="32"/>
      <c r="HG38" s="32"/>
      <c r="HH38" s="32"/>
      <c r="HI38" s="32"/>
      <c r="HJ38" s="32"/>
      <c r="HK38" s="32"/>
      <c r="HL38" s="32"/>
      <c r="HM38" s="32"/>
      <c r="HN38" s="32"/>
      <c r="HO38" s="32"/>
      <c r="HP38" s="32"/>
      <c r="HQ38" s="32"/>
      <c r="HR38" s="32"/>
      <c r="HS38" s="32"/>
      <c r="HT38" s="32"/>
      <c r="HU38" s="32"/>
      <c r="HV38" s="32"/>
      <c r="HW38" s="32"/>
      <c r="HX38" s="32"/>
      <c r="HY38" s="32"/>
      <c r="HZ38" s="32"/>
      <c r="IA38" s="32"/>
      <c r="IB38" s="32"/>
      <c r="IC38" s="32"/>
      <c r="ID38" s="32"/>
      <c r="IE38" s="32"/>
      <c r="IF38" s="32"/>
      <c r="IG38" s="32"/>
      <c r="IH38" s="32"/>
      <c r="II38" s="32"/>
      <c r="IJ38" s="32"/>
      <c r="IK38" s="32"/>
      <c r="IL38" s="32"/>
      <c r="IM38" s="32"/>
      <c r="IN38" s="32"/>
      <c r="IO38" s="32"/>
      <c r="IP38" s="32"/>
      <c r="IQ38" s="32"/>
      <c r="IR38" s="32"/>
      <c r="IS38" s="32"/>
      <c r="IT38" s="32"/>
      <c r="IU38" s="32"/>
      <c r="IV38" s="32"/>
      <c r="IW38" s="32"/>
    </row>
    <row r="39" customFormat="false" ht="14.1" hidden="true" customHeight="true" outlineLevel="0" collapsed="false">
      <c r="A39" s="37"/>
      <c r="C39" s="31"/>
      <c r="D39" s="31"/>
      <c r="E39" s="31"/>
      <c r="F39" s="31"/>
      <c r="G39" s="277"/>
      <c r="H39" s="283"/>
      <c r="I39" s="283"/>
      <c r="J39" s="283"/>
      <c r="K39" s="283"/>
      <c r="L39" s="283"/>
      <c r="M39" s="283"/>
      <c r="N39" s="283"/>
      <c r="O39" s="283"/>
      <c r="P39" s="283"/>
      <c r="Q39" s="283"/>
      <c r="R39" s="283"/>
      <c r="S39" s="283"/>
      <c r="T39" s="277"/>
      <c r="U39" s="277"/>
      <c r="V39" s="299"/>
      <c r="W39" s="284"/>
      <c r="X39" s="285"/>
      <c r="Y39" s="287"/>
      <c r="Z39" s="282"/>
      <c r="AA39" s="32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1"/>
      <c r="CT39" s="31"/>
      <c r="CU39" s="31"/>
      <c r="CV39" s="31"/>
      <c r="CW39" s="31"/>
      <c r="CX39" s="31"/>
      <c r="CY39" s="31"/>
      <c r="CZ39" s="31"/>
      <c r="DA39" s="31"/>
      <c r="DB39" s="31"/>
      <c r="DC39" s="31"/>
      <c r="DD39" s="31"/>
      <c r="DE39" s="31"/>
      <c r="DF39" s="31"/>
      <c r="DG39" s="31"/>
      <c r="DH39" s="31"/>
      <c r="DI39" s="31"/>
      <c r="DJ39" s="31"/>
      <c r="DK39" s="31"/>
      <c r="DL39" s="31"/>
      <c r="DM39" s="31"/>
      <c r="DN39" s="31"/>
      <c r="DO39" s="31"/>
      <c r="DP39" s="31"/>
      <c r="DQ39" s="31"/>
      <c r="DR39" s="31"/>
      <c r="DS39" s="31"/>
      <c r="DT39" s="31"/>
      <c r="DU39" s="31"/>
      <c r="DV39" s="31"/>
      <c r="DW39" s="31"/>
      <c r="DX39" s="31"/>
      <c r="DY39" s="31"/>
      <c r="DZ39" s="31"/>
      <c r="EA39" s="31"/>
      <c r="EB39" s="31"/>
      <c r="EC39" s="31"/>
      <c r="ED39" s="31"/>
      <c r="EE39" s="31"/>
      <c r="EF39" s="32"/>
      <c r="EG39" s="32"/>
      <c r="EH39" s="32"/>
      <c r="EI39" s="32"/>
      <c r="EJ39" s="32"/>
      <c r="EK39" s="32"/>
      <c r="EL39" s="32"/>
      <c r="EM39" s="32"/>
      <c r="EN39" s="32"/>
      <c r="EO39" s="32"/>
      <c r="EP39" s="32"/>
      <c r="EQ39" s="32"/>
      <c r="ER39" s="32"/>
      <c r="ES39" s="32"/>
      <c r="ET39" s="32"/>
      <c r="EU39" s="32"/>
      <c r="EV39" s="32"/>
      <c r="EW39" s="32"/>
      <c r="EX39" s="32"/>
      <c r="EY39" s="32"/>
      <c r="EZ39" s="32"/>
      <c r="FA39" s="32"/>
      <c r="FB39" s="32"/>
      <c r="FC39" s="32"/>
      <c r="FD39" s="32"/>
      <c r="FE39" s="32"/>
      <c r="FF39" s="32"/>
      <c r="FG39" s="32"/>
      <c r="FH39" s="32"/>
      <c r="FI39" s="32"/>
      <c r="FJ39" s="32"/>
      <c r="FK39" s="32"/>
      <c r="FL39" s="32"/>
      <c r="FM39" s="32"/>
      <c r="FN39" s="32"/>
      <c r="FO39" s="32"/>
      <c r="FP39" s="32"/>
      <c r="FQ39" s="32"/>
      <c r="FR39" s="32"/>
      <c r="FS39" s="32"/>
      <c r="FT39" s="32"/>
      <c r="FU39" s="32"/>
      <c r="FV39" s="32"/>
      <c r="FW39" s="32"/>
      <c r="FX39" s="32"/>
      <c r="FY39" s="32"/>
      <c r="FZ39" s="32"/>
      <c r="GA39" s="32"/>
      <c r="GB39" s="32"/>
      <c r="GC39" s="32"/>
      <c r="GD39" s="32"/>
      <c r="GE39" s="32"/>
      <c r="GF39" s="32"/>
      <c r="GG39" s="32"/>
      <c r="GH39" s="32"/>
      <c r="GI39" s="32"/>
      <c r="GJ39" s="32"/>
      <c r="GK39" s="32"/>
      <c r="GL39" s="32"/>
      <c r="GM39" s="32"/>
      <c r="GN39" s="32"/>
      <c r="GO39" s="32"/>
      <c r="GP39" s="32"/>
      <c r="GQ39" s="32"/>
      <c r="GR39" s="32"/>
      <c r="GS39" s="32"/>
      <c r="GT39" s="32"/>
      <c r="GU39" s="32"/>
      <c r="GV39" s="32"/>
      <c r="GW39" s="32"/>
      <c r="GX39" s="32"/>
      <c r="GY39" s="32"/>
      <c r="GZ39" s="32"/>
      <c r="HA39" s="32"/>
      <c r="HB39" s="32"/>
      <c r="HC39" s="32"/>
      <c r="HD39" s="32"/>
      <c r="HE39" s="32"/>
      <c r="HF39" s="32"/>
      <c r="HG39" s="32"/>
      <c r="HH39" s="32"/>
      <c r="HI39" s="32"/>
      <c r="HJ39" s="32"/>
      <c r="HK39" s="32"/>
      <c r="HL39" s="32"/>
      <c r="HM39" s="32"/>
      <c r="HN39" s="32"/>
      <c r="HO39" s="32"/>
      <c r="HP39" s="32"/>
      <c r="HQ39" s="32"/>
      <c r="HR39" s="32"/>
      <c r="HS39" s="32"/>
      <c r="HT39" s="32"/>
      <c r="HU39" s="32"/>
      <c r="HV39" s="32"/>
      <c r="HW39" s="32"/>
      <c r="HX39" s="32"/>
      <c r="HY39" s="32"/>
      <c r="HZ39" s="32"/>
      <c r="IA39" s="32"/>
      <c r="IB39" s="32"/>
      <c r="IC39" s="32"/>
      <c r="ID39" s="32"/>
      <c r="IE39" s="32"/>
      <c r="IF39" s="32"/>
      <c r="IG39" s="32"/>
      <c r="IH39" s="32"/>
      <c r="II39" s="32"/>
      <c r="IJ39" s="32"/>
      <c r="IK39" s="32"/>
      <c r="IL39" s="32"/>
      <c r="IM39" s="32"/>
      <c r="IN39" s="32"/>
      <c r="IO39" s="32"/>
      <c r="IP39" s="32"/>
      <c r="IQ39" s="32"/>
      <c r="IR39" s="32"/>
      <c r="IS39" s="32"/>
      <c r="IT39" s="32"/>
      <c r="IU39" s="32"/>
      <c r="IV39" s="32"/>
      <c r="IW39" s="32"/>
    </row>
    <row r="40" customFormat="false" ht="14.1" hidden="true" customHeight="true" outlineLevel="0" collapsed="false">
      <c r="A40" s="37"/>
      <c r="C40" s="31"/>
      <c r="D40" s="31"/>
      <c r="E40" s="31"/>
      <c r="F40" s="31"/>
      <c r="G40" s="277"/>
      <c r="H40" s="283"/>
      <c r="I40" s="283"/>
      <c r="J40" s="283"/>
      <c r="K40" s="283"/>
      <c r="L40" s="283"/>
      <c r="M40" s="283"/>
      <c r="N40" s="283"/>
      <c r="O40" s="283"/>
      <c r="P40" s="283"/>
      <c r="Q40" s="283"/>
      <c r="R40" s="283"/>
      <c r="S40" s="283"/>
      <c r="T40" s="277"/>
      <c r="U40" s="277"/>
      <c r="V40" s="299"/>
      <c r="W40" s="284"/>
      <c r="X40" s="285"/>
      <c r="Y40" s="287"/>
      <c r="Z40" s="282"/>
      <c r="AA40" s="32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1"/>
      <c r="CT40" s="31"/>
      <c r="CU40" s="31"/>
      <c r="CV40" s="31"/>
      <c r="CW40" s="31"/>
      <c r="CX40" s="31"/>
      <c r="CY40" s="31"/>
      <c r="CZ40" s="31"/>
      <c r="DA40" s="31"/>
      <c r="DB40" s="31"/>
      <c r="DC40" s="31"/>
      <c r="DD40" s="31"/>
      <c r="DE40" s="31"/>
      <c r="DF40" s="31"/>
      <c r="DG40" s="31"/>
      <c r="DH40" s="31"/>
      <c r="DI40" s="31"/>
      <c r="DJ40" s="31"/>
      <c r="DK40" s="31"/>
      <c r="DL40" s="31"/>
      <c r="DM40" s="31"/>
      <c r="DN40" s="31"/>
      <c r="DO40" s="31"/>
      <c r="DP40" s="31"/>
      <c r="DQ40" s="31"/>
      <c r="DR40" s="31"/>
      <c r="DS40" s="31"/>
      <c r="DT40" s="31"/>
      <c r="DU40" s="31"/>
      <c r="DV40" s="31"/>
      <c r="DW40" s="31"/>
      <c r="DX40" s="31"/>
      <c r="DY40" s="31"/>
      <c r="DZ40" s="31"/>
      <c r="EA40" s="31"/>
      <c r="EB40" s="31"/>
      <c r="EC40" s="31"/>
      <c r="ED40" s="31"/>
      <c r="EE40" s="31"/>
      <c r="EF40" s="32"/>
      <c r="EG40" s="32"/>
      <c r="EH40" s="32"/>
      <c r="EI40" s="32"/>
      <c r="EJ40" s="32"/>
      <c r="EK40" s="32"/>
      <c r="EL40" s="32"/>
      <c r="EM40" s="32"/>
      <c r="EN40" s="32"/>
      <c r="EO40" s="32"/>
      <c r="EP40" s="32"/>
      <c r="EQ40" s="32"/>
      <c r="ER40" s="32"/>
      <c r="ES40" s="32"/>
      <c r="ET40" s="32"/>
      <c r="EU40" s="32"/>
      <c r="EV40" s="32"/>
      <c r="EW40" s="32"/>
      <c r="EX40" s="32"/>
      <c r="EY40" s="32"/>
      <c r="EZ40" s="32"/>
      <c r="FA40" s="32"/>
      <c r="FB40" s="32"/>
      <c r="FC40" s="32"/>
      <c r="FD40" s="32"/>
      <c r="FE40" s="32"/>
      <c r="FF40" s="32"/>
      <c r="FG40" s="32"/>
      <c r="FH40" s="32"/>
      <c r="FI40" s="32"/>
      <c r="FJ40" s="32"/>
      <c r="FK40" s="32"/>
      <c r="FL40" s="32"/>
      <c r="FM40" s="32"/>
      <c r="FN40" s="32"/>
      <c r="FO40" s="32"/>
      <c r="FP40" s="32"/>
      <c r="FQ40" s="32"/>
      <c r="FR40" s="32"/>
      <c r="FS40" s="32"/>
      <c r="FT40" s="32"/>
      <c r="FU40" s="32"/>
      <c r="FV40" s="32"/>
      <c r="FW40" s="32"/>
      <c r="FX40" s="32"/>
      <c r="FY40" s="32"/>
      <c r="FZ40" s="32"/>
      <c r="GA40" s="32"/>
      <c r="GB40" s="32"/>
      <c r="GC40" s="32"/>
      <c r="GD40" s="32"/>
      <c r="GE40" s="32"/>
      <c r="GF40" s="32"/>
      <c r="GG40" s="32"/>
      <c r="GH40" s="32"/>
      <c r="GI40" s="32"/>
      <c r="GJ40" s="32"/>
      <c r="GK40" s="32"/>
      <c r="GL40" s="32"/>
      <c r="GM40" s="32"/>
      <c r="GN40" s="32"/>
      <c r="GO40" s="32"/>
      <c r="GP40" s="32"/>
      <c r="GQ40" s="32"/>
      <c r="GR40" s="32"/>
      <c r="GS40" s="32"/>
      <c r="GT40" s="32"/>
      <c r="GU40" s="32"/>
      <c r="GV40" s="32"/>
      <c r="GW40" s="32"/>
      <c r="GX40" s="32"/>
      <c r="GY40" s="32"/>
      <c r="GZ40" s="32"/>
      <c r="HA40" s="32"/>
      <c r="HB40" s="32"/>
      <c r="HC40" s="32"/>
      <c r="HD40" s="32"/>
      <c r="HE40" s="32"/>
      <c r="HF40" s="32"/>
      <c r="HG40" s="32"/>
      <c r="HH40" s="32"/>
      <c r="HI40" s="32"/>
      <c r="HJ40" s="32"/>
      <c r="HK40" s="32"/>
      <c r="HL40" s="32"/>
      <c r="HM40" s="32"/>
      <c r="HN40" s="32"/>
      <c r="HO40" s="32"/>
      <c r="HP40" s="32"/>
      <c r="HQ40" s="32"/>
      <c r="HR40" s="32"/>
      <c r="HS40" s="32"/>
      <c r="HT40" s="32"/>
      <c r="HU40" s="32"/>
      <c r="HV40" s="32"/>
      <c r="HW40" s="32"/>
      <c r="HX40" s="32"/>
      <c r="HY40" s="32"/>
      <c r="HZ40" s="32"/>
      <c r="IA40" s="32"/>
      <c r="IB40" s="32"/>
      <c r="IC40" s="32"/>
      <c r="ID40" s="32"/>
      <c r="IE40" s="32"/>
      <c r="IF40" s="32"/>
      <c r="IG40" s="32"/>
      <c r="IH40" s="32"/>
      <c r="II40" s="32"/>
      <c r="IJ40" s="32"/>
      <c r="IK40" s="32"/>
      <c r="IL40" s="32"/>
      <c r="IM40" s="32"/>
      <c r="IN40" s="32"/>
      <c r="IO40" s="32"/>
      <c r="IP40" s="32"/>
      <c r="IQ40" s="32"/>
      <c r="IR40" s="32"/>
      <c r="IS40" s="32"/>
      <c r="IT40" s="32"/>
      <c r="IU40" s="32"/>
      <c r="IV40" s="32"/>
      <c r="IW40" s="32"/>
    </row>
    <row r="41" customFormat="false" ht="14.1" hidden="true" customHeight="true" outlineLevel="0" collapsed="false">
      <c r="A41" s="37"/>
      <c r="C41" s="31"/>
      <c r="D41" s="31"/>
      <c r="E41" s="31"/>
      <c r="F41" s="31"/>
      <c r="G41" s="277"/>
      <c r="H41" s="283"/>
      <c r="I41" s="283"/>
      <c r="J41" s="283"/>
      <c r="K41" s="283"/>
      <c r="L41" s="283"/>
      <c r="M41" s="283"/>
      <c r="N41" s="283"/>
      <c r="O41" s="283"/>
      <c r="P41" s="283"/>
      <c r="Q41" s="283"/>
      <c r="R41" s="283"/>
      <c r="S41" s="283"/>
      <c r="T41" s="277"/>
      <c r="U41" s="277"/>
      <c r="V41" s="299"/>
      <c r="W41" s="284"/>
      <c r="X41" s="285"/>
      <c r="Y41" s="287"/>
      <c r="Z41" s="282"/>
      <c r="AA41" s="32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1"/>
      <c r="CS41" s="31"/>
      <c r="CT41" s="31"/>
      <c r="CU41" s="31"/>
      <c r="CV41" s="31"/>
      <c r="CW41" s="31"/>
      <c r="CX41" s="31"/>
      <c r="CY41" s="31"/>
      <c r="CZ41" s="31"/>
      <c r="DA41" s="31"/>
      <c r="DB41" s="31"/>
      <c r="DC41" s="31"/>
      <c r="DD41" s="31"/>
      <c r="DE41" s="31"/>
      <c r="DF41" s="31"/>
      <c r="DG41" s="31"/>
      <c r="DH41" s="31"/>
      <c r="DI41" s="31"/>
      <c r="DJ41" s="31"/>
      <c r="DK41" s="31"/>
      <c r="DL41" s="31"/>
      <c r="DM41" s="31"/>
      <c r="DN41" s="31"/>
      <c r="DO41" s="31"/>
      <c r="DP41" s="31"/>
      <c r="DQ41" s="31"/>
      <c r="DR41" s="31"/>
      <c r="DS41" s="31"/>
      <c r="DT41" s="31"/>
      <c r="DU41" s="31"/>
      <c r="DV41" s="31"/>
      <c r="DW41" s="31"/>
      <c r="DX41" s="31"/>
      <c r="DY41" s="31"/>
      <c r="DZ41" s="31"/>
      <c r="EA41" s="31"/>
      <c r="EB41" s="31"/>
      <c r="EC41" s="31"/>
      <c r="ED41" s="31"/>
      <c r="EE41" s="31"/>
      <c r="EF41" s="32"/>
      <c r="EG41" s="32"/>
      <c r="EH41" s="32"/>
      <c r="EI41" s="32"/>
      <c r="EJ41" s="32"/>
      <c r="EK41" s="32"/>
      <c r="EL41" s="32"/>
      <c r="EM41" s="32"/>
      <c r="EN41" s="32"/>
      <c r="EO41" s="32"/>
      <c r="EP41" s="32"/>
      <c r="EQ41" s="32"/>
      <c r="ER41" s="32"/>
      <c r="ES41" s="32"/>
      <c r="ET41" s="32"/>
      <c r="EU41" s="32"/>
      <c r="EV41" s="32"/>
      <c r="EW41" s="32"/>
      <c r="EX41" s="32"/>
      <c r="EY41" s="32"/>
      <c r="EZ41" s="32"/>
      <c r="FA41" s="32"/>
      <c r="FB41" s="32"/>
      <c r="FC41" s="32"/>
      <c r="FD41" s="32"/>
      <c r="FE41" s="32"/>
      <c r="FF41" s="32"/>
      <c r="FG41" s="32"/>
      <c r="FH41" s="32"/>
      <c r="FI41" s="32"/>
      <c r="FJ41" s="32"/>
      <c r="FK41" s="32"/>
      <c r="FL41" s="32"/>
      <c r="FM41" s="32"/>
      <c r="FN41" s="32"/>
      <c r="FO41" s="32"/>
      <c r="FP41" s="32"/>
      <c r="FQ41" s="32"/>
      <c r="FR41" s="32"/>
      <c r="FS41" s="32"/>
      <c r="FT41" s="32"/>
      <c r="FU41" s="32"/>
      <c r="FV41" s="32"/>
      <c r="FW41" s="32"/>
      <c r="FX41" s="32"/>
      <c r="FY41" s="32"/>
      <c r="FZ41" s="32"/>
      <c r="GA41" s="32"/>
      <c r="GB41" s="32"/>
      <c r="GC41" s="32"/>
      <c r="GD41" s="32"/>
      <c r="GE41" s="32"/>
      <c r="GF41" s="32"/>
      <c r="GG41" s="32"/>
      <c r="GH41" s="32"/>
      <c r="GI41" s="32"/>
      <c r="GJ41" s="32"/>
      <c r="GK41" s="32"/>
      <c r="GL41" s="32"/>
      <c r="GM41" s="32"/>
      <c r="GN41" s="32"/>
      <c r="GO41" s="32"/>
      <c r="GP41" s="32"/>
      <c r="GQ41" s="32"/>
      <c r="GR41" s="32"/>
      <c r="GS41" s="32"/>
      <c r="GT41" s="32"/>
      <c r="GU41" s="32"/>
      <c r="GV41" s="32"/>
      <c r="GW41" s="32"/>
      <c r="GX41" s="32"/>
      <c r="GY41" s="32"/>
      <c r="GZ41" s="32"/>
      <c r="HA41" s="32"/>
      <c r="HB41" s="32"/>
      <c r="HC41" s="32"/>
      <c r="HD41" s="32"/>
      <c r="HE41" s="32"/>
      <c r="HF41" s="32"/>
      <c r="HG41" s="32"/>
      <c r="HH41" s="32"/>
      <c r="HI41" s="32"/>
      <c r="HJ41" s="32"/>
      <c r="HK41" s="32"/>
      <c r="HL41" s="32"/>
      <c r="HM41" s="32"/>
      <c r="HN41" s="32"/>
      <c r="HO41" s="32"/>
      <c r="HP41" s="32"/>
      <c r="HQ41" s="32"/>
      <c r="HR41" s="32"/>
      <c r="HS41" s="32"/>
      <c r="HT41" s="32"/>
      <c r="HU41" s="32"/>
      <c r="HV41" s="32"/>
      <c r="HW41" s="32"/>
      <c r="HX41" s="32"/>
      <c r="HY41" s="32"/>
      <c r="HZ41" s="32"/>
      <c r="IA41" s="32"/>
      <c r="IB41" s="32"/>
      <c r="IC41" s="32"/>
      <c r="ID41" s="32"/>
      <c r="IE41" s="32"/>
      <c r="IF41" s="32"/>
      <c r="IG41" s="32"/>
      <c r="IH41" s="32"/>
      <c r="II41" s="32"/>
      <c r="IJ41" s="32"/>
      <c r="IK41" s="32"/>
      <c r="IL41" s="32"/>
      <c r="IM41" s="32"/>
      <c r="IN41" s="32"/>
      <c r="IO41" s="32"/>
      <c r="IP41" s="32"/>
      <c r="IQ41" s="32"/>
      <c r="IR41" s="32"/>
      <c r="IS41" s="32"/>
      <c r="IT41" s="32"/>
      <c r="IU41" s="32"/>
      <c r="IV41" s="32"/>
      <c r="IW41" s="32"/>
    </row>
    <row r="42" customFormat="false" ht="14.1" hidden="true" customHeight="true" outlineLevel="0" collapsed="false">
      <c r="A42" s="37"/>
      <c r="C42" s="31"/>
      <c r="D42" s="31"/>
      <c r="E42" s="31"/>
      <c r="F42" s="31"/>
      <c r="G42" s="277"/>
      <c r="H42" s="283"/>
      <c r="I42" s="283"/>
      <c r="J42" s="283"/>
      <c r="K42" s="283"/>
      <c r="L42" s="283"/>
      <c r="M42" s="283"/>
      <c r="N42" s="283"/>
      <c r="O42" s="283"/>
      <c r="P42" s="283"/>
      <c r="Q42" s="283"/>
      <c r="R42" s="283"/>
      <c r="S42" s="283"/>
      <c r="T42" s="277"/>
      <c r="U42" s="277"/>
      <c r="V42" s="299"/>
      <c r="W42" s="284"/>
      <c r="X42" s="285"/>
      <c r="Y42" s="287"/>
      <c r="Z42" s="282"/>
      <c r="AA42" s="32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1"/>
      <c r="CR42" s="31"/>
      <c r="CS42" s="31"/>
      <c r="CT42" s="31"/>
      <c r="CU42" s="31"/>
      <c r="CV42" s="31"/>
      <c r="CW42" s="31"/>
      <c r="CX42" s="31"/>
      <c r="CY42" s="31"/>
      <c r="CZ42" s="31"/>
      <c r="DA42" s="31"/>
      <c r="DB42" s="31"/>
      <c r="DC42" s="31"/>
      <c r="DD42" s="31"/>
      <c r="DE42" s="31"/>
      <c r="DF42" s="31"/>
      <c r="DG42" s="31"/>
      <c r="DH42" s="31"/>
      <c r="DI42" s="31"/>
      <c r="DJ42" s="31"/>
      <c r="DK42" s="31"/>
      <c r="DL42" s="31"/>
      <c r="DM42" s="31"/>
      <c r="DN42" s="31"/>
      <c r="DO42" s="31"/>
      <c r="DP42" s="31"/>
      <c r="DQ42" s="31"/>
      <c r="DR42" s="31"/>
      <c r="DS42" s="31"/>
      <c r="DT42" s="31"/>
      <c r="DU42" s="31"/>
      <c r="DV42" s="31"/>
      <c r="DW42" s="31"/>
      <c r="DX42" s="31"/>
      <c r="DY42" s="31"/>
      <c r="DZ42" s="31"/>
      <c r="EA42" s="31"/>
      <c r="EB42" s="31"/>
      <c r="EC42" s="31"/>
      <c r="ED42" s="31"/>
      <c r="EE42" s="31"/>
      <c r="EF42" s="32"/>
      <c r="EG42" s="32"/>
      <c r="EH42" s="32"/>
      <c r="EI42" s="32"/>
      <c r="EJ42" s="32"/>
      <c r="EK42" s="32"/>
      <c r="EL42" s="32"/>
      <c r="EM42" s="32"/>
      <c r="EN42" s="32"/>
      <c r="EO42" s="32"/>
      <c r="EP42" s="32"/>
      <c r="EQ42" s="32"/>
      <c r="ER42" s="32"/>
      <c r="ES42" s="32"/>
      <c r="ET42" s="32"/>
      <c r="EU42" s="32"/>
      <c r="EV42" s="32"/>
      <c r="EW42" s="32"/>
      <c r="EX42" s="32"/>
      <c r="EY42" s="32"/>
      <c r="EZ42" s="32"/>
      <c r="FA42" s="32"/>
      <c r="FB42" s="32"/>
      <c r="FC42" s="32"/>
      <c r="FD42" s="32"/>
      <c r="FE42" s="32"/>
      <c r="FF42" s="32"/>
      <c r="FG42" s="32"/>
      <c r="FH42" s="32"/>
      <c r="FI42" s="32"/>
      <c r="FJ42" s="32"/>
      <c r="FK42" s="32"/>
      <c r="FL42" s="32"/>
      <c r="FM42" s="32"/>
      <c r="FN42" s="32"/>
      <c r="FO42" s="32"/>
      <c r="FP42" s="32"/>
      <c r="FQ42" s="32"/>
      <c r="FR42" s="32"/>
      <c r="FS42" s="32"/>
      <c r="FT42" s="32"/>
      <c r="FU42" s="32"/>
      <c r="FV42" s="32"/>
      <c r="FW42" s="32"/>
      <c r="FX42" s="32"/>
      <c r="FY42" s="32"/>
      <c r="FZ42" s="32"/>
      <c r="GA42" s="32"/>
      <c r="GB42" s="32"/>
      <c r="GC42" s="32"/>
      <c r="GD42" s="32"/>
      <c r="GE42" s="32"/>
      <c r="GF42" s="32"/>
      <c r="GG42" s="32"/>
      <c r="GH42" s="32"/>
      <c r="GI42" s="32"/>
      <c r="GJ42" s="32"/>
      <c r="GK42" s="32"/>
      <c r="GL42" s="32"/>
      <c r="GM42" s="32"/>
      <c r="GN42" s="32"/>
      <c r="GO42" s="32"/>
      <c r="GP42" s="32"/>
      <c r="GQ42" s="32"/>
      <c r="GR42" s="32"/>
      <c r="GS42" s="32"/>
      <c r="GT42" s="32"/>
      <c r="GU42" s="32"/>
      <c r="GV42" s="32"/>
      <c r="GW42" s="32"/>
      <c r="GX42" s="32"/>
      <c r="GY42" s="32"/>
      <c r="GZ42" s="32"/>
      <c r="HA42" s="32"/>
      <c r="HB42" s="32"/>
      <c r="HC42" s="32"/>
      <c r="HD42" s="32"/>
      <c r="HE42" s="32"/>
      <c r="HF42" s="32"/>
      <c r="HG42" s="32"/>
      <c r="HH42" s="32"/>
      <c r="HI42" s="32"/>
      <c r="HJ42" s="32"/>
      <c r="HK42" s="32"/>
      <c r="HL42" s="32"/>
      <c r="HM42" s="32"/>
      <c r="HN42" s="32"/>
      <c r="HO42" s="32"/>
      <c r="HP42" s="32"/>
      <c r="HQ42" s="32"/>
      <c r="HR42" s="32"/>
      <c r="HS42" s="32"/>
      <c r="HT42" s="32"/>
      <c r="HU42" s="32"/>
      <c r="HV42" s="32"/>
      <c r="HW42" s="32"/>
      <c r="HX42" s="32"/>
      <c r="HY42" s="32"/>
      <c r="HZ42" s="32"/>
      <c r="IA42" s="32"/>
      <c r="IB42" s="32"/>
      <c r="IC42" s="32"/>
      <c r="ID42" s="32"/>
      <c r="IE42" s="32"/>
      <c r="IF42" s="32"/>
      <c r="IG42" s="32"/>
      <c r="IH42" s="32"/>
      <c r="II42" s="32"/>
      <c r="IJ42" s="32"/>
      <c r="IK42" s="32"/>
      <c r="IL42" s="32"/>
      <c r="IM42" s="32"/>
      <c r="IN42" s="32"/>
      <c r="IO42" s="32"/>
      <c r="IP42" s="32"/>
      <c r="IQ42" s="32"/>
      <c r="IR42" s="32"/>
      <c r="IS42" s="32"/>
      <c r="IT42" s="32"/>
      <c r="IU42" s="32"/>
      <c r="IV42" s="32"/>
      <c r="IW42" s="32"/>
    </row>
    <row r="43" customFormat="false" ht="14.1" hidden="true" customHeight="true" outlineLevel="0" collapsed="false">
      <c r="A43" s="37"/>
      <c r="C43" s="31"/>
      <c r="D43" s="31"/>
      <c r="E43" s="31"/>
      <c r="F43" s="31"/>
      <c r="G43" s="277"/>
      <c r="H43" s="283"/>
      <c r="I43" s="283"/>
      <c r="J43" s="283"/>
      <c r="K43" s="283"/>
      <c r="L43" s="283"/>
      <c r="M43" s="283"/>
      <c r="N43" s="283"/>
      <c r="O43" s="283"/>
      <c r="P43" s="283"/>
      <c r="Q43" s="283"/>
      <c r="R43" s="283"/>
      <c r="S43" s="283"/>
      <c r="T43" s="277"/>
      <c r="U43" s="277"/>
      <c r="V43" s="299"/>
      <c r="W43" s="284"/>
      <c r="X43" s="285"/>
      <c r="Y43" s="287"/>
      <c r="Z43" s="282"/>
      <c r="AA43" s="32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31"/>
      <c r="AR43" s="31"/>
      <c r="AS43" s="31"/>
      <c r="AT43" s="31"/>
      <c r="AU43" s="31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1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1"/>
      <c r="BU43" s="31"/>
      <c r="BV43" s="31"/>
      <c r="BW43" s="31"/>
      <c r="BX43" s="31"/>
      <c r="BY43" s="31"/>
      <c r="BZ43" s="31"/>
      <c r="CA43" s="31"/>
      <c r="CB43" s="31"/>
      <c r="CC43" s="31"/>
      <c r="CD43" s="31"/>
      <c r="CE43" s="31"/>
      <c r="CF43" s="31"/>
      <c r="CG43" s="31"/>
      <c r="CH43" s="31"/>
      <c r="CI43" s="31"/>
      <c r="CJ43" s="31"/>
      <c r="CK43" s="31"/>
      <c r="CL43" s="31"/>
      <c r="CM43" s="31"/>
      <c r="CN43" s="31"/>
      <c r="CO43" s="31"/>
      <c r="CP43" s="31"/>
      <c r="CQ43" s="31"/>
      <c r="CR43" s="31"/>
      <c r="CS43" s="31"/>
      <c r="CT43" s="31"/>
      <c r="CU43" s="31"/>
      <c r="CV43" s="31"/>
      <c r="CW43" s="31"/>
      <c r="CX43" s="31"/>
      <c r="CY43" s="31"/>
      <c r="CZ43" s="31"/>
      <c r="DA43" s="31"/>
      <c r="DB43" s="31"/>
      <c r="DC43" s="31"/>
      <c r="DD43" s="31"/>
      <c r="DE43" s="31"/>
      <c r="DF43" s="31"/>
      <c r="DG43" s="31"/>
      <c r="DH43" s="31"/>
      <c r="DI43" s="31"/>
      <c r="DJ43" s="31"/>
      <c r="DK43" s="31"/>
      <c r="DL43" s="31"/>
      <c r="DM43" s="31"/>
      <c r="DN43" s="31"/>
      <c r="DO43" s="31"/>
      <c r="DP43" s="31"/>
      <c r="DQ43" s="31"/>
      <c r="DR43" s="31"/>
      <c r="DS43" s="31"/>
      <c r="DT43" s="31"/>
      <c r="DU43" s="31"/>
      <c r="DV43" s="31"/>
      <c r="DW43" s="31"/>
      <c r="DX43" s="31"/>
      <c r="DY43" s="31"/>
      <c r="DZ43" s="31"/>
      <c r="EA43" s="31"/>
      <c r="EB43" s="31"/>
      <c r="EC43" s="31"/>
      <c r="ED43" s="31"/>
      <c r="EE43" s="31"/>
      <c r="EF43" s="32"/>
      <c r="EG43" s="32"/>
      <c r="EH43" s="32"/>
      <c r="EI43" s="32"/>
      <c r="EJ43" s="32"/>
      <c r="EK43" s="32"/>
      <c r="EL43" s="32"/>
      <c r="EM43" s="32"/>
      <c r="EN43" s="32"/>
      <c r="EO43" s="32"/>
      <c r="EP43" s="32"/>
      <c r="EQ43" s="32"/>
      <c r="ER43" s="32"/>
      <c r="ES43" s="32"/>
      <c r="ET43" s="32"/>
      <c r="EU43" s="32"/>
      <c r="EV43" s="32"/>
      <c r="EW43" s="32"/>
      <c r="EX43" s="32"/>
      <c r="EY43" s="32"/>
      <c r="EZ43" s="32"/>
      <c r="FA43" s="32"/>
      <c r="FB43" s="32"/>
      <c r="FC43" s="32"/>
      <c r="FD43" s="32"/>
      <c r="FE43" s="32"/>
      <c r="FF43" s="32"/>
      <c r="FG43" s="32"/>
      <c r="FH43" s="32"/>
      <c r="FI43" s="32"/>
      <c r="FJ43" s="32"/>
      <c r="FK43" s="32"/>
      <c r="FL43" s="32"/>
      <c r="FM43" s="32"/>
      <c r="FN43" s="32"/>
      <c r="FO43" s="32"/>
      <c r="FP43" s="32"/>
      <c r="FQ43" s="32"/>
      <c r="FR43" s="32"/>
      <c r="FS43" s="32"/>
      <c r="FT43" s="32"/>
      <c r="FU43" s="32"/>
      <c r="FV43" s="32"/>
      <c r="FW43" s="32"/>
      <c r="FX43" s="32"/>
      <c r="FY43" s="32"/>
      <c r="FZ43" s="32"/>
      <c r="GA43" s="32"/>
      <c r="GB43" s="32"/>
      <c r="GC43" s="32"/>
      <c r="GD43" s="32"/>
      <c r="GE43" s="32"/>
      <c r="GF43" s="32"/>
      <c r="GG43" s="32"/>
      <c r="GH43" s="32"/>
      <c r="GI43" s="32"/>
      <c r="GJ43" s="32"/>
      <c r="GK43" s="32"/>
      <c r="GL43" s="32"/>
      <c r="GM43" s="32"/>
      <c r="GN43" s="32"/>
      <c r="GO43" s="32"/>
      <c r="GP43" s="32"/>
      <c r="GQ43" s="32"/>
      <c r="GR43" s="32"/>
      <c r="GS43" s="32"/>
      <c r="GT43" s="32"/>
      <c r="GU43" s="32"/>
      <c r="GV43" s="32"/>
      <c r="GW43" s="32"/>
      <c r="GX43" s="32"/>
      <c r="GY43" s="32"/>
      <c r="GZ43" s="32"/>
      <c r="HA43" s="32"/>
      <c r="HB43" s="32"/>
      <c r="HC43" s="32"/>
      <c r="HD43" s="32"/>
      <c r="HE43" s="32"/>
      <c r="HF43" s="32"/>
      <c r="HG43" s="32"/>
      <c r="HH43" s="32"/>
      <c r="HI43" s="32"/>
      <c r="HJ43" s="32"/>
      <c r="HK43" s="32"/>
      <c r="HL43" s="32"/>
      <c r="HM43" s="32"/>
      <c r="HN43" s="32"/>
      <c r="HO43" s="32"/>
      <c r="HP43" s="32"/>
      <c r="HQ43" s="32"/>
      <c r="HR43" s="32"/>
      <c r="HS43" s="32"/>
      <c r="HT43" s="32"/>
      <c r="HU43" s="32"/>
      <c r="HV43" s="32"/>
      <c r="HW43" s="32"/>
      <c r="HX43" s="32"/>
      <c r="HY43" s="32"/>
      <c r="HZ43" s="32"/>
      <c r="IA43" s="32"/>
      <c r="IB43" s="32"/>
      <c r="IC43" s="32"/>
      <c r="ID43" s="32"/>
      <c r="IE43" s="32"/>
      <c r="IF43" s="32"/>
      <c r="IG43" s="32"/>
      <c r="IH43" s="32"/>
      <c r="II43" s="32"/>
      <c r="IJ43" s="32"/>
      <c r="IK43" s="32"/>
      <c r="IL43" s="32"/>
      <c r="IM43" s="32"/>
      <c r="IN43" s="32"/>
      <c r="IO43" s="32"/>
      <c r="IP43" s="32"/>
      <c r="IQ43" s="32"/>
      <c r="IR43" s="32"/>
      <c r="IS43" s="32"/>
      <c r="IT43" s="32"/>
      <c r="IU43" s="32"/>
      <c r="IV43" s="32"/>
      <c r="IW43" s="32"/>
    </row>
    <row r="44" customFormat="false" ht="14.1" hidden="false" customHeight="true" outlineLevel="0" collapsed="false">
      <c r="A44" s="39"/>
      <c r="B44" s="289"/>
      <c r="C44" s="61"/>
      <c r="D44" s="61"/>
      <c r="E44" s="61"/>
      <c r="F44" s="61"/>
      <c r="G44" s="290"/>
      <c r="H44" s="291"/>
      <c r="I44" s="291"/>
      <c r="J44" s="291"/>
      <c r="K44" s="291"/>
      <c r="L44" s="291"/>
      <c r="M44" s="291"/>
      <c r="N44" s="291"/>
      <c r="O44" s="291"/>
      <c r="P44" s="291"/>
      <c r="Q44" s="291"/>
      <c r="R44" s="291"/>
      <c r="S44" s="291"/>
      <c r="T44" s="290"/>
      <c r="U44" s="290"/>
      <c r="V44" s="300"/>
      <c r="W44" s="301"/>
      <c r="X44" s="293"/>
      <c r="Y44" s="294"/>
      <c r="Z44" s="282"/>
      <c r="AA44" s="32"/>
      <c r="AB44" s="61"/>
      <c r="AC44" s="61"/>
      <c r="AD44" s="61"/>
      <c r="AE44" s="61"/>
      <c r="AF44" s="61"/>
      <c r="AG44" s="61"/>
      <c r="AH44" s="61"/>
      <c r="AI44" s="61"/>
      <c r="AJ44" s="61"/>
      <c r="AK44" s="61"/>
      <c r="AL44" s="61"/>
      <c r="AM44" s="61"/>
      <c r="AN44" s="61"/>
      <c r="AO44" s="61"/>
      <c r="AP44" s="61"/>
      <c r="AQ44" s="61"/>
      <c r="AR44" s="61"/>
      <c r="AS44" s="61"/>
      <c r="AT44" s="61"/>
      <c r="AU44" s="61"/>
      <c r="AV44" s="61"/>
      <c r="AW44" s="61"/>
      <c r="AX44" s="61"/>
      <c r="AY44" s="61"/>
      <c r="AZ44" s="61"/>
      <c r="BA44" s="61"/>
      <c r="BB44" s="61"/>
      <c r="BC44" s="61"/>
      <c r="BD44" s="61"/>
      <c r="BE44" s="61"/>
      <c r="BF44" s="61"/>
      <c r="BG44" s="61"/>
      <c r="BH44" s="61"/>
      <c r="BI44" s="61"/>
      <c r="BJ44" s="61"/>
      <c r="BK44" s="61"/>
      <c r="BL44" s="61"/>
      <c r="BM44" s="61"/>
      <c r="BN44" s="61"/>
      <c r="BO44" s="61"/>
      <c r="BP44" s="61"/>
      <c r="BQ44" s="61"/>
      <c r="BR44" s="61"/>
      <c r="BS44" s="61"/>
      <c r="BT44" s="61"/>
      <c r="BU44" s="61"/>
      <c r="BV44" s="61"/>
      <c r="BW44" s="61"/>
      <c r="BX44" s="61"/>
      <c r="BY44" s="61"/>
      <c r="BZ44" s="61"/>
      <c r="CA44" s="61"/>
      <c r="CB44" s="61"/>
      <c r="CC44" s="61"/>
      <c r="CD44" s="61"/>
      <c r="CE44" s="61"/>
      <c r="CF44" s="61"/>
      <c r="CG44" s="61"/>
      <c r="CH44" s="61"/>
      <c r="CI44" s="61"/>
      <c r="CJ44" s="61"/>
      <c r="CK44" s="61"/>
      <c r="CL44" s="61"/>
      <c r="CM44" s="61"/>
      <c r="CN44" s="61"/>
      <c r="CO44" s="61"/>
      <c r="CP44" s="61"/>
      <c r="CQ44" s="61"/>
      <c r="CR44" s="61"/>
      <c r="CS44" s="61"/>
      <c r="CT44" s="61"/>
      <c r="CU44" s="61"/>
      <c r="CV44" s="61"/>
      <c r="CW44" s="61"/>
      <c r="CX44" s="61"/>
      <c r="CY44" s="61"/>
      <c r="CZ44" s="61"/>
      <c r="DA44" s="61"/>
      <c r="DB44" s="61"/>
      <c r="DC44" s="61"/>
      <c r="DD44" s="61"/>
      <c r="DE44" s="61"/>
      <c r="DF44" s="61"/>
      <c r="DG44" s="61"/>
      <c r="DH44" s="61"/>
      <c r="DI44" s="61"/>
      <c r="DJ44" s="61"/>
      <c r="DK44" s="61"/>
      <c r="DL44" s="61"/>
      <c r="DM44" s="61"/>
      <c r="DN44" s="61"/>
      <c r="DO44" s="61"/>
      <c r="DP44" s="61"/>
      <c r="DQ44" s="61"/>
      <c r="DR44" s="61"/>
      <c r="DS44" s="61"/>
      <c r="DT44" s="61"/>
      <c r="DU44" s="61"/>
      <c r="DV44" s="61"/>
      <c r="DW44" s="61"/>
      <c r="DX44" s="61"/>
      <c r="DY44" s="61"/>
      <c r="DZ44" s="61"/>
      <c r="EA44" s="61"/>
      <c r="EB44" s="61"/>
      <c r="EC44" s="61"/>
      <c r="ED44" s="61"/>
      <c r="EE44" s="61"/>
      <c r="EF44" s="32"/>
      <c r="EG44" s="32"/>
      <c r="EH44" s="32"/>
      <c r="EI44" s="32"/>
      <c r="EJ44" s="32"/>
      <c r="EK44" s="32"/>
      <c r="EL44" s="32"/>
      <c r="EM44" s="32"/>
      <c r="EN44" s="32"/>
      <c r="EO44" s="32"/>
      <c r="EP44" s="32"/>
      <c r="EQ44" s="32"/>
      <c r="ER44" s="32"/>
      <c r="ES44" s="32"/>
      <c r="ET44" s="32"/>
      <c r="EU44" s="32"/>
      <c r="EV44" s="32"/>
      <c r="EW44" s="32"/>
      <c r="EX44" s="32"/>
      <c r="EY44" s="32"/>
      <c r="EZ44" s="32"/>
      <c r="FA44" s="32"/>
      <c r="FB44" s="32"/>
      <c r="FC44" s="32"/>
      <c r="FD44" s="32"/>
      <c r="FE44" s="32"/>
      <c r="FF44" s="32"/>
      <c r="FG44" s="32"/>
      <c r="FH44" s="32"/>
      <c r="FI44" s="32"/>
      <c r="FJ44" s="32"/>
      <c r="FK44" s="32"/>
      <c r="FL44" s="32"/>
      <c r="FM44" s="32"/>
      <c r="FN44" s="32"/>
      <c r="FO44" s="32"/>
      <c r="FP44" s="32"/>
      <c r="FQ44" s="32"/>
      <c r="FR44" s="32"/>
      <c r="FS44" s="32"/>
      <c r="FT44" s="32"/>
      <c r="FU44" s="32"/>
      <c r="FV44" s="32"/>
      <c r="FW44" s="32"/>
      <c r="FX44" s="32"/>
      <c r="FY44" s="32"/>
      <c r="FZ44" s="32"/>
      <c r="GA44" s="32"/>
      <c r="GB44" s="32"/>
      <c r="GC44" s="32"/>
      <c r="GD44" s="32"/>
      <c r="GE44" s="32"/>
      <c r="GF44" s="32"/>
      <c r="GG44" s="32"/>
      <c r="GH44" s="32"/>
      <c r="GI44" s="32"/>
      <c r="GJ44" s="32"/>
      <c r="GK44" s="32"/>
      <c r="GL44" s="32"/>
      <c r="GM44" s="32"/>
      <c r="GN44" s="32"/>
      <c r="GO44" s="32"/>
      <c r="GP44" s="32"/>
      <c r="GQ44" s="32"/>
      <c r="GR44" s="32"/>
      <c r="GS44" s="32"/>
      <c r="GT44" s="32"/>
      <c r="GU44" s="32"/>
      <c r="GV44" s="32"/>
      <c r="GW44" s="32"/>
      <c r="GX44" s="32"/>
      <c r="GY44" s="32"/>
      <c r="GZ44" s="32"/>
      <c r="HA44" s="32"/>
      <c r="HB44" s="32"/>
      <c r="HC44" s="32"/>
      <c r="HD44" s="32"/>
      <c r="HE44" s="32"/>
      <c r="HF44" s="32"/>
      <c r="HG44" s="32"/>
      <c r="HH44" s="32"/>
      <c r="HI44" s="32"/>
      <c r="HJ44" s="32"/>
      <c r="HK44" s="32"/>
      <c r="HL44" s="32"/>
      <c r="HM44" s="32"/>
      <c r="HN44" s="32"/>
      <c r="HO44" s="32"/>
      <c r="HP44" s="32"/>
      <c r="HQ44" s="32"/>
      <c r="HR44" s="32"/>
      <c r="HS44" s="32"/>
      <c r="HT44" s="32"/>
      <c r="HU44" s="32"/>
      <c r="HV44" s="32"/>
      <c r="HW44" s="32"/>
      <c r="HX44" s="32"/>
      <c r="HY44" s="32"/>
      <c r="HZ44" s="32"/>
      <c r="IA44" s="32"/>
      <c r="IB44" s="32"/>
      <c r="IC44" s="32"/>
      <c r="ID44" s="32"/>
      <c r="IE44" s="32"/>
      <c r="IF44" s="32"/>
      <c r="IG44" s="32"/>
      <c r="IH44" s="32"/>
      <c r="II44" s="32"/>
      <c r="IJ44" s="32"/>
      <c r="IK44" s="32"/>
      <c r="IL44" s="32"/>
      <c r="IM44" s="32"/>
      <c r="IN44" s="32"/>
      <c r="IO44" s="32"/>
      <c r="IP44" s="32"/>
      <c r="IQ44" s="32"/>
      <c r="IR44" s="32"/>
      <c r="IS44" s="32"/>
      <c r="IT44" s="32"/>
      <c r="IU44" s="32"/>
      <c r="IV44" s="32"/>
      <c r="IW44" s="32"/>
    </row>
    <row r="45" customFormat="false" ht="14.1" hidden="false" customHeight="true" outlineLevel="0" collapsed="false">
      <c r="A45" s="45"/>
      <c r="B45" s="45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281"/>
      <c r="X45" s="31"/>
      <c r="Y45" s="294"/>
      <c r="Z45" s="282"/>
      <c r="AA45" s="32"/>
      <c r="AB45" s="31"/>
      <c r="AC45" s="31"/>
      <c r="AD45" s="31"/>
      <c r="AE45" s="31"/>
      <c r="AF45" s="31"/>
      <c r="AG45" s="31"/>
      <c r="AH45" s="31"/>
      <c r="AI45" s="31"/>
      <c r="AJ45" s="31"/>
      <c r="AK45" s="31"/>
      <c r="AL45" s="31"/>
      <c r="AM45" s="31"/>
      <c r="AN45" s="31"/>
      <c r="AO45" s="31"/>
      <c r="AP45" s="31"/>
      <c r="AQ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31"/>
      <c r="BX45" s="31"/>
      <c r="BY45" s="31"/>
      <c r="BZ45" s="31"/>
      <c r="CA45" s="31"/>
      <c r="CB45" s="31"/>
      <c r="CC45" s="31"/>
      <c r="CD45" s="31"/>
      <c r="CE45" s="31"/>
      <c r="CF45" s="31"/>
      <c r="CG45" s="31"/>
      <c r="CH45" s="31"/>
      <c r="CI45" s="31"/>
      <c r="CJ45" s="31"/>
      <c r="CK45" s="31"/>
      <c r="CL45" s="31"/>
      <c r="CM45" s="31"/>
      <c r="CN45" s="31"/>
      <c r="CO45" s="31"/>
      <c r="CP45" s="31"/>
      <c r="CQ45" s="31"/>
      <c r="CR45" s="31"/>
      <c r="CS45" s="31"/>
      <c r="CT45" s="31"/>
      <c r="CU45" s="31"/>
      <c r="CV45" s="31"/>
      <c r="CW45" s="31"/>
      <c r="CX45" s="31"/>
      <c r="CY45" s="31"/>
      <c r="CZ45" s="31"/>
      <c r="DA45" s="31"/>
      <c r="DB45" s="31"/>
      <c r="DC45" s="31"/>
      <c r="DD45" s="31"/>
      <c r="DE45" s="31"/>
      <c r="DF45" s="31"/>
      <c r="DG45" s="31"/>
      <c r="DH45" s="31"/>
      <c r="DI45" s="31"/>
      <c r="DJ45" s="31"/>
      <c r="DK45" s="31"/>
      <c r="DL45" s="31"/>
      <c r="DM45" s="31"/>
      <c r="DN45" s="31"/>
      <c r="DO45" s="31"/>
      <c r="DP45" s="31"/>
      <c r="DQ45" s="31"/>
      <c r="DR45" s="31"/>
      <c r="DS45" s="31"/>
      <c r="DT45" s="31"/>
      <c r="DU45" s="31"/>
      <c r="DV45" s="31"/>
      <c r="DW45" s="31"/>
      <c r="DX45" s="31"/>
      <c r="DY45" s="31"/>
      <c r="DZ45" s="31"/>
      <c r="EA45" s="31"/>
      <c r="EB45" s="31"/>
      <c r="EC45" s="31"/>
      <c r="ED45" s="31"/>
      <c r="EE45" s="31"/>
      <c r="EF45" s="32"/>
      <c r="EG45" s="32"/>
      <c r="EH45" s="32"/>
      <c r="EI45" s="32"/>
      <c r="EJ45" s="32"/>
      <c r="EK45" s="32"/>
      <c r="EL45" s="32"/>
      <c r="EM45" s="32"/>
      <c r="EN45" s="32"/>
      <c r="EO45" s="32"/>
      <c r="EP45" s="32"/>
      <c r="EQ45" s="32"/>
      <c r="ER45" s="32"/>
      <c r="ES45" s="32"/>
      <c r="ET45" s="32"/>
      <c r="EU45" s="32"/>
      <c r="EV45" s="32"/>
      <c r="EW45" s="32"/>
      <c r="EX45" s="32"/>
      <c r="EY45" s="32"/>
      <c r="EZ45" s="32"/>
      <c r="FA45" s="32"/>
      <c r="FB45" s="32"/>
      <c r="FC45" s="32"/>
      <c r="FD45" s="32"/>
      <c r="FE45" s="32"/>
      <c r="FF45" s="32"/>
      <c r="FG45" s="32"/>
      <c r="FH45" s="32"/>
      <c r="FI45" s="32"/>
      <c r="FJ45" s="32"/>
      <c r="FK45" s="32"/>
      <c r="FL45" s="32"/>
      <c r="FM45" s="32"/>
      <c r="FN45" s="32"/>
      <c r="FO45" s="32"/>
      <c r="FP45" s="32"/>
      <c r="FQ45" s="32"/>
      <c r="FR45" s="32"/>
      <c r="FS45" s="32"/>
      <c r="FT45" s="32"/>
      <c r="FU45" s="32"/>
      <c r="FV45" s="32"/>
      <c r="FW45" s="32"/>
      <c r="FX45" s="32"/>
      <c r="FY45" s="32"/>
      <c r="FZ45" s="32"/>
      <c r="GA45" s="32"/>
      <c r="GB45" s="32"/>
      <c r="GC45" s="32"/>
      <c r="GD45" s="32"/>
      <c r="GE45" s="32"/>
      <c r="GF45" s="32"/>
      <c r="GG45" s="32"/>
      <c r="GH45" s="32"/>
      <c r="GI45" s="32"/>
      <c r="GJ45" s="32"/>
      <c r="GK45" s="32"/>
      <c r="GL45" s="32"/>
      <c r="GM45" s="32"/>
      <c r="GN45" s="32"/>
      <c r="GO45" s="32"/>
      <c r="GP45" s="32"/>
      <c r="GQ45" s="32"/>
      <c r="GR45" s="32"/>
      <c r="GS45" s="32"/>
      <c r="GT45" s="32"/>
      <c r="GU45" s="32"/>
      <c r="GV45" s="32"/>
      <c r="GW45" s="32"/>
      <c r="GX45" s="32"/>
      <c r="GY45" s="32"/>
      <c r="GZ45" s="32"/>
      <c r="HA45" s="32"/>
      <c r="HB45" s="32"/>
      <c r="HC45" s="32"/>
      <c r="HD45" s="32"/>
      <c r="HE45" s="32"/>
      <c r="HF45" s="32"/>
      <c r="HG45" s="32"/>
      <c r="HH45" s="32"/>
      <c r="HI45" s="32"/>
      <c r="HJ45" s="32"/>
      <c r="HK45" s="32"/>
      <c r="HL45" s="32"/>
      <c r="HM45" s="32"/>
      <c r="HN45" s="32"/>
      <c r="HO45" s="32"/>
      <c r="HP45" s="32"/>
      <c r="HQ45" s="32"/>
      <c r="HR45" s="32"/>
      <c r="HS45" s="32"/>
      <c r="HT45" s="32"/>
      <c r="HU45" s="32"/>
      <c r="HV45" s="32"/>
      <c r="HW45" s="32"/>
      <c r="HX45" s="32"/>
      <c r="HY45" s="32"/>
      <c r="HZ45" s="32"/>
      <c r="IA45" s="32"/>
      <c r="IB45" s="32"/>
      <c r="IC45" s="32"/>
      <c r="ID45" s="32"/>
      <c r="IE45" s="32"/>
      <c r="IF45" s="32"/>
      <c r="IG45" s="32"/>
      <c r="IH45" s="32"/>
      <c r="II45" s="32"/>
      <c r="IJ45" s="32"/>
      <c r="IK45" s="32"/>
      <c r="IL45" s="32"/>
      <c r="IM45" s="32"/>
      <c r="IN45" s="32"/>
      <c r="IO45" s="32"/>
      <c r="IP45" s="32"/>
      <c r="IQ45" s="32"/>
      <c r="IR45" s="32"/>
      <c r="IS45" s="32"/>
      <c r="IT45" s="32"/>
      <c r="IU45" s="32"/>
      <c r="IV45" s="32"/>
      <c r="IW45" s="32"/>
    </row>
    <row r="46" customFormat="false" ht="12" hidden="false" customHeight="false" outlineLevel="0" collapsed="false">
      <c r="A46" s="50" t="s">
        <v>99</v>
      </c>
      <c r="B46" s="46"/>
      <c r="C46" s="302"/>
      <c r="D46" s="302"/>
      <c r="E46" s="302"/>
      <c r="F46" s="302"/>
      <c r="G46" s="302"/>
      <c r="H46" s="302"/>
      <c r="I46" s="302"/>
      <c r="J46" s="302"/>
      <c r="K46" s="302"/>
      <c r="L46" s="302"/>
      <c r="M46" s="302"/>
      <c r="N46" s="302"/>
      <c r="O46" s="302"/>
      <c r="P46" s="302"/>
      <c r="Q46" s="302"/>
      <c r="R46" s="302"/>
      <c r="S46" s="302"/>
      <c r="T46" s="302"/>
      <c r="U46" s="302"/>
      <c r="V46" s="302"/>
      <c r="W46" s="302"/>
      <c r="X46" s="302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6"/>
      <c r="AO46" s="46"/>
      <c r="AP46" s="46"/>
      <c r="AQ46" s="46"/>
      <c r="AR46" s="46"/>
      <c r="AS46" s="46"/>
      <c r="AT46" s="46"/>
      <c r="AU46" s="46"/>
      <c r="AV46" s="46"/>
      <c r="AW46" s="46"/>
      <c r="AX46" s="46"/>
      <c r="AY46" s="46"/>
      <c r="AZ46" s="46"/>
      <c r="BA46" s="46"/>
      <c r="BB46" s="46"/>
      <c r="BC46" s="46"/>
      <c r="BD46" s="46"/>
      <c r="BE46" s="46"/>
      <c r="BF46" s="46"/>
      <c r="BG46" s="46"/>
      <c r="BH46" s="46"/>
      <c r="BI46" s="46"/>
      <c r="BJ46" s="46"/>
      <c r="BK46" s="46"/>
      <c r="BL46" s="46"/>
      <c r="BM46" s="46"/>
      <c r="BN46" s="46"/>
      <c r="BO46" s="46"/>
      <c r="BP46" s="46"/>
      <c r="BQ46" s="46"/>
      <c r="BR46" s="46"/>
      <c r="BS46" s="46"/>
      <c r="BT46" s="46"/>
      <c r="BU46" s="46"/>
      <c r="BV46" s="46"/>
      <c r="BW46" s="46"/>
      <c r="BX46" s="46"/>
      <c r="BY46" s="46"/>
      <c r="BZ46" s="46"/>
      <c r="CA46" s="46"/>
      <c r="CB46" s="46"/>
      <c r="CC46" s="46"/>
      <c r="CD46" s="46"/>
      <c r="CE46" s="46"/>
      <c r="CF46" s="46"/>
      <c r="CG46" s="46"/>
      <c r="CH46" s="46"/>
      <c r="CI46" s="46"/>
      <c r="CJ46" s="46"/>
      <c r="CK46" s="46"/>
      <c r="CL46" s="46"/>
      <c r="CM46" s="46"/>
      <c r="CN46" s="46"/>
      <c r="CO46" s="46"/>
      <c r="CP46" s="46"/>
      <c r="CQ46" s="46"/>
      <c r="CR46" s="46"/>
      <c r="CS46" s="46"/>
      <c r="CT46" s="46"/>
      <c r="CU46" s="46"/>
      <c r="CV46" s="46"/>
      <c r="CW46" s="46"/>
      <c r="CX46" s="46"/>
      <c r="CY46" s="46"/>
      <c r="CZ46" s="46"/>
      <c r="DA46" s="46"/>
      <c r="DB46" s="46"/>
      <c r="DC46" s="46"/>
      <c r="DD46" s="46"/>
      <c r="DE46" s="46"/>
      <c r="DF46" s="46"/>
      <c r="DG46" s="46"/>
      <c r="DH46" s="46"/>
      <c r="DI46" s="46"/>
      <c r="DJ46" s="46"/>
      <c r="DK46" s="46"/>
      <c r="DL46" s="46"/>
      <c r="DM46" s="46"/>
      <c r="DN46" s="46"/>
      <c r="DO46" s="46"/>
      <c r="DP46" s="46"/>
      <c r="DQ46" s="46"/>
      <c r="DR46" s="46"/>
      <c r="DS46" s="46"/>
      <c r="DT46" s="46"/>
      <c r="DU46" s="46"/>
      <c r="DV46" s="46"/>
      <c r="DW46" s="46"/>
      <c r="DX46" s="46"/>
      <c r="DY46" s="46"/>
      <c r="DZ46" s="46"/>
      <c r="EA46" s="46"/>
      <c r="EB46" s="46"/>
      <c r="EC46" s="46"/>
      <c r="ED46" s="46"/>
      <c r="EE46" s="46"/>
      <c r="EF46" s="46"/>
      <c r="EG46" s="46"/>
      <c r="EH46" s="46"/>
      <c r="EI46" s="46"/>
      <c r="EJ46" s="46"/>
      <c r="EK46" s="46"/>
      <c r="EL46" s="46"/>
      <c r="EM46" s="46"/>
      <c r="EN46" s="46"/>
      <c r="EO46" s="46"/>
      <c r="EP46" s="46"/>
      <c r="EQ46" s="46"/>
      <c r="ER46" s="46"/>
      <c r="ES46" s="46"/>
      <c r="ET46" s="46"/>
      <c r="EU46" s="46"/>
      <c r="EV46" s="46"/>
      <c r="EW46" s="46"/>
      <c r="EX46" s="46"/>
      <c r="EY46" s="46"/>
      <c r="EZ46" s="46"/>
      <c r="FA46" s="46"/>
      <c r="FB46" s="46"/>
      <c r="FC46" s="46"/>
      <c r="FD46" s="46"/>
      <c r="FE46" s="46"/>
      <c r="FF46" s="46"/>
      <c r="FG46" s="46"/>
      <c r="FH46" s="46"/>
      <c r="FI46" s="46"/>
      <c r="FJ46" s="46"/>
      <c r="FK46" s="46"/>
      <c r="FL46" s="46"/>
      <c r="FM46" s="46"/>
      <c r="FN46" s="46"/>
      <c r="FO46" s="46"/>
      <c r="FP46" s="46"/>
      <c r="FQ46" s="46"/>
      <c r="FR46" s="46"/>
      <c r="FS46" s="46"/>
      <c r="FT46" s="46"/>
      <c r="FU46" s="46"/>
      <c r="FV46" s="46"/>
      <c r="FW46" s="46"/>
      <c r="FX46" s="46"/>
      <c r="FY46" s="46"/>
      <c r="FZ46" s="46"/>
      <c r="GA46" s="46"/>
      <c r="GB46" s="46"/>
      <c r="GC46" s="46"/>
      <c r="GD46" s="46"/>
      <c r="GE46" s="46"/>
      <c r="GF46" s="46"/>
      <c r="GG46" s="46"/>
      <c r="GH46" s="46"/>
      <c r="GI46" s="46"/>
      <c r="GJ46" s="46"/>
      <c r="GK46" s="46"/>
      <c r="GL46" s="46"/>
      <c r="GM46" s="46"/>
      <c r="GN46" s="46"/>
      <c r="GO46" s="46"/>
      <c r="GP46" s="46"/>
      <c r="GQ46" s="46"/>
      <c r="GR46" s="46"/>
      <c r="GS46" s="46"/>
      <c r="GT46" s="46"/>
      <c r="GU46" s="46"/>
      <c r="GV46" s="46"/>
      <c r="GW46" s="46"/>
      <c r="GX46" s="46"/>
      <c r="GY46" s="46"/>
      <c r="GZ46" s="46"/>
      <c r="HA46" s="46"/>
      <c r="HB46" s="46"/>
      <c r="HC46" s="46"/>
      <c r="HD46" s="46"/>
      <c r="HE46" s="46"/>
      <c r="HF46" s="46"/>
      <c r="HG46" s="46"/>
      <c r="HH46" s="46"/>
      <c r="HI46" s="46"/>
      <c r="HJ46" s="46"/>
      <c r="HK46" s="46"/>
      <c r="HL46" s="46"/>
      <c r="HM46" s="46"/>
      <c r="HN46" s="46"/>
      <c r="HO46" s="46"/>
      <c r="HP46" s="46"/>
      <c r="HQ46" s="46"/>
      <c r="HR46" s="46"/>
      <c r="HS46" s="46"/>
      <c r="HT46" s="46"/>
      <c r="HU46" s="46"/>
      <c r="HV46" s="46"/>
      <c r="HW46" s="46"/>
      <c r="HX46" s="46"/>
      <c r="HY46" s="46"/>
      <c r="HZ46" s="46"/>
      <c r="IA46" s="46"/>
      <c r="IB46" s="46"/>
      <c r="IC46" s="46"/>
      <c r="ID46" s="46"/>
      <c r="IE46" s="46"/>
      <c r="IF46" s="46"/>
      <c r="IG46" s="46"/>
      <c r="IH46" s="46"/>
      <c r="II46" s="46"/>
      <c r="IJ46" s="46"/>
      <c r="IK46" s="46"/>
      <c r="IL46" s="46"/>
      <c r="IM46" s="46"/>
      <c r="IN46" s="46"/>
      <c r="IO46" s="46"/>
      <c r="IP46" s="46"/>
      <c r="IQ46" s="46"/>
      <c r="IR46" s="46"/>
      <c r="IS46" s="46"/>
      <c r="IT46" s="46"/>
      <c r="IU46" s="46"/>
      <c r="IV46" s="46"/>
      <c r="IW46" s="46"/>
    </row>
    <row r="47" customFormat="false" ht="14.1" hidden="false" customHeight="true" outlineLevel="0" collapsed="false">
      <c r="A47" s="26" t="s">
        <v>13</v>
      </c>
      <c r="B47" s="46" t="s">
        <v>70</v>
      </c>
      <c r="C47" s="31" t="n">
        <f aca="false">AVERAGE(D47:F47)</f>
        <v>23.1208333333333</v>
      </c>
      <c r="D47" s="31" t="n">
        <f aca="true">IF(ISERROR(AVERAGE(OFFSET('Sun Curve Sum'!$D$6,1,0,2,1))),0,AVERAGE(OFFSET('Sun Curve Sum'!$D$6,1,0,2,1)))</f>
        <v>20.5</v>
      </c>
      <c r="E47" s="31" t="n">
        <f aca="true">IF(ISERROR((SUM(OFFSET('Sun Curve Sum'!$D$6,3,0,2,1))+3*'Sun Curve Sum Backup'!$D$9)/5),'Sun Curve Sum Backup'!$D$9,(SUM(OFFSET('Sun Curve Sum'!$D$6,3,0,2,1))+3*'Sun Curve Sum Backup'!$D$9)/5)</f>
        <v>21.8625</v>
      </c>
      <c r="F47" s="31" t="n">
        <f aca="false">VLOOKUP(F$7,'Sun Curve Sum'!$A$7:$AG$161,4)</f>
        <v>27</v>
      </c>
      <c r="G47" s="277" t="n">
        <f aca="false">AVERAGE(D47,E47,F47)</f>
        <v>23.1208333333333</v>
      </c>
      <c r="H47" s="278" t="n">
        <f aca="false">AB47</f>
        <v>26.888</v>
      </c>
      <c r="I47" s="278" t="n">
        <f aca="false">AC47</f>
        <v>25.5</v>
      </c>
      <c r="J47" s="278" t="n">
        <f aca="false">AD47</f>
        <v>22.875</v>
      </c>
      <c r="K47" s="278" t="n">
        <f aca="false">AE47</f>
        <v>21</v>
      </c>
      <c r="L47" s="278" t="n">
        <f aca="false">AF47</f>
        <v>19.875</v>
      </c>
      <c r="M47" s="278" t="n">
        <f aca="false">AG47</f>
        <v>21</v>
      </c>
      <c r="N47" s="278" t="n">
        <f aca="false">AH47</f>
        <v>30.75</v>
      </c>
      <c r="O47" s="278" t="n">
        <f aca="false">AI47</f>
        <v>36.375</v>
      </c>
      <c r="P47" s="278" t="n">
        <f aca="false">AJ47</f>
        <v>31.125</v>
      </c>
      <c r="Q47" s="278" t="n">
        <f aca="false">AK47</f>
        <v>27</v>
      </c>
      <c r="R47" s="278" t="n">
        <f aca="false">AL47</f>
        <v>25.5</v>
      </c>
      <c r="S47" s="278" t="n">
        <f aca="false">AM47</f>
        <v>27.1875</v>
      </c>
      <c r="T47" s="277" t="n">
        <f aca="false">AVERAGE(AB47:AM47)</f>
        <v>26.2562916666667</v>
      </c>
      <c r="U47" s="277" t="n">
        <f aca="false">AVERAGE(AN47:AY47)</f>
        <v>28.6719166666667</v>
      </c>
      <c r="V47" s="277" t="n">
        <f aca="false">AVERAGE(AZ47:EE47)</f>
        <v>29.7783690476191</v>
      </c>
      <c r="W47" s="279"/>
      <c r="X47" s="280" t="n">
        <f aca="false">AVERAGE(D47:F47,AB47:EE47)</f>
        <v>29.0980540540541</v>
      </c>
      <c r="Y47" s="281"/>
      <c r="Z47" s="282"/>
      <c r="AA47" s="32"/>
      <c r="AB47" s="31" t="n">
        <f aca="false">VLOOKUP(AB$7,'Sun Curve Sum'!$A$7:$AG$161,4)</f>
        <v>26.888</v>
      </c>
      <c r="AC47" s="31" t="n">
        <f aca="false">VLOOKUP(AC$7,'Sun Curve Sum'!$A$7:$AG$161,4)</f>
        <v>25.5</v>
      </c>
      <c r="AD47" s="31" t="n">
        <f aca="false">VLOOKUP(AD$7,'Sun Curve Sum'!$A$7:$AG$161,4)</f>
        <v>22.875</v>
      </c>
      <c r="AE47" s="31" t="n">
        <f aca="false">VLOOKUP(AE$7,'Sun Curve Sum'!$A$7:$AG$161,4)</f>
        <v>21</v>
      </c>
      <c r="AF47" s="31" t="n">
        <f aca="false">VLOOKUP(AF$7,'Sun Curve Sum'!$A$7:$AG$161,4)</f>
        <v>19.875</v>
      </c>
      <c r="AG47" s="31" t="n">
        <f aca="false">VLOOKUP(AG$7,'Sun Curve Sum'!$A$7:$AG$161,4)</f>
        <v>21</v>
      </c>
      <c r="AH47" s="31" t="n">
        <f aca="false">VLOOKUP(AH$7,'Sun Curve Sum'!$A$7:$AG$161,4)</f>
        <v>30.75</v>
      </c>
      <c r="AI47" s="31" t="n">
        <f aca="false">VLOOKUP(AI$7,'Sun Curve Sum'!$A$7:$AG$161,4)</f>
        <v>36.375</v>
      </c>
      <c r="AJ47" s="31" t="n">
        <f aca="false">VLOOKUP(AJ$7,'Sun Curve Sum'!$A$7:$AG$161,4)</f>
        <v>31.125</v>
      </c>
      <c r="AK47" s="31" t="n">
        <f aca="false">VLOOKUP(AK$7,'Sun Curve Sum'!$A$7:$AG$161,4)</f>
        <v>27</v>
      </c>
      <c r="AL47" s="31" t="n">
        <f aca="false">VLOOKUP(AL$7,'Sun Curve Sum'!$A$7:$AG$161,4)</f>
        <v>25.5</v>
      </c>
      <c r="AM47" s="31" t="n">
        <f aca="false">VLOOKUP(AM$7,'Sun Curve Sum'!$A$7:$AG$161,4)</f>
        <v>27.1875</v>
      </c>
      <c r="AN47" s="31" t="n">
        <f aca="false">VLOOKUP(AN$7,'Sun Curve Sum'!$A$7:$AG$161,4)</f>
        <v>30</v>
      </c>
      <c r="AO47" s="31" t="n">
        <f aca="false">VLOOKUP(AO$7,'Sun Curve Sum'!$A$7:$AG$161,4)</f>
        <v>28.875</v>
      </c>
      <c r="AP47" s="31" t="n">
        <f aca="false">VLOOKUP(AP$7,'Sun Curve Sum'!$A$7:$AG$161,4)</f>
        <v>25.5</v>
      </c>
      <c r="AQ47" s="31" t="n">
        <f aca="false">VLOOKUP(AQ$7,'Sun Curve Sum'!$A$7:$AG$161,4)</f>
        <v>23.25</v>
      </c>
      <c r="AR47" s="31" t="n">
        <f aca="false">VLOOKUP(AR$7,'Sun Curve Sum'!$A$7:$AG$161,4)</f>
        <v>20.625</v>
      </c>
      <c r="AS47" s="31" t="n">
        <f aca="false">VLOOKUP(AS$7,'Sun Curve Sum'!$A$7:$AG$161,4)</f>
        <v>21.563</v>
      </c>
      <c r="AT47" s="31" t="n">
        <f aca="false">VLOOKUP(AT$7,'Sun Curve Sum'!$A$7:$AG$161,4)</f>
        <v>35.25</v>
      </c>
      <c r="AU47" s="31" t="n">
        <f aca="false">VLOOKUP(AU$7,'Sun Curve Sum'!$A$7:$AG$161,4)</f>
        <v>41.25</v>
      </c>
      <c r="AV47" s="31" t="n">
        <f aca="false">VLOOKUP(AV$7,'Sun Curve Sum'!$A$7:$AG$161,4)</f>
        <v>34.125</v>
      </c>
      <c r="AW47" s="31" t="n">
        <f aca="false">VLOOKUP(AW$7,'Sun Curve Sum'!$A$7:$AG$161,4)</f>
        <v>29.25</v>
      </c>
      <c r="AX47" s="31" t="n">
        <f aca="false">VLOOKUP(AX$7,'Sun Curve Sum'!$A$7:$AG$161,4)</f>
        <v>26.25</v>
      </c>
      <c r="AY47" s="31" t="n">
        <f aca="false">VLOOKUP(AY$7,'Sun Curve Sum'!$A$7:$AG$161,4)</f>
        <v>28.125</v>
      </c>
      <c r="AZ47" s="31" t="n">
        <f aca="false">VLOOKUP(AZ$7,'Sun Curve Sum'!$A$7:$AG$161,4)</f>
        <v>30.075</v>
      </c>
      <c r="BA47" s="31" t="n">
        <f aca="false">VLOOKUP(BA$7,'Sun Curve Sum'!$A$7:$AG$161,4)</f>
        <v>29.108</v>
      </c>
      <c r="BB47" s="31" t="n">
        <f aca="false">VLOOKUP(BB$7,'Sun Curve Sum'!$A$7:$AG$161,4)</f>
        <v>26.213</v>
      </c>
      <c r="BC47" s="31" t="n">
        <f aca="false">VLOOKUP(BC$7,'Sun Curve Sum'!$A$7:$AG$161,4)</f>
        <v>24.285</v>
      </c>
      <c r="BD47" s="31" t="n">
        <f aca="false">VLOOKUP(BD$7,'Sun Curve Sum'!$A$7:$AG$161,4)</f>
        <v>22.035</v>
      </c>
      <c r="BE47" s="31" t="n">
        <f aca="false">VLOOKUP(BE$7,'Sun Curve Sum'!$A$7:$AG$161,4)</f>
        <v>22.838</v>
      </c>
      <c r="BF47" s="31" t="n">
        <f aca="false">VLOOKUP(BF$7,'Sun Curve Sum'!$A$7:$AG$161,4)</f>
        <v>34.583</v>
      </c>
      <c r="BG47" s="31" t="n">
        <f aca="false">VLOOKUP(BG$7,'Sun Curve Sum'!$A$7:$AG$161,4)</f>
        <v>39.728</v>
      </c>
      <c r="BH47" s="31" t="n">
        <f aca="false">VLOOKUP(BH$7,'Sun Curve Sum'!$A$7:$AG$161,4)</f>
        <v>33.615</v>
      </c>
      <c r="BI47" s="31" t="n">
        <f aca="false">VLOOKUP(BI$7,'Sun Curve Sum'!$A$7:$AG$161,4)</f>
        <v>29.438</v>
      </c>
      <c r="BJ47" s="31" t="n">
        <f aca="false">VLOOKUP(BJ$7,'Sun Curve Sum'!$A$7:$AG$161,4)</f>
        <v>26.865</v>
      </c>
      <c r="BK47" s="31" t="n">
        <f aca="false">VLOOKUP(BK$7,'Sun Curve Sum'!$A$7:$AG$161,4)</f>
        <v>28.47</v>
      </c>
      <c r="BL47" s="31" t="n">
        <f aca="false">VLOOKUP(BL$7,'Sun Curve Sum'!$A$7:$AG$161,4)</f>
        <v>30.173</v>
      </c>
      <c r="BM47" s="31" t="n">
        <f aca="false">VLOOKUP(BM$7,'Sun Curve Sum'!$A$7:$AG$161,4)</f>
        <v>29.348</v>
      </c>
      <c r="BN47" s="31" t="n">
        <f aca="false">VLOOKUP(BN$7,'Sun Curve Sum'!$A$7:$AG$161,4)</f>
        <v>26.865</v>
      </c>
      <c r="BO47" s="31" t="n">
        <f aca="false">VLOOKUP(BO$7,'Sun Curve Sum'!$A$7:$AG$161,4)</f>
        <v>25.208</v>
      </c>
      <c r="BP47" s="31" t="n">
        <f aca="false">VLOOKUP(BP$7,'Sun Curve Sum'!$A$7:$AG$161,4)</f>
        <v>23.28</v>
      </c>
      <c r="BQ47" s="31" t="n">
        <f aca="false">VLOOKUP(BQ$7,'Sun Curve Sum'!$A$7:$AG$161,4)</f>
        <v>23.97</v>
      </c>
      <c r="BR47" s="31" t="n">
        <f aca="false">VLOOKUP(BR$7,'Sun Curve Sum'!$A$7:$AG$161,4)</f>
        <v>34.043</v>
      </c>
      <c r="BS47" s="31" t="n">
        <f aca="false">VLOOKUP(BS$7,'Sun Curve Sum'!$A$7:$AG$161,4)</f>
        <v>38.453</v>
      </c>
      <c r="BT47" s="31" t="n">
        <f aca="false">VLOOKUP(BT$7,'Sun Curve Sum'!$A$7:$AG$161,4)</f>
        <v>33.218</v>
      </c>
      <c r="BU47" s="31" t="n">
        <f aca="false">VLOOKUP(BU$7,'Sun Curve Sum'!$A$7:$AG$161,4)</f>
        <v>29.625</v>
      </c>
      <c r="BV47" s="31" t="n">
        <f aca="false">VLOOKUP(BV$7,'Sun Curve Sum'!$A$7:$AG$161,4)</f>
        <v>27.42</v>
      </c>
      <c r="BW47" s="31" t="n">
        <f aca="false">VLOOKUP(BW$7,'Sun Curve Sum'!$A$7:$AG$161,4)</f>
        <v>28.8</v>
      </c>
      <c r="BX47" s="31" t="n">
        <f aca="false">VLOOKUP(BX$7,'Sun Curve Sum'!$A$7:$AG$161,4)</f>
        <v>30.345</v>
      </c>
      <c r="BY47" s="31" t="n">
        <f aca="false">VLOOKUP(BY$7,'Sun Curve Sum'!$A$7:$AG$161,4)</f>
        <v>29.595</v>
      </c>
      <c r="BZ47" s="31" t="n">
        <f aca="false">VLOOKUP(BZ$7,'Sun Curve Sum'!$A$7:$AG$161,4)</f>
        <v>27.338</v>
      </c>
      <c r="CA47" s="31" t="n">
        <f aca="false">VLOOKUP(CA$7,'Sun Curve Sum'!$A$7:$AG$161,4)</f>
        <v>25.838</v>
      </c>
      <c r="CB47" s="31" t="n">
        <f aca="false">VLOOKUP(CB$7,'Sun Curve Sum'!$A$7:$AG$161,4)</f>
        <v>24.083</v>
      </c>
      <c r="CC47" s="31" t="n">
        <f aca="false">VLOOKUP(CC$7,'Sun Curve Sum'!$A$7:$AG$161,4)</f>
        <v>24.713</v>
      </c>
      <c r="CD47" s="31" t="n">
        <f aca="false">VLOOKUP(CD$7,'Sun Curve Sum'!$A$7:$AG$161,4)</f>
        <v>33.855</v>
      </c>
      <c r="CE47" s="31" t="n">
        <f aca="false">VLOOKUP(CE$7,'Sun Curve Sum'!$A$7:$AG$161,4)</f>
        <v>37.868</v>
      </c>
      <c r="CF47" s="31" t="n">
        <f aca="false">VLOOKUP(CF$7,'Sun Curve Sum'!$A$7:$AG$161,4)</f>
        <v>33.105</v>
      </c>
      <c r="CG47" s="31" t="n">
        <f aca="false">VLOOKUP(CG$7,'Sun Curve Sum'!$A$7:$AG$161,4)</f>
        <v>29.85</v>
      </c>
      <c r="CH47" s="31" t="n">
        <f aca="false">VLOOKUP(CH$7,'Sun Curve Sum'!$A$7:$AG$161,4)</f>
        <v>27.848</v>
      </c>
      <c r="CI47" s="31" t="n">
        <f aca="false">VLOOKUP(CI$7,'Sun Curve Sum'!$A$7:$AG$161,4)</f>
        <v>29.1</v>
      </c>
      <c r="CJ47" s="31" t="n">
        <f aca="false">VLOOKUP(CJ$7,'Sun Curve Sum'!$A$7:$AG$161,4)</f>
        <v>30.435</v>
      </c>
      <c r="CK47" s="31" t="n">
        <f aca="false">VLOOKUP(CK$7,'Sun Curve Sum'!$A$7:$AG$161,4)</f>
        <v>29.76</v>
      </c>
      <c r="CL47" s="31" t="n">
        <f aca="false">VLOOKUP(CL$7,'Sun Curve Sum'!$A$7:$AG$161,4)</f>
        <v>27.72</v>
      </c>
      <c r="CM47" s="31" t="n">
        <f aca="false">VLOOKUP(CM$7,'Sun Curve Sum'!$A$7:$AG$161,4)</f>
        <v>26.363</v>
      </c>
      <c r="CN47" s="31" t="n">
        <f aca="false">VLOOKUP(CN$7,'Sun Curve Sum'!$A$7:$AG$161,4)</f>
        <v>24.773</v>
      </c>
      <c r="CO47" s="31" t="n">
        <f aca="false">VLOOKUP(CO$7,'Sun Curve Sum'!$A$7:$AG$161,4)</f>
        <v>25.343</v>
      </c>
      <c r="CP47" s="31" t="n">
        <f aca="false">VLOOKUP(CP$7,'Sun Curve Sum'!$A$7:$AG$161,4)</f>
        <v>33.63</v>
      </c>
      <c r="CQ47" s="31" t="n">
        <f aca="false">VLOOKUP(CQ$7,'Sun Curve Sum'!$A$7:$AG$161,4)</f>
        <v>37.268</v>
      </c>
      <c r="CR47" s="31" t="n">
        <f aca="false">VLOOKUP(CR$7,'Sun Curve Sum'!$A$7:$AG$161,4)</f>
        <v>32.955</v>
      </c>
      <c r="CS47" s="31" t="n">
        <f aca="false">VLOOKUP(CS$7,'Sun Curve Sum'!$A$7:$AG$161,4)</f>
        <v>30.008</v>
      </c>
      <c r="CT47" s="31" t="n">
        <f aca="false">VLOOKUP(CT$7,'Sun Curve Sum'!$A$7:$AG$161,4)</f>
        <v>28.2</v>
      </c>
      <c r="CU47" s="31" t="n">
        <f aca="false">VLOOKUP(CU$7,'Sun Curve Sum'!$A$7:$AG$161,4)</f>
        <v>29.333</v>
      </c>
      <c r="CV47" s="31" t="n">
        <f aca="false">VLOOKUP(CV$7,'Sun Curve Sum'!$A$7:$AG$161,4)</f>
        <v>30.758</v>
      </c>
      <c r="CW47" s="31" t="n">
        <f aca="false">VLOOKUP(CW$7,'Sun Curve Sum'!$A$7:$AG$161,4)</f>
        <v>30.128</v>
      </c>
      <c r="CX47" s="31" t="n">
        <f aca="false">VLOOKUP(CX$7,'Sun Curve Sum'!$A$7:$AG$161,4)</f>
        <v>28.223</v>
      </c>
      <c r="CY47" s="31" t="n">
        <f aca="false">VLOOKUP(CY$7,'Sun Curve Sum'!$A$7:$AG$161,4)</f>
        <v>26.963</v>
      </c>
      <c r="CZ47" s="31" t="n">
        <f aca="false">VLOOKUP(CZ$7,'Sun Curve Sum'!$A$7:$AG$161,4)</f>
        <v>25.485</v>
      </c>
      <c r="DA47" s="31" t="n">
        <f aca="false">VLOOKUP(DA$7,'Sun Curve Sum'!$A$7:$AG$161,4)</f>
        <v>26.017</v>
      </c>
      <c r="DB47" s="31" t="n">
        <f aca="false">VLOOKUP(DB$7,'Sun Curve Sum'!$A$7:$AG$161,4)</f>
        <v>33.735</v>
      </c>
      <c r="DC47" s="31" t="n">
        <f aca="false">VLOOKUP(DC$7,'Sun Curve Sum'!$A$7:$AG$161,4)</f>
        <v>37.125</v>
      </c>
      <c r="DD47" s="31" t="n">
        <f aca="false">VLOOKUP(DD$7,'Sun Curve Sum'!$A$7:$AG$161,4)</f>
        <v>33.105</v>
      </c>
      <c r="DE47" s="31" t="n">
        <f aca="false">VLOOKUP(DE$7,'Sun Curve Sum'!$A$7:$AG$161,4)</f>
        <v>30.36</v>
      </c>
      <c r="DF47" s="31" t="n">
        <f aca="false">VLOOKUP(DF$7,'Sun Curve Sum'!$A$7:$AG$161,4)</f>
        <v>28.673</v>
      </c>
      <c r="DG47" s="31" t="n">
        <f aca="false">VLOOKUP(DG$7,'Sun Curve Sum'!$A$7:$AG$161,4)</f>
        <v>29.73</v>
      </c>
      <c r="DH47" s="31" t="n">
        <f aca="false">VLOOKUP(DH$7,'Sun Curve Sum'!$A$7:$AG$161,4)</f>
        <v>31.08</v>
      </c>
      <c r="DI47" s="31" t="n">
        <f aca="false">VLOOKUP(DI$7,'Sun Curve Sum'!$A$7:$AG$161,4)</f>
        <v>30.495</v>
      </c>
      <c r="DJ47" s="31" t="n">
        <f aca="false">VLOOKUP(DJ$7,'Sun Curve Sum'!$A$7:$AG$161,4)</f>
        <v>28.725</v>
      </c>
      <c r="DK47" s="31" t="n">
        <f aca="false">VLOOKUP(DK$7,'Sun Curve Sum'!$A$7:$AG$161,4)</f>
        <v>27.548</v>
      </c>
      <c r="DL47" s="31" t="n">
        <f aca="false">VLOOKUP(DL$7,'Sun Curve Sum'!$A$7:$AG$161,4)</f>
        <v>26.168</v>
      </c>
      <c r="DM47" s="31" t="n">
        <f aca="false">VLOOKUP(DM$7,'Sun Curve Sum'!$A$7:$AG$161,4)</f>
        <v>26.663</v>
      </c>
      <c r="DN47" s="31" t="n">
        <f aca="false">VLOOKUP(DN$7,'Sun Curve Sum'!$A$7:$AG$161,4)</f>
        <v>33.855</v>
      </c>
      <c r="DO47" s="31" t="n">
        <f aca="false">VLOOKUP(DO$7,'Sun Curve Sum'!$A$7:$AG$161,4)</f>
        <v>37.013</v>
      </c>
      <c r="DP47" s="31" t="n">
        <f aca="false">VLOOKUP(DP$7,'Sun Curve Sum'!$A$7:$AG$161,4)</f>
        <v>33.27</v>
      </c>
      <c r="DQ47" s="31" t="n">
        <f aca="false">VLOOKUP(DQ$7,'Sun Curve Sum'!$A$7:$AG$161,4)</f>
        <v>30.713</v>
      </c>
      <c r="DR47" s="31" t="n">
        <f aca="false">VLOOKUP(DR$7,'Sun Curve Sum'!$A$7:$AG$161,4)</f>
        <v>29.145</v>
      </c>
      <c r="DS47" s="31" t="n">
        <f aca="false">VLOOKUP(DS$7,'Sun Curve Sum'!$A$7:$AG$161,4)</f>
        <v>30.128</v>
      </c>
      <c r="DT47" s="31" t="n">
        <f aca="false">VLOOKUP(DT$7,'Sun Curve Sum'!$A$7:$AG$161,4)</f>
        <v>31.403</v>
      </c>
      <c r="DU47" s="31" t="n">
        <f aca="false">VLOOKUP(DU$7,'Sun Curve Sum'!$A$7:$AG$161,4)</f>
        <v>30.855</v>
      </c>
      <c r="DV47" s="31" t="n">
        <f aca="false">VLOOKUP(DV$7,'Sun Curve Sum'!$A$7:$AG$161,4)</f>
        <v>29.213</v>
      </c>
      <c r="DW47" s="31" t="n">
        <f aca="false">VLOOKUP(DW$7,'Sun Curve Sum'!$A$7:$AG$161,4)</f>
        <v>28.118</v>
      </c>
      <c r="DX47" s="31" t="n">
        <f aca="false">VLOOKUP(DX$7,'Sun Curve Sum'!$A$7:$AG$161,4)</f>
        <v>26.835</v>
      </c>
      <c r="DY47" s="31" t="n">
        <f aca="false">VLOOKUP(DY$7,'Sun Curve Sum'!$A$7:$AG$161,4)</f>
        <v>27.293</v>
      </c>
      <c r="DZ47" s="31" t="n">
        <f aca="false">VLOOKUP(DZ$7,'Sun Curve Sum'!$A$7:$AG$161,4)</f>
        <v>33.998</v>
      </c>
      <c r="EA47" s="31" t="n">
        <f aca="false">VLOOKUP(EA$7,'Sun Curve Sum'!$A$7:$AG$161,4)</f>
        <v>36.93</v>
      </c>
      <c r="EB47" s="31" t="n">
        <f aca="false">VLOOKUP(EB$7,'Sun Curve Sum'!$A$7:$AG$161,4)</f>
        <v>33.45</v>
      </c>
      <c r="EC47" s="31" t="n">
        <f aca="false">VLOOKUP(EC$7,'Sun Curve Sum'!$A$7:$AG$161,4)</f>
        <v>31.073</v>
      </c>
      <c r="ED47" s="31" t="n">
        <f aca="false">VLOOKUP(ED$7,'Sun Curve Sum'!$A$7:$AG$161,4)</f>
        <v>29.603</v>
      </c>
      <c r="EE47" s="31" t="n">
        <f aca="false">VLOOKUP(EE$7,'Sun Curve Sum'!$A$7:$AG$161,4)</f>
        <v>30.525</v>
      </c>
      <c r="EF47" s="32"/>
      <c r="EG47" s="32"/>
      <c r="EH47" s="32"/>
      <c r="EI47" s="32"/>
      <c r="EJ47" s="32"/>
      <c r="EK47" s="32"/>
      <c r="EL47" s="32"/>
      <c r="EM47" s="32"/>
      <c r="EN47" s="32"/>
      <c r="EO47" s="32"/>
      <c r="EP47" s="32"/>
      <c r="EQ47" s="32"/>
      <c r="ER47" s="32"/>
      <c r="ES47" s="32"/>
      <c r="ET47" s="32"/>
      <c r="EU47" s="32"/>
      <c r="EV47" s="32"/>
      <c r="EW47" s="32"/>
      <c r="EX47" s="32"/>
      <c r="EY47" s="32"/>
      <c r="EZ47" s="32"/>
      <c r="FA47" s="32"/>
      <c r="FB47" s="32"/>
      <c r="FC47" s="32"/>
      <c r="FD47" s="32"/>
      <c r="FE47" s="32"/>
      <c r="FF47" s="32"/>
      <c r="FG47" s="32"/>
      <c r="FH47" s="32"/>
      <c r="FI47" s="32"/>
      <c r="FJ47" s="32"/>
      <c r="FK47" s="32"/>
      <c r="FL47" s="32"/>
      <c r="FM47" s="32"/>
      <c r="FN47" s="32"/>
      <c r="FO47" s="32"/>
      <c r="FP47" s="32"/>
      <c r="FQ47" s="32"/>
      <c r="FR47" s="32"/>
      <c r="FS47" s="32"/>
      <c r="FT47" s="32"/>
      <c r="FU47" s="32"/>
      <c r="FV47" s="32"/>
      <c r="FW47" s="32"/>
      <c r="FX47" s="32"/>
      <c r="FY47" s="32"/>
      <c r="FZ47" s="32"/>
      <c r="GA47" s="32"/>
      <c r="GB47" s="32"/>
      <c r="GC47" s="32"/>
      <c r="GD47" s="32"/>
      <c r="GE47" s="32"/>
      <c r="GF47" s="32"/>
      <c r="GG47" s="32"/>
      <c r="GH47" s="32"/>
      <c r="GI47" s="32"/>
      <c r="GJ47" s="32"/>
      <c r="GK47" s="32"/>
      <c r="GL47" s="32"/>
      <c r="GM47" s="32"/>
      <c r="GN47" s="32"/>
      <c r="GO47" s="32"/>
      <c r="GP47" s="32"/>
      <c r="GQ47" s="32"/>
      <c r="GR47" s="32"/>
      <c r="GS47" s="32"/>
      <c r="GT47" s="32"/>
      <c r="GU47" s="32"/>
      <c r="GV47" s="32"/>
      <c r="GW47" s="32"/>
      <c r="GX47" s="32"/>
      <c r="GY47" s="32"/>
      <c r="GZ47" s="32"/>
      <c r="HA47" s="32"/>
      <c r="HB47" s="32"/>
      <c r="HC47" s="32"/>
      <c r="HD47" s="32"/>
      <c r="HE47" s="32"/>
      <c r="HF47" s="32"/>
      <c r="HG47" s="32"/>
      <c r="HH47" s="32"/>
      <c r="HI47" s="32"/>
      <c r="HJ47" s="32"/>
      <c r="HK47" s="32"/>
      <c r="HL47" s="32"/>
      <c r="HM47" s="32"/>
      <c r="HN47" s="32"/>
      <c r="HO47" s="32"/>
      <c r="HP47" s="32"/>
      <c r="HQ47" s="32"/>
      <c r="HR47" s="32"/>
      <c r="HS47" s="32"/>
      <c r="HT47" s="32"/>
      <c r="HU47" s="32"/>
      <c r="HV47" s="32"/>
      <c r="HW47" s="32"/>
      <c r="HX47" s="32"/>
      <c r="HY47" s="32"/>
      <c r="HZ47" s="32"/>
      <c r="IA47" s="32"/>
      <c r="IB47" s="32"/>
      <c r="IC47" s="32"/>
      <c r="ID47" s="32"/>
      <c r="IE47" s="32"/>
      <c r="IF47" s="32"/>
      <c r="IG47" s="32"/>
      <c r="IH47" s="32"/>
      <c r="II47" s="32"/>
      <c r="IJ47" s="32"/>
      <c r="IK47" s="32"/>
      <c r="IL47" s="32"/>
      <c r="IM47" s="32"/>
      <c r="IN47" s="32"/>
      <c r="IO47" s="32"/>
      <c r="IP47" s="32"/>
      <c r="IQ47" s="32"/>
      <c r="IR47" s="32"/>
      <c r="IS47" s="32"/>
      <c r="IT47" s="32"/>
      <c r="IU47" s="32"/>
      <c r="IV47" s="32"/>
      <c r="IW47" s="32"/>
    </row>
    <row r="48" customFormat="false" ht="14.1" hidden="false" customHeight="true" outlineLevel="0" collapsed="false">
      <c r="A48" s="33" t="s">
        <v>12</v>
      </c>
      <c r="B48" s="47" t="s">
        <v>71</v>
      </c>
      <c r="C48" s="31" t="n">
        <f aca="false">AVERAGE(D48:F48)</f>
        <v>23.4626666666667</v>
      </c>
      <c r="D48" s="41" t="n">
        <f aca="true">IF(ISERROR(AVERAGE(OFFSET('Sun Curve Sum'!$C$6,1,0,2,1))),0,AVERAGE(OFFSET('Sun Curve Sum'!$C$6,1,0,2,1)))</f>
        <v>21</v>
      </c>
      <c r="E48" s="41" t="n">
        <f aca="true">IF(ISERROR((SUM(OFFSET('Sun Curve Sum'!$C$6,3,0,2,1))+3*'Sun Curve Sum Backup'!$C$9)/5),'Sun Curve Sum Backup'!$C$9,(SUM(OFFSET('Sun Curve Sum'!$C$6,3,0,2,1))+3*'Sun Curve Sum Backup'!$C$9)/5)</f>
        <v>22.2</v>
      </c>
      <c r="F48" s="41" t="n">
        <f aca="false">VLOOKUP(F$7,'Sun Curve Sum'!$A$7:$AG$161,3)</f>
        <v>27.188</v>
      </c>
      <c r="G48" s="277" t="n">
        <f aca="false">AVERAGE(D48,E48,F48)</f>
        <v>23.4626666666667</v>
      </c>
      <c r="H48" s="283" t="n">
        <f aca="false">AB48</f>
        <v>26.7</v>
      </c>
      <c r="I48" s="283" t="n">
        <f aca="false">AC48</f>
        <v>25.425</v>
      </c>
      <c r="J48" s="283" t="n">
        <f aca="false">AD48</f>
        <v>22.875</v>
      </c>
      <c r="K48" s="283" t="n">
        <f aca="false">AE48</f>
        <v>22.5</v>
      </c>
      <c r="L48" s="283" t="n">
        <f aca="false">AF48</f>
        <v>21.75</v>
      </c>
      <c r="M48" s="283" t="n">
        <f aca="false">AG48</f>
        <v>22.875</v>
      </c>
      <c r="N48" s="283" t="n">
        <f aca="false">AH48</f>
        <v>33</v>
      </c>
      <c r="O48" s="283" t="n">
        <f aca="false">AI48</f>
        <v>38.25</v>
      </c>
      <c r="P48" s="283" t="n">
        <f aca="false">AJ48</f>
        <v>33.75</v>
      </c>
      <c r="Q48" s="283" t="n">
        <f aca="false">AK48</f>
        <v>26.625</v>
      </c>
      <c r="R48" s="283" t="n">
        <f aca="false">AL48</f>
        <v>25.125</v>
      </c>
      <c r="S48" s="283" t="n">
        <f aca="false">AM48</f>
        <v>26.8125</v>
      </c>
      <c r="T48" s="277" t="n">
        <f aca="false">AVERAGE(AB48:AM48)</f>
        <v>27.140625</v>
      </c>
      <c r="U48" s="277" t="n">
        <f aca="false">AVERAGE(AN48:AY48)</f>
        <v>29.9220833333333</v>
      </c>
      <c r="V48" s="277" t="n">
        <f aca="false">AVERAGE(AZ48:EE48)</f>
        <v>32.0757619047619</v>
      </c>
      <c r="W48" s="284"/>
      <c r="X48" s="285" t="n">
        <f aca="false">AVERAGE(D48:F48,AB48:EE48)</f>
        <v>31.0766171171171</v>
      </c>
      <c r="Y48" s="281"/>
      <c r="Z48" s="282"/>
      <c r="AA48" s="32"/>
      <c r="AB48" s="41" t="n">
        <f aca="false">VLOOKUP(AB$7,'Sun Curve Sum'!$A$7:$AG$161,3)</f>
        <v>26.7</v>
      </c>
      <c r="AC48" s="41" t="n">
        <f aca="false">VLOOKUP(AC$7,'Sun Curve Sum'!$A$7:$AG$161,3)</f>
        <v>25.425</v>
      </c>
      <c r="AD48" s="41" t="n">
        <f aca="false">VLOOKUP(AD$7,'Sun Curve Sum'!$A$7:$AG$161,3)</f>
        <v>22.875</v>
      </c>
      <c r="AE48" s="41" t="n">
        <f aca="false">VLOOKUP(AE$7,'Sun Curve Sum'!$A$7:$AG$161,3)</f>
        <v>22.5</v>
      </c>
      <c r="AF48" s="41" t="n">
        <f aca="false">VLOOKUP(AF$7,'Sun Curve Sum'!$A$7:$AG$161,3)</f>
        <v>21.75</v>
      </c>
      <c r="AG48" s="41" t="n">
        <f aca="false">VLOOKUP(AG$7,'Sun Curve Sum'!$A$7:$AG$161,3)</f>
        <v>22.875</v>
      </c>
      <c r="AH48" s="41" t="n">
        <f aca="false">VLOOKUP(AH$7,'Sun Curve Sum'!$A$7:$AG$161,3)</f>
        <v>33</v>
      </c>
      <c r="AI48" s="41" t="n">
        <f aca="false">VLOOKUP(AI$7,'Sun Curve Sum'!$A$7:$AG$161,3)</f>
        <v>38.25</v>
      </c>
      <c r="AJ48" s="41" t="n">
        <f aca="false">VLOOKUP(AJ$7,'Sun Curve Sum'!$A$7:$AG$161,3)</f>
        <v>33.75</v>
      </c>
      <c r="AK48" s="41" t="n">
        <f aca="false">VLOOKUP(AK$7,'Sun Curve Sum'!$A$7:$AG$161,3)</f>
        <v>26.625</v>
      </c>
      <c r="AL48" s="41" t="n">
        <f aca="false">VLOOKUP(AL$7,'Sun Curve Sum'!$A$7:$AG$161,3)</f>
        <v>25.125</v>
      </c>
      <c r="AM48" s="41" t="n">
        <f aca="false">VLOOKUP(AM$7,'Sun Curve Sum'!$A$7:$AG$161,3)</f>
        <v>26.8125</v>
      </c>
      <c r="AN48" s="41" t="n">
        <f aca="false">VLOOKUP(AN$7,'Sun Curve Sum'!$A$7:$AG$161,3)</f>
        <v>29.813</v>
      </c>
      <c r="AO48" s="41" t="n">
        <f aca="false">VLOOKUP(AO$7,'Sun Curve Sum'!$A$7:$AG$161,3)</f>
        <v>28.688</v>
      </c>
      <c r="AP48" s="41" t="n">
        <f aca="false">VLOOKUP(AP$7,'Sun Curve Sum'!$A$7:$AG$161,3)</f>
        <v>25.5</v>
      </c>
      <c r="AQ48" s="41" t="n">
        <f aca="false">VLOOKUP(AQ$7,'Sun Curve Sum'!$A$7:$AG$161,3)</f>
        <v>25.688</v>
      </c>
      <c r="AR48" s="41" t="n">
        <f aca="false">VLOOKUP(AR$7,'Sun Curve Sum'!$A$7:$AG$161,3)</f>
        <v>23.063</v>
      </c>
      <c r="AS48" s="41" t="n">
        <f aca="false">VLOOKUP(AS$7,'Sun Curve Sum'!$A$7:$AG$161,3)</f>
        <v>24</v>
      </c>
      <c r="AT48" s="41" t="n">
        <f aca="false">VLOOKUP(AT$7,'Sun Curve Sum'!$A$7:$AG$161,3)</f>
        <v>38.625</v>
      </c>
      <c r="AU48" s="41" t="n">
        <f aca="false">VLOOKUP(AU$7,'Sun Curve Sum'!$A$7:$AG$161,3)</f>
        <v>43.875</v>
      </c>
      <c r="AV48" s="41" t="n">
        <f aca="false">VLOOKUP(AV$7,'Sun Curve Sum'!$A$7:$AG$161,3)</f>
        <v>36.75</v>
      </c>
      <c r="AW48" s="41" t="n">
        <f aca="false">VLOOKUP(AW$7,'Sun Curve Sum'!$A$7:$AG$161,3)</f>
        <v>29.063</v>
      </c>
      <c r="AX48" s="41" t="n">
        <f aca="false">VLOOKUP(AX$7,'Sun Curve Sum'!$A$7:$AG$161,3)</f>
        <v>26.0625</v>
      </c>
      <c r="AY48" s="41" t="n">
        <f aca="false">VLOOKUP(AY$7,'Sun Curve Sum'!$A$7:$AG$161,3)</f>
        <v>27.9375</v>
      </c>
      <c r="AZ48" s="41" t="n">
        <f aca="false">VLOOKUP(AZ$7,'Sun Curve Sum'!$A$7:$AG$161,3)</f>
        <v>30.203</v>
      </c>
      <c r="BA48" s="41" t="n">
        <f aca="false">VLOOKUP(BA$7,'Sun Curve Sum'!$A$7:$AG$161,3)</f>
        <v>29.235</v>
      </c>
      <c r="BB48" s="41" t="n">
        <f aca="false">VLOOKUP(BB$7,'Sun Curve Sum'!$A$7:$AG$161,3)</f>
        <v>26.49</v>
      </c>
      <c r="BC48" s="41" t="n">
        <f aca="false">VLOOKUP(BC$7,'Sun Curve Sum'!$A$7:$AG$161,3)</f>
        <v>26.655</v>
      </c>
      <c r="BD48" s="41" t="n">
        <f aca="false">VLOOKUP(BD$7,'Sun Curve Sum'!$A$7:$AG$161,3)</f>
        <v>24.398</v>
      </c>
      <c r="BE48" s="41" t="n">
        <f aca="false">VLOOKUP(BE$7,'Sun Curve Sum'!$A$7:$AG$161,3)</f>
        <v>25.2</v>
      </c>
      <c r="BF48" s="41" t="n">
        <f aca="false">VLOOKUP(BF$7,'Sun Curve Sum'!$A$7:$AG$161,3)</f>
        <v>37.793</v>
      </c>
      <c r="BG48" s="41" t="n">
        <f aca="false">VLOOKUP(BG$7,'Sun Curve Sum'!$A$7:$AG$161,3)</f>
        <v>42.308</v>
      </c>
      <c r="BH48" s="41" t="n">
        <f aca="false">VLOOKUP(BH$7,'Sun Curve Sum'!$A$7:$AG$161,3)</f>
        <v>36.18</v>
      </c>
      <c r="BI48" s="41" t="n">
        <f aca="false">VLOOKUP(BI$7,'Sun Curve Sum'!$A$7:$AG$161,3)</f>
        <v>29.565</v>
      </c>
      <c r="BJ48" s="41" t="n">
        <f aca="false">VLOOKUP(BJ$7,'Sun Curve Sum'!$A$7:$AG$161,3)</f>
        <v>26.985</v>
      </c>
      <c r="BK48" s="41" t="n">
        <f aca="false">VLOOKUP(BK$7,'Sun Curve Sum'!$A$7:$AG$161,3)</f>
        <v>28.598</v>
      </c>
      <c r="BL48" s="41" t="n">
        <f aca="false">VLOOKUP(BL$7,'Sun Curve Sum'!$A$7:$AG$161,3)</f>
        <v>30.57</v>
      </c>
      <c r="BM48" s="41" t="n">
        <f aca="false">VLOOKUP(BM$7,'Sun Curve Sum'!$A$7:$AG$161,3)</f>
        <v>29.745</v>
      </c>
      <c r="BN48" s="41" t="n">
        <f aca="false">VLOOKUP(BN$7,'Sun Curve Sum'!$A$7:$AG$161,3)</f>
        <v>27.39</v>
      </c>
      <c r="BO48" s="41" t="n">
        <f aca="false">VLOOKUP(BO$7,'Sun Curve Sum'!$A$7:$AG$161,3)</f>
        <v>27.533</v>
      </c>
      <c r="BP48" s="41" t="n">
        <f aca="false">VLOOKUP(BP$7,'Sun Curve Sum'!$A$7:$AG$161,3)</f>
        <v>25.59</v>
      </c>
      <c r="BQ48" s="41" t="n">
        <f aca="false">VLOOKUP(BQ$7,'Sun Curve Sum'!$A$7:$AG$161,3)</f>
        <v>26.288</v>
      </c>
      <c r="BR48" s="41" t="n">
        <f aca="false">VLOOKUP(BR$7,'Sun Curve Sum'!$A$7:$AG$161,3)</f>
        <v>37.125</v>
      </c>
      <c r="BS48" s="41" t="n">
        <f aca="false">VLOOKUP(BS$7,'Sun Curve Sum'!$A$7:$AG$161,3)</f>
        <v>41.018</v>
      </c>
      <c r="BT48" s="41" t="n">
        <f aca="false">VLOOKUP(BT$7,'Sun Curve Sum'!$A$7:$AG$161,3)</f>
        <v>35.745</v>
      </c>
      <c r="BU48" s="41" t="n">
        <f aca="false">VLOOKUP(BU$7,'Sun Curve Sum'!$A$7:$AG$161,3)</f>
        <v>30.053</v>
      </c>
      <c r="BV48" s="41" t="n">
        <f aca="false">VLOOKUP(BV$7,'Sun Curve Sum'!$A$7:$AG$161,3)</f>
        <v>27.833</v>
      </c>
      <c r="BW48" s="41" t="n">
        <f aca="false">VLOOKUP(BW$7,'Sun Curve Sum'!$A$7:$AG$161,3)</f>
        <v>29.228</v>
      </c>
      <c r="BX48" s="41" t="n">
        <f aca="false">VLOOKUP(BX$7,'Sun Curve Sum'!$A$7:$AG$161,3)</f>
        <v>31.133</v>
      </c>
      <c r="BY48" s="41" t="n">
        <f aca="false">VLOOKUP(BY$7,'Sun Curve Sum'!$A$7:$AG$161,3)</f>
        <v>30.375</v>
      </c>
      <c r="BZ48" s="41" t="n">
        <f aca="false">VLOOKUP(BZ$7,'Sun Curve Sum'!$A$7:$AG$161,3)</f>
        <v>28.215</v>
      </c>
      <c r="CA48" s="41" t="n">
        <f aca="false">VLOOKUP(CA$7,'Sun Curve Sum'!$A$7:$AG$161,3)</f>
        <v>28.35</v>
      </c>
      <c r="CB48" s="41" t="n">
        <f aca="false">VLOOKUP(CB$7,'Sun Curve Sum'!$A$7:$AG$161,3)</f>
        <v>26.573</v>
      </c>
      <c r="CC48" s="41" t="n">
        <f aca="false">VLOOKUP(CC$7,'Sun Curve Sum'!$A$7:$AG$161,3)</f>
        <v>27.218</v>
      </c>
      <c r="CD48" s="41" t="n">
        <f aca="false">VLOOKUP(CD$7,'Sun Curve Sum'!$A$7:$AG$161,3)</f>
        <v>37.155</v>
      </c>
      <c r="CE48" s="41" t="n">
        <f aca="false">VLOOKUP(CE$7,'Sun Curve Sum'!$A$7:$AG$161,3)</f>
        <v>40.725</v>
      </c>
      <c r="CF48" s="41" t="n">
        <f aca="false">VLOOKUP(CF$7,'Sun Curve Sum'!$A$7:$AG$161,3)</f>
        <v>35.895</v>
      </c>
      <c r="CG48" s="41" t="n">
        <f aca="false">VLOOKUP(CG$7,'Sun Curve Sum'!$A$7:$AG$161,3)</f>
        <v>30.675</v>
      </c>
      <c r="CH48" s="41" t="n">
        <f aca="false">VLOOKUP(CH$7,'Sun Curve Sum'!$A$7:$AG$161,3)</f>
        <v>28.65</v>
      </c>
      <c r="CI48" s="41" t="n">
        <f aca="false">VLOOKUP(CI$7,'Sun Curve Sum'!$A$7:$AG$161,3)</f>
        <v>29.925</v>
      </c>
      <c r="CJ48" s="41" t="n">
        <f aca="false">VLOOKUP(CJ$7,'Sun Curve Sum'!$A$7:$AG$161,3)</f>
        <v>31.845</v>
      </c>
      <c r="CK48" s="41" t="n">
        <f aca="false">VLOOKUP(CK$7,'Sun Curve Sum'!$A$7:$AG$161,3)</f>
        <v>31.155</v>
      </c>
      <c r="CL48" s="41" t="n">
        <f aca="false">VLOOKUP(CL$7,'Sun Curve Sum'!$A$7:$AG$161,3)</f>
        <v>29.168</v>
      </c>
      <c r="CM48" s="41" t="n">
        <f aca="false">VLOOKUP(CM$7,'Sun Curve Sum'!$A$7:$AG$161,3)</f>
        <v>29.288</v>
      </c>
      <c r="CN48" s="41" t="n">
        <f aca="false">VLOOKUP(CN$7,'Sun Curve Sum'!$A$7:$AG$161,3)</f>
        <v>27.66</v>
      </c>
      <c r="CO48" s="41" t="n">
        <f aca="false">VLOOKUP(CO$7,'Sun Curve Sum'!$A$7:$AG$161,3)</f>
        <v>28.245</v>
      </c>
      <c r="CP48" s="41" t="n">
        <f aca="false">VLOOKUP(CP$7,'Sun Curve Sum'!$A$7:$AG$161,3)</f>
        <v>37.395</v>
      </c>
      <c r="CQ48" s="41" t="n">
        <f aca="false">VLOOKUP(CQ$7,'Sun Curve Sum'!$A$7:$AG$161,3)</f>
        <v>40.688</v>
      </c>
      <c r="CR48" s="41" t="n">
        <f aca="false">VLOOKUP(CR$7,'Sun Curve Sum'!$A$7:$AG$161,3)</f>
        <v>36.24</v>
      </c>
      <c r="CS48" s="41" t="n">
        <f aca="false">VLOOKUP(CS$7,'Sun Curve Sum'!$A$7:$AG$161,3)</f>
        <v>31.44</v>
      </c>
      <c r="CT48" s="41" t="n">
        <f aca="false">VLOOKUP(CT$7,'Sun Curve Sum'!$A$7:$AG$161,3)</f>
        <v>29.573</v>
      </c>
      <c r="CU48" s="41" t="n">
        <f aca="false">VLOOKUP(CU$7,'Sun Curve Sum'!$A$7:$AG$161,3)</f>
        <v>30.75</v>
      </c>
      <c r="CV48" s="41" t="n">
        <f aca="false">VLOOKUP(CV$7,'Sun Curve Sum'!$A$7:$AG$161,3)</f>
        <v>32.558</v>
      </c>
      <c r="CW48" s="41" t="n">
        <f aca="false">VLOOKUP(CW$7,'Sun Curve Sum'!$A$7:$AG$161,3)</f>
        <v>31.905</v>
      </c>
      <c r="CX48" s="41" t="n">
        <f aca="false">VLOOKUP(CX$7,'Sun Curve Sum'!$A$7:$AG$161,3)</f>
        <v>30.038</v>
      </c>
      <c r="CY48" s="41" t="n">
        <f aca="false">VLOOKUP(CY$7,'Sun Curve Sum'!$A$7:$AG$161,3)</f>
        <v>30.158</v>
      </c>
      <c r="CZ48" s="41" t="n">
        <f aca="false">VLOOKUP(CZ$7,'Sun Curve Sum'!$A$7:$AG$161,3)</f>
        <v>28.62</v>
      </c>
      <c r="DA48" s="41" t="n">
        <f aca="false">VLOOKUP(DA$7,'Sun Curve Sum'!$A$7:$AG$161,3)</f>
        <v>29.183</v>
      </c>
      <c r="DB48" s="41" t="n">
        <f aca="false">VLOOKUP(DB$7,'Sun Curve Sum'!$A$7:$AG$161,3)</f>
        <v>37.785</v>
      </c>
      <c r="DC48" s="41" t="n">
        <f aca="false">VLOOKUP(DC$7,'Sun Curve Sum'!$A$7:$AG$161,3)</f>
        <v>40.883</v>
      </c>
      <c r="DD48" s="41" t="n">
        <f aca="false">VLOOKUP(DD$7,'Sun Curve Sum'!$A$7:$AG$161,3)</f>
        <v>36.698</v>
      </c>
      <c r="DE48" s="41" t="n">
        <f aca="false">VLOOKUP(DE$7,'Sun Curve Sum'!$A$7:$AG$161,3)</f>
        <v>32.19</v>
      </c>
      <c r="DF48" s="41" t="n">
        <f aca="false">VLOOKUP(DF$7,'Sun Curve Sum'!$A$7:$AG$161,3)</f>
        <v>30.428</v>
      </c>
      <c r="DG48" s="41" t="n">
        <f aca="false">VLOOKUP(DG$7,'Sun Curve Sum'!$A$7:$AG$161,3)</f>
        <v>31.538</v>
      </c>
      <c r="DH48" s="41" t="n">
        <f aca="false">VLOOKUP(DH$7,'Sun Curve Sum'!$A$7:$AG$161,3)</f>
        <v>33.345</v>
      </c>
      <c r="DI48" s="41" t="n">
        <f aca="false">VLOOKUP(DI$7,'Sun Curve Sum'!$A$7:$AG$161,3)</f>
        <v>32.73</v>
      </c>
      <c r="DJ48" s="41" t="n">
        <f aca="false">VLOOKUP(DJ$7,'Sun Curve Sum'!$A$7:$AG$161,3)</f>
        <v>30.975</v>
      </c>
      <c r="DK48" s="41" t="n">
        <f aca="false">VLOOKUP(DK$7,'Sun Curve Sum'!$A$7:$AG$161,3)</f>
        <v>31.088</v>
      </c>
      <c r="DL48" s="41" t="n">
        <f aca="false">VLOOKUP(DL$7,'Sun Curve Sum'!$A$7:$AG$161,3)</f>
        <v>29.64</v>
      </c>
      <c r="DM48" s="41" t="n">
        <f aca="false">VLOOKUP(DM$7,'Sun Curve Sum'!$A$7:$AG$161,3)</f>
        <v>30.173</v>
      </c>
      <c r="DN48" s="41" t="n">
        <f aca="false">VLOOKUP(DN$7,'Sun Curve Sum'!$A$7:$AG$161,3)</f>
        <v>38.28</v>
      </c>
      <c r="DO48" s="41" t="n">
        <f aca="false">VLOOKUP(DO$7,'Sun Curve Sum'!$A$7:$AG$161,3)</f>
        <v>41.19</v>
      </c>
      <c r="DP48" s="41" t="n">
        <f aca="false">VLOOKUP(DP$7,'Sun Curve Sum'!$A$7:$AG$161,3)</f>
        <v>37.253</v>
      </c>
      <c r="DQ48" s="41" t="n">
        <f aca="false">VLOOKUP(DQ$7,'Sun Curve Sum'!$A$7:$AG$161,3)</f>
        <v>33.008</v>
      </c>
      <c r="DR48" s="41" t="n">
        <f aca="false">VLOOKUP(DR$7,'Sun Curve Sum'!$A$7:$AG$161,3)</f>
        <v>31.35</v>
      </c>
      <c r="DS48" s="41" t="n">
        <f aca="false">VLOOKUP(DS$7,'Sun Curve Sum'!$A$7:$AG$161,3)</f>
        <v>32.4</v>
      </c>
      <c r="DT48" s="41" t="n">
        <f aca="false">VLOOKUP(DT$7,'Sun Curve Sum'!$A$7:$AG$161,3)</f>
        <v>34.14</v>
      </c>
      <c r="DU48" s="41" t="n">
        <f aca="false">VLOOKUP(DU$7,'Sun Curve Sum'!$A$7:$AG$161,3)</f>
        <v>33.563</v>
      </c>
      <c r="DV48" s="41" t="n">
        <f aca="false">VLOOKUP(DV$7,'Sun Curve Sum'!$A$7:$AG$161,3)</f>
        <v>31.905</v>
      </c>
      <c r="DW48" s="41" t="n">
        <f aca="false">VLOOKUP(DW$7,'Sun Curve Sum'!$A$7:$AG$161,3)</f>
        <v>32.01</v>
      </c>
      <c r="DX48" s="41" t="n">
        <f aca="false">VLOOKUP(DX$7,'Sun Curve Sum'!$A$7:$AG$161,3)</f>
        <v>30.653</v>
      </c>
      <c r="DY48" s="41" t="n">
        <f aca="false">VLOOKUP(DY$7,'Sun Curve Sum'!$A$7:$AG$161,3)</f>
        <v>31.148</v>
      </c>
      <c r="DZ48" s="41" t="n">
        <f aca="false">VLOOKUP(DZ$7,'Sun Curve Sum'!$A$7:$AG$161,3)</f>
        <v>38.783</v>
      </c>
      <c r="EA48" s="41" t="n">
        <f aca="false">VLOOKUP(EA$7,'Sun Curve Sum'!$A$7:$AG$161,3)</f>
        <v>41.528</v>
      </c>
      <c r="EB48" s="41" t="n">
        <f aca="false">VLOOKUP(EB$7,'Sun Curve Sum'!$A$7:$AG$161,3)</f>
        <v>37.823</v>
      </c>
      <c r="EC48" s="41" t="n">
        <f aca="false">VLOOKUP(EC$7,'Sun Curve Sum'!$A$7:$AG$161,3)</f>
        <v>33.818</v>
      </c>
      <c r="ED48" s="41" t="n">
        <f aca="false">VLOOKUP(ED$7,'Sun Curve Sum'!$A$7:$AG$161,3)</f>
        <v>32.265</v>
      </c>
      <c r="EE48" s="41" t="n">
        <f aca="false">VLOOKUP(EE$7,'Sun Curve Sum'!$A$7:$AG$161,3)</f>
        <v>33.248</v>
      </c>
      <c r="EF48" s="32"/>
      <c r="EG48" s="32"/>
      <c r="EH48" s="32"/>
      <c r="EI48" s="32"/>
      <c r="EJ48" s="32"/>
      <c r="EK48" s="32"/>
      <c r="EL48" s="32"/>
      <c r="EM48" s="32"/>
      <c r="EN48" s="32"/>
      <c r="EO48" s="32"/>
      <c r="EP48" s="32"/>
      <c r="EQ48" s="32"/>
      <c r="ER48" s="32"/>
      <c r="ES48" s="32"/>
      <c r="ET48" s="32"/>
      <c r="EU48" s="32"/>
      <c r="EV48" s="32"/>
      <c r="EW48" s="32"/>
      <c r="EX48" s="32"/>
      <c r="EY48" s="32"/>
      <c r="EZ48" s="32"/>
      <c r="FA48" s="32"/>
      <c r="FB48" s="32"/>
      <c r="FC48" s="32"/>
      <c r="FD48" s="32"/>
      <c r="FE48" s="32"/>
      <c r="FF48" s="32"/>
      <c r="FG48" s="32"/>
      <c r="FH48" s="32"/>
      <c r="FI48" s="32"/>
      <c r="FJ48" s="32"/>
      <c r="FK48" s="32"/>
      <c r="FL48" s="32"/>
      <c r="FM48" s="32"/>
      <c r="FN48" s="32"/>
      <c r="FO48" s="32"/>
      <c r="FP48" s="32"/>
      <c r="FQ48" s="32"/>
      <c r="FR48" s="32"/>
      <c r="FS48" s="32"/>
      <c r="FT48" s="32"/>
      <c r="FU48" s="32"/>
      <c r="FV48" s="32"/>
      <c r="FW48" s="32"/>
      <c r="FX48" s="32"/>
      <c r="FY48" s="32"/>
      <c r="FZ48" s="32"/>
      <c r="GA48" s="32"/>
      <c r="GB48" s="32"/>
      <c r="GC48" s="32"/>
      <c r="GD48" s="32"/>
      <c r="GE48" s="32"/>
      <c r="GF48" s="32"/>
      <c r="GG48" s="32"/>
      <c r="GH48" s="32"/>
      <c r="GI48" s="32"/>
      <c r="GJ48" s="32"/>
      <c r="GK48" s="32"/>
      <c r="GL48" s="32"/>
      <c r="GM48" s="32"/>
      <c r="GN48" s="32"/>
      <c r="GO48" s="32"/>
      <c r="GP48" s="32"/>
      <c r="GQ48" s="32"/>
      <c r="GR48" s="32"/>
      <c r="GS48" s="32"/>
      <c r="GT48" s="32"/>
      <c r="GU48" s="32"/>
      <c r="GV48" s="32"/>
      <c r="GW48" s="32"/>
      <c r="GX48" s="32"/>
      <c r="GY48" s="32"/>
      <c r="GZ48" s="32"/>
      <c r="HA48" s="32"/>
      <c r="HB48" s="32"/>
      <c r="HC48" s="32"/>
      <c r="HD48" s="32"/>
      <c r="HE48" s="32"/>
      <c r="HF48" s="32"/>
      <c r="HG48" s="32"/>
      <c r="HH48" s="32"/>
      <c r="HI48" s="32"/>
      <c r="HJ48" s="32"/>
      <c r="HK48" s="32"/>
      <c r="HL48" s="32"/>
      <c r="HM48" s="32"/>
      <c r="HN48" s="32"/>
      <c r="HO48" s="32"/>
      <c r="HP48" s="32"/>
      <c r="HQ48" s="32"/>
      <c r="HR48" s="32"/>
      <c r="HS48" s="32"/>
      <c r="HT48" s="32"/>
      <c r="HU48" s="32"/>
      <c r="HV48" s="32"/>
      <c r="HW48" s="32"/>
      <c r="HX48" s="32"/>
      <c r="HY48" s="32"/>
      <c r="HZ48" s="32"/>
      <c r="IA48" s="32"/>
      <c r="IB48" s="32"/>
      <c r="IC48" s="32"/>
      <c r="ID48" s="32"/>
      <c r="IE48" s="32"/>
      <c r="IF48" s="32"/>
      <c r="IG48" s="32"/>
      <c r="IH48" s="32"/>
      <c r="II48" s="32"/>
      <c r="IJ48" s="32"/>
      <c r="IK48" s="32"/>
      <c r="IL48" s="32"/>
      <c r="IM48" s="32"/>
      <c r="IN48" s="32"/>
      <c r="IO48" s="32"/>
      <c r="IP48" s="32"/>
      <c r="IQ48" s="32"/>
      <c r="IR48" s="32"/>
      <c r="IS48" s="32"/>
      <c r="IT48" s="32"/>
      <c r="IU48" s="32"/>
      <c r="IV48" s="32"/>
      <c r="IW48" s="32"/>
    </row>
    <row r="49" customFormat="false" ht="14.1" hidden="false" customHeight="true" outlineLevel="0" collapsed="false">
      <c r="A49" s="33" t="s">
        <v>14</v>
      </c>
      <c r="B49" s="46"/>
      <c r="C49" s="31" t="n">
        <f aca="false">AVERAGE(D49:F49)</f>
        <v>23.5213333333333</v>
      </c>
      <c r="D49" s="41" t="n">
        <f aca="true">IF(ISERROR(AVERAGE(OFFSET('Sun Curve Sum'!$E$6,1,0,2,1))),0,AVERAGE(OFFSET('Sun Curve Sum'!$E$6,1,0,2,1)))</f>
        <v>21</v>
      </c>
      <c r="E49" s="41" t="n">
        <f aca="true">IF(ISERROR((SUM(OFFSET('Sun Curve Sum'!$E$6,3,0,2,1))+3*'Sun Curve Sum Backup'!$E$9)/5),'Sun Curve Sum Backup'!$E$9,(SUM(OFFSET('Sun Curve Sum'!$E$6,3,0,2,1))+3*'Sun Curve Sum Backup'!$E$9)/5)</f>
        <v>22.564</v>
      </c>
      <c r="F49" s="41" t="n">
        <f aca="false">VLOOKUP(F$7,'Sun Curve Sum'!$A$7:$AG$161,5)</f>
        <v>27</v>
      </c>
      <c r="G49" s="277" t="n">
        <f aca="false">AVERAGE(D49,E49,F49)</f>
        <v>23.5213333333333</v>
      </c>
      <c r="H49" s="283" t="n">
        <f aca="false">AB49</f>
        <v>26.813</v>
      </c>
      <c r="I49" s="283" t="n">
        <f aca="false">AC49</f>
        <v>26.625</v>
      </c>
      <c r="J49" s="283" t="n">
        <f aca="false">AD49</f>
        <v>24.75</v>
      </c>
      <c r="K49" s="283" t="n">
        <f aca="false">AE49</f>
        <v>22.875</v>
      </c>
      <c r="L49" s="283" t="n">
        <f aca="false">AF49</f>
        <v>22.875</v>
      </c>
      <c r="M49" s="283" t="n">
        <f aca="false">AG49</f>
        <v>27.75</v>
      </c>
      <c r="N49" s="283" t="n">
        <f aca="false">AH49</f>
        <v>34.5</v>
      </c>
      <c r="O49" s="283" t="n">
        <f aca="false">AI49</f>
        <v>39.75</v>
      </c>
      <c r="P49" s="283" t="n">
        <f aca="false">AJ49</f>
        <v>33.375</v>
      </c>
      <c r="Q49" s="283" t="n">
        <f aca="false">AK49</f>
        <v>28.5</v>
      </c>
      <c r="R49" s="283" t="n">
        <f aca="false">AL49</f>
        <v>25.875</v>
      </c>
      <c r="S49" s="283" t="n">
        <f aca="false">AM49</f>
        <v>28.688</v>
      </c>
      <c r="T49" s="277" t="n">
        <f aca="false">AVERAGE(AB49:AM49)</f>
        <v>28.5313333333333</v>
      </c>
      <c r="U49" s="277" t="n">
        <f aca="false">AVERAGE(AN49:AY49)</f>
        <v>31.5000416666667</v>
      </c>
      <c r="V49" s="277" t="n">
        <f aca="false">AVERAGE(AZ49:EE49)</f>
        <v>32.7187261904762</v>
      </c>
      <c r="W49" s="284"/>
      <c r="X49" s="285" t="n">
        <f aca="false">AVERAGE(D49:F49,AB49:EE49)</f>
        <v>31.8857072072072</v>
      </c>
      <c r="Y49" s="281"/>
      <c r="Z49" s="282"/>
      <c r="AA49" s="32"/>
      <c r="AB49" s="41" t="n">
        <f aca="false">VLOOKUP(AB$7,'Sun Curve Sum'!$A$7:$AG$161,5)</f>
        <v>26.813</v>
      </c>
      <c r="AC49" s="41" t="n">
        <f aca="false">VLOOKUP(AC$7,'Sun Curve Sum'!$A$7:$AG$161,5)</f>
        <v>26.625</v>
      </c>
      <c r="AD49" s="41" t="n">
        <f aca="false">VLOOKUP(AD$7,'Sun Curve Sum'!$A$7:$AG$161,5)</f>
        <v>24.75</v>
      </c>
      <c r="AE49" s="41" t="n">
        <f aca="false">VLOOKUP(AE$7,'Sun Curve Sum'!$A$7:$AG$161,5)</f>
        <v>22.875</v>
      </c>
      <c r="AF49" s="41" t="n">
        <f aca="false">VLOOKUP(AF$7,'Sun Curve Sum'!$A$7:$AG$161,5)</f>
        <v>22.875</v>
      </c>
      <c r="AG49" s="41" t="n">
        <f aca="false">VLOOKUP(AG$7,'Sun Curve Sum'!$A$7:$AG$161,5)</f>
        <v>27.75</v>
      </c>
      <c r="AH49" s="41" t="n">
        <f aca="false">VLOOKUP(AH$7,'Sun Curve Sum'!$A$7:$AG$161,5)</f>
        <v>34.5</v>
      </c>
      <c r="AI49" s="41" t="n">
        <f aca="false">VLOOKUP(AI$7,'Sun Curve Sum'!$A$7:$AG$161,5)</f>
        <v>39.75</v>
      </c>
      <c r="AJ49" s="41" t="n">
        <f aca="false">VLOOKUP(AJ$7,'Sun Curve Sum'!$A$7:$AG$161,5)</f>
        <v>33.375</v>
      </c>
      <c r="AK49" s="41" t="n">
        <f aca="false">VLOOKUP(AK$7,'Sun Curve Sum'!$A$7:$AG$161,5)</f>
        <v>28.5</v>
      </c>
      <c r="AL49" s="41" t="n">
        <f aca="false">VLOOKUP(AL$7,'Sun Curve Sum'!$A$7:$AG$161,5)</f>
        <v>25.875</v>
      </c>
      <c r="AM49" s="41" t="n">
        <f aca="false">VLOOKUP(AM$7,'Sun Curve Sum'!$A$7:$AG$161,5)</f>
        <v>28.688</v>
      </c>
      <c r="AN49" s="41" t="n">
        <f aca="false">VLOOKUP(AN$7,'Sun Curve Sum'!$A$7:$AG$161,5)</f>
        <v>30</v>
      </c>
      <c r="AO49" s="41" t="n">
        <f aca="false">VLOOKUP(AO$7,'Sun Curve Sum'!$A$7:$AG$161,5)</f>
        <v>29.25</v>
      </c>
      <c r="AP49" s="41" t="n">
        <f aca="false">VLOOKUP(AP$7,'Sun Curve Sum'!$A$7:$AG$161,5)</f>
        <v>27.75</v>
      </c>
      <c r="AQ49" s="41" t="n">
        <f aca="false">VLOOKUP(AQ$7,'Sun Curve Sum'!$A$7:$AG$161,5)</f>
        <v>26.25</v>
      </c>
      <c r="AR49" s="41" t="n">
        <f aca="false">VLOOKUP(AR$7,'Sun Curve Sum'!$A$7:$AG$161,5)</f>
        <v>26.25</v>
      </c>
      <c r="AS49" s="41" t="n">
        <f aca="false">VLOOKUP(AS$7,'Sun Curve Sum'!$A$7:$AG$161,5)</f>
        <v>29.625</v>
      </c>
      <c r="AT49" s="41" t="n">
        <f aca="false">VLOOKUP(AT$7,'Sun Curve Sum'!$A$7:$AG$161,5)</f>
        <v>37.125</v>
      </c>
      <c r="AU49" s="41" t="n">
        <f aca="false">VLOOKUP(AU$7,'Sun Curve Sum'!$A$7:$AG$161,5)</f>
        <v>43.875</v>
      </c>
      <c r="AV49" s="41" t="n">
        <f aca="false">VLOOKUP(AV$7,'Sun Curve Sum'!$A$7:$AG$161,5)</f>
        <v>40.125</v>
      </c>
      <c r="AW49" s="41" t="n">
        <f aca="false">VLOOKUP(AW$7,'Sun Curve Sum'!$A$7:$AG$161,5)</f>
        <v>29.813</v>
      </c>
      <c r="AX49" s="41" t="n">
        <f aca="false">VLOOKUP(AX$7,'Sun Curve Sum'!$A$7:$AG$161,5)</f>
        <v>27.75</v>
      </c>
      <c r="AY49" s="41" t="n">
        <f aca="false">VLOOKUP(AY$7,'Sun Curve Sum'!$A$7:$AG$161,5)</f>
        <v>30.1875</v>
      </c>
      <c r="AZ49" s="41" t="n">
        <f aca="false">VLOOKUP(AZ$7,'Sun Curve Sum'!$A$7:$AG$161,5)</f>
        <v>30.563</v>
      </c>
      <c r="BA49" s="41" t="n">
        <f aca="false">VLOOKUP(BA$7,'Sun Curve Sum'!$A$7:$AG$161,5)</f>
        <v>29.918</v>
      </c>
      <c r="BB49" s="41" t="n">
        <f aca="false">VLOOKUP(BB$7,'Sun Curve Sum'!$A$7:$AG$161,5)</f>
        <v>28.628</v>
      </c>
      <c r="BC49" s="41" t="n">
        <f aca="false">VLOOKUP(BC$7,'Sun Curve Sum'!$A$7:$AG$161,5)</f>
        <v>27.338</v>
      </c>
      <c r="BD49" s="41" t="n">
        <f aca="false">VLOOKUP(BD$7,'Sun Curve Sum'!$A$7:$AG$161,5)</f>
        <v>27.338</v>
      </c>
      <c r="BE49" s="41" t="n">
        <f aca="false">VLOOKUP(BE$7,'Sun Curve Sum'!$A$7:$AG$161,5)</f>
        <v>30.24</v>
      </c>
      <c r="BF49" s="41" t="n">
        <f aca="false">VLOOKUP(BF$7,'Sun Curve Sum'!$A$7:$AG$161,5)</f>
        <v>36.683</v>
      </c>
      <c r="BG49" s="41" t="n">
        <f aca="false">VLOOKUP(BG$7,'Sun Curve Sum'!$A$7:$AG$161,5)</f>
        <v>42.488</v>
      </c>
      <c r="BH49" s="41" t="n">
        <f aca="false">VLOOKUP(BH$7,'Sun Curve Sum'!$A$7:$AG$161,5)</f>
        <v>39.263</v>
      </c>
      <c r="BI49" s="41" t="n">
        <f aca="false">VLOOKUP(BI$7,'Sun Curve Sum'!$A$7:$AG$161,5)</f>
        <v>30.405</v>
      </c>
      <c r="BJ49" s="41" t="n">
        <f aca="false">VLOOKUP(BJ$7,'Sun Curve Sum'!$A$7:$AG$161,5)</f>
        <v>28.5</v>
      </c>
      <c r="BK49" s="41" t="n">
        <f aca="false">VLOOKUP(BK$7,'Sun Curve Sum'!$A$7:$AG$161,5)</f>
        <v>30.728</v>
      </c>
      <c r="BL49" s="41" t="n">
        <f aca="false">VLOOKUP(BL$7,'Sun Curve Sum'!$A$7:$AG$161,5)</f>
        <v>31.088</v>
      </c>
      <c r="BM49" s="41" t="n">
        <f aca="false">VLOOKUP(BM$7,'Sun Curve Sum'!$A$7:$AG$161,5)</f>
        <v>30.533</v>
      </c>
      <c r="BN49" s="41" t="n">
        <f aca="false">VLOOKUP(BN$7,'Sun Curve Sum'!$A$7:$AG$161,5)</f>
        <v>29.43</v>
      </c>
      <c r="BO49" s="41" t="n">
        <f aca="false">VLOOKUP(BO$7,'Sun Curve Sum'!$A$7:$AG$161,5)</f>
        <v>28.32</v>
      </c>
      <c r="BP49" s="41" t="n">
        <f aca="false">VLOOKUP(BP$7,'Sun Curve Sum'!$A$7:$AG$161,5)</f>
        <v>28.32</v>
      </c>
      <c r="BQ49" s="41" t="n">
        <f aca="false">VLOOKUP(BQ$7,'Sun Curve Sum'!$A$7:$AG$161,5)</f>
        <v>30.818</v>
      </c>
      <c r="BR49" s="41" t="n">
        <f aca="false">VLOOKUP(BR$7,'Sun Curve Sum'!$A$7:$AG$161,5)</f>
        <v>36.353</v>
      </c>
      <c r="BS49" s="41" t="n">
        <f aca="false">VLOOKUP(BS$7,'Sun Curve Sum'!$A$7:$AG$161,5)</f>
        <v>41.333</v>
      </c>
      <c r="BT49" s="41" t="n">
        <f aca="false">VLOOKUP(BT$7,'Sun Curve Sum'!$A$7:$AG$161,5)</f>
        <v>38.565</v>
      </c>
      <c r="BU49" s="41" t="n">
        <f aca="false">VLOOKUP(BU$7,'Sun Curve Sum'!$A$7:$AG$161,5)</f>
        <v>30.953</v>
      </c>
      <c r="BV49" s="41" t="n">
        <f aca="false">VLOOKUP(BV$7,'Sun Curve Sum'!$A$7:$AG$161,5)</f>
        <v>29.19</v>
      </c>
      <c r="BW49" s="41" t="n">
        <f aca="false">VLOOKUP(BW$7,'Sun Curve Sum'!$A$7:$AG$161,5)</f>
        <v>31.23</v>
      </c>
      <c r="BX49" s="41" t="n">
        <f aca="false">VLOOKUP(BX$7,'Sun Curve Sum'!$A$7:$AG$161,5)</f>
        <v>31.493</v>
      </c>
      <c r="BY49" s="41" t="n">
        <f aca="false">VLOOKUP(BY$7,'Sun Curve Sum'!$A$7:$AG$161,5)</f>
        <v>30.99</v>
      </c>
      <c r="BZ49" s="41" t="n">
        <f aca="false">VLOOKUP(BZ$7,'Sun Curve Sum'!$A$7:$AG$161,5)</f>
        <v>29.985</v>
      </c>
      <c r="CA49" s="41" t="n">
        <f aca="false">VLOOKUP(CA$7,'Sun Curve Sum'!$A$7:$AG$161,5)</f>
        <v>28.98</v>
      </c>
      <c r="CB49" s="41" t="n">
        <f aca="false">VLOOKUP(CB$7,'Sun Curve Sum'!$A$7:$AG$161,5)</f>
        <v>28.98</v>
      </c>
      <c r="CC49" s="41" t="n">
        <f aca="false">VLOOKUP(CC$7,'Sun Curve Sum'!$A$7:$AG$161,5)</f>
        <v>31.245</v>
      </c>
      <c r="CD49" s="41" t="n">
        <f aca="false">VLOOKUP(CD$7,'Sun Curve Sum'!$A$7:$AG$161,5)</f>
        <v>36.278</v>
      </c>
      <c r="CE49" s="41" t="n">
        <f aca="false">VLOOKUP(CE$7,'Sun Curve Sum'!$A$7:$AG$161,5)</f>
        <v>40.8</v>
      </c>
      <c r="CF49" s="41" t="n">
        <f aca="false">VLOOKUP(CF$7,'Sun Curve Sum'!$A$7:$AG$161,5)</f>
        <v>38.288</v>
      </c>
      <c r="CG49" s="41" t="n">
        <f aca="false">VLOOKUP(CG$7,'Sun Curve Sum'!$A$7:$AG$161,5)</f>
        <v>31.373</v>
      </c>
      <c r="CH49" s="41" t="n">
        <f aca="false">VLOOKUP(CH$7,'Sun Curve Sum'!$A$7:$AG$161,5)</f>
        <v>29.685</v>
      </c>
      <c r="CI49" s="41" t="n">
        <f aca="false">VLOOKUP(CI$7,'Sun Curve Sum'!$A$7:$AG$161,5)</f>
        <v>31.628</v>
      </c>
      <c r="CJ49" s="41" t="n">
        <f aca="false">VLOOKUP(CJ$7,'Sun Curve Sum'!$A$7:$AG$161,5)</f>
        <v>31.853</v>
      </c>
      <c r="CK49" s="41" t="n">
        <f aca="false">VLOOKUP(CK$7,'Sun Curve Sum'!$A$7:$AG$161,5)</f>
        <v>31.395</v>
      </c>
      <c r="CL49" s="41" t="n">
        <f aca="false">VLOOKUP(CL$7,'Sun Curve Sum'!$A$7:$AG$161,5)</f>
        <v>30.488</v>
      </c>
      <c r="CM49" s="41" t="n">
        <f aca="false">VLOOKUP(CM$7,'Sun Curve Sum'!$A$7:$AG$161,5)</f>
        <v>29.573</v>
      </c>
      <c r="CN49" s="41" t="n">
        <f aca="false">VLOOKUP(CN$7,'Sun Curve Sum'!$A$7:$AG$161,5)</f>
        <v>29.573</v>
      </c>
      <c r="CO49" s="41" t="n">
        <f aca="false">VLOOKUP(CO$7,'Sun Curve Sum'!$A$7:$AG$161,5)</f>
        <v>31.628</v>
      </c>
      <c r="CP49" s="41" t="n">
        <f aca="false">VLOOKUP(CP$7,'Sun Curve Sum'!$A$7:$AG$161,5)</f>
        <v>36.195</v>
      </c>
      <c r="CQ49" s="41" t="n">
        <f aca="false">VLOOKUP(CQ$7,'Sun Curve Sum'!$A$7:$AG$161,5)</f>
        <v>40.298</v>
      </c>
      <c r="CR49" s="41" t="n">
        <f aca="false">VLOOKUP(CR$7,'Sun Curve Sum'!$A$7:$AG$161,5)</f>
        <v>38.018</v>
      </c>
      <c r="CS49" s="41" t="n">
        <f aca="false">VLOOKUP(CS$7,'Sun Curve Sum'!$A$7:$AG$161,5)</f>
        <v>31.748</v>
      </c>
      <c r="CT49" s="41" t="n">
        <f aca="false">VLOOKUP(CT$7,'Sun Curve Sum'!$A$7:$AG$161,5)</f>
        <v>30.128</v>
      </c>
      <c r="CU49" s="41" t="n">
        <f aca="false">VLOOKUP(CU$7,'Sun Curve Sum'!$A$7:$AG$161,5)</f>
        <v>31.98</v>
      </c>
      <c r="CV49" s="41" t="n">
        <f aca="false">VLOOKUP(CV$7,'Sun Curve Sum'!$A$7:$AG$161,5)</f>
        <v>32.183</v>
      </c>
      <c r="CW49" s="41" t="n">
        <f aca="false">VLOOKUP(CW$7,'Sun Curve Sum'!$A$7:$AG$161,5)</f>
        <v>31.763</v>
      </c>
      <c r="CX49" s="41" t="n">
        <f aca="false">VLOOKUP(CX$7,'Sun Curve Sum'!$A$7:$AG$161,5)</f>
        <v>30.915</v>
      </c>
      <c r="CY49" s="41" t="n">
        <f aca="false">VLOOKUP(CY$7,'Sun Curve Sum'!$A$7:$AG$161,5)</f>
        <v>30.075</v>
      </c>
      <c r="CZ49" s="41" t="n">
        <f aca="false">VLOOKUP(CZ$7,'Sun Curve Sum'!$A$7:$AG$161,5)</f>
        <v>30.075</v>
      </c>
      <c r="DA49" s="41" t="n">
        <f aca="false">VLOOKUP(DA$7,'Sun Curve Sum'!$A$7:$AG$161,5)</f>
        <v>31.98</v>
      </c>
      <c r="DB49" s="41" t="n">
        <f aca="false">VLOOKUP(DB$7,'Sun Curve Sum'!$A$7:$AG$161,5)</f>
        <v>36.21</v>
      </c>
      <c r="DC49" s="41" t="n">
        <f aca="false">VLOOKUP(DC$7,'Sun Curve Sum'!$A$7:$AG$161,5)</f>
        <v>40.02</v>
      </c>
      <c r="DD49" s="41" t="n">
        <f aca="false">VLOOKUP(DD$7,'Sun Curve Sum'!$A$7:$AG$161,5)</f>
        <v>37.905</v>
      </c>
      <c r="DE49" s="41" t="n">
        <f aca="false">VLOOKUP(DE$7,'Sun Curve Sum'!$A$7:$AG$161,5)</f>
        <v>32.085</v>
      </c>
      <c r="DF49" s="41" t="n">
        <f aca="false">VLOOKUP(DF$7,'Sun Curve Sum'!$A$7:$AG$161,5)</f>
        <v>30.517</v>
      </c>
      <c r="DG49" s="41" t="n">
        <f aca="false">VLOOKUP(DG$7,'Sun Curve Sum'!$A$7:$AG$161,5)</f>
        <v>32.303</v>
      </c>
      <c r="DH49" s="41" t="n">
        <f aca="false">VLOOKUP(DH$7,'Sun Curve Sum'!$A$7:$AG$161,5)</f>
        <v>32.513</v>
      </c>
      <c r="DI49" s="41" t="n">
        <f aca="false">VLOOKUP(DI$7,'Sun Curve Sum'!$A$7:$AG$161,5)</f>
        <v>32.123</v>
      </c>
      <c r="DJ49" s="41" t="n">
        <f aca="false">VLOOKUP(DJ$7,'Sun Curve Sum'!$A$7:$AG$161,5)</f>
        <v>31.335</v>
      </c>
      <c r="DK49" s="41" t="n">
        <f aca="false">VLOOKUP(DK$7,'Sun Curve Sum'!$A$7:$AG$161,5)</f>
        <v>30.555</v>
      </c>
      <c r="DL49" s="41" t="n">
        <f aca="false">VLOOKUP(DL$7,'Sun Curve Sum'!$A$7:$AG$161,5)</f>
        <v>30.555</v>
      </c>
      <c r="DM49" s="41" t="n">
        <f aca="false">VLOOKUP(DM$7,'Sun Curve Sum'!$A$7:$AG$161,5)</f>
        <v>32.318</v>
      </c>
      <c r="DN49" s="41" t="n">
        <f aca="false">VLOOKUP(DN$7,'Sun Curve Sum'!$A$7:$AG$161,5)</f>
        <v>36.248</v>
      </c>
      <c r="DO49" s="41" t="n">
        <f aca="false">VLOOKUP(DO$7,'Sun Curve Sum'!$A$7:$AG$161,5)</f>
        <v>39.773</v>
      </c>
      <c r="DP49" s="41" t="n">
        <f aca="false">VLOOKUP(DP$7,'Sun Curve Sum'!$A$7:$AG$161,5)</f>
        <v>37.815</v>
      </c>
      <c r="DQ49" s="41" t="n">
        <f aca="false">VLOOKUP(DQ$7,'Sun Curve Sum'!$A$7:$AG$161,5)</f>
        <v>32.423</v>
      </c>
      <c r="DR49" s="41" t="n">
        <f aca="false">VLOOKUP(DR$7,'Sun Curve Sum'!$A$7:$AG$161,5)</f>
        <v>30.9</v>
      </c>
      <c r="DS49" s="41" t="n">
        <f aca="false">VLOOKUP(DS$7,'Sun Curve Sum'!$A$7:$AG$161,5)</f>
        <v>32.625</v>
      </c>
      <c r="DT49" s="41" t="n">
        <f aca="false">VLOOKUP(DT$7,'Sun Curve Sum'!$A$7:$AG$161,5)</f>
        <v>32.835</v>
      </c>
      <c r="DU49" s="41" t="n">
        <f aca="false">VLOOKUP(DU$7,'Sun Curve Sum'!$A$7:$AG$161,5)</f>
        <v>32.468</v>
      </c>
      <c r="DV49" s="41" t="n">
        <f aca="false">VLOOKUP(DV$7,'Sun Curve Sum'!$A$7:$AG$161,5)</f>
        <v>31.748</v>
      </c>
      <c r="DW49" s="41" t="n">
        <f aca="false">VLOOKUP(DW$7,'Sun Curve Sum'!$A$7:$AG$161,5)</f>
        <v>31.02</v>
      </c>
      <c r="DX49" s="41" t="n">
        <f aca="false">VLOOKUP(DX$7,'Sun Curve Sum'!$A$7:$AG$161,5)</f>
        <v>31.02</v>
      </c>
      <c r="DY49" s="41" t="n">
        <f aca="false">VLOOKUP(DY$7,'Sun Curve Sum'!$A$7:$AG$161,5)</f>
        <v>32.655</v>
      </c>
      <c r="DZ49" s="41" t="n">
        <f aca="false">VLOOKUP(DZ$7,'Sun Curve Sum'!$A$7:$AG$161,5)</f>
        <v>36.293</v>
      </c>
      <c r="EA49" s="41" t="n">
        <f aca="false">VLOOKUP(EA$7,'Sun Curve Sum'!$A$7:$AG$161,5)</f>
        <v>39.57</v>
      </c>
      <c r="EB49" s="41" t="n">
        <f aca="false">VLOOKUP(EB$7,'Sun Curve Sum'!$A$7:$AG$161,5)</f>
        <v>37.755</v>
      </c>
      <c r="EC49" s="41" t="n">
        <f aca="false">VLOOKUP(EC$7,'Sun Curve Sum'!$A$7:$AG$161,5)</f>
        <v>32.753</v>
      </c>
      <c r="ED49" s="41" t="n">
        <f aca="false">VLOOKUP(ED$7,'Sun Curve Sum'!$A$7:$AG$161,5)</f>
        <v>31.275</v>
      </c>
      <c r="EE49" s="41" t="n">
        <f aca="false">VLOOKUP(EE$7,'Sun Curve Sum'!$A$7:$AG$161,5)</f>
        <v>32.94</v>
      </c>
      <c r="EF49" s="32"/>
      <c r="EG49" s="32"/>
      <c r="EH49" s="32"/>
      <c r="EI49" s="32"/>
      <c r="EJ49" s="32"/>
      <c r="EK49" s="32"/>
      <c r="EL49" s="32"/>
      <c r="EM49" s="32"/>
      <c r="EN49" s="32"/>
      <c r="EO49" s="32"/>
      <c r="EP49" s="32"/>
      <c r="EQ49" s="32"/>
      <c r="ER49" s="32"/>
      <c r="ES49" s="32"/>
      <c r="ET49" s="32"/>
      <c r="EU49" s="32"/>
      <c r="EV49" s="32"/>
      <c r="EW49" s="32"/>
      <c r="EX49" s="32"/>
      <c r="EY49" s="32"/>
      <c r="EZ49" s="32"/>
      <c r="FA49" s="32"/>
      <c r="FB49" s="32"/>
      <c r="FC49" s="32"/>
      <c r="FD49" s="32"/>
      <c r="FE49" s="32"/>
      <c r="FF49" s="32"/>
      <c r="FG49" s="32"/>
      <c r="FH49" s="32"/>
      <c r="FI49" s="32"/>
      <c r="FJ49" s="32"/>
      <c r="FK49" s="32"/>
      <c r="FL49" s="32"/>
      <c r="FM49" s="32"/>
      <c r="FN49" s="32"/>
      <c r="FO49" s="32"/>
      <c r="FP49" s="32"/>
      <c r="FQ49" s="32"/>
      <c r="FR49" s="32"/>
      <c r="FS49" s="32"/>
      <c r="FT49" s="32"/>
      <c r="FU49" s="32"/>
      <c r="FV49" s="32"/>
      <c r="FW49" s="32"/>
      <c r="FX49" s="32"/>
      <c r="FY49" s="32"/>
      <c r="FZ49" s="32"/>
      <c r="GA49" s="32"/>
      <c r="GB49" s="32"/>
      <c r="GC49" s="32"/>
      <c r="GD49" s="32"/>
      <c r="GE49" s="32"/>
      <c r="GF49" s="32"/>
      <c r="GG49" s="32"/>
      <c r="GH49" s="32"/>
      <c r="GI49" s="32"/>
      <c r="GJ49" s="32"/>
      <c r="GK49" s="32"/>
      <c r="GL49" s="32"/>
      <c r="GM49" s="32"/>
      <c r="GN49" s="32"/>
      <c r="GO49" s="32"/>
      <c r="GP49" s="32"/>
      <c r="GQ49" s="32"/>
      <c r="GR49" s="32"/>
      <c r="GS49" s="32"/>
      <c r="GT49" s="32"/>
      <c r="GU49" s="32"/>
      <c r="GV49" s="32"/>
      <c r="GW49" s="32"/>
      <c r="GX49" s="32"/>
      <c r="GY49" s="32"/>
      <c r="GZ49" s="32"/>
      <c r="HA49" s="32"/>
      <c r="HB49" s="32"/>
      <c r="HC49" s="32"/>
      <c r="HD49" s="32"/>
      <c r="HE49" s="32"/>
      <c r="HF49" s="32"/>
      <c r="HG49" s="32"/>
      <c r="HH49" s="32"/>
      <c r="HI49" s="32"/>
      <c r="HJ49" s="32"/>
      <c r="HK49" s="32"/>
      <c r="HL49" s="32"/>
      <c r="HM49" s="32"/>
      <c r="HN49" s="32"/>
      <c r="HO49" s="32"/>
      <c r="HP49" s="32"/>
      <c r="HQ49" s="32"/>
      <c r="HR49" s="32"/>
      <c r="HS49" s="32"/>
      <c r="HT49" s="32"/>
      <c r="HU49" s="32"/>
      <c r="HV49" s="32"/>
      <c r="HW49" s="32"/>
      <c r="HX49" s="32"/>
      <c r="HY49" s="32"/>
      <c r="HZ49" s="32"/>
      <c r="IA49" s="32"/>
      <c r="IB49" s="32"/>
      <c r="IC49" s="32"/>
      <c r="ID49" s="32"/>
      <c r="IE49" s="32"/>
      <c r="IF49" s="32"/>
      <c r="IG49" s="32"/>
      <c r="IH49" s="32"/>
      <c r="II49" s="32"/>
      <c r="IJ49" s="32"/>
      <c r="IK49" s="32"/>
      <c r="IL49" s="32"/>
      <c r="IM49" s="32"/>
      <c r="IN49" s="32"/>
      <c r="IO49" s="32"/>
      <c r="IP49" s="32"/>
      <c r="IQ49" s="32"/>
      <c r="IR49" s="32"/>
      <c r="IS49" s="32"/>
      <c r="IT49" s="32"/>
      <c r="IU49" s="32"/>
      <c r="IV49" s="32"/>
      <c r="IW49" s="32"/>
    </row>
    <row r="50" customFormat="false" ht="14.1" hidden="false" customHeight="true" outlineLevel="0" collapsed="false">
      <c r="A50" s="33" t="s">
        <v>17</v>
      </c>
      <c r="B50" s="46"/>
      <c r="C50" s="31" t="n">
        <f aca="false">AVERAGE(D50:F50)</f>
        <v>23.9124998982747</v>
      </c>
      <c r="D50" s="41" t="n">
        <f aca="true">IF(ISERROR(AVERAGE(OFFSET('Sun Curve Sum'!$I$6,1,0,2,1))),0,AVERAGE(OFFSET('Sun Curve Sum'!$I$6,1,0,2,1)))</f>
        <v>27.1875</v>
      </c>
      <c r="E50" s="41" t="n">
        <f aca="true">IF(ISERROR((SUM(OFFSET('Sun Curve Sum'!$I$6,3,0,2,1))+3*'Sun Curve Sum Backup'!$I$9)/5),'Sun Curve Sum Backup'!$I$9,(SUM(OFFSET('Sun Curve Sum'!$I$6,3,0,2,1))+3*'Sun Curve Sum Backup'!$I$9)/5)</f>
        <v>20.1749996948242</v>
      </c>
      <c r="F50" s="41" t="n">
        <f aca="false">VLOOKUP(F$7,'Sun Curve Sum'!$A$7:$AG$161,9)</f>
        <v>24.375</v>
      </c>
      <c r="G50" s="277" t="n">
        <f aca="false">AVERAGE(D50,E50,F50)</f>
        <v>23.9124998982747</v>
      </c>
      <c r="H50" s="283" t="n">
        <f aca="false">AB50</f>
        <v>24.9375</v>
      </c>
      <c r="I50" s="283" t="n">
        <f aca="false">AC50</f>
        <v>24.9375</v>
      </c>
      <c r="J50" s="283" t="n">
        <f aca="false">AD50</f>
        <v>23.25</v>
      </c>
      <c r="K50" s="283" t="n">
        <f aca="false">AE50</f>
        <v>22.3125</v>
      </c>
      <c r="L50" s="283" t="n">
        <f aca="false">AF50</f>
        <v>22.3125</v>
      </c>
      <c r="M50" s="283" t="n">
        <f aca="false">AG50</f>
        <v>27.375</v>
      </c>
      <c r="N50" s="283" t="n">
        <f aca="false">AH50</f>
        <v>33.9375</v>
      </c>
      <c r="O50" s="283" t="n">
        <f aca="false">AI50</f>
        <v>39.1875</v>
      </c>
      <c r="P50" s="283" t="n">
        <f aca="false">AJ50</f>
        <v>30.1875</v>
      </c>
      <c r="Q50" s="283" t="n">
        <f aca="false">AK50</f>
        <v>27.1875</v>
      </c>
      <c r="R50" s="283" t="n">
        <f aca="false">AL50</f>
        <v>26.625</v>
      </c>
      <c r="S50" s="283" t="n">
        <f aca="false">AM50</f>
        <v>28.3125</v>
      </c>
      <c r="T50" s="277" t="n">
        <f aca="false">AVERAGE(AB50:AM50)</f>
        <v>27.546875</v>
      </c>
      <c r="U50" s="277" t="n">
        <f aca="false">AVERAGE(AN50:AY50)</f>
        <v>22.734375</v>
      </c>
      <c r="V50" s="277" t="n">
        <f aca="false">AVERAGE(AZ50:EE50)</f>
        <v>25.2285714285714</v>
      </c>
      <c r="W50" s="284"/>
      <c r="X50" s="285" t="n">
        <f aca="false">AVERAGE(D50:F50,AB50:EE50)</f>
        <v>25.1739864837372</v>
      </c>
      <c r="Y50" s="281"/>
      <c r="Z50" s="282"/>
      <c r="AA50" s="32"/>
      <c r="AB50" s="41" t="n">
        <f aca="false">VLOOKUP(AB$7,'Sun Curve Sum'!$A$7:$AG$161,9)</f>
        <v>24.9375</v>
      </c>
      <c r="AC50" s="41" t="n">
        <f aca="false">VLOOKUP(AC$7,'Sun Curve Sum'!$A$7:$AG$161,9)</f>
        <v>24.9375</v>
      </c>
      <c r="AD50" s="41" t="n">
        <f aca="false">VLOOKUP(AD$7,'Sun Curve Sum'!$A$7:$AG$161,9)</f>
        <v>23.25</v>
      </c>
      <c r="AE50" s="41" t="n">
        <f aca="false">VLOOKUP(AE$7,'Sun Curve Sum'!$A$7:$AG$161,9)</f>
        <v>22.3125</v>
      </c>
      <c r="AF50" s="41" t="n">
        <f aca="false">VLOOKUP(AF$7,'Sun Curve Sum'!$A$7:$AG$161,9)</f>
        <v>22.3125</v>
      </c>
      <c r="AG50" s="41" t="n">
        <f aca="false">VLOOKUP(AG$7,'Sun Curve Sum'!$A$7:$AG$161,9)</f>
        <v>27.375</v>
      </c>
      <c r="AH50" s="41" t="n">
        <f aca="false">VLOOKUP(AH$7,'Sun Curve Sum'!$A$7:$AG$161,9)</f>
        <v>33.9375</v>
      </c>
      <c r="AI50" s="41" t="n">
        <f aca="false">VLOOKUP(AI$7,'Sun Curve Sum'!$A$7:$AG$161,9)</f>
        <v>39.1875</v>
      </c>
      <c r="AJ50" s="41" t="n">
        <f aca="false">VLOOKUP(AJ$7,'Sun Curve Sum'!$A$7:$AG$161,9)</f>
        <v>30.1875</v>
      </c>
      <c r="AK50" s="41" t="n">
        <f aca="false">VLOOKUP(AK$7,'Sun Curve Sum'!$A$7:$AG$161,9)</f>
        <v>27.1875</v>
      </c>
      <c r="AL50" s="41" t="n">
        <f aca="false">VLOOKUP(AL$7,'Sun Curve Sum'!$A$7:$AG$161,9)</f>
        <v>26.625</v>
      </c>
      <c r="AM50" s="41" t="n">
        <f aca="false">VLOOKUP(AM$7,'Sun Curve Sum'!$A$7:$AG$161,9)</f>
        <v>28.3125</v>
      </c>
      <c r="AN50" s="41" t="n">
        <f aca="false">VLOOKUP(AN$7,'Sun Curve Sum'!$A$7:$AG$161,9)</f>
        <v>21.375</v>
      </c>
      <c r="AO50" s="41" t="n">
        <f aca="false">VLOOKUP(AO$7,'Sun Curve Sum'!$A$7:$AG$161,9)</f>
        <v>20.625</v>
      </c>
      <c r="AP50" s="41" t="n">
        <f aca="false">VLOOKUP(AP$7,'Sun Curve Sum'!$A$7:$AG$161,9)</f>
        <v>18.75</v>
      </c>
      <c r="AQ50" s="41" t="n">
        <f aca="false">VLOOKUP(AQ$7,'Sun Curve Sum'!$A$7:$AG$161,9)</f>
        <v>17.625</v>
      </c>
      <c r="AR50" s="41" t="n">
        <f aca="false">VLOOKUP(AR$7,'Sun Curve Sum'!$A$7:$AG$161,9)</f>
        <v>18.375</v>
      </c>
      <c r="AS50" s="41" t="n">
        <f aca="false">VLOOKUP(AS$7,'Sun Curve Sum'!$A$7:$AG$161,9)</f>
        <v>21.375</v>
      </c>
      <c r="AT50" s="41" t="n">
        <f aca="false">VLOOKUP(AT$7,'Sun Curve Sum'!$A$7:$AG$161,9)</f>
        <v>29.0625</v>
      </c>
      <c r="AU50" s="41" t="n">
        <f aca="false">VLOOKUP(AU$7,'Sun Curve Sum'!$A$7:$AG$161,9)</f>
        <v>35.625</v>
      </c>
      <c r="AV50" s="41" t="n">
        <f aca="false">VLOOKUP(AV$7,'Sun Curve Sum'!$A$7:$AG$161,9)</f>
        <v>28.125</v>
      </c>
      <c r="AW50" s="41" t="n">
        <f aca="false">VLOOKUP(AW$7,'Sun Curve Sum'!$A$7:$AG$161,9)</f>
        <v>21</v>
      </c>
      <c r="AX50" s="41" t="n">
        <f aca="false">VLOOKUP(AX$7,'Sun Curve Sum'!$A$7:$AG$161,9)</f>
        <v>19.125</v>
      </c>
      <c r="AY50" s="41" t="n">
        <f aca="false">VLOOKUP(AY$7,'Sun Curve Sum'!$A$7:$AG$161,9)</f>
        <v>21.75</v>
      </c>
      <c r="AZ50" s="41" t="n">
        <f aca="false">VLOOKUP(AZ$7,'Sun Curve Sum'!$A$7:$AG$161,9)</f>
        <v>14.4375</v>
      </c>
      <c r="BA50" s="41" t="n">
        <f aca="false">VLOOKUP(BA$7,'Sun Curve Sum'!$A$7:$AG$161,9)</f>
        <v>16.125</v>
      </c>
      <c r="BB50" s="41" t="n">
        <f aca="false">VLOOKUP(BB$7,'Sun Curve Sum'!$A$7:$AG$161,9)</f>
        <v>13.875</v>
      </c>
      <c r="BC50" s="41" t="n">
        <f aca="false">VLOOKUP(BC$7,'Sun Curve Sum'!$A$7:$AG$161,9)</f>
        <v>19.875</v>
      </c>
      <c r="BD50" s="41" t="n">
        <f aca="false">VLOOKUP(BD$7,'Sun Curve Sum'!$A$7:$AG$161,9)</f>
        <v>19.875</v>
      </c>
      <c r="BE50" s="41" t="n">
        <f aca="false">VLOOKUP(BE$7,'Sun Curve Sum'!$A$7:$AG$161,9)</f>
        <v>24.375</v>
      </c>
      <c r="BF50" s="41" t="n">
        <f aca="false">VLOOKUP(BF$7,'Sun Curve Sum'!$A$7:$AG$161,9)</f>
        <v>27.375</v>
      </c>
      <c r="BG50" s="41" t="n">
        <f aca="false">VLOOKUP(BG$7,'Sun Curve Sum'!$A$7:$AG$161,9)</f>
        <v>34.125</v>
      </c>
      <c r="BH50" s="41" t="n">
        <f aca="false">VLOOKUP(BH$7,'Sun Curve Sum'!$A$7:$AG$161,9)</f>
        <v>21.9375</v>
      </c>
      <c r="BI50" s="41" t="n">
        <f aca="false">VLOOKUP(BI$7,'Sun Curve Sum'!$A$7:$AG$161,9)</f>
        <v>22.875</v>
      </c>
      <c r="BJ50" s="41" t="n">
        <f aca="false">VLOOKUP(BJ$7,'Sun Curve Sum'!$A$7:$AG$161,9)</f>
        <v>19.5</v>
      </c>
      <c r="BK50" s="41" t="n">
        <f aca="false">VLOOKUP(BK$7,'Sun Curve Sum'!$A$7:$AG$161,9)</f>
        <v>21.5625</v>
      </c>
      <c r="BL50" s="41" t="n">
        <f aca="false">VLOOKUP(BL$7,'Sun Curve Sum'!$A$7:$AG$161,9)</f>
        <v>14.4375</v>
      </c>
      <c r="BM50" s="41" t="n">
        <f aca="false">VLOOKUP(BM$7,'Sun Curve Sum'!$A$7:$AG$161,9)</f>
        <v>16.125</v>
      </c>
      <c r="BN50" s="41" t="n">
        <f aca="false">VLOOKUP(BN$7,'Sun Curve Sum'!$A$7:$AG$161,9)</f>
        <v>13.875</v>
      </c>
      <c r="BO50" s="41" t="n">
        <f aca="false">VLOOKUP(BO$7,'Sun Curve Sum'!$A$7:$AG$161,9)</f>
        <v>19.125</v>
      </c>
      <c r="BP50" s="41" t="n">
        <f aca="false">VLOOKUP(BP$7,'Sun Curve Sum'!$A$7:$AG$161,9)</f>
        <v>19.125</v>
      </c>
      <c r="BQ50" s="41" t="n">
        <f aca="false">VLOOKUP(BQ$7,'Sun Curve Sum'!$A$7:$AG$161,9)</f>
        <v>22.875</v>
      </c>
      <c r="BR50" s="41" t="n">
        <f aca="false">VLOOKUP(BR$7,'Sun Curve Sum'!$A$7:$AG$161,9)</f>
        <v>20.625</v>
      </c>
      <c r="BS50" s="41" t="n">
        <f aca="false">VLOOKUP(BS$7,'Sun Curve Sum'!$A$7:$AG$161,9)</f>
        <v>27.375</v>
      </c>
      <c r="BT50" s="41" t="n">
        <f aca="false">VLOOKUP(BT$7,'Sun Curve Sum'!$A$7:$AG$161,9)</f>
        <v>17.4375</v>
      </c>
      <c r="BU50" s="41" t="n">
        <f aca="false">VLOOKUP(BU$7,'Sun Curve Sum'!$A$7:$AG$161,9)</f>
        <v>20.625</v>
      </c>
      <c r="BV50" s="41" t="n">
        <f aca="false">VLOOKUP(BV$7,'Sun Curve Sum'!$A$7:$AG$161,9)</f>
        <v>17.625</v>
      </c>
      <c r="BW50" s="41" t="n">
        <f aca="false">VLOOKUP(BW$7,'Sun Curve Sum'!$A$7:$AG$161,9)</f>
        <v>19.6875</v>
      </c>
      <c r="BX50" s="41" t="n">
        <f aca="false">VLOOKUP(BX$7,'Sun Curve Sum'!$A$7:$AG$161,9)</f>
        <v>14.625</v>
      </c>
      <c r="BY50" s="41" t="n">
        <f aca="false">VLOOKUP(BY$7,'Sun Curve Sum'!$A$7:$AG$161,9)</f>
        <v>16.3125</v>
      </c>
      <c r="BZ50" s="41" t="n">
        <f aca="false">VLOOKUP(BZ$7,'Sun Curve Sum'!$A$7:$AG$161,9)</f>
        <v>14.0625</v>
      </c>
      <c r="CA50" s="41" t="n">
        <f aca="false">VLOOKUP(CA$7,'Sun Curve Sum'!$A$7:$AG$161,9)</f>
        <v>19.3125</v>
      </c>
      <c r="CB50" s="41" t="n">
        <f aca="false">VLOOKUP(CB$7,'Sun Curve Sum'!$A$7:$AG$161,9)</f>
        <v>19.3125</v>
      </c>
      <c r="CC50" s="41" t="n">
        <f aca="false">VLOOKUP(CC$7,'Sun Curve Sum'!$A$7:$AG$161,9)</f>
        <v>23.0625</v>
      </c>
      <c r="CD50" s="41" t="n">
        <f aca="false">VLOOKUP(CD$7,'Sun Curve Sum'!$A$7:$AG$161,9)</f>
        <v>20.8125</v>
      </c>
      <c r="CE50" s="41" t="n">
        <f aca="false">VLOOKUP(CE$7,'Sun Curve Sum'!$A$7:$AG$161,9)</f>
        <v>27.5625</v>
      </c>
      <c r="CF50" s="41" t="n">
        <f aca="false">VLOOKUP(CF$7,'Sun Curve Sum'!$A$7:$AG$161,9)</f>
        <v>17.625</v>
      </c>
      <c r="CG50" s="41" t="n">
        <f aca="false">VLOOKUP(CG$7,'Sun Curve Sum'!$A$7:$AG$161,9)</f>
        <v>20.8125</v>
      </c>
      <c r="CH50" s="41" t="n">
        <f aca="false">VLOOKUP(CH$7,'Sun Curve Sum'!$A$7:$AG$161,9)</f>
        <v>17.8125</v>
      </c>
      <c r="CI50" s="41" t="n">
        <f aca="false">VLOOKUP(CI$7,'Sun Curve Sum'!$A$7:$AG$161,9)</f>
        <v>19.875</v>
      </c>
      <c r="CJ50" s="41" t="n">
        <f aca="false">VLOOKUP(CJ$7,'Sun Curve Sum'!$A$7:$AG$161,9)</f>
        <v>21.6375</v>
      </c>
      <c r="CK50" s="41" t="n">
        <f aca="false">VLOOKUP(CK$7,'Sun Curve Sum'!$A$7:$AG$161,9)</f>
        <v>23.325</v>
      </c>
      <c r="CL50" s="41" t="n">
        <f aca="false">VLOOKUP(CL$7,'Sun Curve Sum'!$A$7:$AG$161,9)</f>
        <v>21.075</v>
      </c>
      <c r="CM50" s="41" t="n">
        <f aca="false">VLOOKUP(CM$7,'Sun Curve Sum'!$A$7:$AG$161,9)</f>
        <v>26.325</v>
      </c>
      <c r="CN50" s="41" t="n">
        <f aca="false">VLOOKUP(CN$7,'Sun Curve Sum'!$A$7:$AG$161,9)</f>
        <v>26.325</v>
      </c>
      <c r="CO50" s="41" t="n">
        <f aca="false">VLOOKUP(CO$7,'Sun Curve Sum'!$A$7:$AG$161,9)</f>
        <v>30.825</v>
      </c>
      <c r="CP50" s="41" t="n">
        <f aca="false">VLOOKUP(CP$7,'Sun Curve Sum'!$A$7:$AG$161,9)</f>
        <v>36.075</v>
      </c>
      <c r="CQ50" s="41" t="n">
        <f aca="false">VLOOKUP(CQ$7,'Sun Curve Sum'!$A$7:$AG$161,9)</f>
        <v>42.825</v>
      </c>
      <c r="CR50" s="41" t="n">
        <f aca="false">VLOOKUP(CR$7,'Sun Curve Sum'!$A$7:$AG$161,9)</f>
        <v>29.8875</v>
      </c>
      <c r="CS50" s="41" t="n">
        <f aca="false">VLOOKUP(CS$7,'Sun Curve Sum'!$A$7:$AG$161,9)</f>
        <v>30.075</v>
      </c>
      <c r="CT50" s="41" t="n">
        <f aca="false">VLOOKUP(CT$7,'Sun Curve Sum'!$A$7:$AG$161,9)</f>
        <v>27.075</v>
      </c>
      <c r="CU50" s="41" t="n">
        <f aca="false">VLOOKUP(CU$7,'Sun Curve Sum'!$A$7:$AG$161,9)</f>
        <v>29.1375</v>
      </c>
      <c r="CV50" s="41" t="n">
        <f aca="false">VLOOKUP(CV$7,'Sun Curve Sum'!$A$7:$AG$161,9)</f>
        <v>21.9</v>
      </c>
      <c r="CW50" s="41" t="n">
        <f aca="false">VLOOKUP(CW$7,'Sun Curve Sum'!$A$7:$AG$161,9)</f>
        <v>23.5875</v>
      </c>
      <c r="CX50" s="41" t="n">
        <f aca="false">VLOOKUP(CX$7,'Sun Curve Sum'!$A$7:$AG$161,9)</f>
        <v>21.3375</v>
      </c>
      <c r="CY50" s="41" t="n">
        <f aca="false">VLOOKUP(CY$7,'Sun Curve Sum'!$A$7:$AG$161,9)</f>
        <v>26.5875</v>
      </c>
      <c r="CZ50" s="41" t="n">
        <f aca="false">VLOOKUP(CZ$7,'Sun Curve Sum'!$A$7:$AG$161,9)</f>
        <v>26.5875</v>
      </c>
      <c r="DA50" s="41" t="n">
        <f aca="false">VLOOKUP(DA$7,'Sun Curve Sum'!$A$7:$AG$161,9)</f>
        <v>31.0875</v>
      </c>
      <c r="DB50" s="41" t="n">
        <f aca="false">VLOOKUP(DB$7,'Sun Curve Sum'!$A$7:$AG$161,9)</f>
        <v>36.3375</v>
      </c>
      <c r="DC50" s="41" t="n">
        <f aca="false">VLOOKUP(DC$7,'Sun Curve Sum'!$A$7:$AG$161,9)</f>
        <v>43.0875</v>
      </c>
      <c r="DD50" s="41" t="n">
        <f aca="false">VLOOKUP(DD$7,'Sun Curve Sum'!$A$7:$AG$161,9)</f>
        <v>30.15</v>
      </c>
      <c r="DE50" s="41" t="n">
        <f aca="false">VLOOKUP(DE$7,'Sun Curve Sum'!$A$7:$AG$161,9)</f>
        <v>30.3375</v>
      </c>
      <c r="DF50" s="41" t="n">
        <f aca="false">VLOOKUP(DF$7,'Sun Curve Sum'!$A$7:$AG$161,9)</f>
        <v>27.3375</v>
      </c>
      <c r="DG50" s="41" t="n">
        <f aca="false">VLOOKUP(DG$7,'Sun Curve Sum'!$A$7:$AG$161,9)</f>
        <v>29.4</v>
      </c>
      <c r="DH50" s="41" t="n">
        <f aca="false">VLOOKUP(DH$7,'Sun Curve Sum'!$A$7:$AG$161,9)</f>
        <v>22.275</v>
      </c>
      <c r="DI50" s="41" t="n">
        <f aca="false">VLOOKUP(DI$7,'Sun Curve Sum'!$A$7:$AG$161,9)</f>
        <v>23.9625</v>
      </c>
      <c r="DJ50" s="41" t="n">
        <f aca="false">VLOOKUP(DJ$7,'Sun Curve Sum'!$A$7:$AG$161,9)</f>
        <v>21.7125</v>
      </c>
      <c r="DK50" s="41" t="n">
        <f aca="false">VLOOKUP(DK$7,'Sun Curve Sum'!$A$7:$AG$161,9)</f>
        <v>27</v>
      </c>
      <c r="DL50" s="41" t="n">
        <f aca="false">VLOOKUP(DL$7,'Sun Curve Sum'!$A$7:$AG$161,9)</f>
        <v>27</v>
      </c>
      <c r="DM50" s="41" t="n">
        <f aca="false">VLOOKUP(DM$7,'Sun Curve Sum'!$A$7:$AG$161,9)</f>
        <v>31.5</v>
      </c>
      <c r="DN50" s="41" t="n">
        <f aca="false">VLOOKUP(DN$7,'Sun Curve Sum'!$A$7:$AG$161,9)</f>
        <v>36.75</v>
      </c>
      <c r="DO50" s="41" t="n">
        <f aca="false">VLOOKUP(DO$7,'Sun Curve Sum'!$A$7:$AG$161,9)</f>
        <v>43.5</v>
      </c>
      <c r="DP50" s="41" t="n">
        <f aca="false">VLOOKUP(DP$7,'Sun Curve Sum'!$A$7:$AG$161,9)</f>
        <v>30.525</v>
      </c>
      <c r="DQ50" s="41" t="n">
        <f aca="false">VLOOKUP(DQ$7,'Sun Curve Sum'!$A$7:$AG$161,9)</f>
        <v>30.75</v>
      </c>
      <c r="DR50" s="41" t="n">
        <f aca="false">VLOOKUP(DR$7,'Sun Curve Sum'!$A$7:$AG$161,9)</f>
        <v>27.75</v>
      </c>
      <c r="DS50" s="41" t="n">
        <f aca="false">VLOOKUP(DS$7,'Sun Curve Sum'!$A$7:$AG$161,9)</f>
        <v>29.775</v>
      </c>
      <c r="DT50" s="41" t="n">
        <f aca="false">VLOOKUP(DT$7,'Sun Curve Sum'!$A$7:$AG$161,9)</f>
        <v>22.65</v>
      </c>
      <c r="DU50" s="41" t="n">
        <f aca="false">VLOOKUP(DU$7,'Sun Curve Sum'!$A$7:$AG$161,9)</f>
        <v>24.3375</v>
      </c>
      <c r="DV50" s="41" t="n">
        <f aca="false">VLOOKUP(DV$7,'Sun Curve Sum'!$A$7:$AG$161,9)</f>
        <v>22.0875</v>
      </c>
      <c r="DW50" s="41" t="n">
        <f aca="false">VLOOKUP(DW$7,'Sun Curve Sum'!$A$7:$AG$161,9)</f>
        <v>27.5625</v>
      </c>
      <c r="DX50" s="41" t="n">
        <f aca="false">VLOOKUP(DX$7,'Sun Curve Sum'!$A$7:$AG$161,9)</f>
        <v>27.5625</v>
      </c>
      <c r="DY50" s="41" t="n">
        <f aca="false">VLOOKUP(DY$7,'Sun Curve Sum'!$A$7:$AG$161,9)</f>
        <v>32.0625</v>
      </c>
      <c r="DZ50" s="41" t="n">
        <f aca="false">VLOOKUP(DZ$7,'Sun Curve Sum'!$A$7:$AG$161,9)</f>
        <v>37.3125</v>
      </c>
      <c r="EA50" s="41" t="n">
        <f aca="false">VLOOKUP(EA$7,'Sun Curve Sum'!$A$7:$AG$161,9)</f>
        <v>44.0625</v>
      </c>
      <c r="EB50" s="41" t="n">
        <f aca="false">VLOOKUP(EB$7,'Sun Curve Sum'!$A$7:$AG$161,9)</f>
        <v>30.9</v>
      </c>
      <c r="EC50" s="41" t="n">
        <f aca="false">VLOOKUP(EC$7,'Sun Curve Sum'!$A$7:$AG$161,9)</f>
        <v>31.3125</v>
      </c>
      <c r="ED50" s="41" t="n">
        <f aca="false">VLOOKUP(ED$7,'Sun Curve Sum'!$A$7:$AG$161,9)</f>
        <v>28.3125</v>
      </c>
      <c r="EE50" s="41" t="n">
        <f aca="false">VLOOKUP(EE$7,'Sun Curve Sum'!$A$7:$AG$161,9)</f>
        <v>30.15</v>
      </c>
      <c r="EF50" s="32"/>
      <c r="EG50" s="32"/>
      <c r="EH50" s="32"/>
      <c r="EI50" s="32"/>
      <c r="EJ50" s="32"/>
      <c r="EK50" s="32"/>
      <c r="EL50" s="32"/>
      <c r="EM50" s="32"/>
      <c r="EN50" s="32"/>
      <c r="EO50" s="32"/>
      <c r="EP50" s="32"/>
      <c r="EQ50" s="32"/>
      <c r="ER50" s="32"/>
      <c r="ES50" s="32"/>
      <c r="ET50" s="32"/>
      <c r="EU50" s="32"/>
      <c r="EV50" s="32"/>
      <c r="EW50" s="32"/>
      <c r="EX50" s="32"/>
      <c r="EY50" s="32"/>
      <c r="EZ50" s="32"/>
      <c r="FA50" s="32"/>
      <c r="FB50" s="32"/>
      <c r="FC50" s="32"/>
      <c r="FD50" s="32"/>
      <c r="FE50" s="32"/>
      <c r="FF50" s="32"/>
      <c r="FG50" s="32"/>
      <c r="FH50" s="32"/>
      <c r="FI50" s="32"/>
      <c r="FJ50" s="32"/>
      <c r="FK50" s="32"/>
      <c r="FL50" s="32"/>
      <c r="FM50" s="32"/>
      <c r="FN50" s="32"/>
      <c r="FO50" s="32"/>
      <c r="FP50" s="32"/>
      <c r="FQ50" s="32"/>
      <c r="FR50" s="32"/>
      <c r="FS50" s="32"/>
      <c r="FT50" s="32"/>
      <c r="FU50" s="32"/>
      <c r="FV50" s="32"/>
      <c r="FW50" s="32"/>
      <c r="FX50" s="32"/>
      <c r="FY50" s="32"/>
      <c r="FZ50" s="32"/>
      <c r="GA50" s="32"/>
      <c r="GB50" s="32"/>
      <c r="GC50" s="32"/>
      <c r="GD50" s="32"/>
      <c r="GE50" s="32"/>
      <c r="GF50" s="32"/>
      <c r="GG50" s="32"/>
      <c r="GH50" s="32"/>
      <c r="GI50" s="32"/>
      <c r="GJ50" s="32"/>
      <c r="GK50" s="32"/>
      <c r="GL50" s="32"/>
      <c r="GM50" s="32"/>
      <c r="GN50" s="32"/>
      <c r="GO50" s="32"/>
      <c r="GP50" s="32"/>
      <c r="GQ50" s="32"/>
      <c r="GR50" s="32"/>
      <c r="GS50" s="32"/>
      <c r="GT50" s="32"/>
      <c r="GU50" s="32"/>
      <c r="GV50" s="32"/>
      <c r="GW50" s="32"/>
      <c r="GX50" s="32"/>
      <c r="GY50" s="32"/>
      <c r="GZ50" s="32"/>
      <c r="HA50" s="32"/>
      <c r="HB50" s="32"/>
      <c r="HC50" s="32"/>
      <c r="HD50" s="32"/>
      <c r="HE50" s="32"/>
      <c r="HF50" s="32"/>
      <c r="HG50" s="32"/>
      <c r="HH50" s="32"/>
      <c r="HI50" s="32"/>
      <c r="HJ50" s="32"/>
      <c r="HK50" s="32"/>
      <c r="HL50" s="32"/>
      <c r="HM50" s="32"/>
      <c r="HN50" s="32"/>
      <c r="HO50" s="32"/>
      <c r="HP50" s="32"/>
      <c r="HQ50" s="32"/>
      <c r="HR50" s="32"/>
      <c r="HS50" s="32"/>
      <c r="HT50" s="32"/>
      <c r="HU50" s="32"/>
      <c r="HV50" s="32"/>
      <c r="HW50" s="32"/>
      <c r="HX50" s="32"/>
      <c r="HY50" s="32"/>
      <c r="HZ50" s="32"/>
      <c r="IA50" s="32"/>
      <c r="IB50" s="32"/>
      <c r="IC50" s="32"/>
      <c r="ID50" s="32"/>
      <c r="IE50" s="32"/>
      <c r="IF50" s="32"/>
      <c r="IG50" s="32"/>
      <c r="IH50" s="32"/>
      <c r="II50" s="32"/>
      <c r="IJ50" s="32"/>
      <c r="IK50" s="32"/>
      <c r="IL50" s="32"/>
      <c r="IM50" s="32"/>
      <c r="IN50" s="32"/>
      <c r="IO50" s="32"/>
      <c r="IP50" s="32"/>
      <c r="IQ50" s="32"/>
      <c r="IR50" s="32"/>
      <c r="IS50" s="32"/>
      <c r="IT50" s="32"/>
      <c r="IU50" s="32"/>
      <c r="IV50" s="32"/>
      <c r="IW50" s="32"/>
    </row>
    <row r="51" customFormat="false" ht="14.1" hidden="false" customHeight="true" outlineLevel="0" collapsed="false">
      <c r="A51" s="33" t="s">
        <v>15</v>
      </c>
      <c r="B51" s="286" t="s">
        <v>72</v>
      </c>
      <c r="C51" s="31" t="n">
        <f aca="false">AVERAGE(D51:F51)</f>
        <v>21.7796666666667</v>
      </c>
      <c r="D51" s="41" t="n">
        <f aca="true">IF(ISERROR(AVERAGE(OFFSET('Sun Curve Sum'!$F$6,1,0,2,1))),0,AVERAGE(OFFSET('Sun Curve Sum'!$F$6,1,0,2,1)))</f>
        <v>19.7</v>
      </c>
      <c r="E51" s="41" t="n">
        <f aca="true">IF(ISERROR((SUM(OFFSET('Sun Curve Sum'!$F$6,3,0,2,1))+3*'Sun Curve Sum Backup'!$F$9)/5),'Sun Curve Sum Backup'!$F$9,(SUM(OFFSET('Sun Curve Sum'!$F$6,3,0,2,1))+3*'Sun Curve Sum Backup'!$F$9)/5)</f>
        <v>20.514</v>
      </c>
      <c r="F51" s="41" t="n">
        <f aca="false">VLOOKUP(F$7,'Sun Curve Sum'!$A$7:$AG$161,6)</f>
        <v>25.125</v>
      </c>
      <c r="G51" s="277" t="n">
        <f aca="false">AVERAGE(D51,E51,F51)</f>
        <v>21.7796666666667</v>
      </c>
      <c r="H51" s="283" t="n">
        <f aca="false">AB51</f>
        <v>25.5</v>
      </c>
      <c r="I51" s="283" t="n">
        <f aca="false">AC51</f>
        <v>24.938</v>
      </c>
      <c r="J51" s="283" t="n">
        <f aca="false">AD51</f>
        <v>24.188</v>
      </c>
      <c r="K51" s="283" t="n">
        <f aca="false">AE51</f>
        <v>22.688</v>
      </c>
      <c r="L51" s="283" t="n">
        <f aca="false">AF51</f>
        <v>25.125</v>
      </c>
      <c r="M51" s="283" t="n">
        <f aca="false">AG51</f>
        <v>28.5</v>
      </c>
      <c r="N51" s="283" t="n">
        <f aca="false">AH51</f>
        <v>34.313</v>
      </c>
      <c r="O51" s="283" t="n">
        <f aca="false">AI51</f>
        <v>39.75</v>
      </c>
      <c r="P51" s="283" t="n">
        <f aca="false">AJ51</f>
        <v>33.563</v>
      </c>
      <c r="Q51" s="283" t="n">
        <f aca="false">AK51</f>
        <v>27.938</v>
      </c>
      <c r="R51" s="283" t="n">
        <f aca="false">AL51</f>
        <v>27.563</v>
      </c>
      <c r="S51" s="283" t="n">
        <f aca="false">AM51</f>
        <v>29.063</v>
      </c>
      <c r="T51" s="277" t="n">
        <f aca="false">AVERAGE(AB51:AM51)</f>
        <v>28.5940833333333</v>
      </c>
      <c r="U51" s="277" t="n">
        <f aca="false">AVERAGE(AN51:AY51)</f>
        <v>31.70325</v>
      </c>
      <c r="V51" s="277" t="n">
        <f aca="false">AVERAGE(AZ51:EE51)</f>
        <v>32.4872976190476</v>
      </c>
      <c r="W51" s="284"/>
      <c r="X51" s="285" t="n">
        <f aca="false">AVERAGE(D51:F51,AB51:EE51)</f>
        <v>31.6922522522523</v>
      </c>
      <c r="Y51" s="287"/>
      <c r="Z51" s="282"/>
      <c r="AA51" s="282"/>
      <c r="AB51" s="41" t="n">
        <f aca="false">VLOOKUP(AB$7,'Sun Curve Sum'!$A$7:$AG$161,6)</f>
        <v>25.5</v>
      </c>
      <c r="AC51" s="41" t="n">
        <f aca="false">VLOOKUP(AC$7,'Sun Curve Sum'!$A$7:$AG$161,6)</f>
        <v>24.938</v>
      </c>
      <c r="AD51" s="41" t="n">
        <f aca="false">VLOOKUP(AD$7,'Sun Curve Sum'!$A$7:$AG$161,6)</f>
        <v>24.188</v>
      </c>
      <c r="AE51" s="41" t="n">
        <f aca="false">VLOOKUP(AE$7,'Sun Curve Sum'!$A$7:$AG$161,6)</f>
        <v>22.688</v>
      </c>
      <c r="AF51" s="41" t="n">
        <f aca="false">VLOOKUP(AF$7,'Sun Curve Sum'!$A$7:$AG$161,6)</f>
        <v>25.125</v>
      </c>
      <c r="AG51" s="41" t="n">
        <f aca="false">VLOOKUP(AG$7,'Sun Curve Sum'!$A$7:$AG$161,6)</f>
        <v>28.5</v>
      </c>
      <c r="AH51" s="41" t="n">
        <f aca="false">VLOOKUP(AH$7,'Sun Curve Sum'!$A$7:$AG$161,6)</f>
        <v>34.313</v>
      </c>
      <c r="AI51" s="41" t="n">
        <f aca="false">VLOOKUP(AI$7,'Sun Curve Sum'!$A$7:$AG$161,6)</f>
        <v>39.75</v>
      </c>
      <c r="AJ51" s="41" t="n">
        <f aca="false">VLOOKUP(AJ$7,'Sun Curve Sum'!$A$7:$AG$161,6)</f>
        <v>33.563</v>
      </c>
      <c r="AK51" s="41" t="n">
        <f aca="false">VLOOKUP(AK$7,'Sun Curve Sum'!$A$7:$AG$161,6)</f>
        <v>27.938</v>
      </c>
      <c r="AL51" s="41" t="n">
        <f aca="false">VLOOKUP(AL$7,'Sun Curve Sum'!$A$7:$AG$161,6)</f>
        <v>27.563</v>
      </c>
      <c r="AM51" s="41" t="n">
        <f aca="false">VLOOKUP(AM$7,'Sun Curve Sum'!$A$7:$AG$161,6)</f>
        <v>29.063</v>
      </c>
      <c r="AN51" s="41" t="n">
        <f aca="false">VLOOKUP(AN$7,'Sun Curve Sum'!$A$7:$AG$161,6)</f>
        <v>29.625</v>
      </c>
      <c r="AO51" s="41" t="n">
        <f aca="false">VLOOKUP(AO$7,'Sun Curve Sum'!$A$7:$AG$161,6)</f>
        <v>28.5</v>
      </c>
      <c r="AP51" s="41" t="n">
        <f aca="false">VLOOKUP(AP$7,'Sun Curve Sum'!$A$7:$AG$161,6)</f>
        <v>27.375</v>
      </c>
      <c r="AQ51" s="41" t="n">
        <f aca="false">VLOOKUP(AQ$7,'Sun Curve Sum'!$A$7:$AG$161,6)</f>
        <v>27</v>
      </c>
      <c r="AR51" s="41" t="n">
        <f aca="false">VLOOKUP(AR$7,'Sun Curve Sum'!$A$7:$AG$161,6)</f>
        <v>27.375</v>
      </c>
      <c r="AS51" s="41" t="n">
        <f aca="false">VLOOKUP(AS$7,'Sun Curve Sum'!$A$7:$AG$161,6)</f>
        <v>30.75</v>
      </c>
      <c r="AT51" s="41" t="n">
        <f aca="false">VLOOKUP(AT$7,'Sun Curve Sum'!$A$7:$AG$161,6)</f>
        <v>41.25</v>
      </c>
      <c r="AU51" s="41" t="n">
        <f aca="false">VLOOKUP(AU$7,'Sun Curve Sum'!$A$7:$AG$161,6)</f>
        <v>45.938</v>
      </c>
      <c r="AV51" s="41" t="n">
        <f aca="false">VLOOKUP(AV$7,'Sun Curve Sum'!$A$7:$AG$161,6)</f>
        <v>36.188</v>
      </c>
      <c r="AW51" s="41" t="n">
        <f aca="false">VLOOKUP(AW$7,'Sun Curve Sum'!$A$7:$AG$161,6)</f>
        <v>28.5</v>
      </c>
      <c r="AX51" s="41" t="n">
        <f aca="false">VLOOKUP(AX$7,'Sun Curve Sum'!$A$7:$AG$161,6)</f>
        <v>28.688</v>
      </c>
      <c r="AY51" s="41" t="n">
        <f aca="false">VLOOKUP(AY$7,'Sun Curve Sum'!$A$7:$AG$161,6)</f>
        <v>29.25</v>
      </c>
      <c r="AZ51" s="41" t="n">
        <f aca="false">VLOOKUP(AZ$7,'Sun Curve Sum'!$A$7:$AG$161,6)</f>
        <v>30.113</v>
      </c>
      <c r="BA51" s="41" t="n">
        <f aca="false">VLOOKUP(BA$7,'Sun Curve Sum'!$A$7:$AG$161,6)</f>
        <v>29.153</v>
      </c>
      <c r="BB51" s="41" t="n">
        <f aca="false">VLOOKUP(BB$7,'Sun Curve Sum'!$A$7:$AG$161,6)</f>
        <v>28.185</v>
      </c>
      <c r="BC51" s="41" t="n">
        <f aca="false">VLOOKUP(BC$7,'Sun Curve Sum'!$A$7:$AG$161,6)</f>
        <v>27.87</v>
      </c>
      <c r="BD51" s="41" t="n">
        <f aca="false">VLOOKUP(BD$7,'Sun Curve Sum'!$A$7:$AG$161,6)</f>
        <v>28.193</v>
      </c>
      <c r="BE51" s="41" t="n">
        <f aca="false">VLOOKUP(BE$7,'Sun Curve Sum'!$A$7:$AG$161,6)</f>
        <v>31.08</v>
      </c>
      <c r="BF51" s="41" t="n">
        <f aca="false">VLOOKUP(BF$7,'Sun Curve Sum'!$A$7:$AG$161,6)</f>
        <v>40.058</v>
      </c>
      <c r="BG51" s="41" t="n">
        <f aca="false">VLOOKUP(BG$7,'Sun Curve Sum'!$A$7:$AG$161,6)</f>
        <v>44.063</v>
      </c>
      <c r="BH51" s="41" t="n">
        <f aca="false">VLOOKUP(BH$7,'Sun Curve Sum'!$A$7:$AG$161,6)</f>
        <v>35.73</v>
      </c>
      <c r="BI51" s="41" t="n">
        <f aca="false">VLOOKUP(BI$7,'Sun Curve Sum'!$A$7:$AG$161,6)</f>
        <v>29.16</v>
      </c>
      <c r="BJ51" s="41" t="n">
        <f aca="false">VLOOKUP(BJ$7,'Sun Curve Sum'!$A$7:$AG$161,6)</f>
        <v>29.318</v>
      </c>
      <c r="BK51" s="41" t="n">
        <f aca="false">VLOOKUP(BK$7,'Sun Curve Sum'!$A$7:$AG$161,6)</f>
        <v>29.798</v>
      </c>
      <c r="BL51" s="41" t="n">
        <f aca="false">VLOOKUP(BL$7,'Sun Curve Sum'!$A$7:$AG$161,6)</f>
        <v>30.593</v>
      </c>
      <c r="BM51" s="41" t="n">
        <f aca="false">VLOOKUP(BM$7,'Sun Curve Sum'!$A$7:$AG$161,6)</f>
        <v>29.768</v>
      </c>
      <c r="BN51" s="41" t="n">
        <f aca="false">VLOOKUP(BN$7,'Sun Curve Sum'!$A$7:$AG$161,6)</f>
        <v>28.95</v>
      </c>
      <c r="BO51" s="41" t="n">
        <f aca="false">VLOOKUP(BO$7,'Sun Curve Sum'!$A$7:$AG$161,6)</f>
        <v>28.673</v>
      </c>
      <c r="BP51" s="41" t="n">
        <f aca="false">VLOOKUP(BP$7,'Sun Curve Sum'!$A$7:$AG$161,6)</f>
        <v>28.95</v>
      </c>
      <c r="BQ51" s="41" t="n">
        <f aca="false">VLOOKUP(BQ$7,'Sun Curve Sum'!$A$7:$AG$161,6)</f>
        <v>31.418</v>
      </c>
      <c r="BR51" s="41" t="n">
        <f aca="false">VLOOKUP(BR$7,'Sun Curve Sum'!$A$7:$AG$161,6)</f>
        <v>39.105</v>
      </c>
      <c r="BS51" s="41" t="n">
        <f aca="false">VLOOKUP(BS$7,'Sun Curve Sum'!$A$7:$AG$161,6)</f>
        <v>42.54</v>
      </c>
      <c r="BT51" s="41" t="n">
        <f aca="false">VLOOKUP(BT$7,'Sun Curve Sum'!$A$7:$AG$161,6)</f>
        <v>35.4</v>
      </c>
      <c r="BU51" s="41" t="n">
        <f aca="false">VLOOKUP(BU$7,'Sun Curve Sum'!$A$7:$AG$161,6)</f>
        <v>29.775</v>
      </c>
      <c r="BV51" s="41" t="n">
        <f aca="false">VLOOKUP(BV$7,'Sun Curve Sum'!$A$7:$AG$161,6)</f>
        <v>29.91</v>
      </c>
      <c r="BW51" s="41" t="n">
        <f aca="false">VLOOKUP(BW$7,'Sun Curve Sum'!$A$7:$AG$161,6)</f>
        <v>30.323</v>
      </c>
      <c r="BX51" s="41" t="n">
        <f aca="false">VLOOKUP(BX$7,'Sun Curve Sum'!$A$7:$AG$161,6)</f>
        <v>30.998</v>
      </c>
      <c r="BY51" s="41" t="n">
        <f aca="false">VLOOKUP(BY$7,'Sun Curve Sum'!$A$7:$AG$161,6)</f>
        <v>30.293</v>
      </c>
      <c r="BZ51" s="41" t="n">
        <f aca="false">VLOOKUP(BZ$7,'Sun Curve Sum'!$A$7:$AG$161,6)</f>
        <v>29.595</v>
      </c>
      <c r="CA51" s="41" t="n">
        <f aca="false">VLOOKUP(CA$7,'Sun Curve Sum'!$A$7:$AG$161,6)</f>
        <v>29.363</v>
      </c>
      <c r="CB51" s="41" t="n">
        <f aca="false">VLOOKUP(CB$7,'Sun Curve Sum'!$A$7:$AG$161,6)</f>
        <v>29.595</v>
      </c>
      <c r="CC51" s="41" t="n">
        <f aca="false">VLOOKUP(CC$7,'Sun Curve Sum'!$A$7:$AG$161,6)</f>
        <v>31.71</v>
      </c>
      <c r="CD51" s="41" t="n">
        <f aca="false">VLOOKUP(CD$7,'Sun Curve Sum'!$A$7:$AG$161,6)</f>
        <v>38.28</v>
      </c>
      <c r="CE51" s="41" t="n">
        <f aca="false">VLOOKUP(CE$7,'Sun Curve Sum'!$A$7:$AG$161,6)</f>
        <v>41.213</v>
      </c>
      <c r="CF51" s="41" t="n">
        <f aca="false">VLOOKUP(CF$7,'Sun Curve Sum'!$A$7:$AG$161,6)</f>
        <v>35.115</v>
      </c>
      <c r="CG51" s="41" t="n">
        <f aca="false">VLOOKUP(CG$7,'Sun Curve Sum'!$A$7:$AG$161,6)</f>
        <v>30.3</v>
      </c>
      <c r="CH51" s="41" t="n">
        <f aca="false">VLOOKUP(CH$7,'Sun Curve Sum'!$A$7:$AG$161,6)</f>
        <v>30.42</v>
      </c>
      <c r="CI51" s="41" t="n">
        <f aca="false">VLOOKUP(CI$7,'Sun Curve Sum'!$A$7:$AG$161,6)</f>
        <v>30.773</v>
      </c>
      <c r="CJ51" s="41" t="n">
        <f aca="false">VLOOKUP(CJ$7,'Sun Curve Sum'!$A$7:$AG$161,6)</f>
        <v>31.305</v>
      </c>
      <c r="CK51" s="41" t="n">
        <f aca="false">VLOOKUP(CK$7,'Sun Curve Sum'!$A$7:$AG$161,6)</f>
        <v>30.675</v>
      </c>
      <c r="CL51" s="41" t="n">
        <f aca="false">VLOOKUP(CL$7,'Sun Curve Sum'!$A$7:$AG$161,6)</f>
        <v>30.038</v>
      </c>
      <c r="CM51" s="41" t="n">
        <f aca="false">VLOOKUP(CM$7,'Sun Curve Sum'!$A$7:$AG$161,6)</f>
        <v>29.828</v>
      </c>
      <c r="CN51" s="41" t="n">
        <f aca="false">VLOOKUP(CN$7,'Sun Curve Sum'!$A$7:$AG$161,6)</f>
        <v>30.038</v>
      </c>
      <c r="CO51" s="41" t="n">
        <f aca="false">VLOOKUP(CO$7,'Sun Curve Sum'!$A$7:$AG$161,6)</f>
        <v>31.95</v>
      </c>
      <c r="CP51" s="41" t="n">
        <f aca="false">VLOOKUP(CP$7,'Sun Curve Sum'!$A$7:$AG$161,6)</f>
        <v>37.898</v>
      </c>
      <c r="CQ51" s="41" t="n">
        <f aca="false">VLOOKUP(CQ$7,'Sun Curve Sum'!$A$7:$AG$161,6)</f>
        <v>40.56</v>
      </c>
      <c r="CR51" s="41" t="n">
        <f aca="false">VLOOKUP(CR$7,'Sun Curve Sum'!$A$7:$AG$161,6)</f>
        <v>35.033</v>
      </c>
      <c r="CS51" s="41" t="n">
        <f aca="false">VLOOKUP(CS$7,'Sun Curve Sum'!$A$7:$AG$161,6)</f>
        <v>30.683</v>
      </c>
      <c r="CT51" s="41" t="n">
        <f aca="false">VLOOKUP(CT$7,'Sun Curve Sum'!$A$7:$AG$161,6)</f>
        <v>30.788</v>
      </c>
      <c r="CU51" s="41" t="n">
        <f aca="false">VLOOKUP(CU$7,'Sun Curve Sum'!$A$7:$AG$161,6)</f>
        <v>31.11</v>
      </c>
      <c r="CV51" s="41" t="n">
        <f aca="false">VLOOKUP(CV$7,'Sun Curve Sum'!$A$7:$AG$161,6)</f>
        <v>31.583</v>
      </c>
      <c r="CW51" s="41" t="n">
        <f aca="false">VLOOKUP(CW$7,'Sun Curve Sum'!$A$7:$AG$161,6)</f>
        <v>30.998</v>
      </c>
      <c r="CX51" s="41" t="n">
        <f aca="false">VLOOKUP(CX$7,'Sun Curve Sum'!$A$7:$AG$161,6)</f>
        <v>30.405</v>
      </c>
      <c r="CY51" s="41" t="n">
        <f aca="false">VLOOKUP(CY$7,'Sun Curve Sum'!$A$7:$AG$161,6)</f>
        <v>30.21</v>
      </c>
      <c r="CZ51" s="41" t="n">
        <f aca="false">VLOOKUP(CZ$7,'Sun Curve Sum'!$A$7:$AG$161,6)</f>
        <v>30.413</v>
      </c>
      <c r="DA51" s="41" t="n">
        <f aca="false">VLOOKUP(DA$7,'Sun Curve Sum'!$A$7:$AG$161,6)</f>
        <v>32.183</v>
      </c>
      <c r="DB51" s="41" t="n">
        <f aca="false">VLOOKUP(DB$7,'Sun Curve Sum'!$A$7:$AG$161,6)</f>
        <v>37.688</v>
      </c>
      <c r="DC51" s="41" t="n">
        <f aca="false">VLOOKUP(DC$7,'Sun Curve Sum'!$A$7:$AG$161,6)</f>
        <v>40.14</v>
      </c>
      <c r="DD51" s="41" t="n">
        <f aca="false">VLOOKUP(DD$7,'Sun Curve Sum'!$A$7:$AG$161,6)</f>
        <v>35.033</v>
      </c>
      <c r="DE51" s="41" t="n">
        <f aca="false">VLOOKUP(DE$7,'Sun Curve Sum'!$A$7:$AG$161,6)</f>
        <v>31.005</v>
      </c>
      <c r="DF51" s="41" t="n">
        <f aca="false">VLOOKUP(DF$7,'Sun Curve Sum'!$A$7:$AG$161,6)</f>
        <v>31.103</v>
      </c>
      <c r="DG51" s="41" t="n">
        <f aca="false">VLOOKUP(DG$7,'Sun Curve Sum'!$A$7:$AG$161,6)</f>
        <v>31.403</v>
      </c>
      <c r="DH51" s="41" t="n">
        <f aca="false">VLOOKUP(DH$7,'Sun Curve Sum'!$A$7:$AG$161,6)</f>
        <v>31.853</v>
      </c>
      <c r="DI51" s="41" t="n">
        <f aca="false">VLOOKUP(DI$7,'Sun Curve Sum'!$A$7:$AG$161,6)</f>
        <v>31.305</v>
      </c>
      <c r="DJ51" s="41" t="n">
        <f aca="false">VLOOKUP(DJ$7,'Sun Curve Sum'!$A$7:$AG$161,6)</f>
        <v>30.765</v>
      </c>
      <c r="DK51" s="41" t="n">
        <f aca="false">VLOOKUP(DK$7,'Sun Curve Sum'!$A$7:$AG$161,6)</f>
        <v>30.585</v>
      </c>
      <c r="DL51" s="41" t="n">
        <f aca="false">VLOOKUP(DL$7,'Sun Curve Sum'!$A$7:$AG$161,6)</f>
        <v>30.765</v>
      </c>
      <c r="DM51" s="41" t="n">
        <f aca="false">VLOOKUP(DM$7,'Sun Curve Sum'!$A$7:$AG$161,6)</f>
        <v>32.408</v>
      </c>
      <c r="DN51" s="41" t="n">
        <f aca="false">VLOOKUP(DN$7,'Sun Curve Sum'!$A$7:$AG$161,6)</f>
        <v>37.5</v>
      </c>
      <c r="DO51" s="41" t="n">
        <f aca="false">VLOOKUP(DO$7,'Sun Curve Sum'!$A$7:$AG$161,6)</f>
        <v>39.773</v>
      </c>
      <c r="DP51" s="41" t="n">
        <f aca="false">VLOOKUP(DP$7,'Sun Curve Sum'!$A$7:$AG$161,6)</f>
        <v>35.048</v>
      </c>
      <c r="DQ51" s="41" t="n">
        <f aca="false">VLOOKUP(DQ$7,'Sun Curve Sum'!$A$7:$AG$161,6)</f>
        <v>31.32</v>
      </c>
      <c r="DR51" s="41" t="n">
        <f aca="false">VLOOKUP(DR$7,'Sun Curve Sum'!$A$7:$AG$161,6)</f>
        <v>31.41</v>
      </c>
      <c r="DS51" s="41" t="n">
        <f aca="false">VLOOKUP(DS$7,'Sun Curve Sum'!$A$7:$AG$161,6)</f>
        <v>31.688</v>
      </c>
      <c r="DT51" s="41" t="n">
        <f aca="false">VLOOKUP(DT$7,'Sun Curve Sum'!$A$7:$AG$161,6)</f>
        <v>32.115</v>
      </c>
      <c r="DU51" s="41" t="n">
        <f aca="false">VLOOKUP(DU$7,'Sun Curve Sum'!$A$7:$AG$161,6)</f>
        <v>31.613</v>
      </c>
      <c r="DV51" s="41" t="n">
        <f aca="false">VLOOKUP(DV$7,'Sun Curve Sum'!$A$7:$AG$161,6)</f>
        <v>31.11</v>
      </c>
      <c r="DW51" s="41" t="n">
        <f aca="false">VLOOKUP(DW$7,'Sun Curve Sum'!$A$7:$AG$161,6)</f>
        <v>30.938</v>
      </c>
      <c r="DX51" s="41" t="n">
        <f aca="false">VLOOKUP(DX$7,'Sun Curve Sum'!$A$7:$AG$161,6)</f>
        <v>31.11</v>
      </c>
      <c r="DY51" s="41" t="n">
        <f aca="false">VLOOKUP(DY$7,'Sun Curve Sum'!$A$7:$AG$161,6)</f>
        <v>32.625</v>
      </c>
      <c r="DZ51" s="41" t="n">
        <f aca="false">VLOOKUP(DZ$7,'Sun Curve Sum'!$A$7:$AG$161,6)</f>
        <v>37.343</v>
      </c>
      <c r="EA51" s="41" t="n">
        <f aca="false">VLOOKUP(EA$7,'Sun Curve Sum'!$A$7:$AG$161,6)</f>
        <v>39.443</v>
      </c>
      <c r="EB51" s="41" t="n">
        <f aca="false">VLOOKUP(EB$7,'Sun Curve Sum'!$A$7:$AG$161,6)</f>
        <v>35.07</v>
      </c>
      <c r="EC51" s="41" t="n">
        <f aca="false">VLOOKUP(EC$7,'Sun Curve Sum'!$A$7:$AG$161,6)</f>
        <v>31.62</v>
      </c>
      <c r="ED51" s="41" t="n">
        <f aca="false">VLOOKUP(ED$7,'Sun Curve Sum'!$A$7:$AG$161,6)</f>
        <v>31.71</v>
      </c>
      <c r="EE51" s="41" t="n">
        <f aca="false">VLOOKUP(EE$7,'Sun Curve Sum'!$A$7:$AG$161,6)</f>
        <v>31.965</v>
      </c>
      <c r="EF51" s="32"/>
      <c r="EG51" s="32"/>
      <c r="EH51" s="32"/>
      <c r="EI51" s="32"/>
      <c r="EJ51" s="32"/>
      <c r="EK51" s="32"/>
      <c r="EL51" s="32"/>
      <c r="EM51" s="32"/>
      <c r="EN51" s="32"/>
      <c r="EO51" s="32"/>
      <c r="EP51" s="32"/>
      <c r="EQ51" s="32"/>
      <c r="ER51" s="32"/>
      <c r="ES51" s="32"/>
      <c r="ET51" s="32"/>
      <c r="EU51" s="32"/>
      <c r="EV51" s="32"/>
      <c r="EW51" s="32"/>
      <c r="EX51" s="32"/>
      <c r="EY51" s="32"/>
      <c r="EZ51" s="32"/>
      <c r="FA51" s="32"/>
      <c r="FB51" s="32"/>
      <c r="FC51" s="32"/>
      <c r="FD51" s="32"/>
      <c r="FE51" s="32"/>
      <c r="FF51" s="32"/>
      <c r="FG51" s="32"/>
      <c r="FH51" s="32"/>
      <c r="FI51" s="32"/>
      <c r="FJ51" s="32"/>
      <c r="FK51" s="32"/>
      <c r="FL51" s="32"/>
      <c r="FM51" s="32"/>
      <c r="FN51" s="32"/>
      <c r="FO51" s="32"/>
      <c r="FP51" s="32"/>
      <c r="FQ51" s="32"/>
      <c r="FR51" s="32"/>
      <c r="FS51" s="32"/>
      <c r="FT51" s="32"/>
      <c r="FU51" s="32"/>
      <c r="FV51" s="32"/>
      <c r="FW51" s="32"/>
      <c r="FX51" s="32"/>
      <c r="FY51" s="32"/>
      <c r="FZ51" s="32"/>
      <c r="GA51" s="32"/>
      <c r="GB51" s="32"/>
      <c r="GC51" s="32"/>
      <c r="GD51" s="32"/>
      <c r="GE51" s="32"/>
      <c r="GF51" s="32"/>
      <c r="GG51" s="32"/>
      <c r="GH51" s="32"/>
      <c r="GI51" s="32"/>
      <c r="GJ51" s="32"/>
      <c r="GK51" s="32"/>
      <c r="GL51" s="32"/>
      <c r="GM51" s="32"/>
      <c r="GN51" s="32"/>
      <c r="GO51" s="32"/>
      <c r="GP51" s="32"/>
      <c r="GQ51" s="32"/>
      <c r="GR51" s="32"/>
      <c r="GS51" s="32"/>
      <c r="GT51" s="32"/>
      <c r="GU51" s="32"/>
      <c r="GV51" s="32"/>
      <c r="GW51" s="32"/>
      <c r="GX51" s="32"/>
      <c r="GY51" s="32"/>
      <c r="GZ51" s="32"/>
      <c r="HA51" s="32"/>
      <c r="HB51" s="32"/>
      <c r="HC51" s="32"/>
      <c r="HD51" s="32"/>
      <c r="HE51" s="32"/>
      <c r="HF51" s="32"/>
      <c r="HG51" s="32"/>
      <c r="HH51" s="32"/>
      <c r="HI51" s="32"/>
      <c r="HJ51" s="32"/>
      <c r="HK51" s="32"/>
      <c r="HL51" s="32"/>
      <c r="HM51" s="32"/>
      <c r="HN51" s="32"/>
      <c r="HO51" s="32"/>
      <c r="HP51" s="32"/>
      <c r="HQ51" s="32"/>
      <c r="HR51" s="32"/>
      <c r="HS51" s="32"/>
      <c r="HT51" s="32"/>
      <c r="HU51" s="32"/>
      <c r="HV51" s="32"/>
      <c r="HW51" s="32"/>
      <c r="HX51" s="32"/>
      <c r="HY51" s="32"/>
      <c r="HZ51" s="32"/>
      <c r="IA51" s="32"/>
      <c r="IB51" s="32"/>
      <c r="IC51" s="32"/>
      <c r="ID51" s="32"/>
      <c r="IE51" s="32"/>
      <c r="IF51" s="32"/>
      <c r="IG51" s="32"/>
      <c r="IH51" s="32"/>
      <c r="II51" s="32"/>
      <c r="IJ51" s="32"/>
      <c r="IK51" s="32"/>
      <c r="IL51" s="32"/>
      <c r="IM51" s="32"/>
      <c r="IN51" s="32"/>
      <c r="IO51" s="32"/>
      <c r="IP51" s="32"/>
      <c r="IQ51" s="32"/>
      <c r="IR51" s="32"/>
      <c r="IS51" s="32"/>
      <c r="IT51" s="32"/>
      <c r="IU51" s="32"/>
      <c r="IV51" s="32"/>
      <c r="IW51" s="32"/>
    </row>
    <row r="52" customFormat="false" ht="14.1" hidden="false" customHeight="true" outlineLevel="0" collapsed="false">
      <c r="A52" s="33" t="s">
        <v>11</v>
      </c>
      <c r="B52" s="286" t="s">
        <v>72</v>
      </c>
      <c r="C52" s="31" t="n">
        <f aca="false">AVERAGE(D52:F52)</f>
        <v>20.2916666666667</v>
      </c>
      <c r="D52" s="41" t="n">
        <f aca="true">IF(ISERROR(AVERAGE(OFFSET('Sun Curve Sum'!$B$6,1,0,2,1))),0,AVERAGE(OFFSET('Sun Curve Sum'!$B$6,1,0,2,1)))</f>
        <v>18</v>
      </c>
      <c r="E52" s="41" t="n">
        <f aca="true">IF(ISERROR((SUM(OFFSET('Sun Curve Sum'!$B$6,3,0,2,1))+3*'Sun Curve Sum Backup'!$B$9)/5),'Sun Curve Sum Backup'!$B$9,(SUM(OFFSET('Sun Curve Sum'!$B$6,3,0,2,1))+3*'Sun Curve Sum Backup'!$B$9)/5)</f>
        <v>19.25</v>
      </c>
      <c r="F52" s="41" t="n">
        <f aca="false">VLOOKUP(F$7,'Sun Curve Sum'!$A$7:$AG$161,2)</f>
        <v>23.625</v>
      </c>
      <c r="G52" s="277" t="n">
        <f aca="false">AVERAGE(D52,E52,F52)</f>
        <v>20.2916666666667</v>
      </c>
      <c r="H52" s="283" t="n">
        <f aca="false">AB52</f>
        <v>23.813</v>
      </c>
      <c r="I52" s="283" t="n">
        <f aca="false">AC52</f>
        <v>23.438</v>
      </c>
      <c r="J52" s="283" t="n">
        <f aca="false">AD52</f>
        <v>22.875</v>
      </c>
      <c r="K52" s="283" t="n">
        <f aca="false">AE52</f>
        <v>22.313</v>
      </c>
      <c r="L52" s="283" t="n">
        <f aca="false">AF52</f>
        <v>25.875</v>
      </c>
      <c r="M52" s="283" t="n">
        <f aca="false">AG52</f>
        <v>31.5</v>
      </c>
      <c r="N52" s="283" t="n">
        <f aca="false">AH52</f>
        <v>37.5</v>
      </c>
      <c r="O52" s="283" t="n">
        <f aca="false">AI52</f>
        <v>43.875</v>
      </c>
      <c r="P52" s="283" t="n">
        <f aca="false">AJ52</f>
        <v>36</v>
      </c>
      <c r="Q52" s="283" t="n">
        <f aca="false">AK52</f>
        <v>26.438</v>
      </c>
      <c r="R52" s="283" t="n">
        <f aca="false">AL52</f>
        <v>25.313</v>
      </c>
      <c r="S52" s="283" t="n">
        <f aca="false">AM52</f>
        <v>25.875</v>
      </c>
      <c r="T52" s="277" t="n">
        <f aca="false">AVERAGE(AB52:AM52)</f>
        <v>28.7345833333333</v>
      </c>
      <c r="U52" s="277" t="n">
        <f aca="false">AVERAGE(AN52:AY52)</f>
        <v>29.96925</v>
      </c>
      <c r="V52" s="277" t="n">
        <f aca="false">AVERAGE(AZ52:EE52)</f>
        <v>30.8708452380952</v>
      </c>
      <c r="W52" s="284"/>
      <c r="X52" s="285" t="n">
        <f aca="false">AVERAGE(D52:F52,AB52:EE52)</f>
        <v>30.2565045045045</v>
      </c>
      <c r="Y52" s="287"/>
      <c r="Z52" s="282"/>
      <c r="AA52" s="282"/>
      <c r="AB52" s="41" t="n">
        <f aca="false">VLOOKUP(AB$7,'Sun Curve Sum'!$A$7:$AG$161,2)</f>
        <v>23.813</v>
      </c>
      <c r="AC52" s="41" t="n">
        <f aca="false">VLOOKUP(AC$7,'Sun Curve Sum'!$A$7:$AG$161,2)</f>
        <v>23.438</v>
      </c>
      <c r="AD52" s="41" t="n">
        <f aca="false">VLOOKUP(AD$7,'Sun Curve Sum'!$A$7:$AG$161,2)</f>
        <v>22.875</v>
      </c>
      <c r="AE52" s="41" t="n">
        <f aca="false">VLOOKUP(AE$7,'Sun Curve Sum'!$A$7:$AG$161,2)</f>
        <v>22.313</v>
      </c>
      <c r="AF52" s="41" t="n">
        <f aca="false">VLOOKUP(AF$7,'Sun Curve Sum'!$A$7:$AG$161,2)</f>
        <v>25.875</v>
      </c>
      <c r="AG52" s="41" t="n">
        <f aca="false">VLOOKUP(AG$7,'Sun Curve Sum'!$A$7:$AG$161,2)</f>
        <v>31.5</v>
      </c>
      <c r="AH52" s="41" t="n">
        <f aca="false">VLOOKUP(AH$7,'Sun Curve Sum'!$A$7:$AG$161,2)</f>
        <v>37.5</v>
      </c>
      <c r="AI52" s="41" t="n">
        <f aca="false">VLOOKUP(AI$7,'Sun Curve Sum'!$A$7:$AG$161,2)</f>
        <v>43.875</v>
      </c>
      <c r="AJ52" s="41" t="n">
        <f aca="false">VLOOKUP(AJ$7,'Sun Curve Sum'!$A$7:$AG$161,2)</f>
        <v>36</v>
      </c>
      <c r="AK52" s="41" t="n">
        <f aca="false">VLOOKUP(AK$7,'Sun Curve Sum'!$A$7:$AG$161,2)</f>
        <v>26.438</v>
      </c>
      <c r="AL52" s="41" t="n">
        <f aca="false">VLOOKUP(AL$7,'Sun Curve Sum'!$A$7:$AG$161,2)</f>
        <v>25.313</v>
      </c>
      <c r="AM52" s="41" t="n">
        <f aca="false">VLOOKUP(AM$7,'Sun Curve Sum'!$A$7:$AG$161,2)</f>
        <v>25.875</v>
      </c>
      <c r="AN52" s="41" t="n">
        <f aca="false">VLOOKUP(AN$7,'Sun Curve Sum'!$A$7:$AG$161,2)</f>
        <v>26.438</v>
      </c>
      <c r="AO52" s="41" t="n">
        <f aca="false">VLOOKUP(AO$7,'Sun Curve Sum'!$A$7:$AG$161,2)</f>
        <v>26.063</v>
      </c>
      <c r="AP52" s="41" t="n">
        <f aca="false">VLOOKUP(AP$7,'Sun Curve Sum'!$A$7:$AG$161,2)</f>
        <v>26.063</v>
      </c>
      <c r="AQ52" s="41" t="n">
        <f aca="false">VLOOKUP(AQ$7,'Sun Curve Sum'!$A$7:$AG$161,2)</f>
        <v>25.688</v>
      </c>
      <c r="AR52" s="41" t="n">
        <f aca="false">VLOOKUP(AR$7,'Sun Curve Sum'!$A$7:$AG$161,2)</f>
        <v>25.688</v>
      </c>
      <c r="AS52" s="41" t="n">
        <f aca="false">VLOOKUP(AS$7,'Sun Curve Sum'!$A$7:$AG$161,2)</f>
        <v>29.063</v>
      </c>
      <c r="AT52" s="41" t="n">
        <f aca="false">VLOOKUP(AT$7,'Sun Curve Sum'!$A$7:$AG$161,2)</f>
        <v>39.938</v>
      </c>
      <c r="AU52" s="41" t="n">
        <f aca="false">VLOOKUP(AU$7,'Sun Curve Sum'!$A$7:$AG$161,2)</f>
        <v>44.813</v>
      </c>
      <c r="AV52" s="41" t="n">
        <f aca="false">VLOOKUP(AV$7,'Sun Curve Sum'!$A$7:$AG$161,2)</f>
        <v>35.438</v>
      </c>
      <c r="AW52" s="41" t="n">
        <f aca="false">VLOOKUP(AW$7,'Sun Curve Sum'!$A$7:$AG$161,2)</f>
        <v>27.563</v>
      </c>
      <c r="AX52" s="41" t="n">
        <f aca="false">VLOOKUP(AX$7,'Sun Curve Sum'!$A$7:$AG$161,2)</f>
        <v>26.438</v>
      </c>
      <c r="AY52" s="41" t="n">
        <f aca="false">VLOOKUP(AY$7,'Sun Curve Sum'!$A$7:$AG$161,2)</f>
        <v>26.438</v>
      </c>
      <c r="AZ52" s="41" t="n">
        <f aca="false">VLOOKUP(AZ$7,'Sun Curve Sum'!$A$7:$AG$161,2)</f>
        <v>27.173</v>
      </c>
      <c r="BA52" s="41" t="n">
        <f aca="false">VLOOKUP(BA$7,'Sun Curve Sum'!$A$7:$AG$161,2)</f>
        <v>26.85</v>
      </c>
      <c r="BB52" s="41" t="n">
        <f aca="false">VLOOKUP(BB$7,'Sun Curve Sum'!$A$7:$AG$161,2)</f>
        <v>26.85</v>
      </c>
      <c r="BC52" s="41" t="n">
        <f aca="false">VLOOKUP(BC$7,'Sun Curve Sum'!$A$7:$AG$161,2)</f>
        <v>26.528</v>
      </c>
      <c r="BD52" s="41" t="n">
        <f aca="false">VLOOKUP(BD$7,'Sun Curve Sum'!$A$7:$AG$161,2)</f>
        <v>26.528</v>
      </c>
      <c r="BE52" s="41" t="n">
        <f aca="false">VLOOKUP(BE$7,'Sun Curve Sum'!$A$7:$AG$161,2)</f>
        <v>29.423</v>
      </c>
      <c r="BF52" s="41" t="n">
        <f aca="false">VLOOKUP(BF$7,'Sun Curve Sum'!$A$7:$AG$161,2)</f>
        <v>38.73</v>
      </c>
      <c r="BG52" s="41" t="n">
        <f aca="false">VLOOKUP(BG$7,'Sun Curve Sum'!$A$7:$AG$161,2)</f>
        <v>42.908</v>
      </c>
      <c r="BH52" s="41" t="n">
        <f aca="false">VLOOKUP(BH$7,'Sun Curve Sum'!$A$7:$AG$161,2)</f>
        <v>34.883</v>
      </c>
      <c r="BI52" s="41" t="n">
        <f aca="false">VLOOKUP(BI$7,'Sun Curve Sum'!$A$7:$AG$161,2)</f>
        <v>28.14</v>
      </c>
      <c r="BJ52" s="41" t="n">
        <f aca="false">VLOOKUP(BJ$7,'Sun Curve Sum'!$A$7:$AG$161,2)</f>
        <v>27.173</v>
      </c>
      <c r="BK52" s="41" t="n">
        <f aca="false">VLOOKUP(BK$7,'Sun Curve Sum'!$A$7:$AG$161,2)</f>
        <v>27.173</v>
      </c>
      <c r="BL52" s="41" t="n">
        <f aca="false">VLOOKUP(BL$7,'Sun Curve Sum'!$A$7:$AG$161,2)</f>
        <v>27.825</v>
      </c>
      <c r="BM52" s="41" t="n">
        <f aca="false">VLOOKUP(BM$7,'Sun Curve Sum'!$A$7:$AG$161,2)</f>
        <v>27.555</v>
      </c>
      <c r="BN52" s="41" t="n">
        <f aca="false">VLOOKUP(BN$7,'Sun Curve Sum'!$A$7:$AG$161,2)</f>
        <v>27.555</v>
      </c>
      <c r="BO52" s="41" t="n">
        <f aca="false">VLOOKUP(BO$7,'Sun Curve Sum'!$A$7:$AG$161,2)</f>
        <v>27.278</v>
      </c>
      <c r="BP52" s="41" t="n">
        <f aca="false">VLOOKUP(BP$7,'Sun Curve Sum'!$A$7:$AG$161,2)</f>
        <v>27.278</v>
      </c>
      <c r="BQ52" s="41" t="n">
        <f aca="false">VLOOKUP(BQ$7,'Sun Curve Sum'!$A$7:$AG$161,2)</f>
        <v>29.753</v>
      </c>
      <c r="BR52" s="41" t="n">
        <f aca="false">VLOOKUP(BR$7,'Sun Curve Sum'!$A$7:$AG$161,2)</f>
        <v>37.733</v>
      </c>
      <c r="BS52" s="41" t="n">
        <f aca="false">VLOOKUP(BS$7,'Sun Curve Sum'!$A$7:$AG$161,2)</f>
        <v>41.31</v>
      </c>
      <c r="BT52" s="41" t="n">
        <f aca="false">VLOOKUP(BT$7,'Sun Curve Sum'!$A$7:$AG$161,2)</f>
        <v>34.433</v>
      </c>
      <c r="BU52" s="41" t="n">
        <f aca="false">VLOOKUP(BU$7,'Sun Curve Sum'!$A$7:$AG$161,2)</f>
        <v>28.658</v>
      </c>
      <c r="BV52" s="41" t="n">
        <f aca="false">VLOOKUP(BV$7,'Sun Curve Sum'!$A$7:$AG$161,2)</f>
        <v>27.833</v>
      </c>
      <c r="BW52" s="41" t="n">
        <f aca="false">VLOOKUP(BW$7,'Sun Curve Sum'!$A$7:$AG$161,2)</f>
        <v>27.833</v>
      </c>
      <c r="BX52" s="41" t="n">
        <f aca="false">VLOOKUP(BX$7,'Sun Curve Sum'!$A$7:$AG$161,2)</f>
        <v>28.425</v>
      </c>
      <c r="BY52" s="41" t="n">
        <f aca="false">VLOOKUP(BY$7,'Sun Curve Sum'!$A$7:$AG$161,2)</f>
        <v>28.185</v>
      </c>
      <c r="BZ52" s="41" t="n">
        <f aca="false">VLOOKUP(BZ$7,'Sun Curve Sum'!$A$7:$AG$161,2)</f>
        <v>28.185</v>
      </c>
      <c r="CA52" s="41" t="n">
        <f aca="false">VLOOKUP(CA$7,'Sun Curve Sum'!$A$7:$AG$161,2)</f>
        <v>27.953</v>
      </c>
      <c r="CB52" s="41" t="n">
        <f aca="false">VLOOKUP(CB$7,'Sun Curve Sum'!$A$7:$AG$161,2)</f>
        <v>27.953</v>
      </c>
      <c r="CC52" s="41" t="n">
        <f aca="false">VLOOKUP(CC$7,'Sun Curve Sum'!$A$7:$AG$161,2)</f>
        <v>30.075</v>
      </c>
      <c r="CD52" s="41" t="n">
        <f aca="false">VLOOKUP(CD$7,'Sun Curve Sum'!$A$7:$AG$161,2)</f>
        <v>36.908</v>
      </c>
      <c r="CE52" s="41" t="n">
        <f aca="false">VLOOKUP(CE$7,'Sun Curve Sum'!$A$7:$AG$161,2)</f>
        <v>39.968</v>
      </c>
      <c r="CF52" s="41" t="n">
        <f aca="false">VLOOKUP(CF$7,'Sun Curve Sum'!$A$7:$AG$161,2)</f>
        <v>34.08</v>
      </c>
      <c r="CG52" s="41" t="n">
        <f aca="false">VLOOKUP(CG$7,'Sun Curve Sum'!$A$7:$AG$161,2)</f>
        <v>29.138</v>
      </c>
      <c r="CH52" s="41" t="n">
        <f aca="false">VLOOKUP(CH$7,'Sun Curve Sum'!$A$7:$AG$161,2)</f>
        <v>28.433</v>
      </c>
      <c r="CI52" s="41" t="n">
        <f aca="false">VLOOKUP(CI$7,'Sun Curve Sum'!$A$7:$AG$161,2)</f>
        <v>28.433</v>
      </c>
      <c r="CJ52" s="41" t="n">
        <f aca="false">VLOOKUP(CJ$7,'Sun Curve Sum'!$A$7:$AG$161,2)</f>
        <v>28.853</v>
      </c>
      <c r="CK52" s="41" t="n">
        <f aca="false">VLOOKUP(CK$7,'Sun Curve Sum'!$A$7:$AG$161,2)</f>
        <v>28.642</v>
      </c>
      <c r="CL52" s="41" t="n">
        <f aca="false">VLOOKUP(CL$7,'Sun Curve Sum'!$A$7:$AG$161,2)</f>
        <v>28.642</v>
      </c>
      <c r="CM52" s="41" t="n">
        <f aca="false">VLOOKUP(CM$7,'Sun Curve Sum'!$A$7:$AG$161,2)</f>
        <v>28.433</v>
      </c>
      <c r="CN52" s="41" t="n">
        <f aca="false">VLOOKUP(CN$7,'Sun Curve Sum'!$A$7:$AG$161,2)</f>
        <v>28.433</v>
      </c>
      <c r="CO52" s="41" t="n">
        <f aca="false">VLOOKUP(CO$7,'Sun Curve Sum'!$A$7:$AG$161,2)</f>
        <v>30.353</v>
      </c>
      <c r="CP52" s="41" t="n">
        <f aca="false">VLOOKUP(CP$7,'Sun Curve Sum'!$A$7:$AG$161,2)</f>
        <v>36.548</v>
      </c>
      <c r="CQ52" s="41" t="n">
        <f aca="false">VLOOKUP(CQ$7,'Sun Curve Sum'!$A$7:$AG$161,2)</f>
        <v>39.323</v>
      </c>
      <c r="CR52" s="41" t="n">
        <f aca="false">VLOOKUP(CR$7,'Sun Curve Sum'!$A$7:$AG$161,2)</f>
        <v>33.99</v>
      </c>
      <c r="CS52" s="41" t="n">
        <f aca="false">VLOOKUP(CS$7,'Sun Curve Sum'!$A$7:$AG$161,2)</f>
        <v>29.505</v>
      </c>
      <c r="CT52" s="41" t="n">
        <f aca="false">VLOOKUP(CT$7,'Sun Curve Sum'!$A$7:$AG$161,2)</f>
        <v>28.868</v>
      </c>
      <c r="CU52" s="41" t="n">
        <f aca="false">VLOOKUP(CU$7,'Sun Curve Sum'!$A$7:$AG$161,2)</f>
        <v>28.868</v>
      </c>
      <c r="CV52" s="41" t="n">
        <f aca="false">VLOOKUP(CV$7,'Sun Curve Sum'!$A$7:$AG$161,2)</f>
        <v>29.228</v>
      </c>
      <c r="CW52" s="41" t="n">
        <f aca="false">VLOOKUP(CW$7,'Sun Curve Sum'!$A$7:$AG$161,2)</f>
        <v>29.025</v>
      </c>
      <c r="CX52" s="41" t="n">
        <f aca="false">VLOOKUP(CX$7,'Sun Curve Sum'!$A$7:$AG$161,2)</f>
        <v>29.033</v>
      </c>
      <c r="CY52" s="41" t="n">
        <f aca="false">VLOOKUP(CY$7,'Sun Curve Sum'!$A$7:$AG$161,2)</f>
        <v>28.83</v>
      </c>
      <c r="CZ52" s="41" t="n">
        <f aca="false">VLOOKUP(CZ$7,'Sun Curve Sum'!$A$7:$AG$161,2)</f>
        <v>28.838</v>
      </c>
      <c r="DA52" s="41" t="n">
        <f aca="false">VLOOKUP(DA$7,'Sun Curve Sum'!$A$7:$AG$161,2)</f>
        <v>30.615</v>
      </c>
      <c r="DB52" s="41" t="n">
        <f aca="false">VLOOKUP(DB$7,'Sun Curve Sum'!$A$7:$AG$161,2)</f>
        <v>36.353</v>
      </c>
      <c r="DC52" s="41" t="n">
        <f aca="false">VLOOKUP(DC$7,'Sun Curve Sum'!$A$7:$AG$161,2)</f>
        <v>38.933</v>
      </c>
      <c r="DD52" s="41" t="n">
        <f aca="false">VLOOKUP(DD$7,'Sun Curve Sum'!$A$7:$AG$161,2)</f>
        <v>33.983</v>
      </c>
      <c r="DE52" s="41" t="n">
        <f aca="false">VLOOKUP(DE$7,'Sun Curve Sum'!$A$7:$AG$161,2)</f>
        <v>29.828</v>
      </c>
      <c r="DF52" s="41" t="n">
        <f aca="false">VLOOKUP(DF$7,'Sun Curve Sum'!$A$7:$AG$161,2)</f>
        <v>29.243</v>
      </c>
      <c r="DG52" s="41" t="n">
        <f aca="false">VLOOKUP(DG$7,'Sun Curve Sum'!$A$7:$AG$161,2)</f>
        <v>29.243</v>
      </c>
      <c r="DH52" s="41" t="n">
        <f aca="false">VLOOKUP(DH$7,'Sun Curve Sum'!$A$7:$AG$161,2)</f>
        <v>29.588</v>
      </c>
      <c r="DI52" s="41" t="n">
        <f aca="false">VLOOKUP(DI$7,'Sun Curve Sum'!$A$7:$AG$161,2)</f>
        <v>29.4</v>
      </c>
      <c r="DJ52" s="41" t="n">
        <f aca="false">VLOOKUP(DJ$7,'Sun Curve Sum'!$A$7:$AG$161,2)</f>
        <v>29.408</v>
      </c>
      <c r="DK52" s="41" t="n">
        <f aca="false">VLOOKUP(DK$7,'Sun Curve Sum'!$A$7:$AG$161,2)</f>
        <v>29.22</v>
      </c>
      <c r="DL52" s="41" t="n">
        <f aca="false">VLOOKUP(DL$7,'Sun Curve Sum'!$A$7:$AG$161,2)</f>
        <v>29.228</v>
      </c>
      <c r="DM52" s="41" t="n">
        <f aca="false">VLOOKUP(DM$7,'Sun Curve Sum'!$A$7:$AG$161,2)</f>
        <v>30.878</v>
      </c>
      <c r="DN52" s="41" t="n">
        <f aca="false">VLOOKUP(DN$7,'Sun Curve Sum'!$A$7:$AG$161,2)</f>
        <v>36.195</v>
      </c>
      <c r="DO52" s="41" t="n">
        <f aca="false">VLOOKUP(DO$7,'Sun Curve Sum'!$A$7:$AG$161,2)</f>
        <v>38.58</v>
      </c>
      <c r="DP52" s="41" t="n">
        <f aca="false">VLOOKUP(DP$7,'Sun Curve Sum'!$A$7:$AG$161,2)</f>
        <v>33.998</v>
      </c>
      <c r="DQ52" s="41" t="n">
        <f aca="false">VLOOKUP(DQ$7,'Sun Curve Sum'!$A$7:$AG$161,2)</f>
        <v>30.15</v>
      </c>
      <c r="DR52" s="41" t="n">
        <f aca="false">VLOOKUP(DR$7,'Sun Curve Sum'!$A$7:$AG$161,2)</f>
        <v>29.603</v>
      </c>
      <c r="DS52" s="41" t="n">
        <f aca="false">VLOOKUP(DS$7,'Sun Curve Sum'!$A$7:$AG$161,2)</f>
        <v>29.603</v>
      </c>
      <c r="DT52" s="41" t="n">
        <f aca="false">VLOOKUP(DT$7,'Sun Curve Sum'!$A$7:$AG$161,2)</f>
        <v>29.94</v>
      </c>
      <c r="DU52" s="41" t="n">
        <f aca="false">VLOOKUP(DU$7,'Sun Curve Sum'!$A$7:$AG$161,2)</f>
        <v>29.768</v>
      </c>
      <c r="DV52" s="41" t="n">
        <f aca="false">VLOOKUP(DV$7,'Sun Curve Sum'!$A$7:$AG$161,2)</f>
        <v>29.768</v>
      </c>
      <c r="DW52" s="41" t="n">
        <f aca="false">VLOOKUP(DW$7,'Sun Curve Sum'!$A$7:$AG$161,2)</f>
        <v>29.603</v>
      </c>
      <c r="DX52" s="41" t="n">
        <f aca="false">VLOOKUP(DX$7,'Sun Curve Sum'!$A$7:$AG$161,2)</f>
        <v>29.603</v>
      </c>
      <c r="DY52" s="41" t="n">
        <f aca="false">VLOOKUP(DY$7,'Sun Curve Sum'!$A$7:$AG$161,2)</f>
        <v>31.133</v>
      </c>
      <c r="DZ52" s="41" t="n">
        <f aca="false">VLOOKUP(DZ$7,'Sun Curve Sum'!$A$7:$AG$161,2)</f>
        <v>36.06</v>
      </c>
      <c r="EA52" s="41" t="n">
        <f aca="false">VLOOKUP(EA$7,'Sun Curve Sum'!$A$7:$AG$161,2)</f>
        <v>38.273</v>
      </c>
      <c r="EB52" s="41" t="n">
        <f aca="false">VLOOKUP(EB$7,'Sun Curve Sum'!$A$7:$AG$161,2)</f>
        <v>34.028</v>
      </c>
      <c r="EC52" s="41" t="n">
        <f aca="false">VLOOKUP(EC$7,'Sun Curve Sum'!$A$7:$AG$161,2)</f>
        <v>30.465</v>
      </c>
      <c r="ED52" s="41" t="n">
        <f aca="false">VLOOKUP(ED$7,'Sun Curve Sum'!$A$7:$AG$161,2)</f>
        <v>29.955</v>
      </c>
      <c r="EE52" s="41" t="n">
        <f aca="false">VLOOKUP(EE$7,'Sun Curve Sum'!$A$7:$AG$161,2)</f>
        <v>29.955</v>
      </c>
      <c r="EF52" s="32"/>
      <c r="EG52" s="32"/>
      <c r="EH52" s="32"/>
      <c r="EI52" s="32"/>
      <c r="EJ52" s="32"/>
      <c r="EK52" s="32"/>
      <c r="EL52" s="32"/>
      <c r="EM52" s="32"/>
      <c r="EN52" s="32"/>
      <c r="EO52" s="32"/>
      <c r="EP52" s="32"/>
      <c r="EQ52" s="32"/>
      <c r="ER52" s="32"/>
      <c r="ES52" s="32"/>
      <c r="ET52" s="32"/>
      <c r="EU52" s="32"/>
      <c r="EV52" s="32"/>
      <c r="EW52" s="32"/>
      <c r="EX52" s="32"/>
      <c r="EY52" s="32"/>
      <c r="EZ52" s="32"/>
      <c r="FA52" s="32"/>
      <c r="FB52" s="32"/>
      <c r="FC52" s="32"/>
      <c r="FD52" s="32"/>
      <c r="FE52" s="32"/>
      <c r="FF52" s="32"/>
      <c r="FG52" s="32"/>
      <c r="FH52" s="32"/>
      <c r="FI52" s="32"/>
      <c r="FJ52" s="32"/>
      <c r="FK52" s="32"/>
      <c r="FL52" s="32"/>
      <c r="FM52" s="32"/>
      <c r="FN52" s="32"/>
      <c r="FO52" s="32"/>
      <c r="FP52" s="32"/>
      <c r="FQ52" s="32"/>
      <c r="FR52" s="32"/>
      <c r="FS52" s="32"/>
      <c r="FT52" s="32"/>
      <c r="FU52" s="32"/>
      <c r="FV52" s="32"/>
      <c r="FW52" s="32"/>
      <c r="FX52" s="32"/>
      <c r="FY52" s="32"/>
      <c r="FZ52" s="32"/>
      <c r="GA52" s="32"/>
      <c r="GB52" s="32"/>
      <c r="GC52" s="32"/>
      <c r="GD52" s="32"/>
      <c r="GE52" s="32"/>
      <c r="GF52" s="32"/>
      <c r="GG52" s="32"/>
      <c r="GH52" s="32"/>
      <c r="GI52" s="32"/>
      <c r="GJ52" s="32"/>
      <c r="GK52" s="32"/>
      <c r="GL52" s="32"/>
      <c r="GM52" s="32"/>
      <c r="GN52" s="32"/>
      <c r="GO52" s="32"/>
      <c r="GP52" s="32"/>
      <c r="GQ52" s="32"/>
      <c r="GR52" s="32"/>
      <c r="GS52" s="32"/>
      <c r="GT52" s="32"/>
      <c r="GU52" s="32"/>
      <c r="GV52" s="32"/>
      <c r="GW52" s="32"/>
      <c r="GX52" s="32"/>
      <c r="GY52" s="32"/>
      <c r="GZ52" s="32"/>
      <c r="HA52" s="32"/>
      <c r="HB52" s="32"/>
      <c r="HC52" s="32"/>
      <c r="HD52" s="32"/>
      <c r="HE52" s="32"/>
      <c r="HF52" s="32"/>
      <c r="HG52" s="32"/>
      <c r="HH52" s="32"/>
      <c r="HI52" s="32"/>
      <c r="HJ52" s="32"/>
      <c r="HK52" s="32"/>
      <c r="HL52" s="32"/>
      <c r="HM52" s="32"/>
      <c r="HN52" s="32"/>
      <c r="HO52" s="32"/>
      <c r="HP52" s="32"/>
      <c r="HQ52" s="32"/>
      <c r="HR52" s="32"/>
      <c r="HS52" s="32"/>
      <c r="HT52" s="32"/>
      <c r="HU52" s="32"/>
      <c r="HV52" s="32"/>
      <c r="HW52" s="32"/>
      <c r="HX52" s="32"/>
      <c r="HY52" s="32"/>
      <c r="HZ52" s="32"/>
      <c r="IA52" s="32"/>
      <c r="IB52" s="32"/>
      <c r="IC52" s="32"/>
      <c r="ID52" s="32"/>
      <c r="IE52" s="32"/>
      <c r="IF52" s="32"/>
      <c r="IG52" s="32"/>
      <c r="IH52" s="32"/>
      <c r="II52" s="32"/>
      <c r="IJ52" s="32"/>
      <c r="IK52" s="32"/>
      <c r="IL52" s="32"/>
      <c r="IM52" s="32"/>
      <c r="IN52" s="32"/>
      <c r="IO52" s="32"/>
      <c r="IP52" s="32"/>
      <c r="IQ52" s="32"/>
      <c r="IR52" s="32"/>
      <c r="IS52" s="32"/>
      <c r="IT52" s="32"/>
      <c r="IU52" s="32"/>
      <c r="IV52" s="32"/>
      <c r="IW52" s="32"/>
    </row>
    <row r="53" customFormat="false" ht="14.1" hidden="false" customHeight="true" outlineLevel="0" collapsed="false">
      <c r="A53" s="33" t="s">
        <v>16</v>
      </c>
      <c r="B53" s="303" t="n">
        <v>53</v>
      </c>
      <c r="C53" s="31" t="n">
        <f aca="false">AVERAGE(D53:F53)</f>
        <v>20.7583333333333</v>
      </c>
      <c r="D53" s="31" t="n">
        <f aca="true">IF(ISERROR(AVERAGE(OFFSET('Sun Curve Sum'!$G$6,1,0,2,1))),0,AVERAGE(OFFSET('Sun Curve Sum'!$G$6,1,0,2,1)))</f>
        <v>19</v>
      </c>
      <c r="E53" s="31" t="n">
        <f aca="true">IF(ISERROR((SUM(OFFSET('Sun Curve Sum'!$G$6,3,0,2,1))+3*'Sun Curve Sum Backup'!$G$9)/5),'Sun Curve Sum Backup'!$G$9,(SUM(OFFSET('Sun Curve Sum'!$G$6,3,0,2,1))+3*'Sun Curve Sum Backup'!$G$9)/5)</f>
        <v>19.65</v>
      </c>
      <c r="F53" s="31" t="n">
        <f aca="false">VLOOKUP(F$7,'Sun Curve Sum'!$A$7:$AG$161,7)</f>
        <v>23.625</v>
      </c>
      <c r="G53" s="277" t="n">
        <f aca="false">AVERAGE(D53,E53,F53)</f>
        <v>20.7583333333333</v>
      </c>
      <c r="H53" s="283" t="n">
        <f aca="false">AB53</f>
        <v>23.813</v>
      </c>
      <c r="I53" s="283" t="n">
        <f aca="false">AC53</f>
        <v>23.438</v>
      </c>
      <c r="J53" s="283" t="n">
        <f aca="false">AD53</f>
        <v>22.875</v>
      </c>
      <c r="K53" s="283" t="n">
        <f aca="false">AE53</f>
        <v>22.313</v>
      </c>
      <c r="L53" s="283" t="n">
        <f aca="false">AF53</f>
        <v>25.875</v>
      </c>
      <c r="M53" s="283" t="n">
        <f aca="false">AG53</f>
        <v>31.5</v>
      </c>
      <c r="N53" s="283" t="n">
        <f aca="false">AH53</f>
        <v>37.5</v>
      </c>
      <c r="O53" s="283" t="n">
        <f aca="false">AI53</f>
        <v>43.875</v>
      </c>
      <c r="P53" s="283" t="n">
        <f aca="false">AJ53</f>
        <v>36</v>
      </c>
      <c r="Q53" s="283" t="n">
        <f aca="false">AK53</f>
        <v>26.438</v>
      </c>
      <c r="R53" s="283" t="n">
        <f aca="false">AL53</f>
        <v>25.313</v>
      </c>
      <c r="S53" s="283" t="n">
        <f aca="false">AM53</f>
        <v>25.875</v>
      </c>
      <c r="T53" s="277" t="n">
        <f aca="false">AVERAGE(AB53:AM53)</f>
        <v>28.7345833333333</v>
      </c>
      <c r="U53" s="277" t="n">
        <f aca="false">AVERAGE(AN53:AY53)</f>
        <v>29.96925</v>
      </c>
      <c r="V53" s="277" t="n">
        <f aca="false">AVERAGE(AZ53:EE53)</f>
        <v>30.8708452380952</v>
      </c>
      <c r="W53" s="288"/>
      <c r="X53" s="285" t="n">
        <f aca="false">AVERAGE(D53:F53,AB53:EE53)</f>
        <v>30.2691171171171</v>
      </c>
      <c r="Y53" s="287"/>
      <c r="Z53" s="282"/>
      <c r="AA53" s="32"/>
      <c r="AB53" s="31" t="n">
        <f aca="false">VLOOKUP(AB$7,'Sun Curve Sum'!$A$7:$AG$161,7)</f>
        <v>23.813</v>
      </c>
      <c r="AC53" s="31" t="n">
        <f aca="false">VLOOKUP(AC$7,'Sun Curve Sum'!$A$7:$AG$161,7)</f>
        <v>23.438</v>
      </c>
      <c r="AD53" s="31" t="n">
        <f aca="false">VLOOKUP(AD$7,'Sun Curve Sum'!$A$7:$AG$161,7)</f>
        <v>22.875</v>
      </c>
      <c r="AE53" s="31" t="n">
        <f aca="false">VLOOKUP(AE$7,'Sun Curve Sum'!$A$7:$AG$161,7)</f>
        <v>22.313</v>
      </c>
      <c r="AF53" s="31" t="n">
        <f aca="false">VLOOKUP(AF$7,'Sun Curve Sum'!$A$7:$AG$161,7)</f>
        <v>25.875</v>
      </c>
      <c r="AG53" s="31" t="n">
        <f aca="false">VLOOKUP(AG$7,'Sun Curve Sum'!$A$7:$AG$161,7)</f>
        <v>31.5</v>
      </c>
      <c r="AH53" s="31" t="n">
        <f aca="false">VLOOKUP(AH$7,'Sun Curve Sum'!$A$7:$AG$161,7)</f>
        <v>37.5</v>
      </c>
      <c r="AI53" s="31" t="n">
        <f aca="false">VLOOKUP(AI$7,'Sun Curve Sum'!$A$7:$AG$161,7)</f>
        <v>43.875</v>
      </c>
      <c r="AJ53" s="31" t="n">
        <f aca="false">VLOOKUP(AJ$7,'Sun Curve Sum'!$A$7:$AG$161,7)</f>
        <v>36</v>
      </c>
      <c r="AK53" s="31" t="n">
        <f aca="false">VLOOKUP(AK$7,'Sun Curve Sum'!$A$7:$AG$161,7)</f>
        <v>26.438</v>
      </c>
      <c r="AL53" s="31" t="n">
        <f aca="false">VLOOKUP(AL$7,'Sun Curve Sum'!$A$7:$AG$161,7)</f>
        <v>25.313</v>
      </c>
      <c r="AM53" s="31" t="n">
        <f aca="false">VLOOKUP(AM$7,'Sun Curve Sum'!$A$7:$AG$161,7)</f>
        <v>25.875</v>
      </c>
      <c r="AN53" s="31" t="n">
        <f aca="false">VLOOKUP(AN$7,'Sun Curve Sum'!$A$7:$AG$161,7)</f>
        <v>26.438</v>
      </c>
      <c r="AO53" s="31" t="n">
        <f aca="false">VLOOKUP(AO$7,'Sun Curve Sum'!$A$7:$AG$161,7)</f>
        <v>26.063</v>
      </c>
      <c r="AP53" s="31" t="n">
        <f aca="false">VLOOKUP(AP$7,'Sun Curve Sum'!$A$7:$AG$161,7)</f>
        <v>26.063</v>
      </c>
      <c r="AQ53" s="31" t="n">
        <f aca="false">VLOOKUP(AQ$7,'Sun Curve Sum'!$A$7:$AG$161,7)</f>
        <v>25.688</v>
      </c>
      <c r="AR53" s="31" t="n">
        <f aca="false">VLOOKUP(AR$7,'Sun Curve Sum'!$A$7:$AG$161,7)</f>
        <v>25.688</v>
      </c>
      <c r="AS53" s="31" t="n">
        <f aca="false">VLOOKUP(AS$7,'Sun Curve Sum'!$A$7:$AG$161,7)</f>
        <v>29.063</v>
      </c>
      <c r="AT53" s="31" t="n">
        <f aca="false">VLOOKUP(AT$7,'Sun Curve Sum'!$A$7:$AG$161,7)</f>
        <v>39.938</v>
      </c>
      <c r="AU53" s="31" t="n">
        <f aca="false">VLOOKUP(AU$7,'Sun Curve Sum'!$A$7:$AG$161,7)</f>
        <v>44.813</v>
      </c>
      <c r="AV53" s="31" t="n">
        <f aca="false">VLOOKUP(AV$7,'Sun Curve Sum'!$A$7:$AG$161,7)</f>
        <v>35.438</v>
      </c>
      <c r="AW53" s="31" t="n">
        <f aca="false">VLOOKUP(AW$7,'Sun Curve Sum'!$A$7:$AG$161,7)</f>
        <v>27.563</v>
      </c>
      <c r="AX53" s="31" t="n">
        <f aca="false">VLOOKUP(AX$7,'Sun Curve Sum'!$A$7:$AG$161,7)</f>
        <v>26.438</v>
      </c>
      <c r="AY53" s="31" t="n">
        <f aca="false">VLOOKUP(AY$7,'Sun Curve Sum'!$A$7:$AG$161,7)</f>
        <v>26.438</v>
      </c>
      <c r="AZ53" s="31" t="n">
        <f aca="false">VLOOKUP(AZ$7,'Sun Curve Sum'!$A$7:$AG$161,7)</f>
        <v>27.173</v>
      </c>
      <c r="BA53" s="31" t="n">
        <f aca="false">VLOOKUP(BA$7,'Sun Curve Sum'!$A$7:$AG$161,7)</f>
        <v>26.85</v>
      </c>
      <c r="BB53" s="31" t="n">
        <f aca="false">VLOOKUP(BB$7,'Sun Curve Sum'!$A$7:$AG$161,7)</f>
        <v>26.85</v>
      </c>
      <c r="BC53" s="31" t="n">
        <f aca="false">VLOOKUP(BC$7,'Sun Curve Sum'!$A$7:$AG$161,7)</f>
        <v>26.528</v>
      </c>
      <c r="BD53" s="31" t="n">
        <f aca="false">VLOOKUP(BD$7,'Sun Curve Sum'!$A$7:$AG$161,7)</f>
        <v>26.528</v>
      </c>
      <c r="BE53" s="31" t="n">
        <f aca="false">VLOOKUP(BE$7,'Sun Curve Sum'!$A$7:$AG$161,7)</f>
        <v>29.423</v>
      </c>
      <c r="BF53" s="31" t="n">
        <f aca="false">VLOOKUP(BF$7,'Sun Curve Sum'!$A$7:$AG$161,7)</f>
        <v>38.73</v>
      </c>
      <c r="BG53" s="31" t="n">
        <f aca="false">VLOOKUP(BG$7,'Sun Curve Sum'!$A$7:$AG$161,7)</f>
        <v>42.908</v>
      </c>
      <c r="BH53" s="31" t="n">
        <f aca="false">VLOOKUP(BH$7,'Sun Curve Sum'!$A$7:$AG$161,7)</f>
        <v>34.883</v>
      </c>
      <c r="BI53" s="31" t="n">
        <f aca="false">VLOOKUP(BI$7,'Sun Curve Sum'!$A$7:$AG$161,7)</f>
        <v>28.14</v>
      </c>
      <c r="BJ53" s="31" t="n">
        <f aca="false">VLOOKUP(BJ$7,'Sun Curve Sum'!$A$7:$AG$161,7)</f>
        <v>27.173</v>
      </c>
      <c r="BK53" s="31" t="n">
        <f aca="false">VLOOKUP(BK$7,'Sun Curve Sum'!$A$7:$AG$161,7)</f>
        <v>27.173</v>
      </c>
      <c r="BL53" s="31" t="n">
        <f aca="false">VLOOKUP(BL$7,'Sun Curve Sum'!$A$7:$AG$161,7)</f>
        <v>27.825</v>
      </c>
      <c r="BM53" s="31" t="n">
        <f aca="false">VLOOKUP(BM$7,'Sun Curve Sum'!$A$7:$AG$161,7)</f>
        <v>27.555</v>
      </c>
      <c r="BN53" s="31" t="n">
        <f aca="false">VLOOKUP(BN$7,'Sun Curve Sum'!$A$7:$AG$161,7)</f>
        <v>27.555</v>
      </c>
      <c r="BO53" s="31" t="n">
        <f aca="false">VLOOKUP(BO$7,'Sun Curve Sum'!$A$7:$AG$161,7)</f>
        <v>27.278</v>
      </c>
      <c r="BP53" s="31" t="n">
        <f aca="false">VLOOKUP(BP$7,'Sun Curve Sum'!$A$7:$AG$161,7)</f>
        <v>27.278</v>
      </c>
      <c r="BQ53" s="31" t="n">
        <f aca="false">VLOOKUP(BQ$7,'Sun Curve Sum'!$A$7:$AG$161,7)</f>
        <v>29.753</v>
      </c>
      <c r="BR53" s="31" t="n">
        <f aca="false">VLOOKUP(BR$7,'Sun Curve Sum'!$A$7:$AG$161,7)</f>
        <v>37.733</v>
      </c>
      <c r="BS53" s="31" t="n">
        <f aca="false">VLOOKUP(BS$7,'Sun Curve Sum'!$A$7:$AG$161,7)</f>
        <v>41.31</v>
      </c>
      <c r="BT53" s="31" t="n">
        <f aca="false">VLOOKUP(BT$7,'Sun Curve Sum'!$A$7:$AG$161,7)</f>
        <v>34.433</v>
      </c>
      <c r="BU53" s="31" t="n">
        <f aca="false">VLOOKUP(BU$7,'Sun Curve Sum'!$A$7:$AG$161,7)</f>
        <v>28.658</v>
      </c>
      <c r="BV53" s="31" t="n">
        <f aca="false">VLOOKUP(BV$7,'Sun Curve Sum'!$A$7:$AG$161,7)</f>
        <v>27.833</v>
      </c>
      <c r="BW53" s="31" t="n">
        <f aca="false">VLOOKUP(BW$7,'Sun Curve Sum'!$A$7:$AG$161,7)</f>
        <v>27.833</v>
      </c>
      <c r="BX53" s="31" t="n">
        <f aca="false">VLOOKUP(BX$7,'Sun Curve Sum'!$A$7:$AG$161,7)</f>
        <v>28.425</v>
      </c>
      <c r="BY53" s="31" t="n">
        <f aca="false">VLOOKUP(BY$7,'Sun Curve Sum'!$A$7:$AG$161,7)</f>
        <v>28.185</v>
      </c>
      <c r="BZ53" s="31" t="n">
        <f aca="false">VLOOKUP(BZ$7,'Sun Curve Sum'!$A$7:$AG$161,7)</f>
        <v>28.185</v>
      </c>
      <c r="CA53" s="31" t="n">
        <f aca="false">VLOOKUP(CA$7,'Sun Curve Sum'!$A$7:$AG$161,7)</f>
        <v>27.953</v>
      </c>
      <c r="CB53" s="31" t="n">
        <f aca="false">VLOOKUP(CB$7,'Sun Curve Sum'!$A$7:$AG$161,7)</f>
        <v>27.953</v>
      </c>
      <c r="CC53" s="31" t="n">
        <f aca="false">VLOOKUP(CC$7,'Sun Curve Sum'!$A$7:$AG$161,7)</f>
        <v>30.075</v>
      </c>
      <c r="CD53" s="31" t="n">
        <f aca="false">VLOOKUP(CD$7,'Sun Curve Sum'!$A$7:$AG$161,7)</f>
        <v>36.908</v>
      </c>
      <c r="CE53" s="31" t="n">
        <f aca="false">VLOOKUP(CE$7,'Sun Curve Sum'!$A$7:$AG$161,7)</f>
        <v>39.968</v>
      </c>
      <c r="CF53" s="31" t="n">
        <f aca="false">VLOOKUP(CF$7,'Sun Curve Sum'!$A$7:$AG$161,7)</f>
        <v>34.08</v>
      </c>
      <c r="CG53" s="31" t="n">
        <f aca="false">VLOOKUP(CG$7,'Sun Curve Sum'!$A$7:$AG$161,7)</f>
        <v>29.138</v>
      </c>
      <c r="CH53" s="31" t="n">
        <f aca="false">VLOOKUP(CH$7,'Sun Curve Sum'!$A$7:$AG$161,7)</f>
        <v>28.433</v>
      </c>
      <c r="CI53" s="31" t="n">
        <f aca="false">VLOOKUP(CI$7,'Sun Curve Sum'!$A$7:$AG$161,7)</f>
        <v>28.433</v>
      </c>
      <c r="CJ53" s="31" t="n">
        <f aca="false">VLOOKUP(CJ$7,'Sun Curve Sum'!$A$7:$AG$161,7)</f>
        <v>28.853</v>
      </c>
      <c r="CK53" s="31" t="n">
        <f aca="false">VLOOKUP(CK$7,'Sun Curve Sum'!$A$7:$AG$161,7)</f>
        <v>28.642</v>
      </c>
      <c r="CL53" s="31" t="n">
        <f aca="false">VLOOKUP(CL$7,'Sun Curve Sum'!$A$7:$AG$161,7)</f>
        <v>28.642</v>
      </c>
      <c r="CM53" s="31" t="n">
        <f aca="false">VLOOKUP(CM$7,'Sun Curve Sum'!$A$7:$AG$161,7)</f>
        <v>28.433</v>
      </c>
      <c r="CN53" s="31" t="n">
        <f aca="false">VLOOKUP(CN$7,'Sun Curve Sum'!$A$7:$AG$161,7)</f>
        <v>28.433</v>
      </c>
      <c r="CO53" s="31" t="n">
        <f aca="false">VLOOKUP(CO$7,'Sun Curve Sum'!$A$7:$AG$161,7)</f>
        <v>30.353</v>
      </c>
      <c r="CP53" s="31" t="n">
        <f aca="false">VLOOKUP(CP$7,'Sun Curve Sum'!$A$7:$AG$161,7)</f>
        <v>36.548</v>
      </c>
      <c r="CQ53" s="31" t="n">
        <f aca="false">VLOOKUP(CQ$7,'Sun Curve Sum'!$A$7:$AG$161,7)</f>
        <v>39.323</v>
      </c>
      <c r="CR53" s="31" t="n">
        <f aca="false">VLOOKUP(CR$7,'Sun Curve Sum'!$A$7:$AG$161,7)</f>
        <v>33.99</v>
      </c>
      <c r="CS53" s="31" t="n">
        <f aca="false">VLOOKUP(CS$7,'Sun Curve Sum'!$A$7:$AG$161,7)</f>
        <v>29.505</v>
      </c>
      <c r="CT53" s="31" t="n">
        <f aca="false">VLOOKUP(CT$7,'Sun Curve Sum'!$A$7:$AG$161,7)</f>
        <v>28.868</v>
      </c>
      <c r="CU53" s="31" t="n">
        <f aca="false">VLOOKUP(CU$7,'Sun Curve Sum'!$A$7:$AG$161,7)</f>
        <v>28.868</v>
      </c>
      <c r="CV53" s="31" t="n">
        <f aca="false">VLOOKUP(CV$7,'Sun Curve Sum'!$A$7:$AG$161,7)</f>
        <v>29.228</v>
      </c>
      <c r="CW53" s="31" t="n">
        <f aca="false">VLOOKUP(CW$7,'Sun Curve Sum'!$A$7:$AG$161,7)</f>
        <v>29.025</v>
      </c>
      <c r="CX53" s="31" t="n">
        <f aca="false">VLOOKUP(CX$7,'Sun Curve Sum'!$A$7:$AG$161,7)</f>
        <v>29.033</v>
      </c>
      <c r="CY53" s="31" t="n">
        <f aca="false">VLOOKUP(CY$7,'Sun Curve Sum'!$A$7:$AG$161,7)</f>
        <v>28.83</v>
      </c>
      <c r="CZ53" s="31" t="n">
        <f aca="false">VLOOKUP(CZ$7,'Sun Curve Sum'!$A$7:$AG$161,7)</f>
        <v>28.838</v>
      </c>
      <c r="DA53" s="31" t="n">
        <f aca="false">VLOOKUP(DA$7,'Sun Curve Sum'!$A$7:$AG$161,7)</f>
        <v>30.615</v>
      </c>
      <c r="DB53" s="31" t="n">
        <f aca="false">VLOOKUP(DB$7,'Sun Curve Sum'!$A$7:$AG$161,7)</f>
        <v>36.353</v>
      </c>
      <c r="DC53" s="31" t="n">
        <f aca="false">VLOOKUP(DC$7,'Sun Curve Sum'!$A$7:$AG$161,7)</f>
        <v>38.933</v>
      </c>
      <c r="DD53" s="31" t="n">
        <f aca="false">VLOOKUP(DD$7,'Sun Curve Sum'!$A$7:$AG$161,7)</f>
        <v>33.983</v>
      </c>
      <c r="DE53" s="31" t="n">
        <f aca="false">VLOOKUP(DE$7,'Sun Curve Sum'!$A$7:$AG$161,7)</f>
        <v>29.828</v>
      </c>
      <c r="DF53" s="31" t="n">
        <f aca="false">VLOOKUP(DF$7,'Sun Curve Sum'!$A$7:$AG$161,7)</f>
        <v>29.243</v>
      </c>
      <c r="DG53" s="31" t="n">
        <f aca="false">VLOOKUP(DG$7,'Sun Curve Sum'!$A$7:$AG$161,7)</f>
        <v>29.243</v>
      </c>
      <c r="DH53" s="31" t="n">
        <f aca="false">VLOOKUP(DH$7,'Sun Curve Sum'!$A$7:$AG$161,7)</f>
        <v>29.588</v>
      </c>
      <c r="DI53" s="31" t="n">
        <f aca="false">VLOOKUP(DI$7,'Sun Curve Sum'!$A$7:$AG$161,7)</f>
        <v>29.4</v>
      </c>
      <c r="DJ53" s="31" t="n">
        <f aca="false">VLOOKUP(DJ$7,'Sun Curve Sum'!$A$7:$AG$161,7)</f>
        <v>29.408</v>
      </c>
      <c r="DK53" s="31" t="n">
        <f aca="false">VLOOKUP(DK$7,'Sun Curve Sum'!$A$7:$AG$161,7)</f>
        <v>29.22</v>
      </c>
      <c r="DL53" s="31" t="n">
        <f aca="false">VLOOKUP(DL$7,'Sun Curve Sum'!$A$7:$AG$161,7)</f>
        <v>29.228</v>
      </c>
      <c r="DM53" s="31" t="n">
        <f aca="false">VLOOKUP(DM$7,'Sun Curve Sum'!$A$7:$AG$161,7)</f>
        <v>30.878</v>
      </c>
      <c r="DN53" s="31" t="n">
        <f aca="false">VLOOKUP(DN$7,'Sun Curve Sum'!$A$7:$AG$161,7)</f>
        <v>36.195</v>
      </c>
      <c r="DO53" s="31" t="n">
        <f aca="false">VLOOKUP(DO$7,'Sun Curve Sum'!$A$7:$AG$161,7)</f>
        <v>38.58</v>
      </c>
      <c r="DP53" s="31" t="n">
        <f aca="false">VLOOKUP(DP$7,'Sun Curve Sum'!$A$7:$AG$161,7)</f>
        <v>33.998</v>
      </c>
      <c r="DQ53" s="31" t="n">
        <f aca="false">VLOOKUP(DQ$7,'Sun Curve Sum'!$A$7:$AG$161,7)</f>
        <v>30.15</v>
      </c>
      <c r="DR53" s="31" t="n">
        <f aca="false">VLOOKUP(DR$7,'Sun Curve Sum'!$A$7:$AG$161,7)</f>
        <v>29.603</v>
      </c>
      <c r="DS53" s="31" t="n">
        <f aca="false">VLOOKUP(DS$7,'Sun Curve Sum'!$A$7:$AG$161,7)</f>
        <v>29.603</v>
      </c>
      <c r="DT53" s="31" t="n">
        <f aca="false">VLOOKUP(DT$7,'Sun Curve Sum'!$A$7:$AG$161,7)</f>
        <v>29.94</v>
      </c>
      <c r="DU53" s="31" t="n">
        <f aca="false">VLOOKUP(DU$7,'Sun Curve Sum'!$A$7:$AG$161,7)</f>
        <v>29.768</v>
      </c>
      <c r="DV53" s="31" t="n">
        <f aca="false">VLOOKUP(DV$7,'Sun Curve Sum'!$A$7:$AG$161,7)</f>
        <v>29.768</v>
      </c>
      <c r="DW53" s="31" t="n">
        <f aca="false">VLOOKUP(DW$7,'Sun Curve Sum'!$A$7:$AG$161,7)</f>
        <v>29.603</v>
      </c>
      <c r="DX53" s="31" t="n">
        <f aca="false">VLOOKUP(DX$7,'Sun Curve Sum'!$A$7:$AG$161,7)</f>
        <v>29.603</v>
      </c>
      <c r="DY53" s="31" t="n">
        <f aca="false">VLOOKUP(DY$7,'Sun Curve Sum'!$A$7:$AG$161,7)</f>
        <v>31.133</v>
      </c>
      <c r="DZ53" s="31" t="n">
        <f aca="false">VLOOKUP(DZ$7,'Sun Curve Sum'!$A$7:$AG$161,7)</f>
        <v>36.06</v>
      </c>
      <c r="EA53" s="31" t="n">
        <f aca="false">VLOOKUP(EA$7,'Sun Curve Sum'!$A$7:$AG$161,7)</f>
        <v>38.273</v>
      </c>
      <c r="EB53" s="31" t="n">
        <f aca="false">VLOOKUP(EB$7,'Sun Curve Sum'!$A$7:$AG$161,7)</f>
        <v>34.028</v>
      </c>
      <c r="EC53" s="31" t="n">
        <f aca="false">VLOOKUP(EC$7,'Sun Curve Sum'!$A$7:$AG$161,7)</f>
        <v>30.465</v>
      </c>
      <c r="ED53" s="31" t="n">
        <f aca="false">VLOOKUP(ED$7,'Sun Curve Sum'!$A$7:$AG$161,7)</f>
        <v>29.955</v>
      </c>
      <c r="EE53" s="31" t="n">
        <f aca="false">VLOOKUP(EE$7,'Sun Curve Sum'!$A$7:$AG$161,7)</f>
        <v>29.955</v>
      </c>
      <c r="EF53" s="32"/>
      <c r="EG53" s="32"/>
      <c r="EH53" s="32"/>
      <c r="EI53" s="32"/>
      <c r="EJ53" s="32"/>
      <c r="EK53" s="32"/>
      <c r="EL53" s="32"/>
      <c r="EM53" s="32"/>
      <c r="EN53" s="32"/>
      <c r="EO53" s="32"/>
      <c r="EP53" s="32"/>
      <c r="EQ53" s="32"/>
      <c r="ER53" s="32"/>
      <c r="ES53" s="32"/>
      <c r="ET53" s="32"/>
      <c r="EU53" s="32"/>
      <c r="EV53" s="32"/>
      <c r="EW53" s="32"/>
      <c r="EX53" s="32"/>
      <c r="EY53" s="32"/>
      <c r="EZ53" s="32"/>
      <c r="FA53" s="32"/>
      <c r="FB53" s="32"/>
      <c r="FC53" s="32"/>
      <c r="FD53" s="32"/>
      <c r="FE53" s="32"/>
      <c r="FF53" s="32"/>
      <c r="FG53" s="32"/>
      <c r="FH53" s="32"/>
      <c r="FI53" s="32"/>
      <c r="FJ53" s="32"/>
      <c r="FK53" s="32"/>
      <c r="FL53" s="32"/>
      <c r="FM53" s="32"/>
      <c r="FN53" s="32"/>
      <c r="FO53" s="32"/>
      <c r="FP53" s="32"/>
      <c r="FQ53" s="32"/>
      <c r="FR53" s="32"/>
      <c r="FS53" s="32"/>
      <c r="FT53" s="32"/>
      <c r="FU53" s="32"/>
      <c r="FV53" s="32"/>
      <c r="FW53" s="32"/>
      <c r="FX53" s="32"/>
      <c r="FY53" s="32"/>
      <c r="FZ53" s="32"/>
      <c r="GA53" s="32"/>
      <c r="GB53" s="32"/>
      <c r="GC53" s="32"/>
      <c r="GD53" s="32"/>
      <c r="GE53" s="32"/>
      <c r="GF53" s="32"/>
      <c r="GG53" s="32"/>
      <c r="GH53" s="32"/>
      <c r="GI53" s="32"/>
      <c r="GJ53" s="32"/>
      <c r="GK53" s="32"/>
      <c r="GL53" s="32"/>
      <c r="GM53" s="32"/>
      <c r="GN53" s="32"/>
      <c r="GO53" s="32"/>
      <c r="GP53" s="32"/>
      <c r="GQ53" s="32"/>
      <c r="GR53" s="32"/>
      <c r="GS53" s="32"/>
      <c r="GT53" s="32"/>
      <c r="GU53" s="32"/>
      <c r="GV53" s="32"/>
      <c r="GW53" s="32"/>
      <c r="GX53" s="32"/>
      <c r="GY53" s="32"/>
      <c r="GZ53" s="32"/>
      <c r="HA53" s="32"/>
      <c r="HB53" s="32"/>
      <c r="HC53" s="32"/>
      <c r="HD53" s="32"/>
      <c r="HE53" s="32"/>
      <c r="HF53" s="32"/>
      <c r="HG53" s="32"/>
      <c r="HH53" s="32"/>
      <c r="HI53" s="32"/>
      <c r="HJ53" s="32"/>
      <c r="HK53" s="32"/>
      <c r="HL53" s="32"/>
      <c r="HM53" s="32"/>
      <c r="HN53" s="32"/>
      <c r="HO53" s="32"/>
      <c r="HP53" s="32"/>
      <c r="HQ53" s="32"/>
      <c r="HR53" s="32"/>
      <c r="HS53" s="32"/>
      <c r="HT53" s="32"/>
      <c r="HU53" s="32"/>
      <c r="HV53" s="32"/>
      <c r="HW53" s="32"/>
      <c r="HX53" s="32"/>
      <c r="HY53" s="32"/>
      <c r="HZ53" s="32"/>
      <c r="IA53" s="32"/>
      <c r="IB53" s="32"/>
      <c r="IC53" s="32"/>
      <c r="ID53" s="32"/>
      <c r="IE53" s="32"/>
      <c r="IF53" s="32"/>
      <c r="IG53" s="32"/>
      <c r="IH53" s="32"/>
      <c r="II53" s="32"/>
      <c r="IJ53" s="32"/>
      <c r="IK53" s="32"/>
      <c r="IL53" s="32"/>
      <c r="IM53" s="32"/>
      <c r="IN53" s="32"/>
      <c r="IO53" s="32"/>
      <c r="IP53" s="32"/>
      <c r="IQ53" s="32"/>
      <c r="IR53" s="32"/>
      <c r="IS53" s="32"/>
      <c r="IT53" s="32"/>
      <c r="IU53" s="32"/>
      <c r="IV53" s="32"/>
      <c r="IW53" s="32"/>
    </row>
    <row r="54" customFormat="false" ht="14.1" hidden="false" customHeight="true" outlineLevel="0" collapsed="false">
      <c r="A54" s="37"/>
      <c r="B54" s="303"/>
      <c r="C54" s="31"/>
      <c r="D54" s="31"/>
      <c r="E54" s="31"/>
      <c r="F54" s="31"/>
      <c r="G54" s="277"/>
      <c r="H54" s="283"/>
      <c r="I54" s="283"/>
      <c r="J54" s="283"/>
      <c r="K54" s="283"/>
      <c r="L54" s="283"/>
      <c r="M54" s="283"/>
      <c r="N54" s="283"/>
      <c r="O54" s="283"/>
      <c r="P54" s="283"/>
      <c r="Q54" s="283"/>
      <c r="R54" s="283"/>
      <c r="S54" s="283"/>
      <c r="T54" s="277"/>
      <c r="U54" s="277"/>
      <c r="V54" s="277"/>
      <c r="W54" s="288"/>
      <c r="X54" s="285"/>
      <c r="Y54" s="287"/>
      <c r="Z54" s="282"/>
      <c r="AA54" s="32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  <c r="BW54" s="31"/>
      <c r="BX54" s="31"/>
      <c r="BY54" s="31"/>
      <c r="BZ54" s="31"/>
      <c r="CA54" s="31"/>
      <c r="CB54" s="31"/>
      <c r="CC54" s="31"/>
      <c r="CD54" s="31"/>
      <c r="CE54" s="31"/>
      <c r="CF54" s="31"/>
      <c r="CG54" s="31"/>
      <c r="CH54" s="31"/>
      <c r="CI54" s="31"/>
      <c r="CJ54" s="31"/>
      <c r="CK54" s="31"/>
      <c r="CL54" s="31"/>
      <c r="CM54" s="31"/>
      <c r="CN54" s="31"/>
      <c r="CO54" s="31"/>
      <c r="CP54" s="31"/>
      <c r="CQ54" s="31"/>
      <c r="CR54" s="31"/>
      <c r="CS54" s="31"/>
      <c r="CT54" s="31"/>
      <c r="CU54" s="31"/>
      <c r="CV54" s="31"/>
      <c r="CW54" s="31"/>
      <c r="CX54" s="31"/>
      <c r="CY54" s="31"/>
      <c r="CZ54" s="31"/>
      <c r="DA54" s="31"/>
      <c r="DB54" s="31"/>
      <c r="DC54" s="31"/>
      <c r="DD54" s="31"/>
      <c r="DE54" s="31"/>
      <c r="DF54" s="31"/>
      <c r="DG54" s="31"/>
      <c r="DH54" s="31"/>
      <c r="DI54" s="31"/>
      <c r="DJ54" s="31"/>
      <c r="DK54" s="31"/>
      <c r="DL54" s="31"/>
      <c r="DM54" s="31"/>
      <c r="DN54" s="31"/>
      <c r="DO54" s="31"/>
      <c r="DP54" s="31"/>
      <c r="DQ54" s="31"/>
      <c r="DR54" s="31"/>
      <c r="DS54" s="31"/>
      <c r="DT54" s="31"/>
      <c r="DU54" s="31"/>
      <c r="DV54" s="31"/>
      <c r="DW54" s="31"/>
      <c r="DX54" s="31"/>
      <c r="DY54" s="31"/>
      <c r="DZ54" s="31"/>
      <c r="EA54" s="31"/>
      <c r="EB54" s="31"/>
      <c r="EC54" s="31"/>
      <c r="ED54" s="31"/>
      <c r="EE54" s="31"/>
      <c r="EF54" s="32"/>
      <c r="EG54" s="32"/>
      <c r="EH54" s="32"/>
      <c r="EI54" s="32"/>
      <c r="EJ54" s="32"/>
      <c r="EK54" s="32"/>
      <c r="EL54" s="32"/>
      <c r="EM54" s="32"/>
      <c r="EN54" s="32"/>
      <c r="EO54" s="32"/>
      <c r="EP54" s="32"/>
      <c r="EQ54" s="32"/>
      <c r="ER54" s="32"/>
      <c r="ES54" s="32"/>
      <c r="ET54" s="32"/>
      <c r="EU54" s="32"/>
      <c r="EV54" s="32"/>
      <c r="EW54" s="32"/>
      <c r="EX54" s="32"/>
      <c r="EY54" s="32"/>
      <c r="EZ54" s="32"/>
      <c r="FA54" s="32"/>
      <c r="FB54" s="32"/>
      <c r="FC54" s="32"/>
      <c r="FD54" s="32"/>
      <c r="FE54" s="32"/>
      <c r="FF54" s="32"/>
      <c r="FG54" s="32"/>
      <c r="FH54" s="32"/>
      <c r="FI54" s="32"/>
      <c r="FJ54" s="32"/>
      <c r="FK54" s="32"/>
      <c r="FL54" s="32"/>
      <c r="FM54" s="32"/>
      <c r="FN54" s="32"/>
      <c r="FO54" s="32"/>
      <c r="FP54" s="32"/>
      <c r="FQ54" s="32"/>
      <c r="FR54" s="32"/>
      <c r="FS54" s="32"/>
      <c r="FT54" s="32"/>
      <c r="FU54" s="32"/>
      <c r="FV54" s="32"/>
      <c r="FW54" s="32"/>
      <c r="FX54" s="32"/>
      <c r="FY54" s="32"/>
      <c r="FZ54" s="32"/>
      <c r="GA54" s="32"/>
      <c r="GB54" s="32"/>
      <c r="GC54" s="32"/>
      <c r="GD54" s="32"/>
      <c r="GE54" s="32"/>
      <c r="GF54" s="32"/>
      <c r="GG54" s="32"/>
      <c r="GH54" s="32"/>
      <c r="GI54" s="32"/>
      <c r="GJ54" s="32"/>
      <c r="GK54" s="32"/>
      <c r="GL54" s="32"/>
      <c r="GM54" s="32"/>
      <c r="GN54" s="32"/>
      <c r="GO54" s="32"/>
      <c r="GP54" s="32"/>
      <c r="GQ54" s="32"/>
      <c r="GR54" s="32"/>
      <c r="GS54" s="32"/>
      <c r="GT54" s="32"/>
      <c r="GU54" s="32"/>
      <c r="GV54" s="32"/>
      <c r="GW54" s="32"/>
      <c r="GX54" s="32"/>
      <c r="GY54" s="32"/>
      <c r="GZ54" s="32"/>
      <c r="HA54" s="32"/>
      <c r="HB54" s="32"/>
      <c r="HC54" s="32"/>
      <c r="HD54" s="32"/>
      <c r="HE54" s="32"/>
      <c r="HF54" s="32"/>
      <c r="HG54" s="32"/>
      <c r="HH54" s="32"/>
      <c r="HI54" s="32"/>
      <c r="HJ54" s="32"/>
      <c r="HK54" s="32"/>
      <c r="HL54" s="32"/>
      <c r="HM54" s="32"/>
      <c r="HN54" s="32"/>
      <c r="HO54" s="32"/>
      <c r="HP54" s="32"/>
      <c r="HQ54" s="32"/>
      <c r="HR54" s="32"/>
      <c r="HS54" s="32"/>
      <c r="HT54" s="32"/>
      <c r="HU54" s="32"/>
      <c r="HV54" s="32"/>
      <c r="HW54" s="32"/>
      <c r="HX54" s="32"/>
      <c r="HY54" s="32"/>
      <c r="HZ54" s="32"/>
      <c r="IA54" s="32"/>
      <c r="IB54" s="32"/>
      <c r="IC54" s="32"/>
      <c r="ID54" s="32"/>
      <c r="IE54" s="32"/>
      <c r="IF54" s="32"/>
      <c r="IG54" s="32"/>
      <c r="IH54" s="32"/>
      <c r="II54" s="32"/>
      <c r="IJ54" s="32"/>
      <c r="IK54" s="32"/>
      <c r="IL54" s="32"/>
      <c r="IM54" s="32"/>
      <c r="IN54" s="32"/>
      <c r="IO54" s="32"/>
      <c r="IP54" s="32"/>
      <c r="IQ54" s="32"/>
      <c r="IR54" s="32"/>
      <c r="IS54" s="32"/>
      <c r="IT54" s="32"/>
      <c r="IU54" s="32"/>
      <c r="IV54" s="32"/>
      <c r="IW54" s="32"/>
    </row>
    <row r="55" customFormat="false" ht="14.1" hidden="false" customHeight="true" outlineLevel="0" collapsed="false">
      <c r="A55" s="37" t="s">
        <v>9</v>
      </c>
      <c r="B55" s="303"/>
      <c r="C55" s="31"/>
      <c r="D55" s="31"/>
      <c r="E55" s="31"/>
      <c r="F55" s="31"/>
      <c r="G55" s="277"/>
      <c r="H55" s="283"/>
      <c r="I55" s="283"/>
      <c r="J55" s="283"/>
      <c r="K55" s="283"/>
      <c r="L55" s="283"/>
      <c r="M55" s="283"/>
      <c r="N55" s="283"/>
      <c r="O55" s="283"/>
      <c r="P55" s="283"/>
      <c r="Q55" s="283"/>
      <c r="R55" s="283"/>
      <c r="S55" s="283"/>
      <c r="T55" s="277"/>
      <c r="U55" s="277"/>
      <c r="V55" s="277"/>
      <c r="W55" s="288"/>
      <c r="X55" s="285"/>
      <c r="Y55" s="287"/>
      <c r="Z55" s="282"/>
      <c r="AA55" s="32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1"/>
      <c r="BU55" s="31"/>
      <c r="BV55" s="31"/>
      <c r="BW55" s="31"/>
      <c r="BX55" s="31"/>
      <c r="BY55" s="31"/>
      <c r="BZ55" s="31"/>
      <c r="CA55" s="31"/>
      <c r="CB55" s="31"/>
      <c r="CC55" s="31"/>
      <c r="CD55" s="31"/>
      <c r="CE55" s="31"/>
      <c r="CF55" s="31"/>
      <c r="CG55" s="31"/>
      <c r="CH55" s="31"/>
      <c r="CI55" s="31"/>
      <c r="CJ55" s="31"/>
      <c r="CK55" s="31"/>
      <c r="CL55" s="31"/>
      <c r="CM55" s="31"/>
      <c r="CN55" s="31"/>
      <c r="CO55" s="31"/>
      <c r="CP55" s="31"/>
      <c r="CQ55" s="31"/>
      <c r="CR55" s="31"/>
      <c r="CS55" s="31"/>
      <c r="CT55" s="31"/>
      <c r="CU55" s="31"/>
      <c r="CV55" s="31"/>
      <c r="CW55" s="31"/>
      <c r="CX55" s="31"/>
      <c r="CY55" s="31"/>
      <c r="CZ55" s="31"/>
      <c r="DA55" s="31"/>
      <c r="DB55" s="31"/>
      <c r="DC55" s="31"/>
      <c r="DD55" s="31"/>
      <c r="DE55" s="31"/>
      <c r="DF55" s="31"/>
      <c r="DG55" s="31"/>
      <c r="DH55" s="31"/>
      <c r="DI55" s="31"/>
      <c r="DJ55" s="31"/>
      <c r="DK55" s="31"/>
      <c r="DL55" s="31"/>
      <c r="DM55" s="31"/>
      <c r="DN55" s="31"/>
      <c r="DO55" s="31"/>
      <c r="DP55" s="31"/>
      <c r="DQ55" s="31"/>
      <c r="DR55" s="31"/>
      <c r="DS55" s="31"/>
      <c r="DT55" s="31"/>
      <c r="DU55" s="31"/>
      <c r="DV55" s="31"/>
      <c r="DW55" s="31"/>
      <c r="DX55" s="31"/>
      <c r="DY55" s="31"/>
      <c r="DZ55" s="31"/>
      <c r="EA55" s="31"/>
      <c r="EB55" s="31"/>
      <c r="EC55" s="31"/>
      <c r="ED55" s="31"/>
      <c r="EE55" s="31"/>
      <c r="EF55" s="32"/>
      <c r="EG55" s="32"/>
      <c r="EH55" s="32"/>
      <c r="EI55" s="32"/>
      <c r="EJ55" s="32"/>
      <c r="EK55" s="32"/>
      <c r="EL55" s="32"/>
      <c r="EM55" s="32"/>
      <c r="EN55" s="32"/>
      <c r="EO55" s="32"/>
      <c r="EP55" s="32"/>
      <c r="EQ55" s="32"/>
      <c r="ER55" s="32"/>
      <c r="ES55" s="32"/>
      <c r="ET55" s="32"/>
      <c r="EU55" s="32"/>
      <c r="EV55" s="32"/>
      <c r="EW55" s="32"/>
      <c r="EX55" s="32"/>
      <c r="EY55" s="32"/>
      <c r="EZ55" s="32"/>
      <c r="FA55" s="32"/>
      <c r="FB55" s="32"/>
      <c r="FC55" s="32"/>
      <c r="FD55" s="32"/>
      <c r="FE55" s="32"/>
      <c r="FF55" s="32"/>
      <c r="FG55" s="32"/>
      <c r="FH55" s="32"/>
      <c r="FI55" s="32"/>
      <c r="FJ55" s="32"/>
      <c r="FK55" s="32"/>
      <c r="FL55" s="32"/>
      <c r="FM55" s="32"/>
      <c r="FN55" s="32"/>
      <c r="FO55" s="32"/>
      <c r="FP55" s="32"/>
      <c r="FQ55" s="32"/>
      <c r="FR55" s="32"/>
      <c r="FS55" s="32"/>
      <c r="FT55" s="32"/>
      <c r="FU55" s="32"/>
      <c r="FV55" s="32"/>
      <c r="FW55" s="32"/>
      <c r="FX55" s="32"/>
      <c r="FY55" s="32"/>
      <c r="FZ55" s="32"/>
      <c r="GA55" s="32"/>
      <c r="GB55" s="32"/>
      <c r="GC55" s="32"/>
      <c r="GD55" s="32"/>
      <c r="GE55" s="32"/>
      <c r="GF55" s="32"/>
      <c r="GG55" s="32"/>
      <c r="GH55" s="32"/>
      <c r="GI55" s="32"/>
      <c r="GJ55" s="32"/>
      <c r="GK55" s="32"/>
      <c r="GL55" s="32"/>
      <c r="GM55" s="32"/>
      <c r="GN55" s="32"/>
      <c r="GO55" s="32"/>
      <c r="GP55" s="32"/>
      <c r="GQ55" s="32"/>
      <c r="GR55" s="32"/>
      <c r="GS55" s="32"/>
      <c r="GT55" s="32"/>
      <c r="GU55" s="32"/>
      <c r="GV55" s="32"/>
      <c r="GW55" s="32"/>
      <c r="GX55" s="32"/>
      <c r="GY55" s="32"/>
      <c r="GZ55" s="32"/>
      <c r="HA55" s="32"/>
      <c r="HB55" s="32"/>
      <c r="HC55" s="32"/>
      <c r="HD55" s="32"/>
      <c r="HE55" s="32"/>
      <c r="HF55" s="32"/>
      <c r="HG55" s="32"/>
      <c r="HH55" s="32"/>
      <c r="HI55" s="32"/>
      <c r="HJ55" s="32"/>
      <c r="HK55" s="32"/>
      <c r="HL55" s="32"/>
      <c r="HM55" s="32"/>
      <c r="HN55" s="32"/>
      <c r="HO55" s="32"/>
      <c r="HP55" s="32"/>
      <c r="HQ55" s="32"/>
      <c r="HR55" s="32"/>
      <c r="HS55" s="32"/>
      <c r="HT55" s="32"/>
      <c r="HU55" s="32"/>
      <c r="HV55" s="32"/>
      <c r="HW55" s="32"/>
      <c r="HX55" s="32"/>
      <c r="HY55" s="32"/>
      <c r="HZ55" s="32"/>
      <c r="IA55" s="32"/>
      <c r="IB55" s="32"/>
      <c r="IC55" s="32"/>
      <c r="ID55" s="32"/>
      <c r="IE55" s="32"/>
      <c r="IF55" s="32"/>
      <c r="IG55" s="32"/>
      <c r="IH55" s="32"/>
      <c r="II55" s="32"/>
      <c r="IJ55" s="32"/>
      <c r="IK55" s="32"/>
      <c r="IL55" s="32"/>
      <c r="IM55" s="32"/>
      <c r="IN55" s="32"/>
      <c r="IO55" s="32"/>
      <c r="IP55" s="32"/>
      <c r="IQ55" s="32"/>
      <c r="IR55" s="32"/>
      <c r="IS55" s="32"/>
      <c r="IT55" s="32"/>
      <c r="IU55" s="32"/>
      <c r="IV55" s="32"/>
      <c r="IW55" s="32"/>
    </row>
    <row r="56" customFormat="false" ht="14.1" hidden="false" customHeight="true" outlineLevel="0" collapsed="false">
      <c r="A56" s="33" t="s">
        <v>9</v>
      </c>
      <c r="B56" s="303" t="n">
        <v>53.5</v>
      </c>
      <c r="C56" s="31" t="n">
        <f aca="false">AVERAGE(D56:F56)</f>
        <v>39.9837312078486</v>
      </c>
      <c r="D56" s="31" t="n">
        <f aca="true">IF(ISERROR(AVERAGE(OFFSET('Sun Curve Sum'!$R$6,1,0,2,1))),0,AVERAGE(OFFSET('Sun Curve Sum'!$R$6,1,0,2,1)))</f>
        <v>41.5</v>
      </c>
      <c r="E56" s="31" t="n">
        <f aca="true">IF(ISERROR((SUM(OFFSET('Sun Curve Sum'!$R$6,3,0,2,1))+3*'Sun Curve Sum Backup'!$R$9)/5),'Sun Curve Sum Backup'!$R$9,(SUM(OFFSET('Sun Curve Sum'!$R$6,3,0,2,1))+3*'Sun Curve Sum Backup'!$R$9)/5)</f>
        <v>36.6284989013672</v>
      </c>
      <c r="F56" s="31" t="n">
        <f aca="false">VLOOKUP(F$7,'Sun Curve Sum'!$A$7:$AG$161,18)</f>
        <v>41.8226947221786</v>
      </c>
      <c r="G56" s="277" t="n">
        <f aca="false">AVERAGE(D56,E56,F56)</f>
        <v>39.9837312078486</v>
      </c>
      <c r="H56" s="283" t="n">
        <f aca="false">AB56</f>
        <v>36.8207361313602</v>
      </c>
      <c r="I56" s="283" t="n">
        <f aca="false">AC56</f>
        <v>36.4115993627392</v>
      </c>
      <c r="J56" s="283" t="n">
        <f aca="false">AD56</f>
        <v>35.5068226387751</v>
      </c>
      <c r="K56" s="283" t="n">
        <f aca="false">AE56</f>
        <v>33.6425414339468</v>
      </c>
      <c r="L56" s="283" t="n">
        <f aca="false">AF56</f>
        <v>33.9645937875259</v>
      </c>
      <c r="M56" s="283" t="n">
        <f aca="false">AG56</f>
        <v>34.6110812082712</v>
      </c>
      <c r="N56" s="283" t="n">
        <f aca="false">AH56</f>
        <v>35.2283461859097</v>
      </c>
      <c r="O56" s="283" t="n">
        <f aca="false">AI56</f>
        <v>35.8439684633767</v>
      </c>
      <c r="P56" s="283" t="n">
        <f aca="false">AJ56</f>
        <v>35.8084977673837</v>
      </c>
      <c r="Q56" s="283" t="n">
        <f aca="false">AK56</f>
        <v>36.0967380022085</v>
      </c>
      <c r="R56" s="283" t="n">
        <f aca="false">AL56</f>
        <v>39.874564655916</v>
      </c>
      <c r="S56" s="283" t="n">
        <f aca="false">AM56</f>
        <v>42.8173970407766</v>
      </c>
      <c r="T56" s="277" t="n">
        <f aca="false">AVERAGE(AB56:AM56)</f>
        <v>36.3855738898491</v>
      </c>
      <c r="U56" s="277" t="n">
        <f aca="false">AVERAGE(AN56:AY56)</f>
        <v>40.9883854831219</v>
      </c>
      <c r="V56" s="277" t="n">
        <f aca="false">AVERAGE(AZ56:EE56)</f>
        <v>39.7649581548911</v>
      </c>
      <c r="W56" s="288"/>
      <c r="X56" s="285" t="n">
        <f aca="false">AVERAGE(D56:F56,AB56:EE56)</f>
        <v>39.5377945145049</v>
      </c>
      <c r="Y56" s="287"/>
      <c r="Z56" s="282"/>
      <c r="AA56" s="32"/>
      <c r="AB56" s="31" t="n">
        <f aca="false">VLOOKUP(AB$7,'Sun Curve Sum'!$A$7:$AG$161,18)</f>
        <v>36.8207361313602</v>
      </c>
      <c r="AC56" s="31" t="n">
        <f aca="false">VLOOKUP(AC$7,'Sun Curve Sum'!$A$7:$AG$161,18)</f>
        <v>36.4115993627392</v>
      </c>
      <c r="AD56" s="31" t="n">
        <f aca="false">VLOOKUP(AD$7,'Sun Curve Sum'!$A$7:$AG$161,18)</f>
        <v>35.5068226387751</v>
      </c>
      <c r="AE56" s="31" t="n">
        <f aca="false">VLOOKUP(AE$7,'Sun Curve Sum'!$A$7:$AG$161,18)</f>
        <v>33.6425414339468</v>
      </c>
      <c r="AF56" s="31" t="n">
        <f aca="false">VLOOKUP(AF$7,'Sun Curve Sum'!$A$7:$AG$161,18)</f>
        <v>33.9645937875259</v>
      </c>
      <c r="AG56" s="31" t="n">
        <f aca="false">VLOOKUP(AG$7,'Sun Curve Sum'!$A$7:$AG$161,18)</f>
        <v>34.6110812082712</v>
      </c>
      <c r="AH56" s="31" t="n">
        <f aca="false">VLOOKUP(AH$7,'Sun Curve Sum'!$A$7:$AG$161,18)</f>
        <v>35.2283461859097</v>
      </c>
      <c r="AI56" s="31" t="n">
        <f aca="false">VLOOKUP(AI$7,'Sun Curve Sum'!$A$7:$AG$161,18)</f>
        <v>35.8439684633767</v>
      </c>
      <c r="AJ56" s="31" t="n">
        <f aca="false">VLOOKUP(AJ$7,'Sun Curve Sum'!$A$7:$AG$161,18)</f>
        <v>35.8084977673837</v>
      </c>
      <c r="AK56" s="31" t="n">
        <f aca="false">VLOOKUP(AK$7,'Sun Curve Sum'!$A$7:$AG$161,18)</f>
        <v>36.0967380022085</v>
      </c>
      <c r="AL56" s="31" t="n">
        <f aca="false">VLOOKUP(AL$7,'Sun Curve Sum'!$A$7:$AG$161,18)</f>
        <v>39.874564655916</v>
      </c>
      <c r="AM56" s="31" t="n">
        <f aca="false">VLOOKUP(AM$7,'Sun Curve Sum'!$A$7:$AG$161,18)</f>
        <v>42.8173970407766</v>
      </c>
      <c r="AN56" s="31" t="n">
        <f aca="false">VLOOKUP(AN$7,'Sun Curve Sum'!$A$7:$AG$161,18)</f>
        <v>43.3874580262758</v>
      </c>
      <c r="AO56" s="31" t="n">
        <f aca="false">VLOOKUP(AO$7,'Sun Curve Sum'!$A$7:$AG$161,18)</f>
        <v>42.0840145182881</v>
      </c>
      <c r="AP56" s="31" t="n">
        <f aca="false">VLOOKUP(AP$7,'Sun Curve Sum'!$A$7:$AG$161,18)</f>
        <v>40.7101944000601</v>
      </c>
      <c r="AQ56" s="31" t="n">
        <f aca="false">VLOOKUP(AQ$7,'Sun Curve Sum'!$A$7:$AG$161,18)</f>
        <v>38.7300436150458</v>
      </c>
      <c r="AR56" s="31" t="n">
        <f aca="false">VLOOKUP(AR$7,'Sun Curve Sum'!$A$7:$AG$161,18)</f>
        <v>38.8699865192143</v>
      </c>
      <c r="AS56" s="31" t="n">
        <f aca="false">VLOOKUP(AS$7,'Sun Curve Sum'!$A$7:$AG$161,18)</f>
        <v>39.2845838931227</v>
      </c>
      <c r="AT56" s="31" t="n">
        <f aca="false">VLOOKUP(AT$7,'Sun Curve Sum'!$A$7:$AG$161,18)</f>
        <v>39.6431327490645</v>
      </c>
      <c r="AU56" s="31" t="n">
        <f aca="false">VLOOKUP(AU$7,'Sun Curve Sum'!$A$7:$AG$161,18)</f>
        <v>40.0419488319117</v>
      </c>
      <c r="AV56" s="31" t="n">
        <f aca="false">VLOOKUP(AV$7,'Sun Curve Sum'!$A$7:$AG$161,18)</f>
        <v>40.0956222641834</v>
      </c>
      <c r="AW56" s="31" t="n">
        <f aca="false">VLOOKUP(AW$7,'Sun Curve Sum'!$A$7:$AG$161,18)</f>
        <v>40.2593922534713</v>
      </c>
      <c r="AX56" s="31" t="n">
        <f aca="false">VLOOKUP(AX$7,'Sun Curve Sum'!$A$7:$AG$161,18)</f>
        <v>43.2991950577875</v>
      </c>
      <c r="AY56" s="31" t="n">
        <f aca="false">VLOOKUP(AY$7,'Sun Curve Sum'!$A$7:$AG$161,18)</f>
        <v>45.4550536690379</v>
      </c>
      <c r="AZ56" s="31" t="n">
        <f aca="false">VLOOKUP(AZ$7,'Sun Curve Sum'!$A$7:$AG$161,18)</f>
        <v>43.7082761751045</v>
      </c>
      <c r="BA56" s="31" t="n">
        <f aca="false">VLOOKUP(BA$7,'Sun Curve Sum'!$A$7:$AG$161,18)</f>
        <v>42.2050300222627</v>
      </c>
      <c r="BB56" s="31" t="n">
        <f aca="false">VLOOKUP(BB$7,'Sun Curve Sum'!$A$7:$AG$161,18)</f>
        <v>40.2852485556905</v>
      </c>
      <c r="BC56" s="31" t="n">
        <f aca="false">VLOOKUP(BC$7,'Sun Curve Sum'!$A$7:$AG$161,18)</f>
        <v>37.6131522583298</v>
      </c>
      <c r="BD56" s="31" t="n">
        <f aca="false">VLOOKUP(BD$7,'Sun Curve Sum'!$A$7:$AG$161,18)</f>
        <v>37.5471821744528</v>
      </c>
      <c r="BE56" s="31" t="n">
        <f aca="false">VLOOKUP(BE$7,'Sun Curve Sum'!$A$7:$AG$161,18)</f>
        <v>38.0404211793024</v>
      </c>
      <c r="BF56" s="31" t="n">
        <f aca="false">VLOOKUP(BF$7,'Sun Curve Sum'!$A$7:$AG$161,18)</f>
        <v>38.626358347251</v>
      </c>
      <c r="BG56" s="31" t="n">
        <f aca="false">VLOOKUP(BG$7,'Sun Curve Sum'!$A$7:$AG$161,18)</f>
        <v>39.1232029256516</v>
      </c>
      <c r="BH56" s="31" t="n">
        <f aca="false">VLOOKUP(BH$7,'Sun Curve Sum'!$A$7:$AG$161,18)</f>
        <v>39.0472788942786</v>
      </c>
      <c r="BI56" s="31" t="n">
        <f aca="false">VLOOKUP(BI$7,'Sun Curve Sum'!$A$7:$AG$161,18)</f>
        <v>39.0513226498438</v>
      </c>
      <c r="BJ56" s="31" t="n">
        <f aca="false">VLOOKUP(BJ$7,'Sun Curve Sum'!$A$7:$AG$161,18)</f>
        <v>41.7845597118926</v>
      </c>
      <c r="BK56" s="31" t="n">
        <f aca="false">VLOOKUP(BK$7,'Sun Curve Sum'!$A$7:$AG$161,18)</f>
        <v>43.7536501409138</v>
      </c>
      <c r="BL56" s="31" t="n">
        <f aca="false">VLOOKUP(BL$7,'Sun Curve Sum'!$A$7:$AG$161,18)</f>
        <v>43.6007544572281</v>
      </c>
      <c r="BM56" s="31" t="n">
        <f aca="false">VLOOKUP(BM$7,'Sun Curve Sum'!$A$7:$AG$161,18)</f>
        <v>42.1390788685192</v>
      </c>
      <c r="BN56" s="31" t="n">
        <f aca="false">VLOOKUP(BN$7,'Sun Curve Sum'!$A$7:$AG$161,18)</f>
        <v>40.2738961458096</v>
      </c>
      <c r="BO56" s="31" t="n">
        <f aca="false">VLOOKUP(BO$7,'Sun Curve Sum'!$A$7:$AG$161,18)</f>
        <v>37.5526909005207</v>
      </c>
      <c r="BP56" s="31" t="n">
        <f aca="false">VLOOKUP(BP$7,'Sun Curve Sum'!$A$7:$AG$161,18)</f>
        <v>37.4878098599886</v>
      </c>
      <c r="BQ56" s="31" t="n">
        <f aca="false">VLOOKUP(BQ$7,'Sun Curve Sum'!$A$7:$AG$161,18)</f>
        <v>37.9658495375438</v>
      </c>
      <c r="BR56" s="31" t="n">
        <f aca="false">VLOOKUP(BR$7,'Sun Curve Sum'!$A$7:$AG$161,18)</f>
        <v>38.5340288255059</v>
      </c>
      <c r="BS56" s="31" t="n">
        <f aca="false">VLOOKUP(BS$7,'Sun Curve Sum'!$A$7:$AG$161,18)</f>
        <v>39.0155451144772</v>
      </c>
      <c r="BT56" s="31" t="n">
        <f aca="false">VLOOKUP(BT$7,'Sun Curve Sum'!$A$7:$AG$161,18)</f>
        <v>38.9412000880248</v>
      </c>
      <c r="BU56" s="31" t="n">
        <f aca="false">VLOOKUP(BU$7,'Sun Curve Sum'!$A$7:$AG$161,18)</f>
        <v>38.9437183734525</v>
      </c>
      <c r="BV56" s="31" t="n">
        <f aca="false">VLOOKUP(BV$7,'Sun Curve Sum'!$A$7:$AG$161,18)</f>
        <v>41.6656987781132</v>
      </c>
      <c r="BW56" s="31" t="n">
        <f aca="false">VLOOKUP(BW$7,'Sun Curve Sum'!$A$7:$AG$161,18)</f>
        <v>43.5922104448133</v>
      </c>
      <c r="BX56" s="31" t="n">
        <f aca="false">VLOOKUP(BX$7,'Sun Curve Sum'!$A$7:$AG$161,18)</f>
        <v>40.7927802685204</v>
      </c>
      <c r="BY56" s="31" t="n">
        <f aca="false">VLOOKUP(BY$7,'Sun Curve Sum'!$A$7:$AG$161,18)</f>
        <v>39.4846781612824</v>
      </c>
      <c r="BZ56" s="31" t="n">
        <f aca="false">VLOOKUP(BZ$7,'Sun Curve Sum'!$A$7:$AG$161,18)</f>
        <v>37.8051670869872</v>
      </c>
      <c r="CA56" s="31" t="n">
        <f aca="false">VLOOKUP(CA$7,'Sun Curve Sum'!$A$7:$AG$161,18)</f>
        <v>35.2839238782193</v>
      </c>
      <c r="CB56" s="31" t="n">
        <f aca="false">VLOOKUP(CB$7,'Sun Curve Sum'!$A$7:$AG$161,18)</f>
        <v>35.2425619070565</v>
      </c>
      <c r="CC56" s="31" t="n">
        <f aca="false">VLOOKUP(CC$7,'Sun Curve Sum'!$A$7:$AG$161,18)</f>
        <v>35.6988969029317</v>
      </c>
      <c r="CD56" s="31" t="n">
        <f aca="false">VLOOKUP(CD$7,'Sun Curve Sum'!$A$7:$AG$161,18)</f>
        <v>36.2364914384992</v>
      </c>
      <c r="CE56" s="31" t="n">
        <f aca="false">VLOOKUP(CE$7,'Sun Curve Sum'!$A$7:$AG$161,18)</f>
        <v>36.6947876992876</v>
      </c>
      <c r="CF56" s="31" t="n">
        <f aca="false">VLOOKUP(CF$7,'Sun Curve Sum'!$A$7:$AG$161,18)</f>
        <v>36.64504705598</v>
      </c>
      <c r="CG56" s="31" t="n">
        <f aca="false">VLOOKUP(CG$7,'Sun Curve Sum'!$A$7:$AG$161,18)</f>
        <v>36.6645618338869</v>
      </c>
      <c r="CH56" s="31" t="n">
        <f aca="false">VLOOKUP(CH$7,'Sun Curve Sum'!$A$7:$AG$161,18)</f>
        <v>39.2236495286278</v>
      </c>
      <c r="CI56" s="31" t="n">
        <f aca="false">VLOOKUP(CI$7,'Sun Curve Sum'!$A$7:$AG$161,18)</f>
        <v>40.988319617994</v>
      </c>
      <c r="CJ56" s="31" t="n">
        <f aca="false">VLOOKUP(CJ$7,'Sun Curve Sum'!$A$7:$AG$161,18)</f>
        <v>42.0644208050521</v>
      </c>
      <c r="CK56" s="31" t="n">
        <f aca="false">VLOOKUP(CK$7,'Sun Curve Sum'!$A$7:$AG$161,18)</f>
        <v>40.7372809352</v>
      </c>
      <c r="CL56" s="31" t="n">
        <f aca="false">VLOOKUP(CL$7,'Sun Curve Sum'!$A$7:$AG$161,18)</f>
        <v>39.0386714845759</v>
      </c>
      <c r="CM56" s="31" t="n">
        <f aca="false">VLOOKUP(CM$7,'Sun Curve Sum'!$A$7:$AG$161,18)</f>
        <v>36.4943595471923</v>
      </c>
      <c r="CN56" s="31" t="n">
        <f aca="false">VLOOKUP(CN$7,'Sun Curve Sum'!$A$7:$AG$161,18)</f>
        <v>36.4404746230133</v>
      </c>
      <c r="CO56" s="31" t="n">
        <f aca="false">VLOOKUP(CO$7,'Sun Curve Sum'!$A$7:$AG$161,18)</f>
        <v>36.8849778562731</v>
      </c>
      <c r="CP56" s="31" t="n">
        <f aca="false">VLOOKUP(CP$7,'Sun Curve Sum'!$A$7:$AG$161,18)</f>
        <v>37.4105475343101</v>
      </c>
      <c r="CQ56" s="31" t="n">
        <f aca="false">VLOOKUP(CQ$7,'Sun Curve Sum'!$A$7:$AG$161,18)</f>
        <v>37.8552119596793</v>
      </c>
      <c r="CR56" s="31" t="n">
        <f aca="false">VLOOKUP(CR$7,'Sun Curve Sum'!$A$7:$AG$161,18)</f>
        <v>37.7899037604515</v>
      </c>
      <c r="CS56" s="31" t="n">
        <f aca="false">VLOOKUP(CS$7,'Sun Curve Sum'!$A$7:$AG$161,18)</f>
        <v>37.7939803996602</v>
      </c>
      <c r="CT56" s="31" t="n">
        <f aca="false">VLOOKUP(CT$7,'Sun Curve Sum'!$A$7:$AG$161,18)</f>
        <v>40.2909935388254</v>
      </c>
      <c r="CU56" s="31" t="n">
        <f aca="false">VLOOKUP(CU$7,'Sun Curve Sum'!$A$7:$AG$161,18)</f>
        <v>42.0578472557045</v>
      </c>
      <c r="CV56" s="31" t="n">
        <f aca="false">VLOOKUP(CV$7,'Sun Curve Sum'!$A$7:$AG$161,18)</f>
        <v>43.1641743275457</v>
      </c>
      <c r="CW56" s="31" t="n">
        <f aca="false">VLOOKUP(CW$7,'Sun Curve Sum'!$A$7:$AG$161,18)</f>
        <v>41.8350716959054</v>
      </c>
      <c r="CX56" s="31" t="n">
        <f aca="false">VLOOKUP(CX$7,'Sun Curve Sum'!$A$7:$AG$161,18)</f>
        <v>40.1341875447009</v>
      </c>
      <c r="CY56" s="31" t="n">
        <f aca="false">VLOOKUP(CY$7,'Sun Curve Sum'!$A$7:$AG$161,18)</f>
        <v>37.5863500068898</v>
      </c>
      <c r="CZ56" s="31" t="n">
        <f aca="false">VLOOKUP(CZ$7,'Sun Curve Sum'!$A$7:$AG$161,18)</f>
        <v>37.5322344753916</v>
      </c>
      <c r="DA56" s="31" t="n">
        <f aca="false">VLOOKUP(DA$7,'Sun Curve Sum'!$A$7:$AG$161,18)</f>
        <v>37.9771490511997</v>
      </c>
      <c r="DB56" s="31" t="n">
        <f aca="false">VLOOKUP(DB$7,'Sun Curve Sum'!$A$7:$AG$161,18)</f>
        <v>38.5032329823992</v>
      </c>
      <c r="DC56" s="31" t="n">
        <f aca="false">VLOOKUP(DC$7,'Sun Curve Sum'!$A$7:$AG$161,18)</f>
        <v>38.9482938087887</v>
      </c>
      <c r="DD56" s="31" t="n">
        <f aca="false">VLOOKUP(DD$7,'Sun Curve Sum'!$A$7:$AG$161,18)</f>
        <v>38.8827240933625</v>
      </c>
      <c r="DE56" s="31" t="n">
        <f aca="false">VLOOKUP(DE$7,'Sun Curve Sum'!$A$7:$AG$161,18)</f>
        <v>38.8866333825657</v>
      </c>
      <c r="DF56" s="31" t="n">
        <f aca="false">VLOOKUP(DF$7,'Sun Curve Sum'!$A$7:$AG$161,18)</f>
        <v>41.1635455558949</v>
      </c>
      <c r="DG56" s="31" t="n">
        <f aca="false">VLOOKUP(DG$7,'Sun Curve Sum'!$A$7:$AG$161,18)</f>
        <v>42.9569462989327</v>
      </c>
      <c r="DH56" s="31" t="n">
        <f aca="false">VLOOKUP(DH$7,'Sun Curve Sum'!$A$7:$AG$161,18)</f>
        <v>44.1205665675965</v>
      </c>
      <c r="DI56" s="31" t="n">
        <f aca="false">VLOOKUP(DI$7,'Sun Curve Sum'!$A$7:$AG$161,18)</f>
        <v>42.8137799103426</v>
      </c>
      <c r="DJ56" s="31" t="n">
        <f aca="false">VLOOKUP(DJ$7,'Sun Curve Sum'!$A$7:$AG$161,18)</f>
        <v>41.1301428456171</v>
      </c>
      <c r="DK56" s="31" t="n">
        <f aca="false">VLOOKUP(DK$7,'Sun Curve Sum'!$A$7:$AG$161,18)</f>
        <v>38.1891307584147</v>
      </c>
      <c r="DL56" s="31" t="n">
        <f aca="false">VLOOKUP(DL$7,'Sun Curve Sum'!$A$7:$AG$161,18)</f>
        <v>38.1584614860717</v>
      </c>
      <c r="DM56" s="31" t="n">
        <f aca="false">VLOOKUP(DM$7,'Sun Curve Sum'!$A$7:$AG$161,18)</f>
        <v>38.6309122404032</v>
      </c>
      <c r="DN56" s="31" t="n">
        <f aca="false">VLOOKUP(DN$7,'Sun Curve Sum'!$A$7:$AG$161,18)</f>
        <v>39.1853315703077</v>
      </c>
      <c r="DO56" s="31" t="n">
        <f aca="false">VLOOKUP(DO$7,'Sun Curve Sum'!$A$7:$AG$161,18)</f>
        <v>39.6602500010178</v>
      </c>
      <c r="DP56" s="31" t="n">
        <f aca="false">VLOOKUP(DP$7,'Sun Curve Sum'!$A$7:$AG$161,18)</f>
        <v>39.6217696408707</v>
      </c>
      <c r="DQ56" s="31" t="n">
        <f aca="false">VLOOKUP(DQ$7,'Sun Curve Sum'!$A$7:$AG$161,18)</f>
        <v>39.6529072813299</v>
      </c>
      <c r="DR56" s="31" t="n">
        <f aca="false">VLOOKUP(DR$7,'Sun Curve Sum'!$A$7:$AG$161,18)</f>
        <v>42.3801387740743</v>
      </c>
      <c r="DS56" s="31" t="n">
        <f aca="false">VLOOKUP(DS$7,'Sun Curve Sum'!$A$7:$AG$161,18)</f>
        <v>44.196667078656</v>
      </c>
      <c r="DT56" s="31" t="n">
        <f aca="false">VLOOKUP(DT$7,'Sun Curve Sum'!$A$7:$AG$161,18)</f>
        <v>45.4077367279262</v>
      </c>
      <c r="DU56" s="31" t="n">
        <f aca="false">VLOOKUP(DU$7,'Sun Curve Sum'!$A$7:$AG$161,18)</f>
        <v>44.0962846669003</v>
      </c>
      <c r="DV56" s="31" t="n">
        <f aca="false">VLOOKUP(DV$7,'Sun Curve Sum'!$A$7:$AG$161,18)</f>
        <v>42.4033038363461</v>
      </c>
      <c r="DW56" s="31" t="n">
        <f aca="false">VLOOKUP(DW$7,'Sun Curve Sum'!$A$7:$AG$161,18)</f>
        <v>39.029225246016</v>
      </c>
      <c r="DX56" s="31" t="n">
        <f aca="false">VLOOKUP(DX$7,'Sun Curve Sum'!$A$7:$AG$161,18)</f>
        <v>39.004388009154</v>
      </c>
      <c r="DY56" s="31" t="n">
        <f aca="false">VLOOKUP(DY$7,'Sun Curve Sum'!$A$7:$AG$161,18)</f>
        <v>39.4878931497019</v>
      </c>
      <c r="DZ56" s="31" t="n">
        <f aca="false">VLOOKUP(DZ$7,'Sun Curve Sum'!$A$7:$AG$161,18)</f>
        <v>40.0541401848418</v>
      </c>
      <c r="EA56" s="31" t="n">
        <f aca="false">VLOOKUP(EA$7,'Sun Curve Sum'!$A$7:$AG$161,18)</f>
        <v>40.5404534258524</v>
      </c>
      <c r="EB56" s="31" t="n">
        <f aca="false">VLOOKUP(EB$7,'Sun Curve Sum'!$A$7:$AG$161,18)</f>
        <v>40.5081612484207</v>
      </c>
      <c r="EC56" s="31" t="n">
        <f aca="false">VLOOKUP(EC$7,'Sun Curve Sum'!$A$7:$AG$161,18)</f>
        <v>40.5460060894856</v>
      </c>
      <c r="ED56" s="31" t="n">
        <f aca="false">VLOOKUP(ED$7,'Sun Curve Sum'!$A$7:$AG$161,18)</f>
        <v>42.9539057880449</v>
      </c>
      <c r="EE56" s="31" t="n">
        <f aca="false">VLOOKUP(EE$7,'Sun Curve Sum'!$A$7:$AG$161,18)</f>
        <v>44.7966857517</v>
      </c>
      <c r="EF56" s="32"/>
      <c r="EG56" s="32"/>
      <c r="EH56" s="32"/>
      <c r="EI56" s="32"/>
      <c r="EJ56" s="32"/>
      <c r="EK56" s="32"/>
      <c r="EL56" s="32"/>
      <c r="EM56" s="32"/>
      <c r="EN56" s="32"/>
      <c r="EO56" s="32"/>
      <c r="EP56" s="32"/>
      <c r="EQ56" s="32"/>
      <c r="ER56" s="32"/>
      <c r="ES56" s="32"/>
      <c r="ET56" s="32"/>
      <c r="EU56" s="32"/>
      <c r="EV56" s="32"/>
      <c r="EW56" s="32"/>
      <c r="EX56" s="32"/>
      <c r="EY56" s="32"/>
      <c r="EZ56" s="32"/>
      <c r="FA56" s="32"/>
      <c r="FB56" s="32"/>
      <c r="FC56" s="32"/>
      <c r="FD56" s="32"/>
      <c r="FE56" s="32"/>
      <c r="FF56" s="32"/>
      <c r="FG56" s="32"/>
      <c r="FH56" s="32"/>
      <c r="FI56" s="32"/>
      <c r="FJ56" s="32"/>
      <c r="FK56" s="32"/>
      <c r="FL56" s="32"/>
      <c r="FM56" s="32"/>
      <c r="FN56" s="32"/>
      <c r="FO56" s="32"/>
      <c r="FP56" s="32"/>
      <c r="FQ56" s="32"/>
      <c r="FR56" s="32"/>
      <c r="FS56" s="32"/>
      <c r="FT56" s="32"/>
      <c r="FU56" s="32"/>
      <c r="FV56" s="32"/>
      <c r="FW56" s="32"/>
      <c r="FX56" s="32"/>
      <c r="FY56" s="32"/>
      <c r="FZ56" s="32"/>
      <c r="GA56" s="32"/>
      <c r="GB56" s="32"/>
      <c r="GC56" s="32"/>
      <c r="GD56" s="32"/>
      <c r="GE56" s="32"/>
      <c r="GF56" s="32"/>
      <c r="GG56" s="32"/>
      <c r="GH56" s="32"/>
      <c r="GI56" s="32"/>
      <c r="GJ56" s="32"/>
      <c r="GK56" s="32"/>
      <c r="GL56" s="32"/>
      <c r="GM56" s="32"/>
      <c r="GN56" s="32"/>
      <c r="GO56" s="32"/>
      <c r="GP56" s="32"/>
      <c r="GQ56" s="32"/>
      <c r="GR56" s="32"/>
      <c r="GS56" s="32"/>
      <c r="GT56" s="32"/>
      <c r="GU56" s="32"/>
      <c r="GV56" s="32"/>
      <c r="GW56" s="32"/>
      <c r="GX56" s="32"/>
      <c r="GY56" s="32"/>
      <c r="GZ56" s="32"/>
      <c r="HA56" s="32"/>
      <c r="HB56" s="32"/>
      <c r="HC56" s="32"/>
      <c r="HD56" s="32"/>
      <c r="HE56" s="32"/>
      <c r="HF56" s="32"/>
      <c r="HG56" s="32"/>
      <c r="HH56" s="32"/>
      <c r="HI56" s="32"/>
      <c r="HJ56" s="32"/>
      <c r="HK56" s="32"/>
      <c r="HL56" s="32"/>
      <c r="HM56" s="32"/>
      <c r="HN56" s="32"/>
      <c r="HO56" s="32"/>
      <c r="HP56" s="32"/>
      <c r="HQ56" s="32"/>
      <c r="HR56" s="32"/>
      <c r="HS56" s="32"/>
      <c r="HT56" s="32"/>
      <c r="HU56" s="32"/>
      <c r="HV56" s="32"/>
      <c r="HW56" s="32"/>
      <c r="HX56" s="32"/>
      <c r="HY56" s="32"/>
      <c r="HZ56" s="32"/>
      <c r="IA56" s="32"/>
      <c r="IB56" s="32"/>
      <c r="IC56" s="32"/>
      <c r="ID56" s="32"/>
      <c r="IE56" s="32"/>
      <c r="IF56" s="32"/>
      <c r="IG56" s="32"/>
      <c r="IH56" s="32"/>
      <c r="II56" s="32"/>
      <c r="IJ56" s="32"/>
      <c r="IK56" s="32"/>
      <c r="IL56" s="32"/>
      <c r="IM56" s="32"/>
      <c r="IN56" s="32"/>
      <c r="IO56" s="32"/>
      <c r="IP56" s="32"/>
      <c r="IQ56" s="32"/>
      <c r="IR56" s="32"/>
      <c r="IS56" s="32"/>
      <c r="IT56" s="32"/>
      <c r="IU56" s="32"/>
      <c r="IV56" s="32"/>
      <c r="IW56" s="32"/>
    </row>
    <row r="57" customFormat="false" ht="14.1" hidden="true" customHeight="true" outlineLevel="0" collapsed="false">
      <c r="A57" s="38"/>
      <c r="B57" s="303"/>
      <c r="C57" s="31"/>
      <c r="D57" s="31"/>
      <c r="E57" s="31"/>
      <c r="F57" s="31"/>
      <c r="G57" s="277"/>
      <c r="H57" s="283"/>
      <c r="I57" s="283"/>
      <c r="J57" s="283"/>
      <c r="K57" s="283"/>
      <c r="L57" s="283"/>
      <c r="M57" s="283"/>
      <c r="N57" s="283"/>
      <c r="O57" s="283"/>
      <c r="P57" s="283"/>
      <c r="Q57" s="283"/>
      <c r="R57" s="283"/>
      <c r="S57" s="283"/>
      <c r="T57" s="277"/>
      <c r="U57" s="277"/>
      <c r="V57" s="277"/>
      <c r="W57" s="288"/>
      <c r="X57" s="285"/>
      <c r="Y57" s="287"/>
      <c r="Z57" s="282"/>
      <c r="AA57" s="32"/>
      <c r="AB57" s="31"/>
      <c r="AC57" s="31"/>
      <c r="AD57" s="31"/>
      <c r="AE57" s="31"/>
      <c r="AF57" s="31"/>
      <c r="AG57" s="31"/>
      <c r="AH57" s="31"/>
      <c r="AI57" s="31"/>
      <c r="AJ57" s="31"/>
      <c r="AK57" s="31"/>
      <c r="AL57" s="31"/>
      <c r="AM57" s="31"/>
      <c r="AN57" s="31"/>
      <c r="AO57" s="31"/>
      <c r="AP57" s="31"/>
      <c r="AQ57" s="31"/>
      <c r="AR57" s="31"/>
      <c r="AS57" s="31"/>
      <c r="AT57" s="31"/>
      <c r="AU57" s="31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1"/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1"/>
      <c r="BU57" s="31"/>
      <c r="BV57" s="31"/>
      <c r="BW57" s="31"/>
      <c r="BX57" s="31"/>
      <c r="BY57" s="31"/>
      <c r="BZ57" s="31"/>
      <c r="CA57" s="31"/>
      <c r="CB57" s="31"/>
      <c r="CC57" s="31"/>
      <c r="CD57" s="31"/>
      <c r="CE57" s="31"/>
      <c r="CF57" s="31"/>
      <c r="CG57" s="31"/>
      <c r="CH57" s="31"/>
      <c r="CI57" s="31"/>
      <c r="CJ57" s="31"/>
      <c r="CK57" s="31"/>
      <c r="CL57" s="31"/>
      <c r="CM57" s="31"/>
      <c r="CN57" s="31"/>
      <c r="CO57" s="31"/>
      <c r="CP57" s="31"/>
      <c r="CQ57" s="31"/>
      <c r="CR57" s="31"/>
      <c r="CS57" s="31"/>
      <c r="CT57" s="31"/>
      <c r="CU57" s="31"/>
      <c r="CV57" s="31"/>
      <c r="CW57" s="31"/>
      <c r="CX57" s="31"/>
      <c r="CY57" s="31"/>
      <c r="CZ57" s="31"/>
      <c r="DA57" s="31"/>
      <c r="DB57" s="31"/>
      <c r="DC57" s="31"/>
      <c r="DD57" s="31"/>
      <c r="DE57" s="31"/>
      <c r="DF57" s="31"/>
      <c r="DG57" s="31"/>
      <c r="DH57" s="31"/>
      <c r="DI57" s="31"/>
      <c r="DJ57" s="31"/>
      <c r="DK57" s="31"/>
      <c r="DL57" s="31"/>
      <c r="DM57" s="31"/>
      <c r="DN57" s="31"/>
      <c r="DO57" s="31"/>
      <c r="DP57" s="31"/>
      <c r="DQ57" s="31"/>
      <c r="DR57" s="31"/>
      <c r="DS57" s="31"/>
      <c r="DT57" s="31"/>
      <c r="DU57" s="31"/>
      <c r="DV57" s="31"/>
      <c r="DW57" s="31"/>
      <c r="DX57" s="31"/>
      <c r="DY57" s="31"/>
      <c r="DZ57" s="31"/>
      <c r="EA57" s="31"/>
      <c r="EB57" s="31"/>
      <c r="EC57" s="31"/>
      <c r="ED57" s="31"/>
      <c r="EE57" s="31"/>
      <c r="EF57" s="32"/>
      <c r="EG57" s="32"/>
      <c r="EH57" s="32"/>
      <c r="EI57" s="32"/>
      <c r="EJ57" s="32"/>
      <c r="EK57" s="32"/>
      <c r="EL57" s="32"/>
      <c r="EM57" s="32"/>
      <c r="EN57" s="32"/>
      <c r="EO57" s="32"/>
      <c r="EP57" s="32"/>
      <c r="EQ57" s="32"/>
      <c r="ER57" s="32"/>
      <c r="ES57" s="32"/>
      <c r="ET57" s="32"/>
      <c r="EU57" s="32"/>
      <c r="EV57" s="32"/>
      <c r="EW57" s="32"/>
      <c r="EX57" s="32"/>
      <c r="EY57" s="32"/>
      <c r="EZ57" s="32"/>
      <c r="FA57" s="32"/>
      <c r="FB57" s="32"/>
      <c r="FC57" s="32"/>
      <c r="FD57" s="32"/>
      <c r="FE57" s="32"/>
      <c r="FF57" s="32"/>
      <c r="FG57" s="32"/>
      <c r="FH57" s="32"/>
      <c r="FI57" s="32"/>
      <c r="FJ57" s="32"/>
      <c r="FK57" s="32"/>
      <c r="FL57" s="32"/>
      <c r="FM57" s="32"/>
      <c r="FN57" s="32"/>
      <c r="FO57" s="32"/>
      <c r="FP57" s="32"/>
      <c r="FQ57" s="32"/>
      <c r="FR57" s="32"/>
      <c r="FS57" s="32"/>
      <c r="FT57" s="32"/>
      <c r="FU57" s="32"/>
      <c r="FV57" s="32"/>
      <c r="FW57" s="32"/>
      <c r="FX57" s="32"/>
      <c r="FY57" s="32"/>
      <c r="FZ57" s="32"/>
      <c r="GA57" s="32"/>
      <c r="GB57" s="32"/>
      <c r="GC57" s="32"/>
      <c r="GD57" s="32"/>
      <c r="GE57" s="32"/>
      <c r="GF57" s="32"/>
      <c r="GG57" s="32"/>
      <c r="GH57" s="32"/>
      <c r="GI57" s="32"/>
      <c r="GJ57" s="32"/>
      <c r="GK57" s="32"/>
      <c r="GL57" s="32"/>
      <c r="GM57" s="32"/>
      <c r="GN57" s="32"/>
      <c r="GO57" s="32"/>
      <c r="GP57" s="32"/>
      <c r="GQ57" s="32"/>
      <c r="GR57" s="32"/>
      <c r="GS57" s="32"/>
      <c r="GT57" s="32"/>
      <c r="GU57" s="32"/>
      <c r="GV57" s="32"/>
      <c r="GW57" s="32"/>
      <c r="GX57" s="32"/>
      <c r="GY57" s="32"/>
      <c r="GZ57" s="32"/>
      <c r="HA57" s="32"/>
      <c r="HB57" s="32"/>
      <c r="HC57" s="32"/>
      <c r="HD57" s="32"/>
      <c r="HE57" s="32"/>
      <c r="HF57" s="32"/>
      <c r="HG57" s="32"/>
      <c r="HH57" s="32"/>
      <c r="HI57" s="32"/>
      <c r="HJ57" s="32"/>
      <c r="HK57" s="32"/>
      <c r="HL57" s="32"/>
      <c r="HM57" s="32"/>
      <c r="HN57" s="32"/>
      <c r="HO57" s="32"/>
      <c r="HP57" s="32"/>
      <c r="HQ57" s="32"/>
      <c r="HR57" s="32"/>
      <c r="HS57" s="32"/>
      <c r="HT57" s="32"/>
      <c r="HU57" s="32"/>
      <c r="HV57" s="32"/>
      <c r="HW57" s="32"/>
      <c r="HX57" s="32"/>
      <c r="HY57" s="32"/>
      <c r="HZ57" s="32"/>
      <c r="IA57" s="32"/>
      <c r="IB57" s="32"/>
      <c r="IC57" s="32"/>
      <c r="ID57" s="32"/>
      <c r="IE57" s="32"/>
      <c r="IF57" s="32"/>
      <c r="IG57" s="32"/>
      <c r="IH57" s="32"/>
      <c r="II57" s="32"/>
      <c r="IJ57" s="32"/>
      <c r="IK57" s="32"/>
      <c r="IL57" s="32"/>
      <c r="IM57" s="32"/>
      <c r="IN57" s="32"/>
      <c r="IO57" s="32"/>
      <c r="IP57" s="32"/>
      <c r="IQ57" s="32"/>
      <c r="IR57" s="32"/>
      <c r="IS57" s="32"/>
      <c r="IT57" s="32"/>
      <c r="IU57" s="32"/>
      <c r="IV57" s="32"/>
      <c r="IW57" s="32"/>
    </row>
    <row r="58" customFormat="false" ht="14.1" hidden="true" customHeight="true" outlineLevel="0" collapsed="false">
      <c r="A58" s="37"/>
      <c r="B58" s="303"/>
      <c r="C58" s="31"/>
      <c r="D58" s="31"/>
      <c r="E58" s="31"/>
      <c r="F58" s="31"/>
      <c r="G58" s="277"/>
      <c r="H58" s="283"/>
      <c r="I58" s="283"/>
      <c r="J58" s="283"/>
      <c r="K58" s="283"/>
      <c r="L58" s="283"/>
      <c r="M58" s="283"/>
      <c r="N58" s="283"/>
      <c r="O58" s="283"/>
      <c r="P58" s="283"/>
      <c r="Q58" s="283"/>
      <c r="R58" s="283"/>
      <c r="S58" s="283"/>
      <c r="T58" s="277"/>
      <c r="U58" s="277"/>
      <c r="V58" s="277"/>
      <c r="W58" s="288"/>
      <c r="X58" s="285"/>
      <c r="Y58" s="287"/>
      <c r="Z58" s="282"/>
      <c r="AA58" s="32"/>
      <c r="AB58" s="31"/>
      <c r="AC58" s="31"/>
      <c r="AD58" s="31"/>
      <c r="AE58" s="31"/>
      <c r="AF58" s="31"/>
      <c r="AG58" s="31"/>
      <c r="AH58" s="31"/>
      <c r="AI58" s="31"/>
      <c r="AJ58" s="31"/>
      <c r="AK58" s="31"/>
      <c r="AL58" s="31"/>
      <c r="AM58" s="31"/>
      <c r="AN58" s="31"/>
      <c r="AO58" s="31"/>
      <c r="AP58" s="31"/>
      <c r="AQ58" s="31"/>
      <c r="AR58" s="31"/>
      <c r="AS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  <c r="BW58" s="31"/>
      <c r="BX58" s="31"/>
      <c r="BY58" s="31"/>
      <c r="BZ58" s="31"/>
      <c r="CA58" s="31"/>
      <c r="CB58" s="31"/>
      <c r="CC58" s="31"/>
      <c r="CD58" s="31"/>
      <c r="CE58" s="31"/>
      <c r="CF58" s="31"/>
      <c r="CG58" s="31"/>
      <c r="CH58" s="31"/>
      <c r="CI58" s="31"/>
      <c r="CJ58" s="31"/>
      <c r="CK58" s="31"/>
      <c r="CL58" s="31"/>
      <c r="CM58" s="31"/>
      <c r="CN58" s="31"/>
      <c r="CO58" s="31"/>
      <c r="CP58" s="31"/>
      <c r="CQ58" s="31"/>
      <c r="CR58" s="31"/>
      <c r="CS58" s="31"/>
      <c r="CT58" s="31"/>
      <c r="CU58" s="31"/>
      <c r="CV58" s="31"/>
      <c r="CW58" s="31"/>
      <c r="CX58" s="31"/>
      <c r="CY58" s="31"/>
      <c r="CZ58" s="31"/>
      <c r="DA58" s="31"/>
      <c r="DB58" s="31"/>
      <c r="DC58" s="31"/>
      <c r="DD58" s="31"/>
      <c r="DE58" s="31"/>
      <c r="DF58" s="31"/>
      <c r="DG58" s="31"/>
      <c r="DH58" s="31"/>
      <c r="DI58" s="31"/>
      <c r="DJ58" s="31"/>
      <c r="DK58" s="31"/>
      <c r="DL58" s="31"/>
      <c r="DM58" s="31"/>
      <c r="DN58" s="31"/>
      <c r="DO58" s="31"/>
      <c r="DP58" s="31"/>
      <c r="DQ58" s="31"/>
      <c r="DR58" s="31"/>
      <c r="DS58" s="31"/>
      <c r="DT58" s="31"/>
      <c r="DU58" s="31"/>
      <c r="DV58" s="31"/>
      <c r="DW58" s="31"/>
      <c r="DX58" s="31"/>
      <c r="DY58" s="31"/>
      <c r="DZ58" s="31"/>
      <c r="EA58" s="31"/>
      <c r="EB58" s="31"/>
      <c r="EC58" s="31"/>
      <c r="ED58" s="31"/>
      <c r="EE58" s="31"/>
      <c r="EF58" s="32"/>
      <c r="EG58" s="32"/>
      <c r="EH58" s="32"/>
      <c r="EI58" s="32"/>
      <c r="EJ58" s="32"/>
      <c r="EK58" s="32"/>
      <c r="EL58" s="32"/>
      <c r="EM58" s="32"/>
      <c r="EN58" s="32"/>
      <c r="EO58" s="32"/>
      <c r="EP58" s="32"/>
      <c r="EQ58" s="32"/>
      <c r="ER58" s="32"/>
      <c r="ES58" s="32"/>
      <c r="ET58" s="32"/>
      <c r="EU58" s="32"/>
      <c r="EV58" s="32"/>
      <c r="EW58" s="32"/>
      <c r="EX58" s="32"/>
      <c r="EY58" s="32"/>
      <c r="EZ58" s="32"/>
      <c r="FA58" s="32"/>
      <c r="FB58" s="32"/>
      <c r="FC58" s="32"/>
      <c r="FD58" s="32"/>
      <c r="FE58" s="32"/>
      <c r="FF58" s="32"/>
      <c r="FG58" s="32"/>
      <c r="FH58" s="32"/>
      <c r="FI58" s="32"/>
      <c r="FJ58" s="32"/>
      <c r="FK58" s="32"/>
      <c r="FL58" s="32"/>
      <c r="FM58" s="32"/>
      <c r="FN58" s="32"/>
      <c r="FO58" s="32"/>
      <c r="FP58" s="32"/>
      <c r="FQ58" s="32"/>
      <c r="FR58" s="32"/>
      <c r="FS58" s="32"/>
      <c r="FT58" s="32"/>
      <c r="FU58" s="32"/>
      <c r="FV58" s="32"/>
      <c r="FW58" s="32"/>
      <c r="FX58" s="32"/>
      <c r="FY58" s="32"/>
      <c r="FZ58" s="32"/>
      <c r="GA58" s="32"/>
      <c r="GB58" s="32"/>
      <c r="GC58" s="32"/>
      <c r="GD58" s="32"/>
      <c r="GE58" s="32"/>
      <c r="GF58" s="32"/>
      <c r="GG58" s="32"/>
      <c r="GH58" s="32"/>
      <c r="GI58" s="32"/>
      <c r="GJ58" s="32"/>
      <c r="GK58" s="32"/>
      <c r="GL58" s="32"/>
      <c r="GM58" s="32"/>
      <c r="GN58" s="32"/>
      <c r="GO58" s="32"/>
      <c r="GP58" s="32"/>
      <c r="GQ58" s="32"/>
      <c r="GR58" s="32"/>
      <c r="GS58" s="32"/>
      <c r="GT58" s="32"/>
      <c r="GU58" s="32"/>
      <c r="GV58" s="32"/>
      <c r="GW58" s="32"/>
      <c r="GX58" s="32"/>
      <c r="GY58" s="32"/>
      <c r="GZ58" s="32"/>
      <c r="HA58" s="32"/>
      <c r="HB58" s="32"/>
      <c r="HC58" s="32"/>
      <c r="HD58" s="32"/>
      <c r="HE58" s="32"/>
      <c r="HF58" s="32"/>
      <c r="HG58" s="32"/>
      <c r="HH58" s="32"/>
      <c r="HI58" s="32"/>
      <c r="HJ58" s="32"/>
      <c r="HK58" s="32"/>
      <c r="HL58" s="32"/>
      <c r="HM58" s="32"/>
      <c r="HN58" s="32"/>
      <c r="HO58" s="32"/>
      <c r="HP58" s="32"/>
      <c r="HQ58" s="32"/>
      <c r="HR58" s="32"/>
      <c r="HS58" s="32"/>
      <c r="HT58" s="32"/>
      <c r="HU58" s="32"/>
      <c r="HV58" s="32"/>
      <c r="HW58" s="32"/>
      <c r="HX58" s="32"/>
      <c r="HY58" s="32"/>
      <c r="HZ58" s="32"/>
      <c r="IA58" s="32"/>
      <c r="IB58" s="32"/>
      <c r="IC58" s="32"/>
      <c r="ID58" s="32"/>
      <c r="IE58" s="32"/>
      <c r="IF58" s="32"/>
      <c r="IG58" s="32"/>
      <c r="IH58" s="32"/>
      <c r="II58" s="32"/>
      <c r="IJ58" s="32"/>
      <c r="IK58" s="32"/>
      <c r="IL58" s="32"/>
      <c r="IM58" s="32"/>
      <c r="IN58" s="32"/>
      <c r="IO58" s="32"/>
      <c r="IP58" s="32"/>
      <c r="IQ58" s="32"/>
      <c r="IR58" s="32"/>
      <c r="IS58" s="32"/>
      <c r="IT58" s="32"/>
      <c r="IU58" s="32"/>
      <c r="IV58" s="32"/>
      <c r="IW58" s="32"/>
    </row>
    <row r="59" customFormat="false" ht="14.1" hidden="true" customHeight="true" outlineLevel="0" collapsed="false">
      <c r="A59" s="37"/>
      <c r="B59" s="303"/>
      <c r="C59" s="31"/>
      <c r="D59" s="31"/>
      <c r="E59" s="31"/>
      <c r="F59" s="31"/>
      <c r="G59" s="277"/>
      <c r="H59" s="283"/>
      <c r="I59" s="283"/>
      <c r="J59" s="283"/>
      <c r="K59" s="283"/>
      <c r="L59" s="283"/>
      <c r="M59" s="283"/>
      <c r="N59" s="283"/>
      <c r="O59" s="283"/>
      <c r="P59" s="283"/>
      <c r="Q59" s="283"/>
      <c r="R59" s="283"/>
      <c r="S59" s="283"/>
      <c r="T59" s="277"/>
      <c r="U59" s="277"/>
      <c r="V59" s="277"/>
      <c r="W59" s="288"/>
      <c r="X59" s="285"/>
      <c r="Y59" s="287"/>
      <c r="Z59" s="282"/>
      <c r="AA59" s="32"/>
      <c r="AB59" s="31"/>
      <c r="AC59" s="31"/>
      <c r="AD59" s="31"/>
      <c r="AE59" s="31"/>
      <c r="AF59" s="31"/>
      <c r="AG59" s="31"/>
      <c r="AH59" s="31"/>
      <c r="AI59" s="31"/>
      <c r="AJ59" s="31"/>
      <c r="AK59" s="31"/>
      <c r="AL59" s="31"/>
      <c r="AM59" s="31"/>
      <c r="AN59" s="31"/>
      <c r="AO59" s="31"/>
      <c r="AP59" s="31"/>
      <c r="AQ59" s="31"/>
      <c r="AR59" s="31"/>
      <c r="AS59" s="31"/>
      <c r="AT59" s="31"/>
      <c r="AU59" s="31"/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1"/>
      <c r="BG59" s="31"/>
      <c r="BH59" s="31"/>
      <c r="BI59" s="31"/>
      <c r="BJ59" s="31"/>
      <c r="BK59" s="31"/>
      <c r="BL59" s="31"/>
      <c r="BM59" s="31"/>
      <c r="BN59" s="31"/>
      <c r="BO59" s="31"/>
      <c r="BP59" s="31"/>
      <c r="BQ59" s="31"/>
      <c r="BR59" s="31"/>
      <c r="BS59" s="31"/>
      <c r="BT59" s="31"/>
      <c r="BU59" s="31"/>
      <c r="BV59" s="31"/>
      <c r="BW59" s="31"/>
      <c r="BX59" s="31"/>
      <c r="BY59" s="31"/>
      <c r="BZ59" s="31"/>
      <c r="CA59" s="31"/>
      <c r="CB59" s="31"/>
      <c r="CC59" s="31"/>
      <c r="CD59" s="31"/>
      <c r="CE59" s="31"/>
      <c r="CF59" s="31"/>
      <c r="CG59" s="31"/>
      <c r="CH59" s="31"/>
      <c r="CI59" s="31"/>
      <c r="CJ59" s="31"/>
      <c r="CK59" s="31"/>
      <c r="CL59" s="31"/>
      <c r="CM59" s="31"/>
      <c r="CN59" s="31"/>
      <c r="CO59" s="31"/>
      <c r="CP59" s="31"/>
      <c r="CQ59" s="31"/>
      <c r="CR59" s="31"/>
      <c r="CS59" s="31"/>
      <c r="CT59" s="31"/>
      <c r="CU59" s="31"/>
      <c r="CV59" s="31"/>
      <c r="CW59" s="31"/>
      <c r="CX59" s="31"/>
      <c r="CY59" s="31"/>
      <c r="CZ59" s="31"/>
      <c r="DA59" s="31"/>
      <c r="DB59" s="31"/>
      <c r="DC59" s="31"/>
      <c r="DD59" s="31"/>
      <c r="DE59" s="31"/>
      <c r="DF59" s="31"/>
      <c r="DG59" s="31"/>
      <c r="DH59" s="31"/>
      <c r="DI59" s="31"/>
      <c r="DJ59" s="31"/>
      <c r="DK59" s="31"/>
      <c r="DL59" s="31"/>
      <c r="DM59" s="31"/>
      <c r="DN59" s="31"/>
      <c r="DO59" s="31"/>
      <c r="DP59" s="31"/>
      <c r="DQ59" s="31"/>
      <c r="DR59" s="31"/>
      <c r="DS59" s="31"/>
      <c r="DT59" s="31"/>
      <c r="DU59" s="31"/>
      <c r="DV59" s="31"/>
      <c r="DW59" s="31"/>
      <c r="DX59" s="31"/>
      <c r="DY59" s="31"/>
      <c r="DZ59" s="31"/>
      <c r="EA59" s="31"/>
      <c r="EB59" s="31"/>
      <c r="EC59" s="31"/>
      <c r="ED59" s="31"/>
      <c r="EE59" s="31"/>
      <c r="EF59" s="32"/>
      <c r="EG59" s="32"/>
      <c r="EH59" s="32"/>
      <c r="EI59" s="32"/>
      <c r="EJ59" s="32"/>
      <c r="EK59" s="32"/>
      <c r="EL59" s="32"/>
      <c r="EM59" s="32"/>
      <c r="EN59" s="32"/>
      <c r="EO59" s="32"/>
      <c r="EP59" s="32"/>
      <c r="EQ59" s="32"/>
      <c r="ER59" s="32"/>
      <c r="ES59" s="32"/>
      <c r="ET59" s="32"/>
      <c r="EU59" s="32"/>
      <c r="EV59" s="32"/>
      <c r="EW59" s="32"/>
      <c r="EX59" s="32"/>
      <c r="EY59" s="32"/>
      <c r="EZ59" s="32"/>
      <c r="FA59" s="32"/>
      <c r="FB59" s="32"/>
      <c r="FC59" s="32"/>
      <c r="FD59" s="32"/>
      <c r="FE59" s="32"/>
      <c r="FF59" s="32"/>
      <c r="FG59" s="32"/>
      <c r="FH59" s="32"/>
      <c r="FI59" s="32"/>
      <c r="FJ59" s="32"/>
      <c r="FK59" s="32"/>
      <c r="FL59" s="32"/>
      <c r="FM59" s="32"/>
      <c r="FN59" s="32"/>
      <c r="FO59" s="32"/>
      <c r="FP59" s="32"/>
      <c r="FQ59" s="32"/>
      <c r="FR59" s="32"/>
      <c r="FS59" s="32"/>
      <c r="FT59" s="32"/>
      <c r="FU59" s="32"/>
      <c r="FV59" s="32"/>
      <c r="FW59" s="32"/>
      <c r="FX59" s="32"/>
      <c r="FY59" s="32"/>
      <c r="FZ59" s="32"/>
      <c r="GA59" s="32"/>
      <c r="GB59" s="32"/>
      <c r="GC59" s="32"/>
      <c r="GD59" s="32"/>
      <c r="GE59" s="32"/>
      <c r="GF59" s="32"/>
      <c r="GG59" s="32"/>
      <c r="GH59" s="32"/>
      <c r="GI59" s="32"/>
      <c r="GJ59" s="32"/>
      <c r="GK59" s="32"/>
      <c r="GL59" s="32"/>
      <c r="GM59" s="32"/>
      <c r="GN59" s="32"/>
      <c r="GO59" s="32"/>
      <c r="GP59" s="32"/>
      <c r="GQ59" s="32"/>
      <c r="GR59" s="32"/>
      <c r="GS59" s="32"/>
      <c r="GT59" s="32"/>
      <c r="GU59" s="32"/>
      <c r="GV59" s="32"/>
      <c r="GW59" s="32"/>
      <c r="GX59" s="32"/>
      <c r="GY59" s="32"/>
      <c r="GZ59" s="32"/>
      <c r="HA59" s="32"/>
      <c r="HB59" s="32"/>
      <c r="HC59" s="32"/>
      <c r="HD59" s="32"/>
      <c r="HE59" s="32"/>
      <c r="HF59" s="32"/>
      <c r="HG59" s="32"/>
      <c r="HH59" s="32"/>
      <c r="HI59" s="32"/>
      <c r="HJ59" s="32"/>
      <c r="HK59" s="32"/>
      <c r="HL59" s="32"/>
      <c r="HM59" s="32"/>
      <c r="HN59" s="32"/>
      <c r="HO59" s="32"/>
      <c r="HP59" s="32"/>
      <c r="HQ59" s="32"/>
      <c r="HR59" s="32"/>
      <c r="HS59" s="32"/>
      <c r="HT59" s="32"/>
      <c r="HU59" s="32"/>
      <c r="HV59" s="32"/>
      <c r="HW59" s="32"/>
      <c r="HX59" s="32"/>
      <c r="HY59" s="32"/>
      <c r="HZ59" s="32"/>
      <c r="IA59" s="32"/>
      <c r="IB59" s="32"/>
      <c r="IC59" s="32"/>
      <c r="ID59" s="32"/>
      <c r="IE59" s="32"/>
      <c r="IF59" s="32"/>
      <c r="IG59" s="32"/>
      <c r="IH59" s="32"/>
      <c r="II59" s="32"/>
      <c r="IJ59" s="32"/>
      <c r="IK59" s="32"/>
      <c r="IL59" s="32"/>
      <c r="IM59" s="32"/>
      <c r="IN59" s="32"/>
      <c r="IO59" s="32"/>
      <c r="IP59" s="32"/>
      <c r="IQ59" s="32"/>
      <c r="IR59" s="32"/>
      <c r="IS59" s="32"/>
      <c r="IT59" s="32"/>
      <c r="IU59" s="32"/>
      <c r="IV59" s="32"/>
      <c r="IW59" s="32"/>
    </row>
    <row r="60" customFormat="false" ht="14.1" hidden="true" customHeight="true" outlineLevel="0" collapsed="false">
      <c r="A60" s="37"/>
      <c r="B60" s="303"/>
      <c r="C60" s="31"/>
      <c r="D60" s="31"/>
      <c r="E60" s="31"/>
      <c r="F60" s="31"/>
      <c r="G60" s="277"/>
      <c r="H60" s="283"/>
      <c r="I60" s="283"/>
      <c r="J60" s="283"/>
      <c r="K60" s="283"/>
      <c r="L60" s="283"/>
      <c r="M60" s="283"/>
      <c r="N60" s="283"/>
      <c r="O60" s="283"/>
      <c r="P60" s="283"/>
      <c r="Q60" s="283"/>
      <c r="R60" s="283"/>
      <c r="S60" s="283"/>
      <c r="T60" s="277"/>
      <c r="U60" s="277"/>
      <c r="V60" s="277"/>
      <c r="W60" s="288"/>
      <c r="X60" s="285"/>
      <c r="Y60" s="287"/>
      <c r="Z60" s="282"/>
      <c r="AA60" s="32"/>
      <c r="AB60" s="31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31"/>
      <c r="AN60" s="31"/>
      <c r="AO60" s="31"/>
      <c r="AP60" s="31"/>
      <c r="AQ60" s="31"/>
      <c r="AR60" s="31"/>
      <c r="AS60" s="31"/>
      <c r="AT60" s="31"/>
      <c r="AU60" s="31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  <c r="BW60" s="31"/>
      <c r="BX60" s="31"/>
      <c r="BY60" s="31"/>
      <c r="BZ60" s="31"/>
      <c r="CA60" s="31"/>
      <c r="CB60" s="31"/>
      <c r="CC60" s="31"/>
      <c r="CD60" s="31"/>
      <c r="CE60" s="31"/>
      <c r="CF60" s="31"/>
      <c r="CG60" s="31"/>
      <c r="CH60" s="31"/>
      <c r="CI60" s="31"/>
      <c r="CJ60" s="31"/>
      <c r="CK60" s="31"/>
      <c r="CL60" s="31"/>
      <c r="CM60" s="31"/>
      <c r="CN60" s="31"/>
      <c r="CO60" s="31"/>
      <c r="CP60" s="31"/>
      <c r="CQ60" s="31"/>
      <c r="CR60" s="31"/>
      <c r="CS60" s="31"/>
      <c r="CT60" s="31"/>
      <c r="CU60" s="31"/>
      <c r="CV60" s="31"/>
      <c r="CW60" s="31"/>
      <c r="CX60" s="31"/>
      <c r="CY60" s="31"/>
      <c r="CZ60" s="31"/>
      <c r="DA60" s="31"/>
      <c r="DB60" s="31"/>
      <c r="DC60" s="31"/>
      <c r="DD60" s="31"/>
      <c r="DE60" s="31"/>
      <c r="DF60" s="31"/>
      <c r="DG60" s="31"/>
      <c r="DH60" s="31"/>
      <c r="DI60" s="31"/>
      <c r="DJ60" s="31"/>
      <c r="DK60" s="31"/>
      <c r="DL60" s="31"/>
      <c r="DM60" s="31"/>
      <c r="DN60" s="31"/>
      <c r="DO60" s="31"/>
      <c r="DP60" s="31"/>
      <c r="DQ60" s="31"/>
      <c r="DR60" s="31"/>
      <c r="DS60" s="31"/>
      <c r="DT60" s="31"/>
      <c r="DU60" s="31"/>
      <c r="DV60" s="31"/>
      <c r="DW60" s="31"/>
      <c r="DX60" s="31"/>
      <c r="DY60" s="31"/>
      <c r="DZ60" s="31"/>
      <c r="EA60" s="31"/>
      <c r="EB60" s="31"/>
      <c r="EC60" s="31"/>
      <c r="ED60" s="31"/>
      <c r="EE60" s="31"/>
      <c r="EF60" s="32"/>
      <c r="EG60" s="32"/>
      <c r="EH60" s="32"/>
      <c r="EI60" s="32"/>
      <c r="EJ60" s="32"/>
      <c r="EK60" s="32"/>
      <c r="EL60" s="32"/>
      <c r="EM60" s="32"/>
      <c r="EN60" s="32"/>
      <c r="EO60" s="32"/>
      <c r="EP60" s="32"/>
      <c r="EQ60" s="32"/>
      <c r="ER60" s="32"/>
      <c r="ES60" s="32"/>
      <c r="ET60" s="32"/>
      <c r="EU60" s="32"/>
      <c r="EV60" s="32"/>
      <c r="EW60" s="32"/>
      <c r="EX60" s="32"/>
      <c r="EY60" s="32"/>
      <c r="EZ60" s="32"/>
      <c r="FA60" s="32"/>
      <c r="FB60" s="32"/>
      <c r="FC60" s="32"/>
      <c r="FD60" s="32"/>
      <c r="FE60" s="32"/>
      <c r="FF60" s="32"/>
      <c r="FG60" s="32"/>
      <c r="FH60" s="32"/>
      <c r="FI60" s="32"/>
      <c r="FJ60" s="32"/>
      <c r="FK60" s="32"/>
      <c r="FL60" s="32"/>
      <c r="FM60" s="32"/>
      <c r="FN60" s="32"/>
      <c r="FO60" s="32"/>
      <c r="FP60" s="32"/>
      <c r="FQ60" s="32"/>
      <c r="FR60" s="32"/>
      <c r="FS60" s="32"/>
      <c r="FT60" s="32"/>
      <c r="FU60" s="32"/>
      <c r="FV60" s="32"/>
      <c r="FW60" s="32"/>
      <c r="FX60" s="32"/>
      <c r="FY60" s="32"/>
      <c r="FZ60" s="32"/>
      <c r="GA60" s="32"/>
      <c r="GB60" s="32"/>
      <c r="GC60" s="32"/>
      <c r="GD60" s="32"/>
      <c r="GE60" s="32"/>
      <c r="GF60" s="32"/>
      <c r="GG60" s="32"/>
      <c r="GH60" s="32"/>
      <c r="GI60" s="32"/>
      <c r="GJ60" s="32"/>
      <c r="GK60" s="32"/>
      <c r="GL60" s="32"/>
      <c r="GM60" s="32"/>
      <c r="GN60" s="32"/>
      <c r="GO60" s="32"/>
      <c r="GP60" s="32"/>
      <c r="GQ60" s="32"/>
      <c r="GR60" s="32"/>
      <c r="GS60" s="32"/>
      <c r="GT60" s="32"/>
      <c r="GU60" s="32"/>
      <c r="GV60" s="32"/>
      <c r="GW60" s="32"/>
      <c r="GX60" s="32"/>
      <c r="GY60" s="32"/>
      <c r="GZ60" s="32"/>
      <c r="HA60" s="32"/>
      <c r="HB60" s="32"/>
      <c r="HC60" s="32"/>
      <c r="HD60" s="32"/>
      <c r="HE60" s="32"/>
      <c r="HF60" s="32"/>
      <c r="HG60" s="32"/>
      <c r="HH60" s="32"/>
      <c r="HI60" s="32"/>
      <c r="HJ60" s="32"/>
      <c r="HK60" s="32"/>
      <c r="HL60" s="32"/>
      <c r="HM60" s="32"/>
      <c r="HN60" s="32"/>
      <c r="HO60" s="32"/>
      <c r="HP60" s="32"/>
      <c r="HQ60" s="32"/>
      <c r="HR60" s="32"/>
      <c r="HS60" s="32"/>
      <c r="HT60" s="32"/>
      <c r="HU60" s="32"/>
      <c r="HV60" s="32"/>
      <c r="HW60" s="32"/>
      <c r="HX60" s="32"/>
      <c r="HY60" s="32"/>
      <c r="HZ60" s="32"/>
      <c r="IA60" s="32"/>
      <c r="IB60" s="32"/>
      <c r="IC60" s="32"/>
      <c r="ID60" s="32"/>
      <c r="IE60" s="32"/>
      <c r="IF60" s="32"/>
      <c r="IG60" s="32"/>
      <c r="IH60" s="32"/>
      <c r="II60" s="32"/>
      <c r="IJ60" s="32"/>
      <c r="IK60" s="32"/>
      <c r="IL60" s="32"/>
      <c r="IM60" s="32"/>
      <c r="IN60" s="32"/>
      <c r="IO60" s="32"/>
      <c r="IP60" s="32"/>
      <c r="IQ60" s="32"/>
      <c r="IR60" s="32"/>
      <c r="IS60" s="32"/>
      <c r="IT60" s="32"/>
      <c r="IU60" s="32"/>
      <c r="IV60" s="32"/>
      <c r="IW60" s="32"/>
    </row>
    <row r="61" customFormat="false" ht="14.1" hidden="true" customHeight="true" outlineLevel="0" collapsed="false">
      <c r="A61" s="37"/>
      <c r="B61" s="303"/>
      <c r="C61" s="31"/>
      <c r="D61" s="31"/>
      <c r="E61" s="31"/>
      <c r="F61" s="31"/>
      <c r="G61" s="277"/>
      <c r="H61" s="283"/>
      <c r="I61" s="283"/>
      <c r="J61" s="283"/>
      <c r="K61" s="283"/>
      <c r="L61" s="283"/>
      <c r="M61" s="283"/>
      <c r="N61" s="283"/>
      <c r="O61" s="283"/>
      <c r="P61" s="283"/>
      <c r="Q61" s="283"/>
      <c r="R61" s="283"/>
      <c r="S61" s="283"/>
      <c r="T61" s="277"/>
      <c r="U61" s="277"/>
      <c r="V61" s="277"/>
      <c r="W61" s="288"/>
      <c r="X61" s="285"/>
      <c r="Y61" s="287"/>
      <c r="Z61" s="282"/>
      <c r="AA61" s="32"/>
      <c r="AB61" s="31"/>
      <c r="AC61" s="31"/>
      <c r="AD61" s="31"/>
      <c r="AE61" s="31"/>
      <c r="AF61" s="31"/>
      <c r="AG61" s="31"/>
      <c r="AH61" s="31"/>
      <c r="AI61" s="31"/>
      <c r="AJ61" s="31"/>
      <c r="AK61" s="31"/>
      <c r="AL61" s="31"/>
      <c r="AM61" s="31"/>
      <c r="AN61" s="31"/>
      <c r="AO61" s="31"/>
      <c r="AP61" s="31"/>
      <c r="AQ61" s="31"/>
      <c r="AR61" s="31"/>
      <c r="AS61" s="31"/>
      <c r="AT61" s="31"/>
      <c r="AU61" s="31"/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1"/>
      <c r="BG61" s="31"/>
      <c r="BH61" s="31"/>
      <c r="BI61" s="31"/>
      <c r="BJ61" s="31"/>
      <c r="BK61" s="31"/>
      <c r="BL61" s="31"/>
      <c r="BM61" s="31"/>
      <c r="BN61" s="31"/>
      <c r="BO61" s="31"/>
      <c r="BP61" s="31"/>
      <c r="BQ61" s="31"/>
      <c r="BR61" s="31"/>
      <c r="BS61" s="31"/>
      <c r="BT61" s="31"/>
      <c r="BU61" s="31"/>
      <c r="BV61" s="31"/>
      <c r="BW61" s="31"/>
      <c r="BX61" s="31"/>
      <c r="BY61" s="31"/>
      <c r="BZ61" s="31"/>
      <c r="CA61" s="31"/>
      <c r="CB61" s="31"/>
      <c r="CC61" s="31"/>
      <c r="CD61" s="31"/>
      <c r="CE61" s="31"/>
      <c r="CF61" s="31"/>
      <c r="CG61" s="31"/>
      <c r="CH61" s="31"/>
      <c r="CI61" s="31"/>
      <c r="CJ61" s="31"/>
      <c r="CK61" s="31"/>
      <c r="CL61" s="31"/>
      <c r="CM61" s="31"/>
      <c r="CN61" s="31"/>
      <c r="CO61" s="31"/>
      <c r="CP61" s="31"/>
      <c r="CQ61" s="31"/>
      <c r="CR61" s="31"/>
      <c r="CS61" s="31"/>
      <c r="CT61" s="31"/>
      <c r="CU61" s="31"/>
      <c r="CV61" s="31"/>
      <c r="CW61" s="31"/>
      <c r="CX61" s="31"/>
      <c r="CY61" s="31"/>
      <c r="CZ61" s="31"/>
      <c r="DA61" s="31"/>
      <c r="DB61" s="31"/>
      <c r="DC61" s="31"/>
      <c r="DD61" s="31"/>
      <c r="DE61" s="31"/>
      <c r="DF61" s="31"/>
      <c r="DG61" s="31"/>
      <c r="DH61" s="31"/>
      <c r="DI61" s="31"/>
      <c r="DJ61" s="31"/>
      <c r="DK61" s="31"/>
      <c r="DL61" s="31"/>
      <c r="DM61" s="31"/>
      <c r="DN61" s="31"/>
      <c r="DO61" s="31"/>
      <c r="DP61" s="31"/>
      <c r="DQ61" s="31"/>
      <c r="DR61" s="31"/>
      <c r="DS61" s="31"/>
      <c r="DT61" s="31"/>
      <c r="DU61" s="31"/>
      <c r="DV61" s="31"/>
      <c r="DW61" s="31"/>
      <c r="DX61" s="31"/>
      <c r="DY61" s="31"/>
      <c r="DZ61" s="31"/>
      <c r="EA61" s="31"/>
      <c r="EB61" s="31"/>
      <c r="EC61" s="31"/>
      <c r="ED61" s="31"/>
      <c r="EE61" s="31"/>
      <c r="EF61" s="32"/>
      <c r="EG61" s="32"/>
      <c r="EH61" s="32"/>
      <c r="EI61" s="32"/>
      <c r="EJ61" s="32"/>
      <c r="EK61" s="32"/>
      <c r="EL61" s="32"/>
      <c r="EM61" s="32"/>
      <c r="EN61" s="32"/>
      <c r="EO61" s="32"/>
      <c r="EP61" s="32"/>
      <c r="EQ61" s="32"/>
      <c r="ER61" s="32"/>
      <c r="ES61" s="32"/>
      <c r="ET61" s="32"/>
      <c r="EU61" s="32"/>
      <c r="EV61" s="32"/>
      <c r="EW61" s="32"/>
      <c r="EX61" s="32"/>
      <c r="EY61" s="32"/>
      <c r="EZ61" s="32"/>
      <c r="FA61" s="32"/>
      <c r="FB61" s="32"/>
      <c r="FC61" s="32"/>
      <c r="FD61" s="32"/>
      <c r="FE61" s="32"/>
      <c r="FF61" s="32"/>
      <c r="FG61" s="32"/>
      <c r="FH61" s="32"/>
      <c r="FI61" s="32"/>
      <c r="FJ61" s="32"/>
      <c r="FK61" s="32"/>
      <c r="FL61" s="32"/>
      <c r="FM61" s="32"/>
      <c r="FN61" s="32"/>
      <c r="FO61" s="32"/>
      <c r="FP61" s="32"/>
      <c r="FQ61" s="32"/>
      <c r="FR61" s="32"/>
      <c r="FS61" s="32"/>
      <c r="FT61" s="32"/>
      <c r="FU61" s="32"/>
      <c r="FV61" s="32"/>
      <c r="FW61" s="32"/>
      <c r="FX61" s="32"/>
      <c r="FY61" s="32"/>
      <c r="FZ61" s="32"/>
      <c r="GA61" s="32"/>
      <c r="GB61" s="32"/>
      <c r="GC61" s="32"/>
      <c r="GD61" s="32"/>
      <c r="GE61" s="32"/>
      <c r="GF61" s="32"/>
      <c r="GG61" s="32"/>
      <c r="GH61" s="32"/>
      <c r="GI61" s="32"/>
      <c r="GJ61" s="32"/>
      <c r="GK61" s="32"/>
      <c r="GL61" s="32"/>
      <c r="GM61" s="32"/>
      <c r="GN61" s="32"/>
      <c r="GO61" s="32"/>
      <c r="GP61" s="32"/>
      <c r="GQ61" s="32"/>
      <c r="GR61" s="32"/>
      <c r="GS61" s="32"/>
      <c r="GT61" s="32"/>
      <c r="GU61" s="32"/>
      <c r="GV61" s="32"/>
      <c r="GW61" s="32"/>
      <c r="GX61" s="32"/>
      <c r="GY61" s="32"/>
      <c r="GZ61" s="32"/>
      <c r="HA61" s="32"/>
      <c r="HB61" s="32"/>
      <c r="HC61" s="32"/>
      <c r="HD61" s="32"/>
      <c r="HE61" s="32"/>
      <c r="HF61" s="32"/>
      <c r="HG61" s="32"/>
      <c r="HH61" s="32"/>
      <c r="HI61" s="32"/>
      <c r="HJ61" s="32"/>
      <c r="HK61" s="32"/>
      <c r="HL61" s="32"/>
      <c r="HM61" s="32"/>
      <c r="HN61" s="32"/>
      <c r="HO61" s="32"/>
      <c r="HP61" s="32"/>
      <c r="HQ61" s="32"/>
      <c r="HR61" s="32"/>
      <c r="HS61" s="32"/>
      <c r="HT61" s="32"/>
      <c r="HU61" s="32"/>
      <c r="HV61" s="32"/>
      <c r="HW61" s="32"/>
      <c r="HX61" s="32"/>
      <c r="HY61" s="32"/>
      <c r="HZ61" s="32"/>
      <c r="IA61" s="32"/>
      <c r="IB61" s="32"/>
      <c r="IC61" s="32"/>
      <c r="ID61" s="32"/>
      <c r="IE61" s="32"/>
      <c r="IF61" s="32"/>
      <c r="IG61" s="32"/>
      <c r="IH61" s="32"/>
      <c r="II61" s="32"/>
      <c r="IJ61" s="32"/>
      <c r="IK61" s="32"/>
      <c r="IL61" s="32"/>
      <c r="IM61" s="32"/>
      <c r="IN61" s="32"/>
      <c r="IO61" s="32"/>
      <c r="IP61" s="32"/>
      <c r="IQ61" s="32"/>
      <c r="IR61" s="32"/>
      <c r="IS61" s="32"/>
      <c r="IT61" s="32"/>
      <c r="IU61" s="32"/>
      <c r="IV61" s="32"/>
      <c r="IW61" s="32"/>
    </row>
    <row r="62" customFormat="false" ht="14.1" hidden="true" customHeight="true" outlineLevel="0" collapsed="false">
      <c r="A62" s="37"/>
      <c r="B62" s="303"/>
      <c r="C62" s="31"/>
      <c r="D62" s="31"/>
      <c r="E62" s="31"/>
      <c r="F62" s="31"/>
      <c r="G62" s="277"/>
      <c r="H62" s="283"/>
      <c r="I62" s="283"/>
      <c r="J62" s="283"/>
      <c r="K62" s="283"/>
      <c r="L62" s="283"/>
      <c r="M62" s="283"/>
      <c r="N62" s="283"/>
      <c r="O62" s="283"/>
      <c r="P62" s="283"/>
      <c r="Q62" s="283"/>
      <c r="R62" s="283"/>
      <c r="S62" s="283"/>
      <c r="T62" s="277"/>
      <c r="U62" s="277"/>
      <c r="V62" s="277"/>
      <c r="W62" s="288"/>
      <c r="X62" s="285"/>
      <c r="Y62" s="287"/>
      <c r="Z62" s="282"/>
      <c r="AA62" s="32"/>
      <c r="AB62" s="31"/>
      <c r="AC62" s="31"/>
      <c r="AD62" s="31"/>
      <c r="AE62" s="31"/>
      <c r="AF62" s="31"/>
      <c r="AG62" s="31"/>
      <c r="AH62" s="31"/>
      <c r="AI62" s="31"/>
      <c r="AJ62" s="31"/>
      <c r="AK62" s="31"/>
      <c r="AL62" s="31"/>
      <c r="AM62" s="31"/>
      <c r="AN62" s="31"/>
      <c r="AO62" s="31"/>
      <c r="AP62" s="31"/>
      <c r="AQ62" s="31"/>
      <c r="AR62" s="31"/>
      <c r="AS62" s="31"/>
      <c r="AT62" s="31"/>
      <c r="AU62" s="31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  <c r="BW62" s="31"/>
      <c r="BX62" s="31"/>
      <c r="BY62" s="31"/>
      <c r="BZ62" s="31"/>
      <c r="CA62" s="31"/>
      <c r="CB62" s="31"/>
      <c r="CC62" s="31"/>
      <c r="CD62" s="31"/>
      <c r="CE62" s="31"/>
      <c r="CF62" s="31"/>
      <c r="CG62" s="31"/>
      <c r="CH62" s="31"/>
      <c r="CI62" s="31"/>
      <c r="CJ62" s="31"/>
      <c r="CK62" s="31"/>
      <c r="CL62" s="31"/>
      <c r="CM62" s="31"/>
      <c r="CN62" s="31"/>
      <c r="CO62" s="31"/>
      <c r="CP62" s="31"/>
      <c r="CQ62" s="31"/>
      <c r="CR62" s="31"/>
      <c r="CS62" s="31"/>
      <c r="CT62" s="31"/>
      <c r="CU62" s="31"/>
      <c r="CV62" s="31"/>
      <c r="CW62" s="31"/>
      <c r="CX62" s="31"/>
      <c r="CY62" s="31"/>
      <c r="CZ62" s="31"/>
      <c r="DA62" s="31"/>
      <c r="DB62" s="31"/>
      <c r="DC62" s="31"/>
      <c r="DD62" s="31"/>
      <c r="DE62" s="31"/>
      <c r="DF62" s="31"/>
      <c r="DG62" s="31"/>
      <c r="DH62" s="31"/>
      <c r="DI62" s="31"/>
      <c r="DJ62" s="31"/>
      <c r="DK62" s="31"/>
      <c r="DL62" s="31"/>
      <c r="DM62" s="31"/>
      <c r="DN62" s="31"/>
      <c r="DO62" s="31"/>
      <c r="DP62" s="31"/>
      <c r="DQ62" s="31"/>
      <c r="DR62" s="31"/>
      <c r="DS62" s="31"/>
      <c r="DT62" s="31"/>
      <c r="DU62" s="31"/>
      <c r="DV62" s="31"/>
      <c r="DW62" s="31"/>
      <c r="DX62" s="31"/>
      <c r="DY62" s="31"/>
      <c r="DZ62" s="31"/>
      <c r="EA62" s="31"/>
      <c r="EB62" s="31"/>
      <c r="EC62" s="31"/>
      <c r="ED62" s="31"/>
      <c r="EE62" s="31"/>
      <c r="EF62" s="32"/>
      <c r="EG62" s="32"/>
      <c r="EH62" s="32"/>
      <c r="EI62" s="32"/>
      <c r="EJ62" s="32"/>
      <c r="EK62" s="32"/>
      <c r="EL62" s="32"/>
      <c r="EM62" s="32"/>
      <c r="EN62" s="32"/>
      <c r="EO62" s="32"/>
      <c r="EP62" s="32"/>
      <c r="EQ62" s="32"/>
      <c r="ER62" s="32"/>
      <c r="ES62" s="32"/>
      <c r="ET62" s="32"/>
      <c r="EU62" s="32"/>
      <c r="EV62" s="32"/>
      <c r="EW62" s="32"/>
      <c r="EX62" s="32"/>
      <c r="EY62" s="32"/>
      <c r="EZ62" s="32"/>
      <c r="FA62" s="32"/>
      <c r="FB62" s="32"/>
      <c r="FC62" s="32"/>
      <c r="FD62" s="32"/>
      <c r="FE62" s="32"/>
      <c r="FF62" s="32"/>
      <c r="FG62" s="32"/>
      <c r="FH62" s="32"/>
      <c r="FI62" s="32"/>
      <c r="FJ62" s="32"/>
      <c r="FK62" s="32"/>
      <c r="FL62" s="32"/>
      <c r="FM62" s="32"/>
      <c r="FN62" s="32"/>
      <c r="FO62" s="32"/>
      <c r="FP62" s="32"/>
      <c r="FQ62" s="32"/>
      <c r="FR62" s="32"/>
      <c r="FS62" s="32"/>
      <c r="FT62" s="32"/>
      <c r="FU62" s="32"/>
      <c r="FV62" s="32"/>
      <c r="FW62" s="32"/>
      <c r="FX62" s="32"/>
      <c r="FY62" s="32"/>
      <c r="FZ62" s="32"/>
      <c r="GA62" s="32"/>
      <c r="GB62" s="32"/>
      <c r="GC62" s="32"/>
      <c r="GD62" s="32"/>
      <c r="GE62" s="32"/>
      <c r="GF62" s="32"/>
      <c r="GG62" s="32"/>
      <c r="GH62" s="32"/>
      <c r="GI62" s="32"/>
      <c r="GJ62" s="32"/>
      <c r="GK62" s="32"/>
      <c r="GL62" s="32"/>
      <c r="GM62" s="32"/>
      <c r="GN62" s="32"/>
      <c r="GO62" s="32"/>
      <c r="GP62" s="32"/>
      <c r="GQ62" s="32"/>
      <c r="GR62" s="32"/>
      <c r="GS62" s="32"/>
      <c r="GT62" s="32"/>
      <c r="GU62" s="32"/>
      <c r="GV62" s="32"/>
      <c r="GW62" s="32"/>
      <c r="GX62" s="32"/>
      <c r="GY62" s="32"/>
      <c r="GZ62" s="32"/>
      <c r="HA62" s="32"/>
      <c r="HB62" s="32"/>
      <c r="HC62" s="32"/>
      <c r="HD62" s="32"/>
      <c r="HE62" s="32"/>
      <c r="HF62" s="32"/>
      <c r="HG62" s="32"/>
      <c r="HH62" s="32"/>
      <c r="HI62" s="32"/>
      <c r="HJ62" s="32"/>
      <c r="HK62" s="32"/>
      <c r="HL62" s="32"/>
      <c r="HM62" s="32"/>
      <c r="HN62" s="32"/>
      <c r="HO62" s="32"/>
      <c r="HP62" s="32"/>
      <c r="HQ62" s="32"/>
      <c r="HR62" s="32"/>
      <c r="HS62" s="32"/>
      <c r="HT62" s="32"/>
      <c r="HU62" s="32"/>
      <c r="HV62" s="32"/>
      <c r="HW62" s="32"/>
      <c r="HX62" s="32"/>
      <c r="HY62" s="32"/>
      <c r="HZ62" s="32"/>
      <c r="IA62" s="32"/>
      <c r="IB62" s="32"/>
      <c r="IC62" s="32"/>
      <c r="ID62" s="32"/>
      <c r="IE62" s="32"/>
      <c r="IF62" s="32"/>
      <c r="IG62" s="32"/>
      <c r="IH62" s="32"/>
      <c r="II62" s="32"/>
      <c r="IJ62" s="32"/>
      <c r="IK62" s="32"/>
      <c r="IL62" s="32"/>
      <c r="IM62" s="32"/>
      <c r="IN62" s="32"/>
      <c r="IO62" s="32"/>
      <c r="IP62" s="32"/>
      <c r="IQ62" s="32"/>
      <c r="IR62" s="32"/>
      <c r="IS62" s="32"/>
      <c r="IT62" s="32"/>
      <c r="IU62" s="32"/>
      <c r="IV62" s="32"/>
      <c r="IW62" s="32"/>
    </row>
    <row r="63" customFormat="false" ht="14.1" hidden="false" customHeight="true" outlineLevel="0" collapsed="false">
      <c r="A63" s="39"/>
      <c r="B63" s="304"/>
      <c r="C63" s="61"/>
      <c r="D63" s="61"/>
      <c r="E63" s="61"/>
      <c r="F63" s="61"/>
      <c r="G63" s="290"/>
      <c r="H63" s="291"/>
      <c r="I63" s="291"/>
      <c r="J63" s="291"/>
      <c r="K63" s="291"/>
      <c r="L63" s="291"/>
      <c r="M63" s="291"/>
      <c r="N63" s="291"/>
      <c r="O63" s="291"/>
      <c r="P63" s="291"/>
      <c r="Q63" s="291"/>
      <c r="R63" s="291"/>
      <c r="S63" s="291"/>
      <c r="T63" s="290"/>
      <c r="U63" s="290"/>
      <c r="V63" s="290"/>
      <c r="W63" s="292"/>
      <c r="X63" s="293"/>
      <c r="Y63" s="294"/>
      <c r="Z63" s="282"/>
      <c r="AA63" s="32"/>
      <c r="AB63" s="61"/>
      <c r="AC63" s="61"/>
      <c r="AD63" s="61"/>
      <c r="AE63" s="61"/>
      <c r="AF63" s="61"/>
      <c r="AG63" s="61"/>
      <c r="AH63" s="61"/>
      <c r="AI63" s="61"/>
      <c r="AJ63" s="61"/>
      <c r="AK63" s="61"/>
      <c r="AL63" s="61"/>
      <c r="AM63" s="61"/>
      <c r="AN63" s="61"/>
      <c r="AO63" s="61"/>
      <c r="AP63" s="61"/>
      <c r="AQ63" s="61"/>
      <c r="AR63" s="61"/>
      <c r="AS63" s="61"/>
      <c r="AT63" s="61"/>
      <c r="AU63" s="61"/>
      <c r="AV63" s="61"/>
      <c r="AW63" s="61"/>
      <c r="AX63" s="61"/>
      <c r="AY63" s="61"/>
      <c r="AZ63" s="61"/>
      <c r="BA63" s="61"/>
      <c r="BB63" s="61"/>
      <c r="BC63" s="61"/>
      <c r="BD63" s="61"/>
      <c r="BE63" s="61"/>
      <c r="BF63" s="61"/>
      <c r="BG63" s="61"/>
      <c r="BH63" s="61"/>
      <c r="BI63" s="61"/>
      <c r="BJ63" s="61"/>
      <c r="BK63" s="61"/>
      <c r="BL63" s="61"/>
      <c r="BM63" s="61"/>
      <c r="BN63" s="61"/>
      <c r="BO63" s="61"/>
      <c r="BP63" s="61"/>
      <c r="BQ63" s="61"/>
      <c r="BR63" s="61"/>
      <c r="BS63" s="61"/>
      <c r="BT63" s="61"/>
      <c r="BU63" s="61"/>
      <c r="BV63" s="61"/>
      <c r="BW63" s="61"/>
      <c r="BX63" s="61"/>
      <c r="BY63" s="61"/>
      <c r="BZ63" s="61"/>
      <c r="CA63" s="61"/>
      <c r="CB63" s="61"/>
      <c r="CC63" s="61"/>
      <c r="CD63" s="61"/>
      <c r="CE63" s="61"/>
      <c r="CF63" s="61"/>
      <c r="CG63" s="61"/>
      <c r="CH63" s="61"/>
      <c r="CI63" s="61"/>
      <c r="CJ63" s="61"/>
      <c r="CK63" s="61"/>
      <c r="CL63" s="61"/>
      <c r="CM63" s="61"/>
      <c r="CN63" s="61"/>
      <c r="CO63" s="61"/>
      <c r="CP63" s="61"/>
      <c r="CQ63" s="61"/>
      <c r="CR63" s="61"/>
      <c r="CS63" s="61"/>
      <c r="CT63" s="61"/>
      <c r="CU63" s="61"/>
      <c r="CV63" s="61"/>
      <c r="CW63" s="61"/>
      <c r="CX63" s="61"/>
      <c r="CY63" s="61"/>
      <c r="CZ63" s="61"/>
      <c r="DA63" s="61"/>
      <c r="DB63" s="61"/>
      <c r="DC63" s="61"/>
      <c r="DD63" s="61"/>
      <c r="DE63" s="61"/>
      <c r="DF63" s="61"/>
      <c r="DG63" s="61"/>
      <c r="DH63" s="61"/>
      <c r="DI63" s="61"/>
      <c r="DJ63" s="61"/>
      <c r="DK63" s="61"/>
      <c r="DL63" s="61"/>
      <c r="DM63" s="61"/>
      <c r="DN63" s="61"/>
      <c r="DO63" s="61"/>
      <c r="DP63" s="61"/>
      <c r="DQ63" s="61"/>
      <c r="DR63" s="61"/>
      <c r="DS63" s="61"/>
      <c r="DT63" s="61"/>
      <c r="DU63" s="61"/>
      <c r="DV63" s="61"/>
      <c r="DW63" s="61"/>
      <c r="DX63" s="61"/>
      <c r="DY63" s="61"/>
      <c r="DZ63" s="61"/>
      <c r="EA63" s="61"/>
      <c r="EB63" s="61"/>
      <c r="EC63" s="61"/>
      <c r="ED63" s="61"/>
      <c r="EE63" s="61"/>
      <c r="EF63" s="32"/>
      <c r="EG63" s="32"/>
      <c r="EH63" s="32"/>
      <c r="EI63" s="32"/>
      <c r="EJ63" s="32"/>
      <c r="EK63" s="32"/>
      <c r="EL63" s="32"/>
      <c r="EM63" s="32"/>
      <c r="EN63" s="32"/>
      <c r="EO63" s="32"/>
      <c r="EP63" s="32"/>
      <c r="EQ63" s="32"/>
      <c r="ER63" s="32"/>
      <c r="ES63" s="32"/>
      <c r="ET63" s="32"/>
      <c r="EU63" s="32"/>
      <c r="EV63" s="32"/>
      <c r="EW63" s="32"/>
      <c r="EX63" s="32"/>
      <c r="EY63" s="32"/>
      <c r="EZ63" s="32"/>
      <c r="FA63" s="32"/>
      <c r="FB63" s="32"/>
      <c r="FC63" s="32"/>
      <c r="FD63" s="32"/>
      <c r="FE63" s="32"/>
      <c r="FF63" s="32"/>
      <c r="FG63" s="32"/>
      <c r="FH63" s="32"/>
      <c r="FI63" s="32"/>
      <c r="FJ63" s="32"/>
      <c r="FK63" s="32"/>
      <c r="FL63" s="32"/>
      <c r="FM63" s="32"/>
      <c r="FN63" s="32"/>
      <c r="FO63" s="32"/>
      <c r="FP63" s="32"/>
      <c r="FQ63" s="32"/>
      <c r="FR63" s="32"/>
      <c r="FS63" s="32"/>
      <c r="FT63" s="32"/>
      <c r="FU63" s="32"/>
      <c r="FV63" s="32"/>
      <c r="FW63" s="32"/>
      <c r="FX63" s="32"/>
      <c r="FY63" s="32"/>
      <c r="FZ63" s="32"/>
      <c r="GA63" s="32"/>
      <c r="GB63" s="32"/>
      <c r="GC63" s="32"/>
      <c r="GD63" s="32"/>
      <c r="GE63" s="32"/>
      <c r="GF63" s="32"/>
      <c r="GG63" s="32"/>
      <c r="GH63" s="32"/>
      <c r="GI63" s="32"/>
      <c r="GJ63" s="32"/>
      <c r="GK63" s="32"/>
      <c r="GL63" s="32"/>
      <c r="GM63" s="32"/>
      <c r="GN63" s="32"/>
      <c r="GO63" s="32"/>
      <c r="GP63" s="32"/>
      <c r="GQ63" s="32"/>
      <c r="GR63" s="32"/>
      <c r="GS63" s="32"/>
      <c r="GT63" s="32"/>
      <c r="GU63" s="32"/>
      <c r="GV63" s="32"/>
      <c r="GW63" s="32"/>
      <c r="GX63" s="32"/>
      <c r="GY63" s="32"/>
      <c r="GZ63" s="32"/>
      <c r="HA63" s="32"/>
      <c r="HB63" s="32"/>
      <c r="HC63" s="32"/>
      <c r="HD63" s="32"/>
      <c r="HE63" s="32"/>
      <c r="HF63" s="32"/>
      <c r="HG63" s="32"/>
      <c r="HH63" s="32"/>
      <c r="HI63" s="32"/>
      <c r="HJ63" s="32"/>
      <c r="HK63" s="32"/>
      <c r="HL63" s="32"/>
      <c r="HM63" s="32"/>
      <c r="HN63" s="32"/>
      <c r="HO63" s="32"/>
      <c r="HP63" s="32"/>
      <c r="HQ63" s="32"/>
      <c r="HR63" s="32"/>
      <c r="HS63" s="32"/>
      <c r="HT63" s="32"/>
      <c r="HU63" s="32"/>
      <c r="HV63" s="32"/>
      <c r="HW63" s="32"/>
      <c r="HX63" s="32"/>
      <c r="HY63" s="32"/>
      <c r="HZ63" s="32"/>
      <c r="IA63" s="32"/>
      <c r="IB63" s="32"/>
      <c r="IC63" s="32"/>
      <c r="ID63" s="32"/>
      <c r="IE63" s="32"/>
      <c r="IF63" s="32"/>
      <c r="IG63" s="32"/>
      <c r="IH63" s="32"/>
      <c r="II63" s="32"/>
      <c r="IJ63" s="32"/>
      <c r="IK63" s="32"/>
      <c r="IL63" s="32"/>
      <c r="IM63" s="32"/>
      <c r="IN63" s="32"/>
      <c r="IO63" s="32"/>
      <c r="IP63" s="32"/>
      <c r="IQ63" s="32"/>
      <c r="IR63" s="32"/>
      <c r="IS63" s="32"/>
      <c r="IT63" s="32"/>
      <c r="IU63" s="32"/>
      <c r="IV63" s="32"/>
      <c r="IW63" s="32"/>
    </row>
    <row r="67" customFormat="false" ht="11.25" hidden="false" customHeight="false" outlineLevel="0" collapsed="false">
      <c r="W67" s="16" t="n">
        <f aca="false">W9/AVERAGE('Gas Curve Summary'!$J$13:$J$24)*1000</f>
        <v>0</v>
      </c>
      <c r="X67" s="16" t="n">
        <f aca="false">X9/AVERAGE('Gas Curve Summary'!$J$25:$J$36)*1000</f>
        <v>6764.66191902828</v>
      </c>
      <c r="Y67" s="44" t="n">
        <f aca="false">Y9/AVERAGE('Gas Curve Summary'!$J$37:$J$48)*1000</f>
        <v>0</v>
      </c>
      <c r="Z67" s="32" t="n">
        <f aca="false">Z9/AVERAGE('Gas Curve Summary'!$J$49:$J$60)*1000</f>
        <v>0</v>
      </c>
      <c r="AA67" s="16" t="n">
        <f aca="false">AA9/AVERAGE('Gas Curve Summary'!$J$61:$J$120)*1000</f>
        <v>0</v>
      </c>
    </row>
    <row r="68" customFormat="false" ht="11.25" hidden="false" customHeight="false" outlineLevel="0" collapsed="false">
      <c r="W68" s="16" t="n">
        <f aca="false">W10/AVERAGE('Gas Curve Summary'!$J$13:$J$24)*1000</f>
        <v>0</v>
      </c>
      <c r="X68" s="16" t="n">
        <f aca="false">X10/AVERAGE('Gas Curve Summary'!$J$25:$J$36)*1000</f>
        <v>7248.96795817113</v>
      </c>
      <c r="Y68" s="44" t="n">
        <f aca="false">Y10/AVERAGE('Gas Curve Summary'!$J$37:$J$48)*1000</f>
        <v>0</v>
      </c>
      <c r="Z68" s="32" t="n">
        <f aca="false">Z10/AVERAGE('Gas Curve Summary'!$J$49:$J$60)*1000</f>
        <v>0</v>
      </c>
      <c r="AA68" s="16" t="n">
        <f aca="false">AA10/AVERAGE('Gas Curve Summary'!$J$61:$J$120)*1000</f>
        <v>0</v>
      </c>
    </row>
    <row r="69" customFormat="false" ht="11.25" hidden="false" customHeight="false" outlineLevel="0" collapsed="false">
      <c r="W69" s="16" t="n">
        <f aca="false">W11/AVERAGE('Gas Curve Summary'!$J$13:$J$24)*1000</f>
        <v>0</v>
      </c>
      <c r="X69" s="16" t="n">
        <f aca="false">X11/AVERAGE('Gas Curve Summary'!$J$25:$J$36)*1000</f>
        <v>6642.55421885531</v>
      </c>
      <c r="Y69" s="44" t="n">
        <f aca="false">Y11/AVERAGE('Gas Curve Summary'!$J$37:$J$48)*1000</f>
        <v>0</v>
      </c>
      <c r="Z69" s="32" t="n">
        <f aca="false">Z11/AVERAGE('Gas Curve Summary'!$J$49:$J$60)*1000</f>
        <v>0</v>
      </c>
      <c r="AA69" s="16" t="n">
        <f aca="false">AA11/AVERAGE('Gas Curve Summary'!$J$61:$J$120)*1000</f>
        <v>0</v>
      </c>
    </row>
    <row r="70" customFormat="false" ht="11.25" hidden="false" customHeight="false" outlineLevel="0" collapsed="false">
      <c r="W70" s="16" t="n">
        <f aca="false">W12/AVERAGE('Gas Curve Summary'!$J$13:$J$24)*1000</f>
        <v>0</v>
      </c>
      <c r="X70" s="16" t="n">
        <f aca="false">X12/AVERAGE('Gas Curve Summary'!$J$25:$J$36)*1000</f>
        <v>4401.27216656039</v>
      </c>
      <c r="Y70" s="44" t="n">
        <f aca="false">Y12/AVERAGE('Gas Curve Summary'!$J$37:$J$48)*1000</f>
        <v>0</v>
      </c>
      <c r="Z70" s="32" t="n">
        <f aca="false">Z12/AVERAGE('Gas Curve Summary'!$J$49:$J$60)*1000</f>
        <v>0</v>
      </c>
      <c r="AA70" s="16" t="n">
        <f aca="false">AA12/AVERAGE('Gas Curve Summary'!$J$61:$J$120)*1000</f>
        <v>0</v>
      </c>
    </row>
    <row r="71" customFormat="false" ht="11.25" hidden="false" customHeight="false" outlineLevel="0" collapsed="false">
      <c r="W71" s="16" t="n">
        <f aca="false">W13/AVERAGE('Gas Curve Summary'!$J$13:$J$24)*1000</f>
        <v>0</v>
      </c>
      <c r="X71" s="16" t="n">
        <f aca="false">X13/AVERAGE('Gas Curve Summary'!$J$25:$J$36)*1000</f>
        <v>6611.14397045006</v>
      </c>
      <c r="Y71" s="44" t="n">
        <f aca="false">Y13/AVERAGE('Gas Curve Summary'!$J$37:$J$48)*1000</f>
        <v>0</v>
      </c>
      <c r="Z71" s="32" t="n">
        <f aca="false">Z13/AVERAGE('Gas Curve Summary'!$J$49:$J$60)*1000</f>
        <v>0</v>
      </c>
      <c r="AA71" s="16" t="n">
        <f aca="false">AA13/AVERAGE('Gas Curve Summary'!$J$61:$J$120)*1000</f>
        <v>0</v>
      </c>
    </row>
    <row r="72" customFormat="false" ht="11.25" hidden="false" customHeight="false" outlineLevel="0" collapsed="false">
      <c r="W72" s="16" t="n">
        <f aca="false">W14/AVERAGE('Gas Curve Summary'!$J$13:$J$24)*1000</f>
        <v>0</v>
      </c>
      <c r="X72" s="16" t="n">
        <f aca="false">X14/AVERAGE('Gas Curve Summary'!$J$25:$J$36)*1000</f>
        <v>6048.08147501473</v>
      </c>
      <c r="Y72" s="44" t="n">
        <f aca="false">Y14/AVERAGE('Gas Curve Summary'!$J$37:$J$48)*1000</f>
        <v>0</v>
      </c>
      <c r="Z72" s="32" t="n">
        <f aca="false">Z14/AVERAGE('Gas Curve Summary'!$J$49:$J$60)*1000</f>
        <v>0</v>
      </c>
      <c r="AA72" s="16" t="n">
        <f aca="false">AA14/AVERAGE('Gas Curve Summary'!$J$61:$J$120)*1000</f>
        <v>0</v>
      </c>
    </row>
    <row r="73" customFormat="false" ht="11.25" hidden="false" customHeight="false" outlineLevel="0" collapsed="false">
      <c r="W73" s="16" t="n">
        <f aca="false">W15/AVERAGE('Gas Curve Summary'!$J$13:$J$24)*1000</f>
        <v>0</v>
      </c>
      <c r="X73" s="16" t="n">
        <f aca="false">X15/AVERAGE('Gas Curve Summary'!$J$25:$J$36)*1000</f>
        <v>6451.36962896445</v>
      </c>
      <c r="Y73" s="44" t="n">
        <f aca="false">Y15/AVERAGE('Gas Curve Summary'!$J$37:$J$48)*1000</f>
        <v>0</v>
      </c>
      <c r="Z73" s="32" t="n">
        <f aca="false">Z15/AVERAGE('Gas Curve Summary'!$J$49:$J$60)*1000</f>
        <v>0</v>
      </c>
      <c r="AA73" s="16" t="n">
        <f aca="false">AA15/AVERAGE('Gas Curve Summary'!$J$61:$J$120)*1000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B4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27" activeCellId="0" sqref="C27:AZ33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72" width="19.56"/>
    <col collapsed="false" customWidth="true" hidden="true" outlineLevel="0" max="9" min="2" style="72" width="9.28"/>
    <col collapsed="false" customWidth="false" hidden="false" outlineLevel="0" max="257" min="10" style="72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305" t="n">
        <f aca="false">'Power Price'!A2</f>
        <v>37180</v>
      </c>
      <c r="B2" s="306"/>
      <c r="D2" s="307" t="n">
        <v>2001</v>
      </c>
      <c r="F2" s="307"/>
      <c r="G2" s="307" t="n">
        <v>2001</v>
      </c>
      <c r="H2" s="307" t="n">
        <v>2001</v>
      </c>
      <c r="I2" s="307" t="n">
        <v>2001</v>
      </c>
      <c r="J2" s="307" t="n">
        <v>2001</v>
      </c>
      <c r="K2" s="307"/>
      <c r="L2" s="307"/>
      <c r="M2" s="307"/>
      <c r="N2" s="307"/>
      <c r="O2" s="307" t="n">
        <v>2002</v>
      </c>
      <c r="P2" s="307"/>
      <c r="Q2" s="307"/>
      <c r="R2" s="307"/>
      <c r="S2" s="307"/>
      <c r="T2" s="307"/>
      <c r="U2" s="307"/>
      <c r="V2" s="307" t="n">
        <v>2003</v>
      </c>
      <c r="W2" s="307" t="n">
        <v>2004</v>
      </c>
      <c r="X2" s="307"/>
      <c r="Y2" s="307"/>
      <c r="Z2" s="307" t="s">
        <v>100</v>
      </c>
      <c r="AA2" s="307"/>
      <c r="AB2" s="307"/>
    </row>
    <row r="3" customFormat="false" ht="13.5" hidden="false" customHeight="false" outlineLevel="0" collapsed="false">
      <c r="A3" s="307" t="s">
        <v>101</v>
      </c>
      <c r="B3" s="308" t="n">
        <v>36739</v>
      </c>
      <c r="C3" s="309" t="n">
        <v>36892</v>
      </c>
      <c r="D3" s="309" t="n">
        <v>36923</v>
      </c>
      <c r="E3" s="309" t="n">
        <v>36951</v>
      </c>
      <c r="F3" s="310" t="n">
        <v>36982</v>
      </c>
      <c r="G3" s="309" t="n">
        <v>37043</v>
      </c>
      <c r="H3" s="309" t="n">
        <v>37073</v>
      </c>
      <c r="I3" s="309" t="n">
        <v>37104</v>
      </c>
      <c r="J3" s="309" t="n">
        <v>37135</v>
      </c>
      <c r="K3" s="311" t="n">
        <v>37165</v>
      </c>
      <c r="L3" s="311" t="n">
        <v>37196</v>
      </c>
      <c r="M3" s="311" t="n">
        <v>37226</v>
      </c>
      <c r="N3" s="312" t="s">
        <v>102</v>
      </c>
      <c r="O3" s="309" t="n">
        <v>37257</v>
      </c>
      <c r="P3" s="311" t="n">
        <v>37288</v>
      </c>
      <c r="Q3" s="311" t="n">
        <v>37316</v>
      </c>
      <c r="R3" s="313" t="s">
        <v>103</v>
      </c>
      <c r="S3" s="313" t="s">
        <v>104</v>
      </c>
      <c r="T3" s="313" t="s">
        <v>105</v>
      </c>
      <c r="U3" s="313" t="s">
        <v>106</v>
      </c>
      <c r="V3" s="314" t="s">
        <v>107</v>
      </c>
      <c r="W3" s="312" t="s">
        <v>108</v>
      </c>
      <c r="X3" s="315" t="s">
        <v>109</v>
      </c>
      <c r="Y3" s="316" t="s">
        <v>110</v>
      </c>
      <c r="Z3" s="316" t="s">
        <v>111</v>
      </c>
      <c r="AA3" s="316" t="s">
        <v>112</v>
      </c>
      <c r="AB3" s="317" t="s">
        <v>113</v>
      </c>
    </row>
    <row r="4" customFormat="false" ht="12.75" hidden="false" customHeight="false" outlineLevel="0" collapsed="false">
      <c r="A4" s="307" t="s">
        <v>13</v>
      </c>
      <c r="B4" s="318" t="n">
        <v>0</v>
      </c>
      <c r="C4" s="319" t="n">
        <f aca="false">P2Sun!K5</f>
        <v>0</v>
      </c>
      <c r="D4" s="319" t="n">
        <f aca="false">P2Sun!L5</f>
        <v>0</v>
      </c>
      <c r="E4" s="319" t="n">
        <f aca="false">P2Sun!M5</f>
        <v>0</v>
      </c>
      <c r="F4" s="319" t="n">
        <f aca="false">P2Sun!N5</f>
        <v>0</v>
      </c>
      <c r="G4" s="318" t="n">
        <f aca="false">P2Sun!P5</f>
        <v>0</v>
      </c>
      <c r="H4" s="318" t="n">
        <f aca="false">P2Sun!Q5</f>
        <v>0</v>
      </c>
      <c r="I4" s="318" t="n">
        <f aca="false">P2Sun!R5</f>
        <v>0</v>
      </c>
      <c r="J4" s="318" t="n">
        <f aca="false">P2Sun!S5</f>
        <v>0</v>
      </c>
      <c r="K4" s="320" t="n">
        <f aca="false">P2Sun!T5</f>
        <v>21.1410256410256</v>
      </c>
      <c r="L4" s="320" t="n">
        <f aca="false">P2Sun!U5</f>
        <v>24.000375</v>
      </c>
      <c r="M4" s="320" t="n">
        <f aca="false">P2Sun!V5</f>
        <v>28.9998604651163</v>
      </c>
      <c r="N4" s="321" t="n">
        <f aca="false">AVERAGE(P2Sun!S5:V5)</f>
        <v>18.5353152765355</v>
      </c>
      <c r="O4" s="318" t="n">
        <f aca="false">P2Sun!W5</f>
        <v>27.5004390243902</v>
      </c>
      <c r="P4" s="320" t="n">
        <f aca="false">P2Sun!X5</f>
        <v>23.9996666666667</v>
      </c>
      <c r="Q4" s="320" t="n">
        <f aca="false">P2Sun!Y5</f>
        <v>20.9998780487805</v>
      </c>
      <c r="R4" s="322" t="n">
        <f aca="false">AVERAGE(P2Sun!Z5:AB5)</f>
        <v>20.0000064184852</v>
      </c>
      <c r="S4" s="322" t="n">
        <f aca="false">AVERAGE(P2Sun!AC5:AE5)</f>
        <v>31.0000312695435</v>
      </c>
      <c r="T4" s="322" t="n">
        <f aca="false">AVERAGE(P2Sun!AF5:AH5)</f>
        <v>26.6667596899225</v>
      </c>
      <c r="U4" s="323" t="n">
        <f aca="false">AVERAGE(P2Sun!W5:AH5)</f>
        <v>25.4583646561409</v>
      </c>
      <c r="V4" s="324" t="n">
        <f aca="false">AVERAGE(P2Sun!AI5:AT5)</f>
        <v>26.9374922237583</v>
      </c>
      <c r="W4" s="319" t="n">
        <f aca="false">AVERAGE(P2Sun!AU5:BF5)</f>
        <v>26.9583139383703</v>
      </c>
      <c r="X4" s="319" t="n">
        <f aca="false">AVERAGE(P2Sun!BG5:BI5,P2Sun!BS5:BU5,P2Sun!CE5:CG5,P2Sun!CQ5:CS5,P2Sun!DC5:DE5,P2Sun!DO5:DQ5,P2Sun!EA5:EC5,P2Sun!EM5:EO5,P2Sun!EY5:FA5,P2Sun!FK5:FM5)</f>
        <v>28.6297017423113</v>
      </c>
      <c r="Y4" s="322" t="n">
        <f aca="false">AVERAGE(P2Sun!BJ5:BL5,P2Sun!BV5:BX5,P2Sun!CH5:CJ5,P2Sun!CT5:CV5,P2Sun!DF5:DH5,P2Sun!DR5:DT5,P2Sun!ED5:EF5,P2Sun!EP5:ER5,P2Sun!FB5:FD5,P2Sun!FN5:FP5)</f>
        <v>23.2660338689534</v>
      </c>
      <c r="Z4" s="322" t="n">
        <f aca="false">AVERAGE(P2Sun!BM5:BO5,P2Sun!BY5:CA5,P2Sun!CK5:CM5,P2Sun!CW5:CY5,P2Sun!DI5:DK5,P2Sun!DU5:DW5,P2Sun!EG5:EI5,P2Sun!ES5:EU5,P2Sun!FE5:FG5,P2Sun!FQ5:FS5)</f>
        <v>33.1183552529197</v>
      </c>
      <c r="AA4" s="322" t="n">
        <f aca="false">AVERAGE(P2Sun!BP5:BR5,P2Sun!CB5:CD5,P2Sun!CN5:CP5,P2Sun!CZ5:DB5,P2Sun!DL5:DN5,P2Sun!DX5:DZ5,P2Sun!EJ5:EL5,P2Sun!EV5:EX5,P2Sun!FH5:FJ5,P2Sun!FT5:FV5)</f>
        <v>28.8686774098672</v>
      </c>
      <c r="AB4" s="323" t="n">
        <f aca="false">AVERAGE(P2Sun!BG5:FV5)</f>
        <v>28.4706920685129</v>
      </c>
    </row>
    <row r="5" customFormat="false" ht="12.75" hidden="false" customHeight="false" outlineLevel="0" collapsed="false">
      <c r="A5" s="307" t="s">
        <v>12</v>
      </c>
      <c r="B5" s="318" t="n">
        <v>0</v>
      </c>
      <c r="C5" s="318" t="n">
        <f aca="false">P2Sun!K7</f>
        <v>0</v>
      </c>
      <c r="D5" s="318" t="n">
        <f aca="false">P2Sun!L7</f>
        <v>0</v>
      </c>
      <c r="E5" s="318" t="n">
        <f aca="false">P2Sun!M7</f>
        <v>0</v>
      </c>
      <c r="F5" s="318" t="n">
        <f aca="false">P2Sun!N7</f>
        <v>0</v>
      </c>
      <c r="G5" s="318" t="n">
        <f aca="false">P2Sun!P7</f>
        <v>0</v>
      </c>
      <c r="H5" s="318" t="n">
        <f aca="false">P2Sun!Q7</f>
        <v>0</v>
      </c>
      <c r="I5" s="318" t="n">
        <f aca="false">P2Sun!R7</f>
        <v>0</v>
      </c>
      <c r="J5" s="318" t="n">
        <f aca="false">P2Sun!S7</f>
        <v>0</v>
      </c>
      <c r="K5" s="320" t="n">
        <f aca="false">P2Sun!T7</f>
        <v>21.5384615384615</v>
      </c>
      <c r="L5" s="320" t="n">
        <f aca="false">P2Sun!U7</f>
        <v>24</v>
      </c>
      <c r="M5" s="320" t="n">
        <f aca="false">P2Sun!V7</f>
        <v>29.0004186046512</v>
      </c>
      <c r="N5" s="321" t="n">
        <f aca="false">AVERAGE(P2Sun!S7:V7)</f>
        <v>18.6347200357782</v>
      </c>
      <c r="O5" s="318" t="n">
        <f aca="false">P2Sun!W7</f>
        <v>27.0001707317073</v>
      </c>
      <c r="P5" s="320" t="n">
        <f aca="false">P2Sun!X7</f>
        <v>23.5</v>
      </c>
      <c r="Q5" s="320" t="n">
        <f aca="false">P2Sun!Y7</f>
        <v>21.4996585365854</v>
      </c>
      <c r="R5" s="320" t="n">
        <f aca="false">AVERAGE(P2Sun!Z7:AB7)</f>
        <v>21.3331561831408</v>
      </c>
      <c r="S5" s="320" t="n">
        <f aca="false">AVERAGE(P2Sun!AC7:AE7)</f>
        <v>32.499955180321</v>
      </c>
      <c r="T5" s="320" t="n">
        <f aca="false">AVERAGE(P2Sun!AF7:AH7)</f>
        <v>26.5001950407474</v>
      </c>
      <c r="U5" s="321" t="n">
        <f aca="false">AVERAGE(P2Sun!W7:AH7)</f>
        <v>26.08331237341</v>
      </c>
      <c r="V5" s="325" t="n">
        <f aca="false">AVERAGE(P2Sun!AI7:AT7)</f>
        <v>28.3750131649807</v>
      </c>
      <c r="W5" s="318" t="n">
        <f aca="false">AVERAGE(P2Sun!AU7:BF7)</f>
        <v>28.3959257545292</v>
      </c>
      <c r="X5" s="318" t="n">
        <f aca="false">AVERAGE(P2Sun!BG7:BI7,P2Sun!BS7:BU7,P2Sun!CE7:CG7,P2Sun!CQ7:CS7,P2Sun!DC7:DE7,P2Sun!DO7:DQ7,P2Sun!EA7:EC7,P2Sun!EM7:EO7,P2Sun!EY7:FA7,P2Sun!FK7:FM7)</f>
        <v>31.1380987973793</v>
      </c>
      <c r="Y5" s="320" t="n">
        <f aca="false">AVERAGE(P2Sun!BJ7:BL7,P2Sun!BV7:BX7,P2Sun!CH7:CJ7,P2Sun!CT7:CV7,P2Sun!DF7:DH7,P2Sun!DR7:DT7,P2Sun!ED7:EF7,P2Sun!EP7:ER7,P2Sun!FB7:FD7,P2Sun!FN7:FP7)</f>
        <v>27.4547258553005</v>
      </c>
      <c r="Z5" s="320" t="n">
        <f aca="false">AVERAGE(P2Sun!BM7:BO7,P2Sun!BY7:CA7,P2Sun!CK7:CM7,P2Sun!CW7:CY7,P2Sun!DI7:DK7,P2Sun!DU7:DW7,P2Sun!EG7:EI7,P2Sun!ES7:EU7,P2Sun!FE7:FG7,P2Sun!FQ7:FS7)</f>
        <v>37.525029114369</v>
      </c>
      <c r="AA5" s="320" t="n">
        <f aca="false">AVERAGE(P2Sun!BP7:BR7,P2Sun!CB7:CD7,P2Sun!CN7:CP7,P2Sun!CZ7:DB7,P2Sun!DL7:DN7,P2Sun!DX7:DZ7,P2Sun!EJ7:EL7,P2Sun!EV7:EX7,P2Sun!FH7:FJ7,P2Sun!FT7:FV7)</f>
        <v>33.157403273658</v>
      </c>
      <c r="AB5" s="321" t="n">
        <f aca="false">AVERAGE(P2Sun!BG7:FV7)</f>
        <v>32.3188142601767</v>
      </c>
    </row>
    <row r="6" customFormat="false" ht="12.75" hidden="false" customHeight="false" outlineLevel="0" collapsed="false">
      <c r="A6" s="307" t="s">
        <v>14</v>
      </c>
      <c r="B6" s="318" t="n">
        <v>0</v>
      </c>
      <c r="C6" s="318" t="n">
        <f aca="false">P2Sun!K9</f>
        <v>0</v>
      </c>
      <c r="D6" s="318" t="n">
        <f aca="false">P2Sun!L9</f>
        <v>0</v>
      </c>
      <c r="E6" s="318" t="n">
        <f aca="false">P2Sun!M9</f>
        <v>0</v>
      </c>
      <c r="F6" s="318" t="n">
        <f aca="false">P2Sun!N9</f>
        <v>0</v>
      </c>
      <c r="G6" s="318" t="n">
        <f aca="false">P2Sun!P9</f>
        <v>0</v>
      </c>
      <c r="H6" s="318" t="n">
        <f aca="false">P2Sun!Q9</f>
        <v>0</v>
      </c>
      <c r="I6" s="318" t="n">
        <f aca="false">P2Sun!R9</f>
        <v>0</v>
      </c>
      <c r="J6" s="318" t="n">
        <f aca="false">P2Sun!S9</f>
        <v>0</v>
      </c>
      <c r="K6" s="320" t="n">
        <f aca="false">P2Sun!T9</f>
        <v>20.8841025641026</v>
      </c>
      <c r="L6" s="320" t="n">
        <f aca="false">P2Sun!U9</f>
        <v>23.73475</v>
      </c>
      <c r="M6" s="320" t="n">
        <f aca="false">P2Sun!V9</f>
        <v>27.7497674418605</v>
      </c>
      <c r="N6" s="321" t="n">
        <f aca="false">AVERAGE(P2Sun!S9:V9)</f>
        <v>18.0921550014908</v>
      </c>
      <c r="O6" s="318" t="n">
        <f aca="false">P2Sun!W9</f>
        <v>26.999756097561</v>
      </c>
      <c r="P6" s="320" t="n">
        <f aca="false">P2Sun!X9</f>
        <v>26.7502222222222</v>
      </c>
      <c r="Q6" s="320" t="n">
        <f aca="false">P2Sun!Y9</f>
        <v>25.7503170731707</v>
      </c>
      <c r="R6" s="320" t="n">
        <f aca="false">AVERAGE(P2Sun!Z9:AB9)</f>
        <v>24.0001954428755</v>
      </c>
      <c r="S6" s="320" t="n">
        <f aca="false">AVERAGE(P2Sun!AC9:AE9)</f>
        <v>30.6666918907651</v>
      </c>
      <c r="T6" s="320" t="n">
        <f aca="false">AVERAGE(P2Sun!AF9:AH9)</f>
        <v>27.0001202544226</v>
      </c>
      <c r="U6" s="321" t="n">
        <f aca="false">AVERAGE(P2Sun!W9:AH9)</f>
        <v>27.0417765130953</v>
      </c>
      <c r="V6" s="325" t="n">
        <f aca="false">AVERAGE(P2Sun!AI9:AT9)</f>
        <v>26.9999988383639</v>
      </c>
      <c r="W6" s="318" t="n">
        <f aca="false">AVERAGE(P2Sun!AU9:BF9)</f>
        <v>27.2509682886514</v>
      </c>
      <c r="X6" s="318" t="n">
        <f aca="false">AVERAGE(P2Sun!BG9:BI9,P2Sun!BS9:BU9,P2Sun!CE9:CG9,P2Sun!CQ9:CS9,P2Sun!DC9:DE9,P2Sun!DO9:DQ9,P2Sun!EA9:EC9,P2Sun!EM9:EO9,P2Sun!EY9:FA9,P2Sun!FK9:FM9)</f>
        <v>28.0914977021832</v>
      </c>
      <c r="Y6" s="320" t="n">
        <f aca="false">AVERAGE(P2Sun!BJ9:BL9,P2Sun!BV9:BX9,P2Sun!CH9:CJ9,P2Sun!CT9:CV9,P2Sun!DF9:DH9,P2Sun!DR9:DT9,P2Sun!ED9:EF9,P2Sun!EP9:ER9,P2Sun!FB9:FD9,P2Sun!FN9:FP9)</f>
        <v>27.5800632287966</v>
      </c>
      <c r="Z6" s="320" t="n">
        <f aca="false">AVERAGE(P2Sun!BM9:BO9,P2Sun!BY9:CA9,P2Sun!CK9:CM9,P2Sun!CW9:CY9,P2Sun!DI9:DK9,P2Sun!DU9:DW9,P2Sun!EG9:EI9,P2Sun!ES9:EU9,P2Sun!FE9:FG9,P2Sun!FQ9:FS9)</f>
        <v>30.1307012257453</v>
      </c>
      <c r="AA6" s="320" t="n">
        <f aca="false">AVERAGE(P2Sun!BP9:BR9,P2Sun!CB9:CD9,P2Sun!CN9:CP9,P2Sun!CZ9:DB9,P2Sun!DL9:DN9,P2Sun!DX9:DZ9,P2Sun!EJ9:EL9,P2Sun!EV9:EX9,P2Sun!FH9:FJ9,P2Sun!FT9:FV9)</f>
        <v>28.7177790371993</v>
      </c>
      <c r="AB6" s="321" t="n">
        <f aca="false">AVERAGE(P2Sun!BG9:FV9)</f>
        <v>28.6300102984811</v>
      </c>
    </row>
    <row r="7" customFormat="false" ht="12.75" hidden="false" customHeight="false" outlineLevel="0" collapsed="false">
      <c r="A7" s="307" t="s">
        <v>17</v>
      </c>
      <c r="B7" s="318" t="n">
        <v>0</v>
      </c>
      <c r="C7" s="318" t="n">
        <f aca="false">P2Sun!K11</f>
        <v>0</v>
      </c>
      <c r="D7" s="318" t="n">
        <f aca="false">P2Sun!L11</f>
        <v>0</v>
      </c>
      <c r="E7" s="318" t="n">
        <f aca="false">P2Sun!M11</f>
        <v>0</v>
      </c>
      <c r="F7" s="318" t="n">
        <f aca="false">P2Sun!N11</f>
        <v>0</v>
      </c>
      <c r="G7" s="318" t="n">
        <f aca="false">P2Sun!P11</f>
        <v>0</v>
      </c>
      <c r="H7" s="318" t="n">
        <f aca="false">P2Sun!Q11</f>
        <v>0</v>
      </c>
      <c r="I7" s="318" t="n">
        <f aca="false">P2Sun!R11</f>
        <v>0</v>
      </c>
      <c r="J7" s="318" t="n">
        <f aca="false">P2Sun!S11</f>
        <v>0</v>
      </c>
      <c r="K7" s="320" t="n">
        <f aca="false">P2Sun!T11</f>
        <v>27.1875</v>
      </c>
      <c r="L7" s="320" t="n">
        <f aca="false">P2Sun!U11</f>
        <v>18.75</v>
      </c>
      <c r="M7" s="320" t="n">
        <f aca="false">P2Sun!V11</f>
        <v>24.0001162790698</v>
      </c>
      <c r="N7" s="321" t="n">
        <f aca="false">AVERAGE(P2Sun!S11:V11)</f>
        <v>17.4844040697674</v>
      </c>
      <c r="O7" s="318" t="n">
        <f aca="false">P2Sun!W11</f>
        <v>24.5000975609756</v>
      </c>
      <c r="P7" s="320" t="n">
        <f aca="false">P2Sun!X11</f>
        <v>23.9998888888889</v>
      </c>
      <c r="Q7" s="320" t="n">
        <f aca="false">P2Sun!Y11</f>
        <v>23.5002682926829</v>
      </c>
      <c r="R7" s="320" t="n">
        <f aca="false">AVERAGE(P2Sun!Z11:AB11)</f>
        <v>23.6665816217373</v>
      </c>
      <c r="S7" s="320" t="n">
        <f aca="false">AVERAGE(P2Sun!AC11:AE11)</f>
        <v>29.8332751719825</v>
      </c>
      <c r="T7" s="320" t="n">
        <f aca="false">AVERAGE(P2Sun!AF11:AH11)</f>
        <v>25.9999706320811</v>
      </c>
      <c r="U7" s="321" t="n">
        <f aca="false">AVERAGE(P2Sun!W11:AH11)</f>
        <v>25.8749780849958</v>
      </c>
      <c r="V7" s="325" t="n">
        <f aca="false">AVERAGE(P2Sun!AI11:AT11)</f>
        <v>16.3333228991804</v>
      </c>
      <c r="W7" s="318" t="n">
        <f aca="false">AVERAGE(P2Sun!AU11:BF11)</f>
        <v>15.5683760927994</v>
      </c>
      <c r="X7" s="318" t="n">
        <f aca="false">AVERAGE(P2Sun!BG11:BI11,P2Sun!BS11:BU11,P2Sun!CE11:CG11,P2Sun!CQ11:CS11,P2Sun!DC11:DE11,P2Sun!DO11:DQ11,P2Sun!EA11:EC11,P2Sun!EM11:EO11,P2Sun!EY11:FA11,P2Sun!FK11:FM11)</f>
        <v>18.732039524502</v>
      </c>
      <c r="Y7" s="320" t="n">
        <f aca="false">AVERAGE(P2Sun!BJ11:BL11,P2Sun!BV11:BX11,P2Sun!CH11:CJ11,P2Sun!CT11:CV11,P2Sun!DF11:DH11,P2Sun!DR11:DT11,P2Sun!ED11:EF11,P2Sun!EP11:ER11,P2Sun!FB11:FD11,P2Sun!FN11:FP11)</f>
        <v>18.5461559409549</v>
      </c>
      <c r="Z7" s="320" t="n">
        <f aca="false">AVERAGE(P2Sun!BM11:BO11,P2Sun!BY11:CA11,P2Sun!CK11:CM11,P2Sun!CW11:CY11,P2Sun!DI11:DK11,P2Sun!DU11:DW11,P2Sun!EG11:EI11,P2Sun!ES11:EU11,P2Sun!FE11:FG11,P2Sun!FQ11:FS11)</f>
        <v>23.6926265717188</v>
      </c>
      <c r="AA7" s="320" t="n">
        <f aca="false">AVERAGE(P2Sun!BP11:BR11,P2Sun!CB11:CD11,P2Sun!CN11:CP11,P2Sun!CZ11:DB11,P2Sun!DL11:DN11,P2Sun!DX11:DZ11,P2Sun!EJ11:EL11,P2Sun!EV11:EX11,P2Sun!FH11:FJ11,P2Sun!FT11:FV11)</f>
        <v>20.0379185197074</v>
      </c>
      <c r="AB7" s="321" t="n">
        <f aca="false">AVERAGE(P2Sun!BG11:FV11)</f>
        <v>20.2521851392208</v>
      </c>
    </row>
    <row r="8" customFormat="false" ht="12.75" hidden="false" customHeight="false" outlineLevel="0" collapsed="false">
      <c r="A8" s="307" t="s">
        <v>15</v>
      </c>
      <c r="B8" s="318" t="n">
        <v>0</v>
      </c>
      <c r="C8" s="318" t="n">
        <f aca="false">P2Sun!K13</f>
        <v>0</v>
      </c>
      <c r="D8" s="318" t="n">
        <f aca="false">P2Sun!L13</f>
        <v>0</v>
      </c>
      <c r="E8" s="318" t="n">
        <f aca="false">P2Sun!M13</f>
        <v>0</v>
      </c>
      <c r="F8" s="318" t="n">
        <f aca="false">P2Sun!N13</f>
        <v>0</v>
      </c>
      <c r="G8" s="318" t="n">
        <f aca="false">P2Sun!P13</f>
        <v>0</v>
      </c>
      <c r="H8" s="318" t="n">
        <f aca="false">P2Sun!Q13</f>
        <v>0</v>
      </c>
      <c r="I8" s="318" t="n">
        <f aca="false">P2Sun!R13</f>
        <v>0</v>
      </c>
      <c r="J8" s="318" t="n">
        <f aca="false">P2Sun!S13</f>
        <v>0</v>
      </c>
      <c r="K8" s="320" t="n">
        <f aca="false">P2Sun!T13</f>
        <v>19.768717948718</v>
      </c>
      <c r="L8" s="320" t="n">
        <f aca="false">P2Sun!U13</f>
        <v>19.48525</v>
      </c>
      <c r="M8" s="320" t="n">
        <f aca="false">P2Sun!V13</f>
        <v>22.9996976744186</v>
      </c>
      <c r="N8" s="321" t="n">
        <f aca="false">AVERAGE(P2Sun!S13:V13)</f>
        <v>15.5634164057841</v>
      </c>
      <c r="O8" s="318" t="n">
        <f aca="false">P2Sun!W13</f>
        <v>23.9999024390244</v>
      </c>
      <c r="P8" s="320" t="n">
        <f aca="false">P2Sun!X13</f>
        <v>24</v>
      </c>
      <c r="Q8" s="320" t="n">
        <f aca="false">P2Sun!Y13</f>
        <v>24.0004878048781</v>
      </c>
      <c r="R8" s="320" t="n">
        <f aca="false">AVERAGE(P2Sun!Z13:AB13)</f>
        <v>24.2500106974754</v>
      </c>
      <c r="S8" s="320" t="n">
        <f aca="false">AVERAGE(P2Sun!AC13:AE13)</f>
        <v>30.6668028827541</v>
      </c>
      <c r="T8" s="320" t="n">
        <f aca="false">AVERAGE(P2Sun!AF13:AH13)</f>
        <v>25.6668299045915</v>
      </c>
      <c r="U8" s="321" t="n">
        <f aca="false">AVERAGE(P2Sun!W13:AH13)</f>
        <v>26.1459433915305</v>
      </c>
      <c r="V8" s="325" t="n">
        <f aca="false">AVERAGE(P2Sun!AI13:AT13)</f>
        <v>27.2499920312298</v>
      </c>
      <c r="W8" s="318" t="n">
        <f aca="false">AVERAGE(P2Sun!AU13:BF13)</f>
        <v>27.4508804711973</v>
      </c>
      <c r="X8" s="318" t="n">
        <f aca="false">AVERAGE(P2Sun!BG13:BI13,P2Sun!BS13:BU13,P2Sun!CE13:CG13,P2Sun!CQ13:CS13,P2Sun!DC13:DE13,P2Sun!DO13:DQ13,P2Sun!EA13:EC13,P2Sun!EM13:EO13,P2Sun!EY13:FA13,P2Sun!FK13:FM13)</f>
        <v>27.6280817021568</v>
      </c>
      <c r="Y8" s="320" t="n">
        <f aca="false">AVERAGE(P2Sun!BJ13:BL13,P2Sun!BV13:BX13,P2Sun!CH13:CJ13,P2Sun!CT13:CV13,P2Sun!DF13:DH13,P2Sun!DR13:DT13,P2Sun!ED13:EF13,P2Sun!EP13:ER13,P2Sun!FB13:FD13,P2Sun!FN13:FP13)</f>
        <v>27.4723518466828</v>
      </c>
      <c r="Z8" s="320" t="n">
        <f aca="false">AVERAGE(P2Sun!BM13:BO13,P2Sun!BY13:CA13,P2Sun!CK13:CM13,P2Sun!CW13:CY13,P2Sun!DI13:DK13,P2Sun!DU13:DW13,P2Sun!EG13:EI13,P2Sun!ES13:EU13,P2Sun!FE13:FG13,P2Sun!FQ13:FS13)</f>
        <v>31.2394377256653</v>
      </c>
      <c r="AA8" s="320" t="n">
        <f aca="false">AVERAGE(P2Sun!BP13:BR13,P2Sun!CB13:CD13,P2Sun!CN13:CP13,P2Sun!CZ13:DB13,P2Sun!DL13:DN13,P2Sun!DX13:DZ13,P2Sun!EJ13:EL13,P2Sun!EV13:EX13,P2Sun!FH13:FJ13,P2Sun!FT13:FV13)</f>
        <v>27.8763759122361</v>
      </c>
      <c r="AB8" s="321" t="n">
        <f aca="false">AVERAGE(P2Sun!BG13:FV13)</f>
        <v>28.5540617966853</v>
      </c>
    </row>
    <row r="9" customFormat="false" ht="12.75" hidden="false" customHeight="false" outlineLevel="0" collapsed="false">
      <c r="A9" s="307" t="s">
        <v>11</v>
      </c>
      <c r="B9" s="318" t="n">
        <v>0</v>
      </c>
      <c r="C9" s="318" t="n">
        <f aca="false">P2Sun!K15</f>
        <v>0</v>
      </c>
      <c r="D9" s="318" t="n">
        <f aca="false">P2Sun!L15</f>
        <v>0</v>
      </c>
      <c r="E9" s="318" t="n">
        <f aca="false">P2Sun!M15</f>
        <v>0</v>
      </c>
      <c r="F9" s="318" t="n">
        <f aca="false">P2Sun!N15</f>
        <v>0</v>
      </c>
      <c r="G9" s="318" t="n">
        <f aca="false">P2Sun!P15</f>
        <v>0</v>
      </c>
      <c r="H9" s="318" t="n">
        <f aca="false">P2Sun!Q15</f>
        <v>0</v>
      </c>
      <c r="I9" s="318" t="n">
        <f aca="false">P2Sun!R15</f>
        <v>0</v>
      </c>
      <c r="J9" s="318" t="n">
        <f aca="false">P2Sun!S15</f>
        <v>0</v>
      </c>
      <c r="K9" s="320" t="n">
        <f aca="false">P2Sun!T15</f>
        <v>18.4615384615385</v>
      </c>
      <c r="L9" s="320" t="n">
        <f aca="false">P2Sun!U15</f>
        <v>17.75025</v>
      </c>
      <c r="M9" s="320" t="n">
        <f aca="false">P2Sun!V15</f>
        <v>21.2502558139535</v>
      </c>
      <c r="N9" s="321" t="n">
        <f aca="false">AVERAGE(P2Sun!S15:V15)</f>
        <v>14.365511068873</v>
      </c>
      <c r="O9" s="318" t="n">
        <f aca="false">P2Sun!W15</f>
        <v>21.9998780487805</v>
      </c>
      <c r="P9" s="320" t="n">
        <f aca="false">P2Sun!X15</f>
        <v>21.9998888888889</v>
      </c>
      <c r="Q9" s="320" t="n">
        <f aca="false">P2Sun!Y15</f>
        <v>22.0001951219512</v>
      </c>
      <c r="R9" s="320" t="n">
        <f aca="false">AVERAGE(P2Sun!Z15:AB15)</f>
        <v>22.2500394736842</v>
      </c>
      <c r="S9" s="320" t="n">
        <f aca="false">AVERAGE(P2Sun!AC15:AE15)</f>
        <v>30.6669082760058</v>
      </c>
      <c r="T9" s="320" t="n">
        <f aca="false">AVERAGE(P2Sun!AF15:AH15)</f>
        <v>23.6666690518784</v>
      </c>
      <c r="U9" s="321" t="n">
        <f aca="false">AVERAGE(P2Sun!W15:AH15)</f>
        <v>24.6459010386938</v>
      </c>
      <c r="V9" s="325" t="n">
        <f aca="false">AVERAGE(P2Sun!AI15:AT15)</f>
        <v>25.1249926189053</v>
      </c>
      <c r="W9" s="318" t="n">
        <f aca="false">AVERAGE(P2Sun!AU15:BF15)</f>
        <v>25.3259298294572</v>
      </c>
      <c r="X9" s="318" t="n">
        <f aca="false">AVERAGE(P2Sun!BG15:BI15,P2Sun!BS15:BU15,P2Sun!CE15:CG15,P2Sun!CQ15:CS15,P2Sun!DC15:DE15,P2Sun!DO15:DQ15,P2Sun!EA15:EC15,P2Sun!EM15:EO15,P2Sun!EY15:FA15,P2Sun!FK15:FM15)</f>
        <v>25.2977349940935</v>
      </c>
      <c r="Y9" s="320" t="n">
        <f aca="false">AVERAGE(P2Sun!BJ15:BL15,P2Sun!BV15:BX15,P2Sun!CH15:CJ15,P2Sun!CT15:CV15,P2Sun!DF15:DH15,P2Sun!DR15:DT15,P2Sun!ED15:EF15,P2Sun!EP15:ER15,P2Sun!FB15:FD15,P2Sun!FN15:FP15)</f>
        <v>25.1434181638157</v>
      </c>
      <c r="Z9" s="320" t="n">
        <f aca="false">AVERAGE(P2Sun!BM15:BO15,P2Sun!BY15:CA15,P2Sun!CK15:CM15,P2Sun!CW15:CY15,P2Sun!DI15:DK15,P2Sun!DU15:DW15,P2Sun!EG15:EI15,P2Sun!ES15:EU15,P2Sun!FE15:FG15,P2Sun!FQ15:FS15)</f>
        <v>29.7283996485206</v>
      </c>
      <c r="AA9" s="320" t="n">
        <f aca="false">AVERAGE(P2Sun!BP15:BR15,P2Sun!CB15:CD15,P2Sun!CN15:CP15,P2Sun!CZ15:DB15,P2Sun!DL15:DN15,P2Sun!DX15:DZ15,P2Sun!EJ15:EL15,P2Sun!EV15:EX15,P2Sun!FH15:FJ15,P2Sun!FT15:FV15)</f>
        <v>25.5467189393876</v>
      </c>
      <c r="AB9" s="321" t="n">
        <f aca="false">AVERAGE(P2Sun!BG15:FV15)</f>
        <v>26.4290679364544</v>
      </c>
    </row>
    <row r="10" customFormat="false" ht="13.5" hidden="false" customHeight="false" outlineLevel="0" collapsed="false">
      <c r="A10" s="307" t="s">
        <v>16</v>
      </c>
      <c r="B10" s="326" t="n">
        <v>0</v>
      </c>
      <c r="C10" s="326" t="n">
        <f aca="false">P2Sun!K17</f>
        <v>0</v>
      </c>
      <c r="D10" s="326" t="n">
        <f aca="false">P2Sun!L17</f>
        <v>0</v>
      </c>
      <c r="E10" s="326" t="n">
        <f aca="false">P2Sun!M17</f>
        <v>0</v>
      </c>
      <c r="F10" s="326" t="n">
        <f aca="false">P2Sun!N17</f>
        <v>0</v>
      </c>
      <c r="G10" s="326" t="n">
        <f aca="false">P2Sun!P17</f>
        <v>0</v>
      </c>
      <c r="H10" s="326" t="n">
        <f aca="false">P2Sun!Q17</f>
        <v>0</v>
      </c>
      <c r="I10" s="326" t="n">
        <f aca="false">P2Sun!R17</f>
        <v>0</v>
      </c>
      <c r="J10" s="326" t="n">
        <f aca="false">P2Sun!S17</f>
        <v>0</v>
      </c>
      <c r="K10" s="327" t="n">
        <f aca="false">P2Sun!T17</f>
        <v>18.8589743589744</v>
      </c>
      <c r="L10" s="327" t="n">
        <f aca="false">P2Sun!U17</f>
        <v>18.12525</v>
      </c>
      <c r="M10" s="327" t="n">
        <f aca="false">P2Sun!V17</f>
        <v>21.9711860465116</v>
      </c>
      <c r="N10" s="328" t="n">
        <f aca="false">AVERAGE(P2Sun!S17:V17)</f>
        <v>14.7388526013715</v>
      </c>
      <c r="O10" s="326" t="n">
        <f aca="false">P2Sun!W17</f>
        <v>22.5669512195122</v>
      </c>
      <c r="P10" s="327" t="n">
        <f aca="false">P2Sun!X17</f>
        <v>22.4898888888889</v>
      </c>
      <c r="Q10" s="327" t="n">
        <f aca="false">P2Sun!Y17</f>
        <v>22.4765365853659</v>
      </c>
      <c r="R10" s="327" t="n">
        <f aca="false">AVERAGE(P2Sun!Z17:AB17)</f>
        <v>23.5162461489089</v>
      </c>
      <c r="S10" s="327" t="n">
        <f aca="false">AVERAGE(P2Sun!AC17:AE17)</f>
        <v>33.7071417552637</v>
      </c>
      <c r="T10" s="327" t="n">
        <f aca="false">AVERAGE(P2Sun!AF17:AH17)</f>
        <v>24.4881757105943</v>
      </c>
      <c r="U10" s="328" t="n">
        <f aca="false">AVERAGE(P2Sun!W17:AH17)</f>
        <v>26.055672294839</v>
      </c>
      <c r="V10" s="329" t="n">
        <f aca="false">AVERAGE(P2Sun!AI17:AT17)</f>
        <v>26.3882906855096</v>
      </c>
      <c r="W10" s="326" t="n">
        <f aca="false">AVERAGE(P2Sun!AU17:BF17)</f>
        <v>26.591787799995</v>
      </c>
      <c r="X10" s="326" t="n">
        <f aca="false">AVERAGE(P2Sun!BG17:BI17,P2Sun!BS17:BU17,P2Sun!CE17:CG17,P2Sun!CQ17:CS17,P2Sun!DC17:DE17,P2Sun!DO17:DQ17,P2Sun!EA17:EC17,P2Sun!EM17:EO17,P2Sun!EY17:FA17,P2Sun!FK17:FM17)</f>
        <v>26.2009795957789</v>
      </c>
      <c r="Y10" s="327" t="n">
        <f aca="false">AVERAGE(P2Sun!BJ17:BL17,P2Sun!BV17:BX17,P2Sun!CH17:CJ17,P2Sun!CT17:CV17,P2Sun!DF17:DH17,P2Sun!DR17:DT17,P2Sun!ED17:EF17,P2Sun!EP17:ER17,P2Sun!FB17:FD17,P2Sun!FN17:FP17)</f>
        <v>26.2031260082993</v>
      </c>
      <c r="Z10" s="327" t="n">
        <f aca="false">AVERAGE(P2Sun!BM17:BO17,P2Sun!BY17:CA17,P2Sun!CK17:CM17,P2Sun!CW17:CY17,P2Sun!DI17:DK17,P2Sun!DU17:DW17,P2Sun!EG17:EI17,P2Sun!ES17:EU17,P2Sun!FE17:FG17,P2Sun!FQ17:FS17)</f>
        <v>31.4413439108191</v>
      </c>
      <c r="AA10" s="327" t="n">
        <f aca="false">AVERAGE(P2Sun!BP17:BR17,P2Sun!CB17:CD17,P2Sun!CN17:CP17,P2Sun!CZ17:DB17,P2Sun!DL17:DN17,P2Sun!DX17:DZ17,P2Sun!EJ17:EL17,P2Sun!EV17:EX17,P2Sun!FH17:FJ17,P2Sun!FT17:FV17)</f>
        <v>26.4026667052255</v>
      </c>
      <c r="AB10" s="328" t="n">
        <f aca="false">AVERAGE(P2Sun!BG17:FV17)</f>
        <v>27.5620290550307</v>
      </c>
    </row>
    <row r="14" customFormat="false" ht="13.5" hidden="false" customHeight="false" outlineLevel="0" collapsed="false">
      <c r="A14" s="306" t="s">
        <v>114</v>
      </c>
      <c r="D14" s="307" t="n">
        <v>2001</v>
      </c>
      <c r="F14" s="307"/>
      <c r="G14" s="307" t="n">
        <v>2001</v>
      </c>
      <c r="H14" s="307" t="n">
        <v>2001</v>
      </c>
      <c r="I14" s="307" t="n">
        <v>2001</v>
      </c>
      <c r="J14" s="307" t="n">
        <v>2001</v>
      </c>
      <c r="K14" s="307"/>
      <c r="L14" s="307"/>
      <c r="M14" s="307"/>
      <c r="N14" s="307"/>
      <c r="O14" s="307" t="n">
        <v>2002</v>
      </c>
      <c r="P14" s="307"/>
      <c r="Q14" s="307"/>
      <c r="R14" s="307"/>
      <c r="S14" s="307"/>
      <c r="T14" s="330"/>
      <c r="U14" s="307"/>
      <c r="V14" s="307" t="n">
        <v>2003</v>
      </c>
      <c r="W14" s="307" t="n">
        <v>2004</v>
      </c>
      <c r="X14" s="307"/>
      <c r="Y14" s="307"/>
      <c r="Z14" s="307" t="s">
        <v>100</v>
      </c>
      <c r="AA14" s="307"/>
      <c r="AB14" s="307"/>
    </row>
    <row r="15" customFormat="false" ht="13.5" hidden="false" customHeight="false" outlineLevel="0" collapsed="false">
      <c r="A15" s="307" t="s">
        <v>101</v>
      </c>
      <c r="B15" s="308" t="n">
        <v>36739</v>
      </c>
      <c r="C15" s="310" t="n">
        <v>36892</v>
      </c>
      <c r="D15" s="310" t="n">
        <v>36923</v>
      </c>
      <c r="E15" s="310" t="n">
        <v>36951</v>
      </c>
      <c r="F15" s="310" t="n">
        <v>36982</v>
      </c>
      <c r="G15" s="309" t="n">
        <v>37043</v>
      </c>
      <c r="H15" s="309" t="n">
        <v>37073</v>
      </c>
      <c r="I15" s="309" t="n">
        <v>37104</v>
      </c>
      <c r="J15" s="309" t="n">
        <v>37135</v>
      </c>
      <c r="K15" s="311" t="n">
        <v>37165</v>
      </c>
      <c r="L15" s="311" t="n">
        <v>37196</v>
      </c>
      <c r="M15" s="311" t="n">
        <v>37226</v>
      </c>
      <c r="N15" s="312" t="s">
        <v>102</v>
      </c>
      <c r="O15" s="309" t="n">
        <v>37257</v>
      </c>
      <c r="P15" s="311" t="n">
        <v>37288</v>
      </c>
      <c r="Q15" s="311" t="n">
        <v>37316</v>
      </c>
      <c r="R15" s="313" t="s">
        <v>103</v>
      </c>
      <c r="S15" s="313" t="s">
        <v>104</v>
      </c>
      <c r="T15" s="330" t="s">
        <v>105</v>
      </c>
      <c r="U15" s="313" t="s">
        <v>106</v>
      </c>
      <c r="V15" s="314" t="s">
        <v>107</v>
      </c>
      <c r="W15" s="314" t="s">
        <v>108</v>
      </c>
      <c r="X15" s="315" t="s">
        <v>109</v>
      </c>
      <c r="Y15" s="316" t="s">
        <v>110</v>
      </c>
      <c r="Z15" s="316" t="s">
        <v>111</v>
      </c>
      <c r="AA15" s="316" t="s">
        <v>112</v>
      </c>
      <c r="AB15" s="317" t="s">
        <v>113</v>
      </c>
    </row>
    <row r="16" customFormat="false" ht="12.75" hidden="false" customHeight="false" outlineLevel="0" collapsed="false">
      <c r="A16" s="307" t="s">
        <v>13</v>
      </c>
      <c r="B16" s="331" t="n">
        <v>0</v>
      </c>
      <c r="C16" s="332" t="n">
        <f aca="false">C4-C27</f>
        <v>0</v>
      </c>
      <c r="D16" s="332" t="n">
        <f aca="false">D4-D27</f>
        <v>0</v>
      </c>
      <c r="E16" s="332" t="n">
        <f aca="false">E4-E27</f>
        <v>0</v>
      </c>
      <c r="F16" s="332" t="n">
        <f aca="false">F4-F27</f>
        <v>0</v>
      </c>
      <c r="G16" s="333" t="n">
        <f aca="false">G4-G27</f>
        <v>0</v>
      </c>
      <c r="H16" s="333" t="n">
        <f aca="false">H4-H27</f>
        <v>0</v>
      </c>
      <c r="I16" s="333" t="n">
        <f aca="false">I4-I27</f>
        <v>0</v>
      </c>
      <c r="J16" s="333" t="n">
        <f aca="false">J4-J27</f>
        <v>0</v>
      </c>
      <c r="K16" s="334" t="n">
        <f aca="false">K4-K27</f>
        <v>0.794871794871796</v>
      </c>
      <c r="L16" s="334" t="n">
        <f aca="false">L4-L27</f>
        <v>0</v>
      </c>
      <c r="M16" s="334" t="n">
        <f aca="false">M4-M27</f>
        <v>-0.00037209302325536</v>
      </c>
      <c r="N16" s="335" t="n">
        <f aca="false">N4-N27</f>
        <v>0.198624925462138</v>
      </c>
      <c r="O16" s="333" t="n">
        <f aca="false">O4-O27</f>
        <v>9.7560975603983E-005</v>
      </c>
      <c r="P16" s="334" t="n">
        <f aca="false">P4-P27</f>
        <v>-0.000111111111110063</v>
      </c>
      <c r="Q16" s="334" t="n">
        <f aca="false">Q4-Q27</f>
        <v>-7.31707317100927E-005</v>
      </c>
      <c r="R16" s="336" t="n">
        <f aca="false">R4-R27</f>
        <v>0</v>
      </c>
      <c r="S16" s="336" t="n">
        <f aca="false">S4-S27</f>
        <v>-8.13008129796344E-006</v>
      </c>
      <c r="T16" s="334" t="n">
        <f aca="false">T4-T27</f>
        <v>0</v>
      </c>
      <c r="U16" s="337" t="n">
        <f aca="false">U4-U27</f>
        <v>-9.25925925798765E-006</v>
      </c>
      <c r="V16" s="336" t="n">
        <f aca="false">V4-V27</f>
        <v>-6.29516712180589E-006</v>
      </c>
      <c r="W16" s="338" t="n">
        <f aca="false">W4-W27</f>
        <v>-1.04828241731525E-006</v>
      </c>
      <c r="X16" s="332" t="n">
        <f aca="false">X4-X27</f>
        <v>0.00011099622682309</v>
      </c>
      <c r="Y16" s="336" t="n">
        <f aca="false">Y4-Y27</f>
        <v>0.000114032848710366</v>
      </c>
      <c r="Z16" s="336" t="n">
        <f aca="false">Z4-Z27</f>
        <v>1.28876575047343E-005</v>
      </c>
      <c r="AA16" s="336" t="n">
        <f aca="false">AA4-AA27</f>
        <v>5.86271735407706E-005</v>
      </c>
      <c r="AB16" s="337" t="n">
        <f aca="false">AB4-AB27</f>
        <v>7.41359766216476E-005</v>
      </c>
    </row>
    <row r="17" customFormat="false" ht="12.75" hidden="false" customHeight="false" outlineLevel="0" collapsed="false">
      <c r="A17" s="307" t="s">
        <v>12</v>
      </c>
      <c r="B17" s="339" t="n">
        <v>0</v>
      </c>
      <c r="C17" s="333" t="n">
        <f aca="false">C5-C28</f>
        <v>0</v>
      </c>
      <c r="D17" s="333" t="n">
        <f aca="false">D5-D28</f>
        <v>0</v>
      </c>
      <c r="E17" s="333" t="n">
        <f aca="false">E5-E28</f>
        <v>0</v>
      </c>
      <c r="F17" s="333" t="n">
        <f aca="false">F5-F28</f>
        <v>0</v>
      </c>
      <c r="G17" s="333" t="n">
        <f aca="false">G5-G28</f>
        <v>0</v>
      </c>
      <c r="H17" s="333" t="n">
        <f aca="false">H5-H28</f>
        <v>0</v>
      </c>
      <c r="I17" s="333" t="n">
        <f aca="false">I5-I28</f>
        <v>0</v>
      </c>
      <c r="J17" s="333" t="n">
        <f aca="false">J5-J28</f>
        <v>0</v>
      </c>
      <c r="K17" s="334" t="n">
        <f aca="false">K5-K28</f>
        <v>0.596153846153847</v>
      </c>
      <c r="L17" s="334" t="n">
        <f aca="false">L5-L28</f>
        <v>0</v>
      </c>
      <c r="M17" s="334" t="n">
        <f aca="false">M5-M28</f>
        <v>0.000348837209301678</v>
      </c>
      <c r="N17" s="335" t="n">
        <f aca="false">N5-N28</f>
        <v>0.149125670840789</v>
      </c>
      <c r="O17" s="333" t="n">
        <f aca="false">O5-O28</f>
        <v>9.75609756146412E-005</v>
      </c>
      <c r="P17" s="334" t="n">
        <f aca="false">P5-P28</f>
        <v>-0.000111111111110063</v>
      </c>
      <c r="Q17" s="334" t="n">
        <f aca="false">Q5-Q28</f>
        <v>-7.317073170654E-005</v>
      </c>
      <c r="R17" s="334" t="n">
        <f aca="false">R5-R28</f>
        <v>0</v>
      </c>
      <c r="S17" s="334" t="n">
        <f aca="false">S5-S28</f>
        <v>-8.13008130506887E-006</v>
      </c>
      <c r="T17" s="334" t="n">
        <f aca="false">T5-T28</f>
        <v>0</v>
      </c>
      <c r="U17" s="335" t="n">
        <f aca="false">U5-U28</f>
        <v>-9.25925925798765E-006</v>
      </c>
      <c r="V17" s="334" t="n">
        <f aca="false">V5-V28</f>
        <v>-4.20758222396955E-005</v>
      </c>
      <c r="W17" s="340" t="n">
        <f aca="false">W5-W28</f>
        <v>8.21933935775121E-005</v>
      </c>
      <c r="X17" s="333" t="n">
        <f aca="false">X5-X28</f>
        <v>8.37330633096656E-005</v>
      </c>
      <c r="Y17" s="334" t="n">
        <f aca="false">Y5-Y28</f>
        <v>8.43979809133089E-005</v>
      </c>
      <c r="Z17" s="334" t="n">
        <f aca="false">Z5-Z28</f>
        <v>4.32463499748792E-005</v>
      </c>
      <c r="AA17" s="334" t="n">
        <f aca="false">AA5-AA28</f>
        <v>6.40255329855677E-005</v>
      </c>
      <c r="AB17" s="335" t="n">
        <f aca="false">AB5-AB28</f>
        <v>6.88507317860854E-005</v>
      </c>
    </row>
    <row r="18" customFormat="false" ht="12.75" hidden="false" customHeight="false" outlineLevel="0" collapsed="false">
      <c r="A18" s="307" t="s">
        <v>14</v>
      </c>
      <c r="B18" s="339" t="n">
        <v>0</v>
      </c>
      <c r="C18" s="333" t="n">
        <f aca="false">C6-C29</f>
        <v>0</v>
      </c>
      <c r="D18" s="333" t="n">
        <f aca="false">D6-D29</f>
        <v>0</v>
      </c>
      <c r="E18" s="333" t="n">
        <f aca="false">E6-E29</f>
        <v>0</v>
      </c>
      <c r="F18" s="333" t="n">
        <f aca="false">F6-F29</f>
        <v>0</v>
      </c>
      <c r="G18" s="333" t="n">
        <f aca="false">G6-G29</f>
        <v>0</v>
      </c>
      <c r="H18" s="333" t="n">
        <f aca="false">H6-H29</f>
        <v>0</v>
      </c>
      <c r="I18" s="333" t="n">
        <f aca="false">I6-I29</f>
        <v>0</v>
      </c>
      <c r="J18" s="333" t="n">
        <f aca="false">J6-J29</f>
        <v>0</v>
      </c>
      <c r="K18" s="334" t="n">
        <f aca="false">K6-K29</f>
        <v>1.67051282051282</v>
      </c>
      <c r="L18" s="334" t="n">
        <f aca="false">L6-L29</f>
        <v>0.922000000000001</v>
      </c>
      <c r="M18" s="334" t="n">
        <f aca="false">M6-M29</f>
        <v>1.24972093023256</v>
      </c>
      <c r="N18" s="335" t="n">
        <f aca="false">N6-N29</f>
        <v>0.960558437686341</v>
      </c>
      <c r="O18" s="333" t="n">
        <f aca="false">O6-O29</f>
        <v>-0.000268292682925164</v>
      </c>
      <c r="P18" s="334" t="n">
        <f aca="false">P6-P29</f>
        <v>0.000111111111110063</v>
      </c>
      <c r="Q18" s="334" t="n">
        <f aca="false">Q6-Q29</f>
        <v>0</v>
      </c>
      <c r="R18" s="334" t="n">
        <f aca="false">R6-R29</f>
        <v>0.000121951219512084</v>
      </c>
      <c r="S18" s="334" t="n">
        <f aca="false">S6-S29</f>
        <v>0.000156556180950673</v>
      </c>
      <c r="T18" s="334" t="n">
        <f aca="false">T6-T29</f>
        <v>6.10465116288594E-005</v>
      </c>
      <c r="U18" s="335" t="n">
        <f aca="false">U6-U29</f>
        <v>7.17900137061633E-005</v>
      </c>
      <c r="V18" s="334" t="n">
        <f aca="false">V6-V29</f>
        <v>-6.02162065597156E-005</v>
      </c>
      <c r="W18" s="340" t="n">
        <f aca="false">W6-W29</f>
        <v>0.000103352507139221</v>
      </c>
      <c r="X18" s="333" t="n">
        <f aca="false">X6-X29</f>
        <v>9.47201925143304E-005</v>
      </c>
      <c r="Y18" s="334" t="n">
        <f aca="false">Y6-Y29</f>
        <v>7.02948522750546E-005</v>
      </c>
      <c r="Z18" s="334" t="n">
        <f aca="false">Z6-Z29</f>
        <v>9.4043654080167E-005</v>
      </c>
      <c r="AA18" s="334" t="n">
        <f aca="false">AA6-AA29</f>
        <v>0.000119503555307432</v>
      </c>
      <c r="AB18" s="335" t="n">
        <f aca="false">AB6-AB29</f>
        <v>9.46405635531278E-005</v>
      </c>
    </row>
    <row r="19" customFormat="false" ht="12.75" hidden="false" customHeight="false" outlineLevel="0" collapsed="false">
      <c r="A19" s="307" t="s">
        <v>17</v>
      </c>
      <c r="B19" s="339" t="n">
        <v>0</v>
      </c>
      <c r="C19" s="333" t="n">
        <f aca="false">C7-C30</f>
        <v>0</v>
      </c>
      <c r="D19" s="333" t="n">
        <f aca="false">D7-D30</f>
        <v>0</v>
      </c>
      <c r="E19" s="333" t="n">
        <f aca="false">E7-E30</f>
        <v>0</v>
      </c>
      <c r="F19" s="333" t="n">
        <f aca="false">F7-F30</f>
        <v>0</v>
      </c>
      <c r="G19" s="333" t="n">
        <f aca="false">G7-G30</f>
        <v>0</v>
      </c>
      <c r="H19" s="333" t="n">
        <f aca="false">H7-H30</f>
        <v>0</v>
      </c>
      <c r="I19" s="333" t="n">
        <f aca="false">I7-I30</f>
        <v>0</v>
      </c>
      <c r="J19" s="333" t="n">
        <f aca="false">J7-J30</f>
        <v>0</v>
      </c>
      <c r="K19" s="334" t="n">
        <f aca="false">K7-K30</f>
        <v>0</v>
      </c>
      <c r="L19" s="334" t="n">
        <f aca="false">L7-L30</f>
        <v>0</v>
      </c>
      <c r="M19" s="334" t="n">
        <f aca="false">M7-M30</f>
        <v>0</v>
      </c>
      <c r="N19" s="335" t="n">
        <f aca="false">N7-N30</f>
        <v>0</v>
      </c>
      <c r="O19" s="333" t="n">
        <f aca="false">O7-O30</f>
        <v>0</v>
      </c>
      <c r="P19" s="334" t="n">
        <f aca="false">P7-P30</f>
        <v>0</v>
      </c>
      <c r="Q19" s="334" t="n">
        <f aca="false">Q7-Q30</f>
        <v>0</v>
      </c>
      <c r="R19" s="334" t="n">
        <f aca="false">R7-R30</f>
        <v>0</v>
      </c>
      <c r="S19" s="334" t="n">
        <f aca="false">S7-S30</f>
        <v>0</v>
      </c>
      <c r="T19" s="334" t="n">
        <f aca="false">T7-T30</f>
        <v>0</v>
      </c>
      <c r="U19" s="335" t="n">
        <f aca="false">U7-U30</f>
        <v>0</v>
      </c>
      <c r="V19" s="334" t="n">
        <f aca="false">V7-V30</f>
        <v>0</v>
      </c>
      <c r="W19" s="340" t="n">
        <f aca="false">W7-W30</f>
        <v>0</v>
      </c>
      <c r="X19" s="333" t="n">
        <f aca="false">X7-X30</f>
        <v>0</v>
      </c>
      <c r="Y19" s="334" t="n">
        <f aca="false">Y7-Y30</f>
        <v>0</v>
      </c>
      <c r="Z19" s="334" t="n">
        <f aca="false">Z7-Z30</f>
        <v>0</v>
      </c>
      <c r="AA19" s="334" t="n">
        <f aca="false">AA7-AA30</f>
        <v>0</v>
      </c>
      <c r="AB19" s="335" t="n">
        <f aca="false">AB7-AB30</f>
        <v>0</v>
      </c>
    </row>
    <row r="20" customFormat="false" ht="12.75" hidden="false" customHeight="false" outlineLevel="0" collapsed="false">
      <c r="A20" s="307" t="s">
        <v>15</v>
      </c>
      <c r="B20" s="339" t="n">
        <v>0</v>
      </c>
      <c r="C20" s="333" t="n">
        <f aca="false">C8-C31</f>
        <v>0</v>
      </c>
      <c r="D20" s="333" t="n">
        <f aca="false">D8-D31</f>
        <v>0</v>
      </c>
      <c r="E20" s="333" t="n">
        <f aca="false">E8-E31</f>
        <v>0</v>
      </c>
      <c r="F20" s="333" t="n">
        <f aca="false">F8-F31</f>
        <v>0</v>
      </c>
      <c r="G20" s="333" t="n">
        <f aca="false">G8-G31</f>
        <v>0</v>
      </c>
      <c r="H20" s="333" t="n">
        <f aca="false">H8-H31</f>
        <v>0</v>
      </c>
      <c r="I20" s="333" t="n">
        <f aca="false">I8-I31</f>
        <v>0</v>
      </c>
      <c r="J20" s="333" t="n">
        <f aca="false">J8-J31</f>
        <v>0</v>
      </c>
      <c r="K20" s="334" t="n">
        <f aca="false">K8-K31</f>
        <v>1.02461538461538</v>
      </c>
      <c r="L20" s="334" t="n">
        <f aca="false">L8-L31</f>
        <v>1.1725</v>
      </c>
      <c r="M20" s="334" t="n">
        <f aca="false">M8-M31</f>
        <v>0.749999999999996</v>
      </c>
      <c r="N20" s="335" t="n">
        <f aca="false">N8-N31</f>
        <v>0.736778846153845</v>
      </c>
      <c r="O20" s="333" t="n">
        <f aca="false">O8-O31</f>
        <v>0.499975609756092</v>
      </c>
      <c r="P20" s="334" t="n">
        <f aca="false">P8-P31</f>
        <v>0.74977777777778</v>
      </c>
      <c r="Q20" s="334" t="n">
        <f aca="false">Q8-Q31</f>
        <v>0.749999999999996</v>
      </c>
      <c r="R20" s="334" t="n">
        <f aca="false">R8-R31</f>
        <v>0.833293217800602</v>
      </c>
      <c r="S20" s="334" t="n">
        <f aca="false">S8-S31</f>
        <v>0.500239524702938</v>
      </c>
      <c r="T20" s="334" t="n">
        <f aca="false">T8-T31</f>
        <v>0.500162765851723</v>
      </c>
      <c r="U20" s="335" t="n">
        <f aca="false">U8-U31</f>
        <v>0.625069992716643</v>
      </c>
      <c r="V20" s="334" t="n">
        <f aca="false">V8-V31</f>
        <v>0.499845320105951</v>
      </c>
      <c r="W20" s="340" t="n">
        <f aca="false">W8-W31</f>
        <v>0.499962466485076</v>
      </c>
      <c r="X20" s="333" t="n">
        <f aca="false">X8-X31</f>
        <v>0.500693280505079</v>
      </c>
      <c r="Y20" s="334" t="n">
        <f aca="false">Y8-Y31</f>
        <v>0.500974053397812</v>
      </c>
      <c r="Z20" s="334" t="n">
        <f aca="false">Z8-Z31</f>
        <v>0.49811907838648</v>
      </c>
      <c r="AA20" s="334" t="n">
        <f aca="false">AA8-AA31</f>
        <v>0.500030552161949</v>
      </c>
      <c r="AB20" s="335" t="n">
        <f aca="false">AB8-AB31</f>
        <v>0.499954241112832</v>
      </c>
    </row>
    <row r="21" customFormat="false" ht="12.75" hidden="false" customHeight="false" outlineLevel="0" collapsed="false">
      <c r="A21" s="307" t="s">
        <v>11</v>
      </c>
      <c r="B21" s="339" t="n">
        <v>0</v>
      </c>
      <c r="C21" s="333" t="n">
        <f aca="false">C9-C32</f>
        <v>0</v>
      </c>
      <c r="D21" s="333" t="n">
        <f aca="false">D9-D32</f>
        <v>0</v>
      </c>
      <c r="E21" s="333" t="n">
        <f aca="false">E9-E32</f>
        <v>0</v>
      </c>
      <c r="F21" s="333" t="n">
        <f aca="false">F9-F32</f>
        <v>0</v>
      </c>
      <c r="G21" s="333" t="n">
        <f aca="false">G9-G32</f>
        <v>0</v>
      </c>
      <c r="H21" s="333" t="n">
        <f aca="false">H9-H32</f>
        <v>0</v>
      </c>
      <c r="I21" s="333" t="n">
        <f aca="false">I9-I32</f>
        <v>0</v>
      </c>
      <c r="J21" s="333" t="n">
        <f aca="false">J9-J32</f>
        <v>0</v>
      </c>
      <c r="K21" s="334" t="n">
        <f aca="false">K9-K32</f>
        <v>2.01410256410257</v>
      </c>
      <c r="L21" s="334" t="n">
        <f aca="false">L9-L32</f>
        <v>0.5</v>
      </c>
      <c r="M21" s="334" t="n">
        <f aca="false">M9-M32</f>
        <v>0.750279069767441</v>
      </c>
      <c r="N21" s="335" t="n">
        <f aca="false">N9-N32</f>
        <v>0.816095408467501</v>
      </c>
      <c r="O21" s="333" t="n">
        <f aca="false">O9-O32</f>
        <v>0.50021951219512</v>
      </c>
      <c r="P21" s="334" t="n">
        <f aca="false">P9-P32</f>
        <v>0.74977777777778</v>
      </c>
      <c r="Q21" s="334" t="n">
        <f aca="false">Q9-Q32</f>
        <v>0.750000000000004</v>
      </c>
      <c r="R21" s="334" t="n">
        <f aca="false">R9-R32</f>
        <v>0.833293217800598</v>
      </c>
      <c r="S21" s="334" t="n">
        <f aca="false">S9-S32</f>
        <v>0.500239524702941</v>
      </c>
      <c r="T21" s="334" t="n">
        <f aca="false">T9-T32</f>
        <v>0.499824587557146</v>
      </c>
      <c r="U21" s="335" t="n">
        <f aca="false">U9-U32</f>
        <v>0.625005773346246</v>
      </c>
      <c r="V21" s="334" t="n">
        <f aca="false">V9-V32</f>
        <v>0.500006298710083</v>
      </c>
      <c r="W21" s="340" t="n">
        <f aca="false">W9-W32</f>
        <v>0.500022380121617</v>
      </c>
      <c r="X21" s="333" t="n">
        <f aca="false">X9-X32</f>
        <v>0.50075791602502</v>
      </c>
      <c r="Y21" s="334" t="n">
        <f aca="false">Y9-Y32</f>
        <v>0.502454620314257</v>
      </c>
      <c r="Z21" s="334" t="n">
        <f aca="false">Z9-Z32</f>
        <v>0.497065860748727</v>
      </c>
      <c r="AA21" s="334" t="n">
        <f aca="false">AA9-AA32</f>
        <v>0.500372627393091</v>
      </c>
      <c r="AB21" s="335" t="n">
        <f aca="false">AB9-AB32</f>
        <v>0.500162756120268</v>
      </c>
    </row>
    <row r="22" customFormat="false" ht="13.5" hidden="false" customHeight="false" outlineLevel="0" collapsed="false">
      <c r="A22" s="307" t="s">
        <v>16</v>
      </c>
      <c r="B22" s="341" t="n">
        <v>0</v>
      </c>
      <c r="C22" s="342" t="n">
        <f aca="false">C10-C33</f>
        <v>0</v>
      </c>
      <c r="D22" s="342" t="n">
        <f aca="false">D10-D33</f>
        <v>0</v>
      </c>
      <c r="E22" s="342" t="n">
        <f aca="false">E10-E33</f>
        <v>0</v>
      </c>
      <c r="F22" s="342" t="n">
        <f aca="false">F10-F33</f>
        <v>0</v>
      </c>
      <c r="G22" s="342" t="n">
        <f aca="false">G10-G33</f>
        <v>0</v>
      </c>
      <c r="H22" s="342" t="n">
        <f aca="false">H10-H33</f>
        <v>0</v>
      </c>
      <c r="I22" s="342" t="n">
        <f aca="false">I10-I33</f>
        <v>0</v>
      </c>
      <c r="J22" s="342" t="n">
        <f aca="false">J10-J33</f>
        <v>0</v>
      </c>
      <c r="K22" s="343" t="n">
        <f aca="false">K10-K33</f>
        <v>2.01410256410257</v>
      </c>
      <c r="L22" s="343" t="n">
        <f aca="false">L10-L33</f>
        <v>0.5</v>
      </c>
      <c r="M22" s="343" t="n">
        <f aca="false">M10-M33</f>
        <v>0.750279069767441</v>
      </c>
      <c r="N22" s="344" t="n">
        <f aca="false">N10-N33</f>
        <v>0.816095408467501</v>
      </c>
      <c r="O22" s="342" t="n">
        <f aca="false">O10-O33</f>
        <v>0.500219512195123</v>
      </c>
      <c r="P22" s="343" t="n">
        <f aca="false">P10-P33</f>
        <v>0.74977777777778</v>
      </c>
      <c r="Q22" s="343" t="n">
        <f aca="false">Q10-Q33</f>
        <v>0.75</v>
      </c>
      <c r="R22" s="343" t="n">
        <f aca="false">R10-R33</f>
        <v>0.833293217800598</v>
      </c>
      <c r="S22" s="343" t="n">
        <f aca="false">S10-S33</f>
        <v>0.500239524702941</v>
      </c>
      <c r="T22" s="343" t="n">
        <f aca="false">T10-T33</f>
        <v>0.49982458755715</v>
      </c>
      <c r="U22" s="344" t="n">
        <f aca="false">U10-U33</f>
        <v>0.625005773346246</v>
      </c>
      <c r="V22" s="343" t="n">
        <f aca="false">V10-V33</f>
        <v>0.50000629871009</v>
      </c>
      <c r="W22" s="345" t="n">
        <f aca="false">W10-W33</f>
        <v>0.500022380121617</v>
      </c>
      <c r="X22" s="342" t="n">
        <f aca="false">X10-X33</f>
        <v>0.500757916025016</v>
      </c>
      <c r="Y22" s="343" t="n">
        <f aca="false">Y10-Y33</f>
        <v>0.502454620314254</v>
      </c>
      <c r="Z22" s="343" t="n">
        <f aca="false">Z10-Z33</f>
        <v>0.49706586074872</v>
      </c>
      <c r="AA22" s="343" t="n">
        <f aca="false">AA10-AA33</f>
        <v>0.500372627393087</v>
      </c>
      <c r="AB22" s="344" t="n">
        <f aca="false">AB10-AB33</f>
        <v>0.500162756120275</v>
      </c>
    </row>
    <row r="25" customFormat="false" ht="13.5" hidden="false" customHeight="false" outlineLevel="0" collapsed="false">
      <c r="A25" s="306" t="n">
        <f aca="false">A2-1</f>
        <v>37179</v>
      </c>
      <c r="B25" s="306"/>
      <c r="D25" s="307" t="n">
        <v>2001</v>
      </c>
      <c r="F25" s="307"/>
      <c r="G25" s="307" t="n">
        <v>2001</v>
      </c>
      <c r="H25" s="307" t="n">
        <v>2001</v>
      </c>
      <c r="I25" s="307" t="n">
        <v>2001</v>
      </c>
      <c r="J25" s="307" t="n">
        <v>2001</v>
      </c>
      <c r="K25" s="307"/>
      <c r="L25" s="307"/>
      <c r="M25" s="307"/>
      <c r="N25" s="307"/>
      <c r="O25" s="307" t="n">
        <v>2002</v>
      </c>
      <c r="P25" s="307"/>
      <c r="Q25" s="307"/>
      <c r="R25" s="307"/>
      <c r="S25" s="307"/>
      <c r="T25" s="307"/>
      <c r="U25" s="307"/>
      <c r="V25" s="307" t="n">
        <v>2003</v>
      </c>
      <c r="W25" s="307" t="n">
        <v>2004</v>
      </c>
      <c r="X25" s="307"/>
      <c r="Y25" s="307"/>
      <c r="Z25" s="307" t="s">
        <v>100</v>
      </c>
      <c r="AA25" s="307"/>
      <c r="AB25" s="307"/>
    </row>
    <row r="26" customFormat="false" ht="13.5" hidden="false" customHeight="false" outlineLevel="0" collapsed="false">
      <c r="A26" s="307" t="s">
        <v>101</v>
      </c>
      <c r="B26" s="308" t="n">
        <v>36739</v>
      </c>
      <c r="C26" s="309" t="n">
        <v>36892</v>
      </c>
      <c r="D26" s="309" t="n">
        <v>36923</v>
      </c>
      <c r="E26" s="309" t="n">
        <v>36951</v>
      </c>
      <c r="F26" s="309" t="n">
        <v>36982</v>
      </c>
      <c r="G26" s="309" t="n">
        <v>37043</v>
      </c>
      <c r="H26" s="309" t="n">
        <v>37073</v>
      </c>
      <c r="I26" s="309" t="n">
        <v>37104</v>
      </c>
      <c r="J26" s="309" t="n">
        <v>37135</v>
      </c>
      <c r="K26" s="311" t="n">
        <v>37165</v>
      </c>
      <c r="L26" s="311" t="n">
        <v>37196</v>
      </c>
      <c r="M26" s="311" t="n">
        <v>37226</v>
      </c>
      <c r="N26" s="312" t="s">
        <v>102</v>
      </c>
      <c r="O26" s="309" t="n">
        <v>37257</v>
      </c>
      <c r="P26" s="311" t="n">
        <v>37288</v>
      </c>
      <c r="Q26" s="311" t="n">
        <v>37316</v>
      </c>
      <c r="R26" s="313" t="s">
        <v>103</v>
      </c>
      <c r="S26" s="313" t="s">
        <v>104</v>
      </c>
      <c r="T26" s="313" t="s">
        <v>105</v>
      </c>
      <c r="U26" s="313" t="s">
        <v>106</v>
      </c>
      <c r="V26" s="314" t="s">
        <v>107</v>
      </c>
      <c r="W26" s="314" t="s">
        <v>108</v>
      </c>
      <c r="X26" s="315" t="s">
        <v>109</v>
      </c>
      <c r="Y26" s="316" t="s">
        <v>110</v>
      </c>
      <c r="Z26" s="316" t="s">
        <v>111</v>
      </c>
      <c r="AA26" s="316" t="s">
        <v>112</v>
      </c>
      <c r="AB26" s="317" t="s">
        <v>113</v>
      </c>
    </row>
    <row r="27" customFormat="false" ht="12.75" hidden="false" customHeight="false" outlineLevel="0" collapsed="false">
      <c r="A27" s="307" t="s">
        <v>13</v>
      </c>
      <c r="B27" s="318" t="n">
        <v>0</v>
      </c>
      <c r="C27" s="318" t="n">
        <v>0</v>
      </c>
      <c r="D27" s="318" t="n">
        <v>0</v>
      </c>
      <c r="E27" s="318" t="n">
        <v>0</v>
      </c>
      <c r="F27" s="318" t="n">
        <v>0</v>
      </c>
      <c r="G27" s="318" t="n">
        <v>0</v>
      </c>
      <c r="H27" s="319" t="n">
        <v>0</v>
      </c>
      <c r="I27" s="319" t="n">
        <v>0</v>
      </c>
      <c r="J27" s="319" t="n">
        <v>0</v>
      </c>
      <c r="K27" s="322" t="n">
        <v>20.3461538461538</v>
      </c>
      <c r="L27" s="322" t="n">
        <v>24.000375</v>
      </c>
      <c r="M27" s="322" t="n">
        <v>29.0002325581395</v>
      </c>
      <c r="N27" s="323" t="n">
        <v>18.3366903510733</v>
      </c>
      <c r="O27" s="334" t="n">
        <v>27.5003414634146</v>
      </c>
      <c r="P27" s="320" t="n">
        <v>23.9997777777778</v>
      </c>
      <c r="Q27" s="320" t="n">
        <v>20.9999512195122</v>
      </c>
      <c r="R27" s="320" t="n">
        <v>20.0000064184852</v>
      </c>
      <c r="S27" s="320" t="n">
        <v>31.0000393996248</v>
      </c>
      <c r="T27" s="320" t="n">
        <v>26.6667596899225</v>
      </c>
      <c r="U27" s="320" t="n">
        <v>25.4583739154002</v>
      </c>
      <c r="V27" s="325" t="n">
        <v>26.9374985189254</v>
      </c>
      <c r="W27" s="320" t="n">
        <v>26.9583149866527</v>
      </c>
      <c r="X27" s="319" t="n">
        <v>28.6295907460845</v>
      </c>
      <c r="Y27" s="322" t="n">
        <v>23.2659198361047</v>
      </c>
      <c r="Z27" s="322" t="n">
        <v>33.1183423652622</v>
      </c>
      <c r="AA27" s="322" t="n">
        <v>28.8686187826936</v>
      </c>
      <c r="AB27" s="323" t="n">
        <v>28.4706179325363</v>
      </c>
    </row>
    <row r="28" customFormat="false" ht="12.75" hidden="false" customHeight="false" outlineLevel="0" collapsed="false">
      <c r="A28" s="307" t="s">
        <v>12</v>
      </c>
      <c r="B28" s="318" t="n">
        <v>0</v>
      </c>
      <c r="C28" s="318" t="n">
        <v>0</v>
      </c>
      <c r="D28" s="318" t="n">
        <v>0</v>
      </c>
      <c r="E28" s="318" t="n">
        <v>0</v>
      </c>
      <c r="F28" s="318" t="n">
        <v>0</v>
      </c>
      <c r="G28" s="318" t="n">
        <v>0</v>
      </c>
      <c r="H28" s="318" t="n">
        <v>0</v>
      </c>
      <c r="I28" s="318" t="n">
        <v>0</v>
      </c>
      <c r="J28" s="318" t="n">
        <v>0</v>
      </c>
      <c r="K28" s="320" t="n">
        <v>20.9423076923077</v>
      </c>
      <c r="L28" s="320" t="n">
        <v>24</v>
      </c>
      <c r="M28" s="320" t="n">
        <v>29.0000697674419</v>
      </c>
      <c r="N28" s="321" t="n">
        <v>18.4855943649374</v>
      </c>
      <c r="O28" s="334" t="n">
        <v>27.0000731707317</v>
      </c>
      <c r="P28" s="320" t="n">
        <v>23.5001111111111</v>
      </c>
      <c r="Q28" s="320" t="n">
        <v>21.4997317073171</v>
      </c>
      <c r="R28" s="320" t="n">
        <v>21.3331561831408</v>
      </c>
      <c r="S28" s="320" t="n">
        <v>32.4999633104023</v>
      </c>
      <c r="T28" s="320" t="n">
        <v>26.5001950407474</v>
      </c>
      <c r="U28" s="320" t="n">
        <v>26.0833216326693</v>
      </c>
      <c r="V28" s="325" t="n">
        <v>28.3750552408029</v>
      </c>
      <c r="W28" s="320" t="n">
        <v>28.3958435611357</v>
      </c>
      <c r="X28" s="318" t="n">
        <v>31.138015064316</v>
      </c>
      <c r="Y28" s="320" t="n">
        <v>27.4546414573196</v>
      </c>
      <c r="Z28" s="320" t="n">
        <v>37.524985868019</v>
      </c>
      <c r="AA28" s="320" t="n">
        <v>33.157339248125</v>
      </c>
      <c r="AB28" s="321" t="n">
        <v>32.3187454094449</v>
      </c>
    </row>
    <row r="29" customFormat="false" ht="12.75" hidden="false" customHeight="false" outlineLevel="0" collapsed="false">
      <c r="A29" s="307" t="s">
        <v>14</v>
      </c>
      <c r="B29" s="318" t="n">
        <v>0</v>
      </c>
      <c r="C29" s="318" t="n">
        <v>0</v>
      </c>
      <c r="D29" s="318" t="n">
        <v>0</v>
      </c>
      <c r="E29" s="318" t="n">
        <v>0</v>
      </c>
      <c r="F29" s="318" t="n">
        <v>0</v>
      </c>
      <c r="G29" s="318" t="n">
        <v>0</v>
      </c>
      <c r="H29" s="318" t="n">
        <v>0</v>
      </c>
      <c r="I29" s="318" t="n">
        <v>0</v>
      </c>
      <c r="J29" s="318" t="n">
        <v>0</v>
      </c>
      <c r="K29" s="320" t="n">
        <v>19.2135897435897</v>
      </c>
      <c r="L29" s="320" t="n">
        <v>22.81275</v>
      </c>
      <c r="M29" s="320" t="n">
        <v>26.5000465116279</v>
      </c>
      <c r="N29" s="321" t="n">
        <v>17.1315965638044</v>
      </c>
      <c r="O29" s="334" t="n">
        <v>27.0000243902439</v>
      </c>
      <c r="P29" s="320" t="n">
        <v>26.7501111111111</v>
      </c>
      <c r="Q29" s="320" t="n">
        <v>25.7503170731707</v>
      </c>
      <c r="R29" s="320" t="n">
        <v>24.000073491656</v>
      </c>
      <c r="S29" s="320" t="n">
        <v>30.6665353345841</v>
      </c>
      <c r="T29" s="320" t="n">
        <v>27.000059207911</v>
      </c>
      <c r="U29" s="320" t="n">
        <v>27.0417047230816</v>
      </c>
      <c r="V29" s="325" t="n">
        <v>27.0000590545705</v>
      </c>
      <c r="W29" s="320" t="n">
        <v>27.2508649361443</v>
      </c>
      <c r="X29" s="318" t="n">
        <v>28.0914029819907</v>
      </c>
      <c r="Y29" s="320" t="n">
        <v>27.5799929339443</v>
      </c>
      <c r="Z29" s="320" t="n">
        <v>30.1306071820912</v>
      </c>
      <c r="AA29" s="320" t="n">
        <v>28.717659533644</v>
      </c>
      <c r="AB29" s="321" t="n">
        <v>28.6299156579176</v>
      </c>
    </row>
    <row r="30" customFormat="false" ht="12.75" hidden="false" customHeight="false" outlineLevel="0" collapsed="false">
      <c r="A30" s="307" t="s">
        <v>17</v>
      </c>
      <c r="B30" s="318" t="n">
        <v>0</v>
      </c>
      <c r="C30" s="318" t="n">
        <v>0</v>
      </c>
      <c r="D30" s="318" t="n">
        <v>0</v>
      </c>
      <c r="E30" s="318" t="n">
        <v>0</v>
      </c>
      <c r="F30" s="318" t="n">
        <v>0</v>
      </c>
      <c r="G30" s="318" t="n">
        <v>0</v>
      </c>
      <c r="H30" s="318" t="n">
        <v>0</v>
      </c>
      <c r="I30" s="318" t="n">
        <v>0</v>
      </c>
      <c r="J30" s="318" t="n">
        <v>0</v>
      </c>
      <c r="K30" s="320" t="n">
        <v>27.1875</v>
      </c>
      <c r="L30" s="320" t="n">
        <v>18.75</v>
      </c>
      <c r="M30" s="320" t="n">
        <v>24.0001162790698</v>
      </c>
      <c r="N30" s="321" t="n">
        <v>17.4844040697674</v>
      </c>
      <c r="O30" s="334" t="n">
        <v>24.5000975609756</v>
      </c>
      <c r="P30" s="320" t="n">
        <v>23.9998888888889</v>
      </c>
      <c r="Q30" s="320" t="n">
        <v>23.5002682926829</v>
      </c>
      <c r="R30" s="320" t="n">
        <v>23.6665816217373</v>
      </c>
      <c r="S30" s="320" t="n">
        <v>29.8332751719825</v>
      </c>
      <c r="T30" s="320" t="n">
        <v>25.9999706320811</v>
      </c>
      <c r="U30" s="320" t="n">
        <v>25.8749780849958</v>
      </c>
      <c r="V30" s="325" t="n">
        <v>16.3333228991804</v>
      </c>
      <c r="W30" s="320" t="n">
        <v>15.5683760927994</v>
      </c>
      <c r="X30" s="318" t="n">
        <v>18.732039524502</v>
      </c>
      <c r="Y30" s="320" t="n">
        <v>18.5461559409549</v>
      </c>
      <c r="Z30" s="320" t="n">
        <v>23.6926265717188</v>
      </c>
      <c r="AA30" s="320" t="n">
        <v>20.0379185197074</v>
      </c>
      <c r="AB30" s="321" t="n">
        <v>20.2521851392208</v>
      </c>
    </row>
    <row r="31" customFormat="false" ht="12.75" hidden="false" customHeight="false" outlineLevel="0" collapsed="false">
      <c r="A31" s="307" t="s">
        <v>15</v>
      </c>
      <c r="B31" s="318" t="n">
        <v>0</v>
      </c>
      <c r="C31" s="318" t="n">
        <v>0</v>
      </c>
      <c r="D31" s="318" t="n">
        <v>0</v>
      </c>
      <c r="E31" s="318" t="n">
        <v>0</v>
      </c>
      <c r="F31" s="318" t="n">
        <v>0</v>
      </c>
      <c r="G31" s="318" t="n">
        <v>0</v>
      </c>
      <c r="H31" s="318" t="n">
        <v>0</v>
      </c>
      <c r="I31" s="318" t="n">
        <v>0</v>
      </c>
      <c r="J31" s="318" t="n">
        <v>0</v>
      </c>
      <c r="K31" s="320" t="n">
        <v>18.7441025641026</v>
      </c>
      <c r="L31" s="320" t="n">
        <v>18.31275</v>
      </c>
      <c r="M31" s="320" t="n">
        <v>22.2496976744186</v>
      </c>
      <c r="N31" s="321" t="n">
        <v>14.8266375596303</v>
      </c>
      <c r="O31" s="334" t="n">
        <v>23.4999268292683</v>
      </c>
      <c r="P31" s="320" t="n">
        <v>23.2502222222222</v>
      </c>
      <c r="Q31" s="320" t="n">
        <v>23.2504878048781</v>
      </c>
      <c r="R31" s="320" t="n">
        <v>23.4167174796748</v>
      </c>
      <c r="S31" s="320" t="n">
        <v>30.1665633580512</v>
      </c>
      <c r="T31" s="320" t="n">
        <v>25.1666671387398</v>
      </c>
      <c r="U31" s="320" t="n">
        <v>25.5208733988138</v>
      </c>
      <c r="V31" s="325" t="n">
        <v>26.7501467111239</v>
      </c>
      <c r="W31" s="320" t="n">
        <v>26.9509180047122</v>
      </c>
      <c r="X31" s="318" t="n">
        <v>27.1273884216517</v>
      </c>
      <c r="Y31" s="320" t="n">
        <v>26.971377793285</v>
      </c>
      <c r="Z31" s="320" t="n">
        <v>30.7413186472789</v>
      </c>
      <c r="AA31" s="320" t="n">
        <v>27.3763453600742</v>
      </c>
      <c r="AB31" s="321" t="n">
        <v>28.0541075555724</v>
      </c>
    </row>
    <row r="32" customFormat="false" ht="12.75" hidden="false" customHeight="false" outlineLevel="0" collapsed="false">
      <c r="A32" s="307" t="s">
        <v>11</v>
      </c>
      <c r="B32" s="318" t="n">
        <v>0</v>
      </c>
      <c r="C32" s="318" t="n">
        <v>0</v>
      </c>
      <c r="D32" s="318" t="n">
        <v>0</v>
      </c>
      <c r="E32" s="318" t="n">
        <v>0</v>
      </c>
      <c r="F32" s="318" t="n">
        <v>0</v>
      </c>
      <c r="G32" s="318" t="n">
        <v>0</v>
      </c>
      <c r="H32" s="318" t="n">
        <v>0</v>
      </c>
      <c r="I32" s="318" t="n">
        <v>0</v>
      </c>
      <c r="J32" s="318" t="n">
        <v>0</v>
      </c>
      <c r="K32" s="320" t="n">
        <v>16.4474358974359</v>
      </c>
      <c r="L32" s="320" t="n">
        <v>17.25025</v>
      </c>
      <c r="M32" s="320" t="n">
        <v>20.499976744186</v>
      </c>
      <c r="N32" s="321" t="n">
        <v>13.5494156604055</v>
      </c>
      <c r="O32" s="334" t="n">
        <v>21.4996585365854</v>
      </c>
      <c r="P32" s="320" t="n">
        <v>21.2501111111111</v>
      </c>
      <c r="Q32" s="320" t="n">
        <v>21.2501951219512</v>
      </c>
      <c r="R32" s="320" t="n">
        <v>21.4167462558836</v>
      </c>
      <c r="S32" s="320" t="n">
        <v>30.1666687513029</v>
      </c>
      <c r="T32" s="320" t="n">
        <v>23.1668444643212</v>
      </c>
      <c r="U32" s="320" t="n">
        <v>24.0208952653476</v>
      </c>
      <c r="V32" s="325" t="n">
        <v>24.6249863201952</v>
      </c>
      <c r="W32" s="320" t="n">
        <v>24.8259074493356</v>
      </c>
      <c r="X32" s="318" t="n">
        <v>24.7969770780685</v>
      </c>
      <c r="Y32" s="320" t="n">
        <v>24.6409635435014</v>
      </c>
      <c r="Z32" s="320" t="n">
        <v>29.2313337877719</v>
      </c>
      <c r="AA32" s="320" t="n">
        <v>25.0463463119946</v>
      </c>
      <c r="AB32" s="321" t="n">
        <v>25.9289051803341</v>
      </c>
    </row>
    <row r="33" customFormat="false" ht="13.5" hidden="false" customHeight="false" outlineLevel="0" collapsed="false">
      <c r="A33" s="307" t="s">
        <v>16</v>
      </c>
      <c r="B33" s="326" t="n">
        <v>0</v>
      </c>
      <c r="C33" s="326" t="n">
        <v>0</v>
      </c>
      <c r="D33" s="326" t="n">
        <v>0</v>
      </c>
      <c r="E33" s="326" t="n">
        <v>0</v>
      </c>
      <c r="F33" s="326" t="n">
        <v>0</v>
      </c>
      <c r="G33" s="326" t="n">
        <v>0</v>
      </c>
      <c r="H33" s="326" t="n">
        <v>0</v>
      </c>
      <c r="I33" s="326" t="n">
        <v>0</v>
      </c>
      <c r="J33" s="326" t="n">
        <v>0</v>
      </c>
      <c r="K33" s="327" t="n">
        <v>16.8448717948718</v>
      </c>
      <c r="L33" s="327" t="n">
        <v>17.62525</v>
      </c>
      <c r="M33" s="327" t="n">
        <v>21.2209069767442</v>
      </c>
      <c r="N33" s="328" t="n">
        <v>13.922757192904</v>
      </c>
      <c r="O33" s="343" t="n">
        <v>22.0667317073171</v>
      </c>
      <c r="P33" s="327" t="n">
        <v>21.7401111111111</v>
      </c>
      <c r="Q33" s="327" t="n">
        <v>21.7265365853659</v>
      </c>
      <c r="R33" s="327" t="n">
        <v>22.6829529311083</v>
      </c>
      <c r="S33" s="327" t="n">
        <v>33.2069022305608</v>
      </c>
      <c r="T33" s="327" t="n">
        <v>23.9883511230372</v>
      </c>
      <c r="U33" s="327" t="n">
        <v>25.4306665214927</v>
      </c>
      <c r="V33" s="329" t="n">
        <v>25.8882843867996</v>
      </c>
      <c r="W33" s="327" t="n">
        <v>26.0917654198734</v>
      </c>
      <c r="X33" s="326" t="n">
        <v>25.7002216797538</v>
      </c>
      <c r="Y33" s="327" t="n">
        <v>25.700671387985</v>
      </c>
      <c r="Z33" s="327" t="n">
        <v>30.9442780500704</v>
      </c>
      <c r="AA33" s="327" t="n">
        <v>25.9022940778324</v>
      </c>
      <c r="AB33" s="328" t="n">
        <v>27.0618662989104</v>
      </c>
    </row>
    <row r="36" customFormat="false" ht="11.25" hidden="false" customHeight="false" outlineLevel="0" collapsed="false">
      <c r="D36" s="346"/>
    </row>
    <row r="37" customFormat="false" ht="11.25" hidden="false" customHeight="false" outlineLevel="0" collapsed="false">
      <c r="D37" s="346"/>
    </row>
    <row r="38" customFormat="false" ht="11.25" hidden="false" customHeight="false" outlineLevel="0" collapsed="false">
      <c r="D38" s="346"/>
    </row>
    <row r="39" customFormat="false" ht="11.25" hidden="false" customHeight="false" outlineLevel="0" collapsed="false">
      <c r="D39" s="346"/>
    </row>
    <row r="40" customFormat="false" ht="11.25" hidden="false" customHeight="false" outlineLevel="0" collapsed="false">
      <c r="D40" s="346"/>
    </row>
    <row r="41" customFormat="false" ht="11.25" hidden="false" customHeight="false" outlineLevel="0" collapsed="false">
      <c r="D41" s="346"/>
    </row>
    <row r="42" customFormat="false" ht="11.25" hidden="false" customHeight="false" outlineLevel="0" collapsed="false">
      <c r="D42" s="34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221" width="9.13"/>
    <col collapsed="false" customWidth="false" hidden="false" outlineLevel="0" max="6" min="2" style="347" width="9.13"/>
    <col collapsed="false" customWidth="false" hidden="false" outlineLevel="0" max="257" min="7" style="221" width="9.13"/>
  </cols>
  <sheetData>
    <row r="1" customFormat="false" ht="45.75" hidden="false" customHeight="true" outlineLevel="0" collapsed="false">
      <c r="A1" s="228" t="n">
        <f aca="false">crvDate</f>
        <v>37180</v>
      </c>
      <c r="D1" s="228" t="n">
        <f aca="false">A1</f>
        <v>37180</v>
      </c>
      <c r="J1" s="221" t="s">
        <v>27</v>
      </c>
      <c r="P1" s="228" t="n">
        <f aca="false">A1</f>
        <v>37180</v>
      </c>
    </row>
    <row r="2" customFormat="false" ht="11.25" hidden="false" customHeight="false" outlineLevel="0" collapsed="false">
      <c r="A2" s="348"/>
      <c r="B2" s="349" t="s">
        <v>115</v>
      </c>
      <c r="C2" s="349" t="s">
        <v>12</v>
      </c>
      <c r="D2" s="349" t="s">
        <v>116</v>
      </c>
      <c r="E2" s="349" t="s">
        <v>117</v>
      </c>
      <c r="F2" s="349" t="s">
        <v>118</v>
      </c>
      <c r="G2" s="350"/>
      <c r="H2" s="350" t="s">
        <v>115</v>
      </c>
      <c r="I2" s="350" t="s">
        <v>12</v>
      </c>
      <c r="J2" s="350" t="s">
        <v>116</v>
      </c>
      <c r="K2" s="350" t="s">
        <v>117</v>
      </c>
      <c r="L2" s="350" t="s">
        <v>118</v>
      </c>
      <c r="M2" s="350"/>
      <c r="N2" s="350" t="s">
        <v>115</v>
      </c>
      <c r="O2" s="350" t="s">
        <v>12</v>
      </c>
      <c r="P2" s="350" t="s">
        <v>116</v>
      </c>
      <c r="Q2" s="350" t="s">
        <v>117</v>
      </c>
      <c r="R2" s="350" t="s">
        <v>118</v>
      </c>
      <c r="S2" s="350"/>
      <c r="T2" s="350"/>
      <c r="U2" s="350"/>
      <c r="V2" s="350"/>
      <c r="W2" s="350"/>
      <c r="X2" s="350"/>
      <c r="Y2" s="350"/>
      <c r="Z2" s="350"/>
      <c r="AA2" s="350"/>
      <c r="AB2" s="350"/>
      <c r="AC2" s="350"/>
      <c r="AD2" s="350"/>
      <c r="AE2" s="350"/>
      <c r="AF2" s="350"/>
      <c r="AG2" s="350"/>
      <c r="AH2" s="350"/>
      <c r="AI2" s="350"/>
      <c r="AJ2" s="350"/>
      <c r="AK2" s="350"/>
      <c r="AL2" s="350"/>
      <c r="AM2" s="350"/>
      <c r="AN2" s="350"/>
      <c r="AO2" s="350"/>
      <c r="AP2" s="350"/>
      <c r="AQ2" s="350"/>
      <c r="AR2" s="350"/>
      <c r="AS2" s="350"/>
      <c r="AT2" s="350"/>
      <c r="AU2" s="350"/>
      <c r="AV2" s="350"/>
      <c r="AW2" s="350"/>
      <c r="AX2" s="350"/>
      <c r="AY2" s="350"/>
      <c r="AZ2" s="350"/>
      <c r="BA2" s="350"/>
      <c r="BB2" s="350"/>
      <c r="BC2" s="350"/>
      <c r="BD2" s="350"/>
      <c r="BE2" s="350"/>
      <c r="BF2" s="350"/>
      <c r="BG2" s="350"/>
      <c r="BH2" s="350"/>
      <c r="BI2" s="350"/>
      <c r="BJ2" s="350"/>
      <c r="BK2" s="350"/>
      <c r="BL2" s="350"/>
      <c r="BM2" s="350"/>
      <c r="BN2" s="350"/>
      <c r="BO2" s="350"/>
      <c r="BP2" s="350"/>
      <c r="BQ2" s="350"/>
      <c r="BR2" s="350"/>
      <c r="BS2" s="350"/>
      <c r="BT2" s="350"/>
      <c r="BU2" s="350"/>
      <c r="BV2" s="350"/>
      <c r="BW2" s="350"/>
      <c r="BX2" s="350"/>
      <c r="BY2" s="350"/>
      <c r="BZ2" s="350"/>
      <c r="CA2" s="350"/>
      <c r="CB2" s="350"/>
      <c r="CC2" s="350"/>
      <c r="CD2" s="350"/>
      <c r="CE2" s="350"/>
      <c r="CF2" s="350"/>
      <c r="CG2" s="350"/>
      <c r="CH2" s="350"/>
      <c r="CI2" s="350"/>
      <c r="CJ2" s="350"/>
      <c r="CK2" s="350"/>
      <c r="CL2" s="350"/>
      <c r="CM2" s="350"/>
      <c r="CN2" s="350"/>
      <c r="CO2" s="350"/>
      <c r="CP2" s="350"/>
      <c r="CQ2" s="350"/>
      <c r="CR2" s="350"/>
      <c r="CS2" s="350"/>
      <c r="CT2" s="350"/>
      <c r="CU2" s="350"/>
      <c r="CV2" s="350"/>
      <c r="CW2" s="350"/>
      <c r="CX2" s="350"/>
      <c r="CY2" s="350"/>
      <c r="CZ2" s="350"/>
      <c r="DA2" s="350"/>
      <c r="DB2" s="350"/>
      <c r="DC2" s="350"/>
      <c r="DD2" s="350"/>
      <c r="DE2" s="350"/>
      <c r="DF2" s="350"/>
      <c r="DG2" s="350"/>
      <c r="DH2" s="350"/>
      <c r="DI2" s="350"/>
      <c r="DJ2" s="350"/>
      <c r="DK2" s="350"/>
      <c r="DL2" s="350"/>
      <c r="DM2" s="350"/>
      <c r="DN2" s="350"/>
      <c r="DO2" s="350"/>
      <c r="DP2" s="350"/>
      <c r="DQ2" s="350"/>
      <c r="DR2" s="350"/>
      <c r="DS2" s="350"/>
      <c r="DT2" s="350"/>
      <c r="DU2" s="350"/>
      <c r="DV2" s="350"/>
      <c r="DW2" s="350"/>
      <c r="DX2" s="350"/>
      <c r="DY2" s="350"/>
      <c r="DZ2" s="350"/>
      <c r="EA2" s="350"/>
      <c r="EB2" s="350"/>
      <c r="EC2" s="350"/>
      <c r="ED2" s="350"/>
      <c r="EE2" s="350"/>
      <c r="EF2" s="350"/>
      <c r="EG2" s="350"/>
      <c r="EH2" s="350"/>
      <c r="EI2" s="350"/>
      <c r="EJ2" s="350"/>
      <c r="EK2" s="350"/>
      <c r="EL2" s="350"/>
      <c r="EM2" s="350"/>
      <c r="EN2" s="350"/>
      <c r="EO2" s="350"/>
      <c r="EP2" s="350"/>
      <c r="EQ2" s="350"/>
      <c r="ER2" s="350"/>
      <c r="ES2" s="350"/>
      <c r="ET2" s="350"/>
      <c r="EU2" s="350"/>
      <c r="EV2" s="350"/>
      <c r="EW2" s="350"/>
      <c r="EX2" s="350"/>
      <c r="EY2" s="350"/>
      <c r="EZ2" s="350"/>
      <c r="FA2" s="350"/>
      <c r="FB2" s="350"/>
      <c r="FC2" s="350"/>
      <c r="FD2" s="350"/>
      <c r="FE2" s="350"/>
      <c r="FF2" s="350"/>
      <c r="FG2" s="350"/>
      <c r="FH2" s="350"/>
      <c r="FI2" s="350"/>
      <c r="FJ2" s="350"/>
      <c r="FK2" s="350"/>
      <c r="FL2" s="350"/>
      <c r="FM2" s="350"/>
      <c r="FN2" s="350"/>
      <c r="FO2" s="350"/>
      <c r="FP2" s="350"/>
      <c r="FQ2" s="350"/>
      <c r="FR2" s="350"/>
      <c r="FS2" s="350"/>
      <c r="FT2" s="350"/>
      <c r="FU2" s="350"/>
      <c r="FV2" s="350"/>
      <c r="FW2" s="350"/>
      <c r="FX2" s="350"/>
      <c r="FY2" s="350"/>
      <c r="FZ2" s="350"/>
      <c r="GA2" s="350"/>
      <c r="GB2" s="350"/>
      <c r="GC2" s="350"/>
      <c r="GD2" s="350"/>
      <c r="GE2" s="350"/>
      <c r="GF2" s="350"/>
      <c r="GG2" s="350"/>
      <c r="GH2" s="350"/>
      <c r="GI2" s="350"/>
      <c r="GJ2" s="350"/>
      <c r="GK2" s="350"/>
      <c r="GL2" s="350"/>
      <c r="GM2" s="350"/>
      <c r="GN2" s="350"/>
      <c r="GO2" s="350"/>
      <c r="GP2" s="350"/>
      <c r="GQ2" s="350"/>
      <c r="GR2" s="350"/>
      <c r="GS2" s="350"/>
      <c r="GT2" s="350"/>
      <c r="GU2" s="350"/>
      <c r="GV2" s="350"/>
      <c r="GW2" s="350"/>
      <c r="GX2" s="350"/>
      <c r="GY2" s="350"/>
      <c r="GZ2" s="350"/>
      <c r="HA2" s="350"/>
      <c r="HB2" s="350"/>
      <c r="HC2" s="350"/>
      <c r="HD2" s="350"/>
      <c r="HE2" s="350"/>
      <c r="HF2" s="350"/>
      <c r="HG2" s="350"/>
      <c r="HH2" s="350"/>
      <c r="HI2" s="350"/>
      <c r="HJ2" s="350"/>
      <c r="HK2" s="350"/>
      <c r="HL2" s="350"/>
      <c r="HM2" s="350"/>
      <c r="HN2" s="350"/>
      <c r="HO2" s="350"/>
      <c r="HP2" s="350"/>
      <c r="HQ2" s="350"/>
      <c r="HR2" s="350"/>
      <c r="HS2" s="350"/>
      <c r="HT2" s="350"/>
      <c r="HU2" s="350"/>
      <c r="HV2" s="350"/>
      <c r="HW2" s="350"/>
      <c r="HX2" s="350"/>
      <c r="HY2" s="350"/>
      <c r="HZ2" s="350"/>
      <c r="IA2" s="350"/>
      <c r="IB2" s="350"/>
      <c r="IC2" s="350"/>
      <c r="ID2" s="350"/>
      <c r="IE2" s="350"/>
      <c r="IF2" s="350"/>
      <c r="IG2" s="350"/>
      <c r="IH2" s="350"/>
      <c r="II2" s="350"/>
      <c r="IJ2" s="350"/>
      <c r="IK2" s="350"/>
      <c r="IL2" s="350"/>
      <c r="IM2" s="350"/>
      <c r="IN2" s="350"/>
      <c r="IO2" s="350"/>
      <c r="IP2" s="350"/>
      <c r="IQ2" s="350"/>
      <c r="IR2" s="350"/>
      <c r="IS2" s="350"/>
      <c r="IT2" s="350"/>
      <c r="IU2" s="350"/>
      <c r="IV2" s="350"/>
      <c r="IW2" s="350"/>
    </row>
    <row r="3" customFormat="false" ht="11.25" hidden="false" customHeight="false" outlineLevel="0" collapsed="false">
      <c r="A3" s="226" t="n">
        <v>36708</v>
      </c>
      <c r="B3" s="347" t="n">
        <f aca="false" t="array" ref="B3:B56">TRANSPOSE(P2!E4:BF4)</f>
        <v>0</v>
      </c>
      <c r="C3" s="347" t="n">
        <f aca="false" t="array" ref="C3:C56">TRANSPOSE(P2!E6:BF6)</f>
        <v>0</v>
      </c>
      <c r="D3" s="347" t="n">
        <f aca="false" t="array" ref="D3:D56">TRANSPOSE(P2!E8:BF8)</f>
        <v>0</v>
      </c>
      <c r="E3" s="347" t="n">
        <f aca="false" t="array" ref="E3:E56">TRANSPOSE(P2!E12:GZ12)</f>
        <v>0</v>
      </c>
      <c r="F3" s="347" t="n">
        <f aca="false" t="array" ref="F3:F56">TRANSPOSE(P2!E14:BF14)</f>
        <v>0</v>
      </c>
      <c r="H3" s="351" t="n">
        <f aca="false">B3-N3</f>
        <v>0</v>
      </c>
      <c r="I3" s="351" t="n">
        <f aca="false">C3-O3</f>
        <v>0</v>
      </c>
      <c r="J3" s="351" t="n">
        <f aca="false">D3-P3</f>
        <v>0</v>
      </c>
      <c r="K3" s="351" t="n">
        <f aca="false">E3-Q3</f>
        <v>0</v>
      </c>
      <c r="L3" s="351" t="n">
        <f aca="false">F3-R3</f>
        <v>0</v>
      </c>
      <c r="N3" s="347" t="n">
        <v>0</v>
      </c>
      <c r="O3" s="347" t="n">
        <v>0</v>
      </c>
      <c r="P3" s="347" t="n">
        <v>0</v>
      </c>
      <c r="Q3" s="347" t="n">
        <v>0</v>
      </c>
      <c r="R3" s="347" t="n">
        <v>0</v>
      </c>
    </row>
    <row r="4" customFormat="false" ht="11.25" hidden="false" customHeight="false" outlineLevel="0" collapsed="false">
      <c r="A4" s="226" t="n">
        <f aca="false">EOMONTH(A3,1)</f>
        <v>36769</v>
      </c>
      <c r="B4" s="347" t="n">
        <v>0</v>
      </c>
      <c r="C4" s="347" t="n">
        <v>0</v>
      </c>
      <c r="D4" s="347" t="n">
        <v>0</v>
      </c>
      <c r="E4" s="347" t="n">
        <v>0</v>
      </c>
      <c r="F4" s="347" t="n">
        <v>0</v>
      </c>
      <c r="H4" s="351" t="n">
        <f aca="false">B4-N4</f>
        <v>0</v>
      </c>
      <c r="I4" s="351" t="n">
        <f aca="false">C4-O4</f>
        <v>0</v>
      </c>
      <c r="J4" s="351" t="n">
        <f aca="false">D4-P4</f>
        <v>0</v>
      </c>
      <c r="K4" s="351" t="n">
        <f aca="false">E4-Q4</f>
        <v>0</v>
      </c>
      <c r="L4" s="351" t="n">
        <f aca="false">F4-R4</f>
        <v>0</v>
      </c>
      <c r="N4" s="347" t="n">
        <v>0</v>
      </c>
      <c r="O4" s="347" t="n">
        <v>0</v>
      </c>
      <c r="P4" s="347" t="n">
        <v>0</v>
      </c>
      <c r="Q4" s="347" t="n">
        <v>0</v>
      </c>
      <c r="R4" s="347" t="n">
        <v>0</v>
      </c>
    </row>
    <row r="5" customFormat="false" ht="11.25" hidden="false" customHeight="false" outlineLevel="0" collapsed="false">
      <c r="A5" s="226" t="n">
        <f aca="false">EOMONTH(A4,1)</f>
        <v>36799</v>
      </c>
      <c r="B5" s="347" t="n">
        <v>0</v>
      </c>
      <c r="C5" s="347" t="n">
        <v>0</v>
      </c>
      <c r="D5" s="347" t="n">
        <v>0</v>
      </c>
      <c r="E5" s="347" t="n">
        <v>0</v>
      </c>
      <c r="F5" s="347" t="n">
        <v>0</v>
      </c>
      <c r="H5" s="351" t="n">
        <f aca="false">B5-N5</f>
        <v>0</v>
      </c>
      <c r="I5" s="351" t="n">
        <f aca="false">C5-O5</f>
        <v>0</v>
      </c>
      <c r="J5" s="351" t="n">
        <f aca="false">D5-P5</f>
        <v>0</v>
      </c>
      <c r="K5" s="351" t="n">
        <f aca="false">E5-Q5</f>
        <v>0</v>
      </c>
      <c r="L5" s="351" t="n">
        <f aca="false">F5-R5</f>
        <v>0</v>
      </c>
      <c r="N5" s="347" t="n">
        <v>0</v>
      </c>
      <c r="O5" s="347" t="n">
        <v>0</v>
      </c>
      <c r="P5" s="347" t="n">
        <v>0</v>
      </c>
      <c r="Q5" s="347" t="n">
        <v>0</v>
      </c>
      <c r="R5" s="347" t="n">
        <v>0</v>
      </c>
    </row>
    <row r="6" customFormat="false" ht="11.25" hidden="false" customHeight="false" outlineLevel="0" collapsed="false">
      <c r="A6" s="226" t="n">
        <f aca="false">EOMONTH(A5,1)</f>
        <v>36830</v>
      </c>
      <c r="B6" s="347" t="n">
        <v>0</v>
      </c>
      <c r="C6" s="347" t="n">
        <v>0</v>
      </c>
      <c r="D6" s="347" t="n">
        <v>0</v>
      </c>
      <c r="E6" s="347" t="n">
        <v>0</v>
      </c>
      <c r="F6" s="347" t="n">
        <v>0</v>
      </c>
      <c r="H6" s="351" t="n">
        <f aca="false">B6-N6</f>
        <v>0</v>
      </c>
      <c r="I6" s="351" t="n">
        <f aca="false">C6-O6</f>
        <v>0</v>
      </c>
      <c r="J6" s="351" t="n">
        <f aca="false">D6-P6</f>
        <v>0</v>
      </c>
      <c r="K6" s="351" t="n">
        <f aca="false">E6-Q6</f>
        <v>0</v>
      </c>
      <c r="L6" s="351" t="n">
        <f aca="false">F6-R6</f>
        <v>0</v>
      </c>
      <c r="N6" s="347" t="n">
        <v>0</v>
      </c>
      <c r="O6" s="347" t="n">
        <v>0</v>
      </c>
      <c r="P6" s="347" t="n">
        <v>0</v>
      </c>
      <c r="Q6" s="347" t="n">
        <v>0</v>
      </c>
      <c r="R6" s="347" t="n">
        <v>0</v>
      </c>
    </row>
    <row r="7" customFormat="false" ht="11.25" hidden="false" customHeight="false" outlineLevel="0" collapsed="false">
      <c r="A7" s="226" t="n">
        <f aca="false">EOMONTH(A6,1)</f>
        <v>36860</v>
      </c>
      <c r="B7" s="347" t="n">
        <v>0</v>
      </c>
      <c r="C7" s="347" t="n">
        <v>0</v>
      </c>
      <c r="D7" s="347" t="n">
        <v>0</v>
      </c>
      <c r="E7" s="347" t="n">
        <v>0</v>
      </c>
      <c r="F7" s="347" t="n">
        <v>0</v>
      </c>
      <c r="H7" s="351" t="n">
        <f aca="false">B7-N7</f>
        <v>0</v>
      </c>
      <c r="I7" s="351" t="n">
        <f aca="false">C7-O7</f>
        <v>0</v>
      </c>
      <c r="J7" s="351" t="n">
        <f aca="false">D7-P7</f>
        <v>0</v>
      </c>
      <c r="K7" s="351" t="n">
        <f aca="false">E7-Q7</f>
        <v>0</v>
      </c>
      <c r="L7" s="351" t="n">
        <f aca="false">F7-R7</f>
        <v>0</v>
      </c>
      <c r="N7" s="347" t="n">
        <v>0</v>
      </c>
      <c r="O7" s="347" t="n">
        <v>0</v>
      </c>
      <c r="P7" s="347" t="n">
        <v>0</v>
      </c>
      <c r="Q7" s="347" t="n">
        <v>0</v>
      </c>
      <c r="R7" s="347" t="n">
        <v>0</v>
      </c>
    </row>
    <row r="8" customFormat="false" ht="11.25" hidden="false" customHeight="false" outlineLevel="0" collapsed="false">
      <c r="A8" s="226" t="n">
        <f aca="false">EOMONTH(A7,1)</f>
        <v>36891</v>
      </c>
      <c r="B8" s="347" t="n">
        <v>0</v>
      </c>
      <c r="C8" s="347" t="n">
        <v>0</v>
      </c>
      <c r="D8" s="347" t="n">
        <v>0</v>
      </c>
      <c r="E8" s="347" t="n">
        <v>0</v>
      </c>
      <c r="F8" s="347" t="n">
        <v>0</v>
      </c>
      <c r="H8" s="351" t="n">
        <f aca="false">B8-N8</f>
        <v>0</v>
      </c>
      <c r="I8" s="351" t="n">
        <f aca="false">C8-O8</f>
        <v>0</v>
      </c>
      <c r="J8" s="351" t="n">
        <f aca="false">D8-P8</f>
        <v>0</v>
      </c>
      <c r="K8" s="351" t="n">
        <f aca="false">E8-Q8</f>
        <v>0</v>
      </c>
      <c r="L8" s="351" t="n">
        <f aca="false">F8-R8</f>
        <v>0</v>
      </c>
      <c r="N8" s="347" t="n">
        <v>0</v>
      </c>
      <c r="O8" s="347" t="n">
        <v>0</v>
      </c>
      <c r="P8" s="347" t="n">
        <v>0</v>
      </c>
      <c r="Q8" s="347" t="n">
        <v>0</v>
      </c>
      <c r="R8" s="347" t="n">
        <v>0</v>
      </c>
    </row>
    <row r="9" customFormat="false" ht="11.25" hidden="false" customHeight="false" outlineLevel="0" collapsed="false">
      <c r="A9" s="226" t="n">
        <f aca="false">EOMONTH(A8,1)</f>
        <v>36922</v>
      </c>
      <c r="B9" s="347" t="n">
        <v>0</v>
      </c>
      <c r="C9" s="347" t="n">
        <v>0</v>
      </c>
      <c r="D9" s="347" t="n">
        <v>0</v>
      </c>
      <c r="E9" s="347" t="n">
        <v>0</v>
      </c>
      <c r="F9" s="347" t="n">
        <v>0</v>
      </c>
      <c r="H9" s="351" t="n">
        <f aca="false">B9-N9</f>
        <v>0</v>
      </c>
      <c r="I9" s="351" t="n">
        <f aca="false">C9-O9</f>
        <v>0</v>
      </c>
      <c r="J9" s="351" t="n">
        <f aca="false">D9-P9</f>
        <v>0</v>
      </c>
      <c r="K9" s="351" t="n">
        <f aca="false">E9-Q9</f>
        <v>0</v>
      </c>
      <c r="L9" s="351" t="n">
        <f aca="false">F9-R9</f>
        <v>0</v>
      </c>
      <c r="N9" s="347" t="n">
        <v>0</v>
      </c>
      <c r="O9" s="347" t="n">
        <v>0</v>
      </c>
      <c r="P9" s="347" t="n">
        <v>0</v>
      </c>
      <c r="Q9" s="347" t="n">
        <v>0</v>
      </c>
      <c r="R9" s="347" t="n">
        <v>0</v>
      </c>
    </row>
    <row r="10" customFormat="false" ht="11.25" hidden="false" customHeight="false" outlineLevel="0" collapsed="false">
      <c r="A10" s="226" t="n">
        <f aca="false">EOMONTH(A9,1)</f>
        <v>36950</v>
      </c>
      <c r="B10" s="347" t="n">
        <v>0</v>
      </c>
      <c r="C10" s="347" t="n">
        <v>0</v>
      </c>
      <c r="D10" s="347" t="n">
        <v>0</v>
      </c>
      <c r="E10" s="347" t="n">
        <v>0</v>
      </c>
      <c r="F10" s="347" t="n">
        <v>0</v>
      </c>
      <c r="H10" s="351" t="n">
        <f aca="false">B10-N10</f>
        <v>0</v>
      </c>
      <c r="I10" s="351" t="n">
        <f aca="false">C10-O10</f>
        <v>0</v>
      </c>
      <c r="J10" s="351" t="n">
        <f aca="false">D10-P10</f>
        <v>0</v>
      </c>
      <c r="K10" s="351" t="n">
        <f aca="false">E10-Q10</f>
        <v>0</v>
      </c>
      <c r="L10" s="351" t="n">
        <f aca="false">F10-R10</f>
        <v>0</v>
      </c>
      <c r="N10" s="347" t="n">
        <v>0</v>
      </c>
      <c r="O10" s="347" t="n">
        <v>0</v>
      </c>
      <c r="P10" s="347" t="n">
        <v>0</v>
      </c>
      <c r="Q10" s="347" t="n">
        <v>0</v>
      </c>
      <c r="R10" s="347" t="n">
        <v>0</v>
      </c>
    </row>
    <row r="11" customFormat="false" ht="11.25" hidden="false" customHeight="false" outlineLevel="0" collapsed="false">
      <c r="A11" s="226" t="n">
        <f aca="false">EOMONTH(A10,1)</f>
        <v>36981</v>
      </c>
      <c r="B11" s="347" t="n">
        <v>0</v>
      </c>
      <c r="C11" s="347" t="n">
        <v>0</v>
      </c>
      <c r="D11" s="347" t="n">
        <v>0</v>
      </c>
      <c r="E11" s="347" t="n">
        <v>0</v>
      </c>
      <c r="F11" s="347" t="n">
        <v>0</v>
      </c>
      <c r="H11" s="351" t="n">
        <f aca="false">B11-N11</f>
        <v>0</v>
      </c>
      <c r="I11" s="351" t="n">
        <f aca="false">C11-O11</f>
        <v>0</v>
      </c>
      <c r="J11" s="351" t="n">
        <f aca="false">D11-P11</f>
        <v>0</v>
      </c>
      <c r="K11" s="351" t="n">
        <f aca="false">E11-Q11</f>
        <v>0</v>
      </c>
      <c r="L11" s="351" t="n">
        <f aca="false">F11-R11</f>
        <v>0</v>
      </c>
      <c r="N11" s="347" t="n">
        <v>0</v>
      </c>
      <c r="O11" s="347" t="n">
        <v>0</v>
      </c>
      <c r="P11" s="347" t="n">
        <v>0</v>
      </c>
      <c r="Q11" s="347" t="n">
        <v>0</v>
      </c>
      <c r="R11" s="347" t="n">
        <v>0</v>
      </c>
    </row>
    <row r="12" customFormat="false" ht="11.25" hidden="false" customHeight="false" outlineLevel="0" collapsed="false">
      <c r="A12" s="226" t="n">
        <f aca="false">EOMONTH(A11,1)</f>
        <v>37011</v>
      </c>
      <c r="B12" s="347" t="n">
        <v>0</v>
      </c>
      <c r="C12" s="347" t="n">
        <v>0</v>
      </c>
      <c r="D12" s="347" t="n">
        <v>0</v>
      </c>
      <c r="E12" s="347" t="n">
        <v>0</v>
      </c>
      <c r="F12" s="347" t="n">
        <v>0</v>
      </c>
      <c r="H12" s="351" t="n">
        <f aca="false">B12-N12</f>
        <v>0</v>
      </c>
      <c r="I12" s="351" t="n">
        <f aca="false">C12-O12</f>
        <v>0</v>
      </c>
      <c r="J12" s="351" t="n">
        <f aca="false">D12-P12</f>
        <v>0</v>
      </c>
      <c r="K12" s="351" t="n">
        <f aca="false">E12-Q12</f>
        <v>0</v>
      </c>
      <c r="L12" s="351" t="n">
        <f aca="false">F12-R12</f>
        <v>0</v>
      </c>
      <c r="N12" s="347" t="n">
        <v>0</v>
      </c>
      <c r="O12" s="347" t="n">
        <v>0</v>
      </c>
      <c r="P12" s="347" t="n">
        <v>0</v>
      </c>
      <c r="Q12" s="347" t="n">
        <v>0</v>
      </c>
      <c r="R12" s="347" t="n">
        <v>0</v>
      </c>
    </row>
    <row r="13" customFormat="false" ht="12.75" hidden="false" customHeight="true" outlineLevel="0" collapsed="false">
      <c r="A13" s="226" t="n">
        <f aca="false">EOMONTH(A12,1)</f>
        <v>37042</v>
      </c>
      <c r="B13" s="347" t="n">
        <v>0</v>
      </c>
      <c r="C13" s="347" t="n">
        <v>0</v>
      </c>
      <c r="D13" s="347" t="n">
        <v>0</v>
      </c>
      <c r="E13" s="347" t="n">
        <v>0</v>
      </c>
      <c r="F13" s="347" t="n">
        <v>0</v>
      </c>
      <c r="H13" s="351" t="n">
        <f aca="false">B13-N13</f>
        <v>0</v>
      </c>
      <c r="I13" s="351" t="n">
        <f aca="false">C13-O13</f>
        <v>0</v>
      </c>
      <c r="J13" s="351" t="n">
        <f aca="false">D13-P13</f>
        <v>0</v>
      </c>
      <c r="K13" s="351" t="n">
        <f aca="false">E13-Q13</f>
        <v>0</v>
      </c>
      <c r="L13" s="351" t="n">
        <f aca="false">F13-R13</f>
        <v>0</v>
      </c>
      <c r="N13" s="347" t="n">
        <v>0</v>
      </c>
      <c r="O13" s="347" t="n">
        <v>0</v>
      </c>
      <c r="P13" s="347" t="n">
        <v>0</v>
      </c>
      <c r="Q13" s="347" t="n">
        <v>0</v>
      </c>
      <c r="R13" s="347" t="n">
        <v>0</v>
      </c>
    </row>
    <row r="14" customFormat="false" ht="12.75" hidden="false" customHeight="true" outlineLevel="0" collapsed="false">
      <c r="A14" s="226" t="n">
        <f aca="false">EOMONTH(A13,1)</f>
        <v>37072</v>
      </c>
      <c r="B14" s="347" t="n">
        <v>0</v>
      </c>
      <c r="C14" s="347" t="n">
        <v>0</v>
      </c>
      <c r="D14" s="347" t="n">
        <v>0</v>
      </c>
      <c r="E14" s="347" t="n">
        <v>0</v>
      </c>
      <c r="F14" s="347" t="n">
        <v>0</v>
      </c>
      <c r="H14" s="351" t="n">
        <f aca="false">B14-N14</f>
        <v>0</v>
      </c>
      <c r="I14" s="351" t="n">
        <f aca="false">C14-O14</f>
        <v>0</v>
      </c>
      <c r="J14" s="351" t="n">
        <f aca="false">D14-P14</f>
        <v>0</v>
      </c>
      <c r="K14" s="351" t="n">
        <f aca="false">E14-Q14</f>
        <v>0</v>
      </c>
      <c r="L14" s="351" t="n">
        <f aca="false">F14-R14</f>
        <v>0</v>
      </c>
      <c r="N14" s="347" t="n">
        <v>0</v>
      </c>
      <c r="O14" s="347" t="n">
        <v>0</v>
      </c>
      <c r="P14" s="347" t="n">
        <v>0</v>
      </c>
      <c r="Q14" s="347" t="n">
        <v>0</v>
      </c>
      <c r="R14" s="347" t="n">
        <v>0</v>
      </c>
    </row>
    <row r="15" customFormat="false" ht="12.75" hidden="false" customHeight="true" outlineLevel="0" collapsed="false">
      <c r="A15" s="226" t="n">
        <f aca="false">EOMONTH(A14,1)</f>
        <v>37103</v>
      </c>
      <c r="B15" s="347" t="n">
        <v>0</v>
      </c>
      <c r="C15" s="347" t="n">
        <v>0</v>
      </c>
      <c r="D15" s="347" t="n">
        <v>0</v>
      </c>
      <c r="E15" s="347" t="n">
        <v>0</v>
      </c>
      <c r="F15" s="347" t="n">
        <v>0</v>
      </c>
      <c r="H15" s="351" t="n">
        <f aca="false">B15-N15</f>
        <v>0</v>
      </c>
      <c r="I15" s="351" t="n">
        <f aca="false">C15-O15</f>
        <v>0</v>
      </c>
      <c r="J15" s="351" t="n">
        <f aca="false">D15-P15</f>
        <v>0</v>
      </c>
      <c r="K15" s="351" t="n">
        <f aca="false">E15-Q15</f>
        <v>0</v>
      </c>
      <c r="L15" s="351" t="n">
        <f aca="false">F15-R15</f>
        <v>0</v>
      </c>
      <c r="N15" s="347" t="n">
        <v>0</v>
      </c>
      <c r="O15" s="347" t="n">
        <v>0</v>
      </c>
      <c r="P15" s="347" t="n">
        <v>0</v>
      </c>
      <c r="Q15" s="347" t="n">
        <v>0</v>
      </c>
      <c r="R15" s="347" t="n">
        <v>0</v>
      </c>
    </row>
    <row r="16" customFormat="false" ht="12.75" hidden="false" customHeight="true" outlineLevel="0" collapsed="false">
      <c r="A16" s="226" t="n">
        <f aca="false">EOMONTH(A15,1)</f>
        <v>37134</v>
      </c>
      <c r="B16" s="347" t="n">
        <v>0</v>
      </c>
      <c r="C16" s="347" t="n">
        <v>0</v>
      </c>
      <c r="D16" s="347" t="n">
        <v>0</v>
      </c>
      <c r="E16" s="347" t="n">
        <v>0</v>
      </c>
      <c r="F16" s="347" t="n">
        <v>0</v>
      </c>
      <c r="H16" s="351" t="n">
        <f aca="false">B16-N16</f>
        <v>0</v>
      </c>
      <c r="I16" s="351" t="n">
        <f aca="false">C16-O16</f>
        <v>0</v>
      </c>
      <c r="J16" s="351" t="n">
        <f aca="false">D16-P16</f>
        <v>0</v>
      </c>
      <c r="K16" s="351" t="n">
        <f aca="false">E16-Q16</f>
        <v>0</v>
      </c>
      <c r="L16" s="351" t="n">
        <f aca="false">F16-R16</f>
        <v>0</v>
      </c>
      <c r="N16" s="347" t="n">
        <v>0</v>
      </c>
      <c r="O16" s="347" t="n">
        <v>0</v>
      </c>
      <c r="P16" s="347" t="n">
        <v>0</v>
      </c>
      <c r="Q16" s="347" t="n">
        <v>0</v>
      </c>
      <c r="R16" s="347" t="n">
        <v>0</v>
      </c>
    </row>
    <row r="17" customFormat="false" ht="12.75" hidden="false" customHeight="true" outlineLevel="0" collapsed="false">
      <c r="A17" s="226" t="n">
        <f aca="false">EOMONTH(A16,1)</f>
        <v>37164</v>
      </c>
      <c r="B17" s="347" t="n">
        <v>0</v>
      </c>
      <c r="C17" s="347" t="n">
        <v>0</v>
      </c>
      <c r="D17" s="347" t="n">
        <v>0</v>
      </c>
      <c r="E17" s="347" t="n">
        <v>0</v>
      </c>
      <c r="F17" s="347" t="n">
        <v>0</v>
      </c>
      <c r="H17" s="351" t="n">
        <f aca="false">B17-N17</f>
        <v>0</v>
      </c>
      <c r="I17" s="351" t="n">
        <f aca="false">C17-O17</f>
        <v>0</v>
      </c>
      <c r="J17" s="351" t="n">
        <f aca="false">D17-P17</f>
        <v>0</v>
      </c>
      <c r="K17" s="351" t="n">
        <f aca="false">E17-Q17</f>
        <v>0</v>
      </c>
      <c r="L17" s="351" t="n">
        <f aca="false">F17-R17</f>
        <v>0</v>
      </c>
      <c r="N17" s="347" t="n">
        <v>0</v>
      </c>
      <c r="O17" s="347" t="n">
        <v>0</v>
      </c>
      <c r="P17" s="347" t="n">
        <v>0</v>
      </c>
      <c r="Q17" s="347" t="n">
        <v>0</v>
      </c>
      <c r="R17" s="347" t="n">
        <v>0</v>
      </c>
    </row>
    <row r="18" customFormat="false" ht="12.75" hidden="false" customHeight="true" outlineLevel="0" collapsed="false">
      <c r="A18" s="226" t="n">
        <f aca="false">EOMONTH(A17,1)</f>
        <v>37195</v>
      </c>
      <c r="B18" s="347" t="n">
        <v>24</v>
      </c>
      <c r="C18" s="347" t="n">
        <v>27</v>
      </c>
      <c r="D18" s="347" t="n">
        <v>27.25</v>
      </c>
      <c r="E18" s="347" t="n">
        <v>27.75</v>
      </c>
      <c r="F18" s="347" t="n">
        <v>27</v>
      </c>
      <c r="H18" s="351" t="n">
        <f aca="false">B18-N18</f>
        <v>0.5</v>
      </c>
      <c r="I18" s="351" t="n">
        <f aca="false">C18-O18</f>
        <v>1.5</v>
      </c>
      <c r="J18" s="351" t="n">
        <f aca="false">D18-P18</f>
        <v>1.3</v>
      </c>
      <c r="K18" s="351" t="n">
        <f aca="false">E18-Q18</f>
        <v>1.5</v>
      </c>
      <c r="L18" s="351" t="n">
        <f aca="false">F18-R18</f>
        <v>1.5</v>
      </c>
      <c r="N18" s="347" t="n">
        <v>23.5</v>
      </c>
      <c r="O18" s="347" t="n">
        <v>25.5</v>
      </c>
      <c r="P18" s="347" t="n">
        <v>25.95</v>
      </c>
      <c r="Q18" s="347" t="n">
        <v>26.25</v>
      </c>
      <c r="R18" s="347" t="n">
        <v>25.5</v>
      </c>
    </row>
    <row r="19" customFormat="false" ht="12.75" hidden="false" customHeight="true" outlineLevel="0" collapsed="false">
      <c r="A19" s="226" t="n">
        <f aca="false">EOMONTH(A18,1)</f>
        <v>37225</v>
      </c>
      <c r="B19" s="347" t="n">
        <v>28</v>
      </c>
      <c r="C19" s="347" t="n">
        <v>28.75</v>
      </c>
      <c r="D19" s="347" t="n">
        <v>28</v>
      </c>
      <c r="E19" s="347" t="n">
        <v>28.25</v>
      </c>
      <c r="F19" s="347" t="n">
        <v>27</v>
      </c>
      <c r="H19" s="351" t="n">
        <f aca="false">B19-N19</f>
        <v>1</v>
      </c>
      <c r="I19" s="351" t="n">
        <f aca="false">C19-O19</f>
        <v>1</v>
      </c>
      <c r="J19" s="351" t="n">
        <f aca="false">D19-P19</f>
        <v>0</v>
      </c>
      <c r="K19" s="351" t="n">
        <f aca="false">E19-Q19</f>
        <v>1.25</v>
      </c>
      <c r="L19" s="351" t="n">
        <f aca="false">F19-R19</f>
        <v>1.5</v>
      </c>
      <c r="N19" s="347" t="n">
        <v>27</v>
      </c>
      <c r="O19" s="347" t="n">
        <v>27.75</v>
      </c>
      <c r="P19" s="347" t="n">
        <v>28</v>
      </c>
      <c r="Q19" s="347" t="n">
        <v>27</v>
      </c>
      <c r="R19" s="347" t="n">
        <v>25.5</v>
      </c>
    </row>
    <row r="20" customFormat="false" ht="12.75" hidden="false" customHeight="true" outlineLevel="0" collapsed="false">
      <c r="A20" s="226" t="n">
        <f aca="false">EOMONTH(A19,1)</f>
        <v>37256</v>
      </c>
      <c r="B20" s="347" t="n">
        <v>36</v>
      </c>
      <c r="C20" s="347" t="n">
        <v>36.25</v>
      </c>
      <c r="D20" s="347" t="n">
        <v>36</v>
      </c>
      <c r="E20" s="347" t="n">
        <v>33.5</v>
      </c>
      <c r="F20" s="347" t="n">
        <v>31.5</v>
      </c>
      <c r="H20" s="351" t="n">
        <f aca="false">B20-N20</f>
        <v>1.5</v>
      </c>
      <c r="I20" s="351" t="n">
        <f aca="false">C20-O20</f>
        <v>1.5</v>
      </c>
      <c r="J20" s="351" t="n">
        <f aca="false">D20-P20</f>
        <v>1.5</v>
      </c>
      <c r="K20" s="351" t="n">
        <f aca="false">E20-Q20</f>
        <v>1</v>
      </c>
      <c r="L20" s="351" t="n">
        <f aca="false">F20-R20</f>
        <v>1.25</v>
      </c>
      <c r="N20" s="347" t="n">
        <v>34.5</v>
      </c>
      <c r="O20" s="347" t="n">
        <v>34.75</v>
      </c>
      <c r="P20" s="347" t="n">
        <v>34.5</v>
      </c>
      <c r="Q20" s="347" t="n">
        <v>32.5</v>
      </c>
      <c r="R20" s="347" t="n">
        <v>30.25</v>
      </c>
    </row>
    <row r="21" customFormat="false" ht="12.75" hidden="false" customHeight="true" outlineLevel="0" collapsed="false">
      <c r="A21" s="226" t="n">
        <f aca="false">EOMONTH(A20,1)</f>
        <v>37287</v>
      </c>
      <c r="B21" s="347" t="n">
        <v>35.85</v>
      </c>
      <c r="C21" s="347" t="n">
        <v>35.6</v>
      </c>
      <c r="D21" s="347" t="n">
        <v>35.75</v>
      </c>
      <c r="E21" s="347" t="n">
        <v>34</v>
      </c>
      <c r="F21" s="347" t="n">
        <v>31.75</v>
      </c>
      <c r="H21" s="351" t="n">
        <f aca="false">B21-N21</f>
        <v>1.1</v>
      </c>
      <c r="I21" s="351" t="n">
        <f aca="false">C21-O21</f>
        <v>1.1</v>
      </c>
      <c r="J21" s="351" t="n">
        <f aca="false">D21-P21</f>
        <v>0.25</v>
      </c>
      <c r="K21" s="351" t="n">
        <f aca="false">E21-Q21</f>
        <v>1.25</v>
      </c>
      <c r="L21" s="351" t="n">
        <f aca="false">F21-R21</f>
        <v>1.25</v>
      </c>
      <c r="N21" s="347" t="n">
        <v>34.75</v>
      </c>
      <c r="O21" s="347" t="n">
        <v>34.5</v>
      </c>
      <c r="P21" s="347" t="n">
        <v>35.5</v>
      </c>
      <c r="Q21" s="347" t="n">
        <v>32.75</v>
      </c>
      <c r="R21" s="347" t="n">
        <v>30.5</v>
      </c>
    </row>
    <row r="22" customFormat="false" ht="12.75" hidden="false" customHeight="true" outlineLevel="0" collapsed="false">
      <c r="A22" s="226" t="n">
        <f aca="false">EOMONTH(A21,1)</f>
        <v>37315</v>
      </c>
      <c r="B22" s="347" t="n">
        <v>34</v>
      </c>
      <c r="C22" s="347" t="n">
        <v>33.9</v>
      </c>
      <c r="D22" s="347" t="n">
        <v>35.5</v>
      </c>
      <c r="E22" s="347" t="n">
        <v>33.25</v>
      </c>
      <c r="F22" s="347" t="n">
        <v>31.25</v>
      </c>
      <c r="H22" s="351" t="n">
        <f aca="false">B22-N22</f>
        <v>0.899999999999999</v>
      </c>
      <c r="I22" s="351" t="n">
        <f aca="false">C22-O22</f>
        <v>0.899999999999999</v>
      </c>
      <c r="J22" s="351" t="n">
        <f aca="false">D22-P22</f>
        <v>0.5</v>
      </c>
      <c r="K22" s="351" t="n">
        <f aca="false">E22-Q22</f>
        <v>1.25</v>
      </c>
      <c r="L22" s="351" t="n">
        <f aca="false">F22-R22</f>
        <v>1.25</v>
      </c>
      <c r="N22" s="347" t="n">
        <v>33.1</v>
      </c>
      <c r="O22" s="347" t="n">
        <v>33</v>
      </c>
      <c r="P22" s="347" t="n">
        <v>35</v>
      </c>
      <c r="Q22" s="347" t="n">
        <v>32</v>
      </c>
      <c r="R22" s="347" t="n">
        <v>30</v>
      </c>
    </row>
    <row r="23" customFormat="false" ht="11.25" hidden="false" customHeight="false" outlineLevel="0" collapsed="false">
      <c r="A23" s="226" t="n">
        <f aca="false">EOMONTH(A22,1)</f>
        <v>37346</v>
      </c>
      <c r="B23" s="347" t="n">
        <v>30.5</v>
      </c>
      <c r="C23" s="347" t="n">
        <v>30.5</v>
      </c>
      <c r="D23" s="347" t="n">
        <v>33</v>
      </c>
      <c r="E23" s="347" t="n">
        <v>32.25</v>
      </c>
      <c r="F23" s="347" t="n">
        <v>30.5</v>
      </c>
      <c r="H23" s="351" t="n">
        <f aca="false">B23-N23</f>
        <v>1.5</v>
      </c>
      <c r="I23" s="351" t="n">
        <f aca="false">C23-O23</f>
        <v>1.5</v>
      </c>
      <c r="J23" s="351" t="n">
        <f aca="false">D23-P23</f>
        <v>0</v>
      </c>
      <c r="K23" s="351" t="n">
        <f aca="false">E23-Q23</f>
        <v>1</v>
      </c>
      <c r="L23" s="351" t="n">
        <f aca="false">F23-R23</f>
        <v>1</v>
      </c>
      <c r="N23" s="347" t="n">
        <v>29</v>
      </c>
      <c r="O23" s="347" t="n">
        <v>29</v>
      </c>
      <c r="P23" s="347" t="n">
        <v>33</v>
      </c>
      <c r="Q23" s="347" t="n">
        <v>31.25</v>
      </c>
      <c r="R23" s="347" t="n">
        <v>29.5</v>
      </c>
    </row>
    <row r="24" customFormat="false" ht="11.25" hidden="false" customHeight="false" outlineLevel="0" collapsed="false">
      <c r="A24" s="226" t="n">
        <f aca="false">EOMONTH(A23,1)</f>
        <v>37376</v>
      </c>
      <c r="B24" s="347" t="n">
        <v>28</v>
      </c>
      <c r="C24" s="347" t="n">
        <v>30</v>
      </c>
      <c r="D24" s="347" t="n">
        <v>30.5</v>
      </c>
      <c r="E24" s="347" t="n">
        <v>30.25</v>
      </c>
      <c r="F24" s="347" t="n">
        <v>29.75</v>
      </c>
      <c r="H24" s="351" t="n">
        <f aca="false">B24-N24</f>
        <v>0.5</v>
      </c>
      <c r="I24" s="351" t="n">
        <f aca="false">C24-O24</f>
        <v>0.5</v>
      </c>
      <c r="J24" s="351" t="n">
        <f aca="false">D24-P24</f>
        <v>0.25</v>
      </c>
      <c r="K24" s="351" t="n">
        <f aca="false">E24-Q24</f>
        <v>0.25</v>
      </c>
      <c r="L24" s="351" t="n">
        <f aca="false">F24-R24</f>
        <v>0.25</v>
      </c>
      <c r="N24" s="347" t="n">
        <v>27.5</v>
      </c>
      <c r="O24" s="347" t="n">
        <v>29.5</v>
      </c>
      <c r="P24" s="347" t="n">
        <v>30.25</v>
      </c>
      <c r="Q24" s="347" t="n">
        <v>30</v>
      </c>
      <c r="R24" s="347" t="n">
        <v>29.5</v>
      </c>
    </row>
    <row r="25" customFormat="false" ht="11.25" hidden="false" customHeight="false" outlineLevel="0" collapsed="false">
      <c r="A25" s="226" t="n">
        <f aca="false">EOMONTH(A24,1)</f>
        <v>37407</v>
      </c>
      <c r="B25" s="347" t="n">
        <v>26.5</v>
      </c>
      <c r="C25" s="347" t="n">
        <v>29</v>
      </c>
      <c r="D25" s="347" t="n">
        <v>30.5</v>
      </c>
      <c r="E25" s="347" t="n">
        <v>33.5</v>
      </c>
      <c r="F25" s="347" t="n">
        <v>34.5</v>
      </c>
      <c r="H25" s="351" t="n">
        <f aca="false">B25-N25</f>
        <v>0</v>
      </c>
      <c r="I25" s="351" t="n">
        <f aca="false">C25-O25</f>
        <v>0</v>
      </c>
      <c r="J25" s="351" t="n">
        <f aca="false">D25-P25</f>
        <v>0.25</v>
      </c>
      <c r="K25" s="351" t="n">
        <f aca="false">E25-Q25</f>
        <v>0.5</v>
      </c>
      <c r="L25" s="351" t="n">
        <f aca="false">F25-R25</f>
        <v>0.5</v>
      </c>
      <c r="N25" s="347" t="n">
        <v>26.5</v>
      </c>
      <c r="O25" s="347" t="n">
        <v>29</v>
      </c>
      <c r="P25" s="347" t="n">
        <v>30.25</v>
      </c>
      <c r="Q25" s="347" t="n">
        <v>33</v>
      </c>
      <c r="R25" s="347" t="n">
        <v>34</v>
      </c>
    </row>
    <row r="26" customFormat="false" ht="11.25" hidden="false" customHeight="false" outlineLevel="0" collapsed="false">
      <c r="A26" s="226" t="n">
        <f aca="false">EOMONTH(A25,1)</f>
        <v>37437</v>
      </c>
      <c r="B26" s="347" t="n">
        <v>28</v>
      </c>
      <c r="C26" s="347" t="n">
        <v>30.5</v>
      </c>
      <c r="D26" s="347" t="n">
        <v>37</v>
      </c>
      <c r="E26" s="347" t="n">
        <v>38</v>
      </c>
      <c r="F26" s="347" t="n">
        <v>42</v>
      </c>
      <c r="H26" s="351" t="n">
        <f aca="false">B26-N26</f>
        <v>0</v>
      </c>
      <c r="I26" s="351" t="n">
        <f aca="false">C26-O26</f>
        <v>0</v>
      </c>
      <c r="J26" s="351" t="n">
        <f aca="false">D26-P26</f>
        <v>0</v>
      </c>
      <c r="K26" s="351" t="n">
        <f aca="false">E26-Q26</f>
        <v>0.5</v>
      </c>
      <c r="L26" s="351" t="n">
        <f aca="false">F26-R26</f>
        <v>0.5</v>
      </c>
      <c r="N26" s="347" t="n">
        <v>28</v>
      </c>
      <c r="O26" s="347" t="n">
        <v>30.5</v>
      </c>
      <c r="P26" s="347" t="n">
        <v>37</v>
      </c>
      <c r="Q26" s="347" t="n">
        <v>37.5</v>
      </c>
      <c r="R26" s="347" t="n">
        <v>41.5</v>
      </c>
    </row>
    <row r="27" customFormat="false" ht="11.25" hidden="false" customHeight="false" outlineLevel="0" collapsed="false">
      <c r="A27" s="226" t="n">
        <f aca="false">EOMONTH(A26,1)</f>
        <v>37468</v>
      </c>
      <c r="B27" s="347" t="n">
        <v>41</v>
      </c>
      <c r="C27" s="347" t="n">
        <v>44</v>
      </c>
      <c r="D27" s="347" t="n">
        <v>46</v>
      </c>
      <c r="E27" s="347" t="n">
        <v>45.75</v>
      </c>
      <c r="F27" s="347" t="n">
        <v>50</v>
      </c>
      <c r="H27" s="351" t="n">
        <f aca="false">B27-N27</f>
        <v>0.5</v>
      </c>
      <c r="I27" s="351" t="n">
        <f aca="false">C27-O27</f>
        <v>0.5</v>
      </c>
      <c r="J27" s="351" t="n">
        <f aca="false">D27-P27</f>
        <v>0.75</v>
      </c>
      <c r="K27" s="351" t="n">
        <f aca="false">E27-Q27</f>
        <v>1</v>
      </c>
      <c r="L27" s="351" t="n">
        <f aca="false">F27-R27</f>
        <v>1</v>
      </c>
      <c r="N27" s="347" t="n">
        <v>40.5</v>
      </c>
      <c r="O27" s="347" t="n">
        <v>43.5</v>
      </c>
      <c r="P27" s="347" t="n">
        <v>45.25</v>
      </c>
      <c r="Q27" s="347" t="n">
        <v>44.75</v>
      </c>
      <c r="R27" s="347" t="n">
        <v>49</v>
      </c>
    </row>
    <row r="28" customFormat="false" ht="11.25" hidden="false" customHeight="false" outlineLevel="0" collapsed="false">
      <c r="A28" s="226" t="n">
        <f aca="false">EOMONTH(A27,1)</f>
        <v>37499</v>
      </c>
      <c r="B28" s="347" t="n">
        <v>48.5</v>
      </c>
      <c r="C28" s="347" t="n">
        <v>51</v>
      </c>
      <c r="D28" s="347" t="n">
        <v>53</v>
      </c>
      <c r="E28" s="347" t="n">
        <v>53</v>
      </c>
      <c r="F28" s="347" t="n">
        <v>58.5</v>
      </c>
      <c r="H28" s="351" t="n">
        <f aca="false">B28-N28</f>
        <v>0</v>
      </c>
      <c r="I28" s="351" t="n">
        <f aca="false">C28-O28</f>
        <v>0</v>
      </c>
      <c r="J28" s="351" t="n">
        <f aca="false">D28-P28</f>
        <v>0.75</v>
      </c>
      <c r="K28" s="351" t="n">
        <f aca="false">E28-Q28</f>
        <v>1.5</v>
      </c>
      <c r="L28" s="351" t="n">
        <f aca="false">F28-R28</f>
        <v>1.5</v>
      </c>
      <c r="N28" s="347" t="n">
        <v>48.5</v>
      </c>
      <c r="O28" s="347" t="n">
        <v>51</v>
      </c>
      <c r="P28" s="347" t="n">
        <v>52.25</v>
      </c>
      <c r="Q28" s="347" t="n">
        <v>51.5</v>
      </c>
      <c r="R28" s="347" t="n">
        <v>57</v>
      </c>
    </row>
    <row r="29" customFormat="false" ht="11.25" hidden="false" customHeight="false" outlineLevel="0" collapsed="false">
      <c r="A29" s="226" t="n">
        <f aca="false">EOMONTH(A28,1)</f>
        <v>37529</v>
      </c>
      <c r="B29" s="347" t="n">
        <v>41.5</v>
      </c>
      <c r="C29" s="347" t="n">
        <v>45</v>
      </c>
      <c r="D29" s="347" t="n">
        <v>44.5</v>
      </c>
      <c r="E29" s="347" t="n">
        <v>44.75</v>
      </c>
      <c r="F29" s="347" t="n">
        <v>48</v>
      </c>
      <c r="H29" s="351" t="n">
        <f aca="false">B29-N29</f>
        <v>0</v>
      </c>
      <c r="I29" s="351" t="n">
        <f aca="false">C29-O29</f>
        <v>0</v>
      </c>
      <c r="J29" s="351" t="n">
        <f aca="false">D29-P29</f>
        <v>0.25</v>
      </c>
      <c r="K29" s="351" t="n">
        <f aca="false">E29-Q29</f>
        <v>1</v>
      </c>
      <c r="L29" s="351" t="n">
        <f aca="false">F29-R29</f>
        <v>1</v>
      </c>
      <c r="N29" s="347" t="n">
        <v>41.5</v>
      </c>
      <c r="O29" s="347" t="n">
        <v>45</v>
      </c>
      <c r="P29" s="347" t="n">
        <v>44.25</v>
      </c>
      <c r="Q29" s="347" t="n">
        <v>43.75</v>
      </c>
      <c r="R29" s="347" t="n">
        <v>47</v>
      </c>
    </row>
    <row r="30" customFormat="false" ht="11.25" hidden="false" customHeight="false" outlineLevel="0" collapsed="false">
      <c r="A30" s="226" t="n">
        <f aca="false">EOMONTH(A29,1)</f>
        <v>37560</v>
      </c>
      <c r="B30" s="347" t="n">
        <v>36</v>
      </c>
      <c r="C30" s="347" t="n">
        <v>35.5</v>
      </c>
      <c r="D30" s="347" t="n">
        <v>38</v>
      </c>
      <c r="E30" s="347" t="n">
        <v>37.25</v>
      </c>
      <c r="F30" s="347" t="n">
        <v>35.25</v>
      </c>
      <c r="H30" s="351" t="n">
        <f aca="false">B30-N30</f>
        <v>0</v>
      </c>
      <c r="I30" s="351" t="n">
        <f aca="false">C30-O30</f>
        <v>0</v>
      </c>
      <c r="J30" s="351" t="n">
        <f aca="false">D30-P30</f>
        <v>0</v>
      </c>
      <c r="K30" s="351" t="n">
        <f aca="false">E30-Q30</f>
        <v>1</v>
      </c>
      <c r="L30" s="351" t="n">
        <f aca="false">F30-R30</f>
        <v>1</v>
      </c>
      <c r="N30" s="347" t="n">
        <v>36</v>
      </c>
      <c r="O30" s="347" t="n">
        <v>35.5</v>
      </c>
      <c r="P30" s="347" t="n">
        <v>38</v>
      </c>
      <c r="Q30" s="347" t="n">
        <v>36.25</v>
      </c>
      <c r="R30" s="347" t="n">
        <v>34.25</v>
      </c>
    </row>
    <row r="31" customFormat="false" ht="11.25" hidden="false" customHeight="false" outlineLevel="0" collapsed="false">
      <c r="A31" s="226" t="n">
        <f aca="false">EOMONTH(A30,1)</f>
        <v>37590</v>
      </c>
      <c r="B31" s="347" t="n">
        <v>34</v>
      </c>
      <c r="C31" s="347" t="n">
        <v>33.5</v>
      </c>
      <c r="D31" s="347" t="n">
        <v>34.5</v>
      </c>
      <c r="E31" s="347" t="n">
        <v>36.75</v>
      </c>
      <c r="F31" s="347" t="n">
        <v>33.75</v>
      </c>
      <c r="H31" s="351" t="n">
        <f aca="false">B31-N31</f>
        <v>0</v>
      </c>
      <c r="I31" s="351" t="n">
        <f aca="false">C31-O31</f>
        <v>0</v>
      </c>
      <c r="J31" s="351" t="n">
        <f aca="false">D31-P31</f>
        <v>-1.25</v>
      </c>
      <c r="K31" s="351" t="n">
        <f aca="false">E31-Q31</f>
        <v>1</v>
      </c>
      <c r="L31" s="351" t="n">
        <f aca="false">F31-R31</f>
        <v>1</v>
      </c>
      <c r="N31" s="347" t="n">
        <v>34</v>
      </c>
      <c r="O31" s="347" t="n">
        <v>33.5</v>
      </c>
      <c r="P31" s="347" t="n">
        <v>35.75</v>
      </c>
      <c r="Q31" s="347" t="n">
        <v>35.75</v>
      </c>
      <c r="R31" s="347" t="n">
        <v>32.75</v>
      </c>
    </row>
    <row r="32" customFormat="false" ht="11.25" hidden="false" customHeight="false" outlineLevel="0" collapsed="false">
      <c r="A32" s="226" t="n">
        <f aca="false">EOMONTH(A31,1)</f>
        <v>37621</v>
      </c>
      <c r="B32" s="347" t="n">
        <v>36.25</v>
      </c>
      <c r="C32" s="347" t="n">
        <v>35.75</v>
      </c>
      <c r="D32" s="347" t="n">
        <v>38.25</v>
      </c>
      <c r="E32" s="347" t="n">
        <v>38.75</v>
      </c>
      <c r="F32" s="347" t="n">
        <v>34.5</v>
      </c>
      <c r="H32" s="351" t="n">
        <f aca="false">B32-N32</f>
        <v>0</v>
      </c>
      <c r="I32" s="351" t="n">
        <f aca="false">C32-O32</f>
        <v>0</v>
      </c>
      <c r="J32" s="351" t="n">
        <f aca="false">D32-P32</f>
        <v>0.25</v>
      </c>
      <c r="K32" s="351" t="n">
        <f aca="false">E32-Q32</f>
        <v>1.25</v>
      </c>
      <c r="L32" s="351" t="n">
        <f aca="false">F32-R32</f>
        <v>1.25</v>
      </c>
      <c r="N32" s="347" t="n">
        <v>36.25</v>
      </c>
      <c r="O32" s="347" t="n">
        <v>35.75</v>
      </c>
      <c r="P32" s="347" t="n">
        <v>38</v>
      </c>
      <c r="Q32" s="347" t="n">
        <v>37.5</v>
      </c>
      <c r="R32" s="347" t="n">
        <v>33.25</v>
      </c>
    </row>
    <row r="33" customFormat="false" ht="11.25" hidden="false" customHeight="false" outlineLevel="0" collapsed="false">
      <c r="A33" s="226" t="n">
        <f aca="false">EOMONTH(A32,1)</f>
        <v>37652</v>
      </c>
      <c r="B33" s="347" t="n">
        <v>40</v>
      </c>
      <c r="C33" s="347" t="n">
        <v>39.75</v>
      </c>
      <c r="D33" s="347" t="n">
        <v>40</v>
      </c>
      <c r="E33" s="347" t="n">
        <v>39.5</v>
      </c>
      <c r="F33" s="347" t="n">
        <v>35.25</v>
      </c>
      <c r="H33" s="351" t="n">
        <f aca="false">B33-N33</f>
        <v>1</v>
      </c>
      <c r="I33" s="351" t="n">
        <f aca="false">C33-O33</f>
        <v>1</v>
      </c>
      <c r="J33" s="351" t="n">
        <f aca="false">D33-P33</f>
        <v>0</v>
      </c>
      <c r="K33" s="351" t="n">
        <f aca="false">E33-Q33</f>
        <v>0.5</v>
      </c>
      <c r="L33" s="351" t="n">
        <f aca="false">F33-R33</f>
        <v>0.5</v>
      </c>
      <c r="N33" s="347" t="n">
        <v>39</v>
      </c>
      <c r="O33" s="347" t="n">
        <v>38.75</v>
      </c>
      <c r="P33" s="347" t="n">
        <v>40</v>
      </c>
      <c r="Q33" s="347" t="n">
        <v>39</v>
      </c>
      <c r="R33" s="347" t="n">
        <v>34.75</v>
      </c>
    </row>
    <row r="34" customFormat="false" ht="11.25" hidden="false" customHeight="false" outlineLevel="0" collapsed="false">
      <c r="A34" s="226" t="n">
        <f aca="false">EOMONTH(A33,1)</f>
        <v>37680</v>
      </c>
      <c r="B34" s="347" t="n">
        <v>38.5</v>
      </c>
      <c r="C34" s="347" t="n">
        <v>38.25</v>
      </c>
      <c r="D34" s="347" t="n">
        <v>39</v>
      </c>
      <c r="E34" s="347" t="n">
        <v>38</v>
      </c>
      <c r="F34" s="347" t="n">
        <v>34.75</v>
      </c>
      <c r="H34" s="351" t="n">
        <f aca="false">B34-N34</f>
        <v>1</v>
      </c>
      <c r="I34" s="351" t="n">
        <f aca="false">C34-O34</f>
        <v>1</v>
      </c>
      <c r="J34" s="351" t="n">
        <f aca="false">D34-P34</f>
        <v>0</v>
      </c>
      <c r="K34" s="351" t="n">
        <f aca="false">E34-Q34</f>
        <v>0.5</v>
      </c>
      <c r="L34" s="351" t="n">
        <f aca="false">F34-R34</f>
        <v>0.5</v>
      </c>
      <c r="N34" s="347" t="n">
        <v>37.5</v>
      </c>
      <c r="O34" s="347" t="n">
        <v>37.25</v>
      </c>
      <c r="P34" s="347" t="n">
        <v>39</v>
      </c>
      <c r="Q34" s="347" t="n">
        <v>37.5</v>
      </c>
      <c r="R34" s="347" t="n">
        <v>34.25</v>
      </c>
    </row>
    <row r="35" customFormat="false" ht="11.25" hidden="false" customHeight="false" outlineLevel="0" collapsed="false">
      <c r="A35" s="226" t="n">
        <f aca="false">EOMONTH(A34,1)</f>
        <v>37711</v>
      </c>
      <c r="B35" s="347" t="n">
        <v>34</v>
      </c>
      <c r="C35" s="347" t="n">
        <v>34</v>
      </c>
      <c r="D35" s="347" t="n">
        <v>37</v>
      </c>
      <c r="E35" s="347" t="n">
        <v>36.5</v>
      </c>
      <c r="F35" s="347" t="n">
        <v>34.75</v>
      </c>
      <c r="H35" s="351" t="n">
        <f aca="false">B35-N35</f>
        <v>0.5</v>
      </c>
      <c r="I35" s="351" t="n">
        <f aca="false">C35-O35</f>
        <v>0.5</v>
      </c>
      <c r="J35" s="351" t="n">
        <f aca="false">D35-P35</f>
        <v>0.75</v>
      </c>
      <c r="K35" s="351" t="n">
        <f aca="false">E35-Q35</f>
        <v>0.5</v>
      </c>
      <c r="L35" s="351" t="n">
        <f aca="false">F35-R35</f>
        <v>0.5</v>
      </c>
      <c r="N35" s="347" t="n">
        <v>33.5</v>
      </c>
      <c r="O35" s="347" t="n">
        <v>33.5</v>
      </c>
      <c r="P35" s="347" t="n">
        <v>36.25</v>
      </c>
      <c r="Q35" s="347" t="n">
        <v>36</v>
      </c>
      <c r="R35" s="347" t="n">
        <v>34.25</v>
      </c>
    </row>
    <row r="36" customFormat="false" ht="11.25" hidden="false" customHeight="false" outlineLevel="0" collapsed="false">
      <c r="A36" s="226" t="n">
        <f aca="false">EOMONTH(A35,1)</f>
        <v>37741</v>
      </c>
      <c r="B36" s="347" t="n">
        <v>31</v>
      </c>
      <c r="C36" s="347" t="n">
        <v>34.25</v>
      </c>
      <c r="D36" s="347" t="n">
        <v>35</v>
      </c>
      <c r="E36" s="347" t="n">
        <v>36</v>
      </c>
      <c r="F36" s="347" t="n">
        <v>34.25</v>
      </c>
      <c r="H36" s="351" t="n">
        <f aca="false">B36-N36</f>
        <v>1</v>
      </c>
      <c r="I36" s="351" t="n">
        <f aca="false">C36-O36</f>
        <v>1.25</v>
      </c>
      <c r="J36" s="351" t="n">
        <f aca="false">D36-P36</f>
        <v>0.75</v>
      </c>
      <c r="K36" s="351" t="n">
        <f aca="false">E36-Q36</f>
        <v>0.5</v>
      </c>
      <c r="L36" s="351" t="n">
        <f aca="false">F36-R36</f>
        <v>0.5</v>
      </c>
      <c r="N36" s="347" t="n">
        <v>30</v>
      </c>
      <c r="O36" s="347" t="n">
        <v>33</v>
      </c>
      <c r="P36" s="347" t="n">
        <v>34.25</v>
      </c>
      <c r="Q36" s="347" t="n">
        <v>35.5</v>
      </c>
      <c r="R36" s="347" t="n">
        <v>33.75</v>
      </c>
    </row>
    <row r="37" customFormat="false" ht="11.25" hidden="false" customHeight="false" outlineLevel="0" collapsed="false">
      <c r="A37" s="226" t="n">
        <f aca="false">EOMONTH(A36,1)</f>
        <v>37772</v>
      </c>
      <c r="B37" s="347" t="n">
        <v>27.5</v>
      </c>
      <c r="C37" s="347" t="n">
        <v>30.75</v>
      </c>
      <c r="D37" s="347" t="n">
        <v>35</v>
      </c>
      <c r="E37" s="347" t="n">
        <v>36.5</v>
      </c>
      <c r="F37" s="347" t="n">
        <v>34.25</v>
      </c>
      <c r="H37" s="351" t="n">
        <f aca="false">B37-N37</f>
        <v>0.75</v>
      </c>
      <c r="I37" s="351" t="n">
        <f aca="false">C37-O37</f>
        <v>0.75</v>
      </c>
      <c r="J37" s="351" t="n">
        <f aca="false">D37-P37</f>
        <v>0</v>
      </c>
      <c r="K37" s="351" t="n">
        <f aca="false">E37-Q37</f>
        <v>0.5</v>
      </c>
      <c r="L37" s="351" t="n">
        <f aca="false">F37-R37</f>
        <v>0.5</v>
      </c>
      <c r="N37" s="347" t="n">
        <v>26.75</v>
      </c>
      <c r="O37" s="347" t="n">
        <v>30</v>
      </c>
      <c r="P37" s="347" t="n">
        <v>35</v>
      </c>
      <c r="Q37" s="347" t="n">
        <v>36</v>
      </c>
      <c r="R37" s="347" t="n">
        <v>33.75</v>
      </c>
    </row>
    <row r="38" customFormat="false" ht="11.25" hidden="false" customHeight="false" outlineLevel="0" collapsed="false">
      <c r="A38" s="226" t="n">
        <f aca="false">EOMONTH(A37,1)</f>
        <v>37802</v>
      </c>
      <c r="B38" s="347" t="n">
        <v>28.75</v>
      </c>
      <c r="C38" s="347" t="n">
        <v>32</v>
      </c>
      <c r="D38" s="347" t="n">
        <v>39.5</v>
      </c>
      <c r="E38" s="347" t="n">
        <v>41</v>
      </c>
      <c r="F38" s="347" t="n">
        <v>38.75</v>
      </c>
      <c r="H38" s="351" t="n">
        <f aca="false">B38-N38</f>
        <v>0.75</v>
      </c>
      <c r="I38" s="351" t="n">
        <f aca="false">C38-O38</f>
        <v>0.75</v>
      </c>
      <c r="J38" s="351" t="n">
        <f aca="false">D38-P38</f>
        <v>0.5</v>
      </c>
      <c r="K38" s="351" t="n">
        <f aca="false">E38-Q38</f>
        <v>0.5</v>
      </c>
      <c r="L38" s="351" t="n">
        <f aca="false">F38-R38</f>
        <v>0.5</v>
      </c>
      <c r="N38" s="347" t="n">
        <v>28</v>
      </c>
      <c r="O38" s="347" t="n">
        <v>31.25</v>
      </c>
      <c r="P38" s="347" t="n">
        <v>39</v>
      </c>
      <c r="Q38" s="347" t="n">
        <v>40.5</v>
      </c>
      <c r="R38" s="347" t="n">
        <v>38.25</v>
      </c>
    </row>
    <row r="39" customFormat="false" ht="11.25" hidden="false" customHeight="false" outlineLevel="0" collapsed="false">
      <c r="A39" s="226" t="n">
        <f aca="false">EOMONTH(A38,1)</f>
        <v>37833</v>
      </c>
      <c r="B39" s="347" t="n">
        <v>47</v>
      </c>
      <c r="C39" s="347" t="n">
        <v>51.5</v>
      </c>
      <c r="D39" s="347" t="n">
        <v>49.5</v>
      </c>
      <c r="E39" s="347" t="n">
        <v>55</v>
      </c>
      <c r="F39" s="347" t="n">
        <v>53.25</v>
      </c>
      <c r="H39" s="351" t="n">
        <f aca="false">B39-N39</f>
        <v>0.5</v>
      </c>
      <c r="I39" s="351" t="n">
        <f aca="false">C39-O39</f>
        <v>0.5</v>
      </c>
      <c r="J39" s="351" t="n">
        <f aca="false">D39-P39</f>
        <v>0.25</v>
      </c>
      <c r="K39" s="351" t="n">
        <f aca="false">E39-Q39</f>
        <v>0.5</v>
      </c>
      <c r="L39" s="351" t="n">
        <f aca="false">F39-R39</f>
        <v>0.5</v>
      </c>
      <c r="N39" s="347" t="n">
        <v>46.5</v>
      </c>
      <c r="O39" s="347" t="n">
        <v>51</v>
      </c>
      <c r="P39" s="347" t="n">
        <v>49.25</v>
      </c>
      <c r="Q39" s="347" t="n">
        <v>54.5</v>
      </c>
      <c r="R39" s="347" t="n">
        <v>52.75</v>
      </c>
    </row>
    <row r="40" customFormat="false" ht="11.25" hidden="false" customHeight="false" outlineLevel="0" collapsed="false">
      <c r="A40" s="226" t="n">
        <f aca="false">EOMONTH(A39,1)</f>
        <v>37864</v>
      </c>
      <c r="B40" s="347" t="n">
        <v>55</v>
      </c>
      <c r="C40" s="347" t="n">
        <v>58.5</v>
      </c>
      <c r="D40" s="347" t="n">
        <v>58.5</v>
      </c>
      <c r="E40" s="347" t="n">
        <v>61.25</v>
      </c>
      <c r="F40" s="347" t="n">
        <v>59.75</v>
      </c>
      <c r="H40" s="351" t="n">
        <f aca="false">B40-N40</f>
        <v>0</v>
      </c>
      <c r="I40" s="351" t="n">
        <f aca="false">C40-O40</f>
        <v>0</v>
      </c>
      <c r="J40" s="351" t="n">
        <f aca="false">D40-P40</f>
        <v>0.5</v>
      </c>
      <c r="K40" s="351" t="n">
        <f aca="false">E40-Q40</f>
        <v>0.5</v>
      </c>
      <c r="L40" s="351" t="n">
        <f aca="false">F40-R40</f>
        <v>0.5</v>
      </c>
      <c r="N40" s="347" t="n">
        <v>55</v>
      </c>
      <c r="O40" s="347" t="n">
        <v>58.5</v>
      </c>
      <c r="P40" s="347" t="n">
        <v>58</v>
      </c>
      <c r="Q40" s="347" t="n">
        <v>60.75</v>
      </c>
      <c r="R40" s="347" t="n">
        <v>59.25</v>
      </c>
    </row>
    <row r="41" customFormat="false" ht="11.25" hidden="false" customHeight="false" outlineLevel="0" collapsed="false">
      <c r="A41" s="226" t="n">
        <f aca="false">EOMONTH(A40,1)</f>
        <v>37894</v>
      </c>
      <c r="B41" s="347" t="n">
        <v>45.5</v>
      </c>
      <c r="C41" s="347" t="n">
        <v>49</v>
      </c>
      <c r="D41" s="347" t="n">
        <v>53.5</v>
      </c>
      <c r="E41" s="347" t="n">
        <v>48.25</v>
      </c>
      <c r="F41" s="347" t="n">
        <v>47.25</v>
      </c>
      <c r="H41" s="351" t="n">
        <f aca="false">B41-N41</f>
        <v>1.25</v>
      </c>
      <c r="I41" s="351" t="n">
        <f aca="false">C41-O41</f>
        <v>1.25</v>
      </c>
      <c r="J41" s="351" t="n">
        <f aca="false">D41-P41</f>
        <v>0.5</v>
      </c>
      <c r="K41" s="351" t="n">
        <f aca="false">E41-Q41</f>
        <v>0.5</v>
      </c>
      <c r="L41" s="351" t="n">
        <f aca="false">F41-R41</f>
        <v>0.5</v>
      </c>
      <c r="N41" s="347" t="n">
        <v>44.25</v>
      </c>
      <c r="O41" s="347" t="n">
        <v>47.75</v>
      </c>
      <c r="P41" s="347" t="n">
        <v>53</v>
      </c>
      <c r="Q41" s="347" t="n">
        <v>47.75</v>
      </c>
      <c r="R41" s="347" t="n">
        <v>46.75</v>
      </c>
    </row>
    <row r="42" customFormat="false" ht="11.25" hidden="false" customHeight="false" outlineLevel="0" collapsed="false">
      <c r="A42" s="226" t="n">
        <f aca="false">EOMONTH(A41,1)</f>
        <v>37925</v>
      </c>
      <c r="B42" s="347" t="n">
        <v>39</v>
      </c>
      <c r="C42" s="347" t="n">
        <v>38.75</v>
      </c>
      <c r="D42" s="347" t="n">
        <v>39.75</v>
      </c>
      <c r="E42" s="347" t="n">
        <v>38</v>
      </c>
      <c r="F42" s="347" t="n">
        <v>36.75</v>
      </c>
      <c r="H42" s="351" t="n">
        <f aca="false">B42-N42</f>
        <v>0.75</v>
      </c>
      <c r="I42" s="351" t="n">
        <f aca="false">C42-O42</f>
        <v>0.75</v>
      </c>
      <c r="J42" s="351" t="n">
        <f aca="false">D42-P42</f>
        <v>0.5</v>
      </c>
      <c r="K42" s="351" t="n">
        <f aca="false">E42-Q42</f>
        <v>0.5</v>
      </c>
      <c r="L42" s="351" t="n">
        <f aca="false">F42-R42</f>
        <v>0.5</v>
      </c>
      <c r="N42" s="347" t="n">
        <v>38.25</v>
      </c>
      <c r="O42" s="347" t="n">
        <v>38</v>
      </c>
      <c r="P42" s="347" t="n">
        <v>39.25</v>
      </c>
      <c r="Q42" s="347" t="n">
        <v>37.5</v>
      </c>
      <c r="R42" s="347" t="n">
        <v>36.25</v>
      </c>
    </row>
    <row r="43" customFormat="false" ht="11.25" hidden="false" customHeight="false" outlineLevel="0" collapsed="false">
      <c r="A43" s="226" t="n">
        <f aca="false">EOMONTH(A42,1)</f>
        <v>37955</v>
      </c>
      <c r="B43" s="347" t="n">
        <v>35</v>
      </c>
      <c r="C43" s="347" t="n">
        <v>34.75</v>
      </c>
      <c r="D43" s="347" t="n">
        <v>37</v>
      </c>
      <c r="E43" s="347" t="n">
        <v>38.25</v>
      </c>
      <c r="F43" s="347" t="n">
        <v>35.25</v>
      </c>
      <c r="H43" s="351" t="n">
        <f aca="false">B43-N43</f>
        <v>0</v>
      </c>
      <c r="I43" s="351" t="n">
        <f aca="false">C43-O43</f>
        <v>0</v>
      </c>
      <c r="J43" s="351" t="n">
        <f aca="false">D43-P43</f>
        <v>-1.25</v>
      </c>
      <c r="K43" s="351" t="n">
        <f aca="false">E43-Q43</f>
        <v>0.5</v>
      </c>
      <c r="L43" s="351" t="n">
        <f aca="false">F43-R43</f>
        <v>0.5</v>
      </c>
      <c r="N43" s="347" t="n">
        <v>35</v>
      </c>
      <c r="O43" s="347" t="n">
        <v>34.75</v>
      </c>
      <c r="P43" s="347" t="n">
        <v>38.25</v>
      </c>
      <c r="Q43" s="347" t="n">
        <v>37.75</v>
      </c>
      <c r="R43" s="347" t="n">
        <v>34.75</v>
      </c>
    </row>
    <row r="44" customFormat="false" ht="11.25" hidden="false" customHeight="false" outlineLevel="0" collapsed="false">
      <c r="A44" s="226" t="n">
        <f aca="false">EOMONTH(A43,1)</f>
        <v>37986</v>
      </c>
      <c r="B44" s="347" t="n">
        <v>37.5</v>
      </c>
      <c r="C44" s="347" t="n">
        <v>37.25</v>
      </c>
      <c r="D44" s="347" t="n">
        <v>40.25</v>
      </c>
      <c r="E44" s="347" t="n">
        <v>39</v>
      </c>
      <c r="F44" s="347" t="n">
        <v>35.25</v>
      </c>
      <c r="H44" s="351" t="n">
        <f aca="false">B44-N44</f>
        <v>0</v>
      </c>
      <c r="I44" s="351" t="n">
        <f aca="false">C44-O44</f>
        <v>0</v>
      </c>
      <c r="J44" s="351" t="n">
        <f aca="false">D44-P44</f>
        <v>0</v>
      </c>
      <c r="K44" s="351" t="n">
        <f aca="false">E44-Q44</f>
        <v>0.5</v>
      </c>
      <c r="L44" s="351" t="n">
        <f aca="false">F44-R44</f>
        <v>0.5</v>
      </c>
      <c r="N44" s="347" t="n">
        <v>37.5</v>
      </c>
      <c r="O44" s="347" t="n">
        <v>37.25</v>
      </c>
      <c r="P44" s="347" t="n">
        <v>40.25</v>
      </c>
      <c r="Q44" s="347" t="n">
        <v>38.5</v>
      </c>
      <c r="R44" s="347" t="n">
        <v>34.75</v>
      </c>
    </row>
    <row r="45" customFormat="false" ht="11.25" hidden="false" customHeight="false" outlineLevel="0" collapsed="false">
      <c r="A45" s="226" t="n">
        <f aca="false">EOMONTH(A44,1)</f>
        <v>38017</v>
      </c>
      <c r="B45" s="347" t="n">
        <v>40.1</v>
      </c>
      <c r="C45" s="347" t="n">
        <v>40.27</v>
      </c>
      <c r="D45" s="347" t="n">
        <v>40.75</v>
      </c>
      <c r="E45" s="347" t="n">
        <v>40.15</v>
      </c>
      <c r="F45" s="347" t="n">
        <v>36.23</v>
      </c>
      <c r="H45" s="351" t="n">
        <f aca="false">B45-N45</f>
        <v>0.950000000000003</v>
      </c>
      <c r="I45" s="351" t="n">
        <f aca="false">C45-O45</f>
        <v>0.950000000000003</v>
      </c>
      <c r="J45" s="351" t="n">
        <f aca="false">D45-P45</f>
        <v>0.140000000000001</v>
      </c>
      <c r="K45" s="351" t="n">
        <f aca="false">E45-Q45</f>
        <v>0.5</v>
      </c>
      <c r="L45" s="351" t="n">
        <f aca="false">F45-R45</f>
        <v>0.5</v>
      </c>
      <c r="N45" s="347" t="n">
        <v>39.15</v>
      </c>
      <c r="O45" s="347" t="n">
        <v>39.32</v>
      </c>
      <c r="P45" s="347" t="n">
        <v>40.61</v>
      </c>
      <c r="Q45" s="347" t="n">
        <v>39.65</v>
      </c>
      <c r="R45" s="347" t="n">
        <v>35.73</v>
      </c>
    </row>
    <row r="46" customFormat="false" ht="11.25" hidden="false" customHeight="false" outlineLevel="0" collapsed="false">
      <c r="A46" s="226" t="n">
        <f aca="false">EOMONTH(A45,1)</f>
        <v>38046</v>
      </c>
      <c r="B46" s="347" t="n">
        <v>38.81</v>
      </c>
      <c r="C46" s="347" t="n">
        <v>38.98</v>
      </c>
      <c r="D46" s="347" t="n">
        <v>39.89</v>
      </c>
      <c r="E46" s="347" t="n">
        <v>38.87</v>
      </c>
      <c r="F46" s="347" t="n">
        <v>35.8</v>
      </c>
      <c r="H46" s="351" t="n">
        <f aca="false">B46-N46</f>
        <v>0.950000000000003</v>
      </c>
      <c r="I46" s="351" t="n">
        <f aca="false">C46-O46</f>
        <v>0.949999999999996</v>
      </c>
      <c r="J46" s="351" t="n">
        <f aca="false">D46-P46</f>
        <v>0.140000000000001</v>
      </c>
      <c r="K46" s="351" t="n">
        <f aca="false">E46-Q46</f>
        <v>0.5</v>
      </c>
      <c r="L46" s="351" t="n">
        <f aca="false">F46-R46</f>
        <v>0.5</v>
      </c>
      <c r="N46" s="347" t="n">
        <v>37.86</v>
      </c>
      <c r="O46" s="347" t="n">
        <v>38.03</v>
      </c>
      <c r="P46" s="347" t="n">
        <v>39.75</v>
      </c>
      <c r="Q46" s="347" t="n">
        <v>38.37</v>
      </c>
      <c r="R46" s="347" t="n">
        <v>35.3</v>
      </c>
    </row>
    <row r="47" customFormat="false" ht="11.25" hidden="false" customHeight="false" outlineLevel="0" collapsed="false">
      <c r="A47" s="226" t="n">
        <f aca="false">EOMONTH(A46,1)</f>
        <v>38077</v>
      </c>
      <c r="B47" s="347" t="n">
        <v>34.95</v>
      </c>
      <c r="C47" s="347" t="n">
        <v>35.32</v>
      </c>
      <c r="D47" s="347" t="n">
        <v>38.17</v>
      </c>
      <c r="E47" s="347" t="n">
        <v>37.58</v>
      </c>
      <c r="F47" s="347" t="n">
        <v>35.8</v>
      </c>
      <c r="H47" s="351" t="n">
        <f aca="false">B47-N47</f>
        <v>0.520000000000003</v>
      </c>
      <c r="I47" s="351" t="n">
        <f aca="false">C47-O47</f>
        <v>0.520000000000003</v>
      </c>
      <c r="J47" s="351" t="n">
        <f aca="false">D47-P47</f>
        <v>0.780000000000001</v>
      </c>
      <c r="K47" s="351" t="n">
        <f aca="false">E47-Q47</f>
        <v>0.5</v>
      </c>
      <c r="L47" s="351" t="n">
        <f aca="false">F47-R47</f>
        <v>0.5</v>
      </c>
      <c r="N47" s="347" t="n">
        <v>34.43</v>
      </c>
      <c r="O47" s="347" t="n">
        <v>34.8</v>
      </c>
      <c r="P47" s="347" t="n">
        <v>37.39</v>
      </c>
      <c r="Q47" s="347" t="n">
        <v>37.08</v>
      </c>
      <c r="R47" s="347" t="n">
        <v>35.3</v>
      </c>
    </row>
    <row r="48" customFormat="false" ht="11.25" hidden="false" customHeight="false" outlineLevel="0" collapsed="false">
      <c r="A48" s="226" t="n">
        <f aca="false">EOMONTH(A47,1)</f>
        <v>38107</v>
      </c>
      <c r="B48" s="347" t="n">
        <v>32.38</v>
      </c>
      <c r="C48" s="347" t="n">
        <v>35.54</v>
      </c>
      <c r="D48" s="347" t="n">
        <v>36.45</v>
      </c>
      <c r="E48" s="347" t="n">
        <v>37.16</v>
      </c>
      <c r="F48" s="347" t="n">
        <v>35.37</v>
      </c>
      <c r="H48" s="351" t="n">
        <f aca="false">B48-N48</f>
        <v>0.950000000000003</v>
      </c>
      <c r="I48" s="351" t="n">
        <f aca="false">C48-O48</f>
        <v>1.17</v>
      </c>
      <c r="J48" s="351" t="n">
        <f aca="false">D48-P48</f>
        <v>0.770000000000003</v>
      </c>
      <c r="K48" s="351" t="n">
        <f aca="false">E48-Q48</f>
        <v>0.5</v>
      </c>
      <c r="L48" s="351" t="n">
        <f aca="false">F48-R48</f>
        <v>0.5</v>
      </c>
      <c r="N48" s="347" t="n">
        <v>31.43</v>
      </c>
      <c r="O48" s="347" t="n">
        <v>34.37</v>
      </c>
      <c r="P48" s="347" t="n">
        <v>35.68</v>
      </c>
      <c r="Q48" s="347" t="n">
        <v>36.66</v>
      </c>
      <c r="R48" s="347" t="n">
        <v>34.87</v>
      </c>
    </row>
    <row r="49" customFormat="false" ht="11.25" hidden="false" customHeight="false" outlineLevel="0" collapsed="false">
      <c r="A49" s="226" t="n">
        <f aca="false">EOMONTH(A48,1)</f>
        <v>38138</v>
      </c>
      <c r="B49" s="347" t="n">
        <v>29.38</v>
      </c>
      <c r="C49" s="347" t="n">
        <v>32.53</v>
      </c>
      <c r="D49" s="347" t="n">
        <v>36.45</v>
      </c>
      <c r="E49" s="347" t="n">
        <v>37.59</v>
      </c>
      <c r="F49" s="347" t="n">
        <v>35.37</v>
      </c>
      <c r="H49" s="351" t="n">
        <f aca="false">B49-N49</f>
        <v>0.739999999999998</v>
      </c>
      <c r="I49" s="351" t="n">
        <f aca="false">C49-O49</f>
        <v>0.740000000000002</v>
      </c>
      <c r="J49" s="351" t="n">
        <f aca="false">D49-P49</f>
        <v>0.130000000000003</v>
      </c>
      <c r="K49" s="351" t="n">
        <f aca="false">E49-Q49</f>
        <v>0.5</v>
      </c>
      <c r="L49" s="351" t="n">
        <f aca="false">F49-R49</f>
        <v>0.5</v>
      </c>
      <c r="N49" s="347" t="n">
        <v>28.64</v>
      </c>
      <c r="O49" s="347" t="n">
        <v>31.79</v>
      </c>
      <c r="P49" s="347" t="n">
        <v>36.32</v>
      </c>
      <c r="Q49" s="347" t="n">
        <v>37.09</v>
      </c>
      <c r="R49" s="347" t="n">
        <v>34.87</v>
      </c>
    </row>
    <row r="50" customFormat="false" ht="11.25" hidden="false" customHeight="false" outlineLevel="0" collapsed="false">
      <c r="A50" s="226" t="n">
        <f aca="false">EOMONTH(A49,1)</f>
        <v>38168</v>
      </c>
      <c r="B50" s="347" t="n">
        <v>30.45</v>
      </c>
      <c r="C50" s="347" t="n">
        <v>33.6</v>
      </c>
      <c r="D50" s="347" t="n">
        <v>40.32</v>
      </c>
      <c r="E50" s="347" t="n">
        <v>41.44</v>
      </c>
      <c r="F50" s="347" t="n">
        <v>39.23</v>
      </c>
      <c r="H50" s="351" t="n">
        <f aca="false">B50-N50</f>
        <v>0.73</v>
      </c>
      <c r="I50" s="351" t="n">
        <f aca="false">C50-O50</f>
        <v>0.730000000000004</v>
      </c>
      <c r="J50" s="351" t="n">
        <f aca="false">D50-P50</f>
        <v>0.57</v>
      </c>
      <c r="K50" s="351" t="n">
        <f aca="false">E50-Q50</f>
        <v>0.5</v>
      </c>
      <c r="L50" s="351" t="n">
        <f aca="false">F50-R50</f>
        <v>0.5</v>
      </c>
      <c r="N50" s="347" t="n">
        <v>29.72</v>
      </c>
      <c r="O50" s="347" t="n">
        <v>32.87</v>
      </c>
      <c r="P50" s="347" t="n">
        <v>39.75</v>
      </c>
      <c r="Q50" s="347" t="n">
        <v>40.94</v>
      </c>
      <c r="R50" s="347" t="n">
        <v>38.73</v>
      </c>
    </row>
    <row r="51" customFormat="false" ht="11.25" hidden="false" customHeight="false" outlineLevel="0" collapsed="false">
      <c r="A51" s="226" t="n">
        <f aca="false">EOMONTH(A50,1)</f>
        <v>38199</v>
      </c>
      <c r="B51" s="347" t="n">
        <v>46.11</v>
      </c>
      <c r="C51" s="347" t="n">
        <v>50.39</v>
      </c>
      <c r="D51" s="347" t="n">
        <v>48.91</v>
      </c>
      <c r="E51" s="347" t="n">
        <v>53.41</v>
      </c>
      <c r="F51" s="347" t="n">
        <v>51.64</v>
      </c>
      <c r="H51" s="351" t="n">
        <f aca="false">B51-N51</f>
        <v>0.519999999999996</v>
      </c>
      <c r="I51" s="351" t="n">
        <f aca="false">C51-O51</f>
        <v>0.520000000000003</v>
      </c>
      <c r="J51" s="351" t="n">
        <f aca="false">D51-P51</f>
        <v>0.369999999999997</v>
      </c>
      <c r="K51" s="351" t="n">
        <f aca="false">E51-Q51</f>
        <v>0.5</v>
      </c>
      <c r="L51" s="351" t="n">
        <f aca="false">F51-R51</f>
        <v>0.490000000000002</v>
      </c>
      <c r="N51" s="347" t="n">
        <v>45.59</v>
      </c>
      <c r="O51" s="347" t="n">
        <v>49.87</v>
      </c>
      <c r="P51" s="347" t="n">
        <v>48.54</v>
      </c>
      <c r="Q51" s="347" t="n">
        <v>52.91</v>
      </c>
      <c r="R51" s="347" t="n">
        <v>51.15</v>
      </c>
    </row>
    <row r="52" customFormat="false" ht="11.25" hidden="false" customHeight="false" outlineLevel="0" collapsed="false">
      <c r="A52" s="226" t="n">
        <f aca="false">EOMONTH(A51,1)</f>
        <v>38230</v>
      </c>
      <c r="B52" s="347" t="n">
        <v>52.97</v>
      </c>
      <c r="C52" s="347" t="n">
        <v>56.41</v>
      </c>
      <c r="D52" s="347" t="n">
        <v>56.65</v>
      </c>
      <c r="E52" s="347" t="n">
        <v>58.75</v>
      </c>
      <c r="F52" s="347" t="n">
        <v>57.21</v>
      </c>
      <c r="H52" s="351" t="n">
        <f aca="false">B52-N52</f>
        <v>0.0899999999999963</v>
      </c>
      <c r="I52" s="351" t="n">
        <f aca="false">C52-O52</f>
        <v>0.0799999999999983</v>
      </c>
      <c r="J52" s="351" t="n">
        <f aca="false">D52-P52</f>
        <v>0.609999999999999</v>
      </c>
      <c r="K52" s="351" t="n">
        <f aca="false">E52-Q52</f>
        <v>0.490000000000002</v>
      </c>
      <c r="L52" s="351" t="n">
        <f aca="false">F52-R52</f>
        <v>0.5</v>
      </c>
      <c r="N52" s="347" t="n">
        <v>52.88</v>
      </c>
      <c r="O52" s="347" t="n">
        <v>56.33</v>
      </c>
      <c r="P52" s="347" t="n">
        <v>56.04</v>
      </c>
      <c r="Q52" s="347" t="n">
        <v>58.26</v>
      </c>
      <c r="R52" s="347" t="n">
        <v>56.71</v>
      </c>
    </row>
    <row r="53" customFormat="false" ht="11.25" hidden="false" customHeight="false" outlineLevel="0" collapsed="false">
      <c r="A53" s="226" t="n">
        <f aca="false">EOMONTH(A52,1)</f>
        <v>38260</v>
      </c>
      <c r="B53" s="347" t="n">
        <v>44.82</v>
      </c>
      <c r="C53" s="347" t="n">
        <v>48.24</v>
      </c>
      <c r="D53" s="347" t="n">
        <v>52.35</v>
      </c>
      <c r="E53" s="347" t="n">
        <v>47.64</v>
      </c>
      <c r="F53" s="347" t="n">
        <v>46.51</v>
      </c>
      <c r="H53" s="351" t="n">
        <f aca="false">B53-N53</f>
        <v>1.16</v>
      </c>
      <c r="I53" s="351" t="n">
        <f aca="false">C53-O53</f>
        <v>1.17</v>
      </c>
      <c r="J53" s="351" t="n">
        <f aca="false">D53-P53</f>
        <v>0.600000000000001</v>
      </c>
      <c r="K53" s="351" t="n">
        <f aca="false">E53-Q53</f>
        <v>0.5</v>
      </c>
      <c r="L53" s="351" t="n">
        <f aca="false">F53-R53</f>
        <v>0.5</v>
      </c>
      <c r="N53" s="347" t="n">
        <v>43.66</v>
      </c>
      <c r="O53" s="347" t="n">
        <v>47.07</v>
      </c>
      <c r="P53" s="347" t="n">
        <v>51.75</v>
      </c>
      <c r="Q53" s="347" t="n">
        <v>47.14</v>
      </c>
      <c r="R53" s="347" t="n">
        <v>46.01</v>
      </c>
    </row>
    <row r="54" customFormat="false" ht="11.25" hidden="false" customHeight="false" outlineLevel="0" collapsed="false">
      <c r="A54" s="226" t="n">
        <f aca="false">EOMONTH(A53,1)</f>
        <v>38291</v>
      </c>
      <c r="B54" s="347" t="n">
        <v>39.25</v>
      </c>
      <c r="C54" s="347" t="n">
        <v>39.42</v>
      </c>
      <c r="D54" s="347" t="n">
        <v>40.54</v>
      </c>
      <c r="E54" s="347" t="n">
        <v>38.88</v>
      </c>
      <c r="F54" s="347" t="n">
        <v>37.52</v>
      </c>
      <c r="H54" s="351" t="n">
        <f aca="false">B54-N54</f>
        <v>0.740000000000002</v>
      </c>
      <c r="I54" s="351" t="n">
        <f aca="false">C54-O54</f>
        <v>0.740000000000002</v>
      </c>
      <c r="J54" s="351" t="n">
        <f aca="false">D54-P54</f>
        <v>0.57</v>
      </c>
      <c r="K54" s="351" t="n">
        <f aca="false">E54-Q54</f>
        <v>0.5</v>
      </c>
      <c r="L54" s="351" t="n">
        <f aca="false">F54-R54</f>
        <v>0.5</v>
      </c>
      <c r="N54" s="347" t="n">
        <v>38.51</v>
      </c>
      <c r="O54" s="347" t="n">
        <v>38.68</v>
      </c>
      <c r="P54" s="347" t="n">
        <v>39.97</v>
      </c>
      <c r="Q54" s="347" t="n">
        <v>38.38</v>
      </c>
      <c r="R54" s="347" t="n">
        <v>37.02</v>
      </c>
    </row>
    <row r="55" customFormat="false" ht="11.25" hidden="false" customHeight="false" outlineLevel="0" collapsed="false">
      <c r="A55" s="226" t="n">
        <f aca="false">EOMONTH(A54,1)</f>
        <v>38321</v>
      </c>
      <c r="B55" s="347" t="n">
        <v>35.82</v>
      </c>
      <c r="C55" s="347" t="n">
        <v>35.98</v>
      </c>
      <c r="D55" s="347" t="n">
        <v>38</v>
      </c>
      <c r="E55" s="347" t="n">
        <v>39.09</v>
      </c>
      <c r="F55" s="347" t="n">
        <v>36.23</v>
      </c>
      <c r="H55" s="351" t="n">
        <f aca="false">B55-N55</f>
        <v>0.0900000000000034</v>
      </c>
      <c r="I55" s="351" t="n">
        <f aca="false">C55-O55</f>
        <v>0.0999999999999943</v>
      </c>
      <c r="J55" s="351" t="n">
        <f aca="false">D55-P55</f>
        <v>-1.11</v>
      </c>
      <c r="K55" s="351" t="n">
        <f aca="false">E55-Q55</f>
        <v>0.5</v>
      </c>
      <c r="L55" s="351" t="n">
        <f aca="false">F55-R55</f>
        <v>0.5</v>
      </c>
      <c r="N55" s="347" t="n">
        <v>35.73</v>
      </c>
      <c r="O55" s="347" t="n">
        <v>35.88</v>
      </c>
      <c r="P55" s="347" t="n">
        <v>39.11</v>
      </c>
      <c r="Q55" s="347" t="n">
        <v>38.59</v>
      </c>
      <c r="R55" s="347" t="n">
        <v>35.73</v>
      </c>
    </row>
    <row r="56" customFormat="false" ht="11.25" hidden="false" customHeight="false" outlineLevel="0" collapsed="false">
      <c r="A56" s="226" t="n">
        <f aca="false">EOMONTH(A55,1)</f>
        <v>38352</v>
      </c>
      <c r="B56" s="347" t="n">
        <v>37.96</v>
      </c>
      <c r="C56" s="347" t="n">
        <v>38.13</v>
      </c>
      <c r="D56" s="347" t="n">
        <v>40.97</v>
      </c>
      <c r="E56" s="347" t="n">
        <v>39.73</v>
      </c>
      <c r="F56" s="347" t="n">
        <v>36.23</v>
      </c>
      <c r="H56" s="351" t="n">
        <f aca="false">B56-N56</f>
        <v>0.0900000000000034</v>
      </c>
      <c r="I56" s="351" t="n">
        <f aca="false">C56-O56</f>
        <v>0.0900000000000034</v>
      </c>
      <c r="J56" s="351" t="n">
        <f aca="false">D56-P56</f>
        <v>0.140000000000001</v>
      </c>
      <c r="K56" s="351" t="n">
        <f aca="false">E56-Q56</f>
        <v>0.5</v>
      </c>
      <c r="L56" s="351" t="n">
        <f aca="false">F56-R56</f>
        <v>0.5</v>
      </c>
      <c r="N56" s="347" t="n">
        <v>37.87</v>
      </c>
      <c r="O56" s="347" t="n">
        <v>38.04</v>
      </c>
      <c r="P56" s="347" t="n">
        <v>40.83</v>
      </c>
      <c r="Q56" s="347" t="n">
        <v>39.23</v>
      </c>
      <c r="R56" s="347" t="n">
        <v>35.73</v>
      </c>
    </row>
    <row r="57" customFormat="false" ht="11.25" hidden="false" customHeight="false" outlineLevel="0" collapsed="false">
      <c r="A57" s="226"/>
      <c r="H57" s="351"/>
      <c r="I57" s="351"/>
      <c r="J57" s="351"/>
      <c r="K57" s="351"/>
      <c r="L57" s="351"/>
    </row>
    <row r="58" customFormat="false" ht="11.25" hidden="false" customHeight="false" outlineLevel="0" collapsed="false">
      <c r="A58" s="352" t="s">
        <v>119</v>
      </c>
      <c r="B58" s="347" t="n">
        <f aca="false">SUM(P2!K4:V4)/12</f>
        <v>7.33333333333333</v>
      </c>
      <c r="C58" s="347" t="n">
        <f aca="false">SUM(P2!K6:V6)/12</f>
        <v>7.66666666666667</v>
      </c>
      <c r="D58" s="347" t="n">
        <f aca="false">SUM(P2!K8:V8)/12</f>
        <v>7.60416666666667</v>
      </c>
      <c r="E58" s="347" t="n">
        <f aca="false">SUM(P2!K12:V12)/12</f>
        <v>7.45833333333333</v>
      </c>
      <c r="F58" s="347" t="n">
        <f aca="false">SUM(P2!K14:V14)/12</f>
        <v>7.125</v>
      </c>
      <c r="H58" s="351" t="n">
        <f aca="false">B58-N58</f>
        <v>0.25</v>
      </c>
      <c r="I58" s="351" t="n">
        <f aca="false">C58-O58</f>
        <v>0.333333333333334</v>
      </c>
      <c r="J58" s="351" t="n">
        <f aca="false">D58-P58</f>
        <v>0.233333333333333</v>
      </c>
      <c r="K58" s="351" t="n">
        <f aca="false">E58-Q58</f>
        <v>0.3125</v>
      </c>
      <c r="L58" s="351" t="n">
        <f aca="false">F58-R58</f>
        <v>0.354166666666667</v>
      </c>
      <c r="N58" s="347" t="n">
        <v>7.08333333333333</v>
      </c>
      <c r="O58" s="347" t="n">
        <v>7.33333333333333</v>
      </c>
      <c r="P58" s="347" t="n">
        <v>7.37083333333333</v>
      </c>
      <c r="Q58" s="347" t="n">
        <v>7.14583333333333</v>
      </c>
      <c r="R58" s="347" t="n">
        <v>6.77083333333333</v>
      </c>
    </row>
    <row r="59" customFormat="false" ht="11.25" hidden="false" customHeight="false" outlineLevel="0" collapsed="false">
      <c r="A59" s="352" t="s">
        <v>120</v>
      </c>
      <c r="B59" s="347" t="n">
        <f aca="false">SUM(P2!W4:AH4)/12</f>
        <v>35.0083333333333</v>
      </c>
      <c r="C59" s="347" t="n">
        <f aca="false">SUM(P2!W6:AH6)/12</f>
        <v>36.1875</v>
      </c>
      <c r="D59" s="347" t="n">
        <f aca="false">SUM(P2!W8:AH8)/12</f>
        <v>38.0416666666667</v>
      </c>
      <c r="E59" s="347" t="n">
        <f aca="false">SUM(P2!W12:AH12)/12</f>
        <v>38.125</v>
      </c>
      <c r="F59" s="347" t="n">
        <f aca="false">SUM(P2!W14:AH14)/12</f>
        <v>38.3125</v>
      </c>
      <c r="H59" s="351" t="n">
        <f aca="false">B59-N59</f>
        <v>0.375</v>
      </c>
      <c r="I59" s="351" t="n">
        <f aca="false">C59-O59</f>
        <v>0.375</v>
      </c>
      <c r="J59" s="351" t="n">
        <f aca="false">D59-P59</f>
        <v>0.166666666666664</v>
      </c>
      <c r="K59" s="351" t="n">
        <f aca="false">E59-Q59</f>
        <v>0.958333333333336</v>
      </c>
      <c r="L59" s="351" t="n">
        <f aca="false">F59-R59</f>
        <v>0.958333333333336</v>
      </c>
      <c r="N59" s="347" t="n">
        <v>34.6333333333333</v>
      </c>
      <c r="O59" s="347" t="n">
        <v>35.8125</v>
      </c>
      <c r="P59" s="347" t="n">
        <v>37.875</v>
      </c>
      <c r="Q59" s="347" t="n">
        <v>37.1666666666667</v>
      </c>
      <c r="R59" s="347" t="n">
        <v>37.3541666666667</v>
      </c>
    </row>
    <row r="60" customFormat="false" ht="11.25" hidden="false" customHeight="false" outlineLevel="0" collapsed="false">
      <c r="A60" s="352" t="s">
        <v>121</v>
      </c>
      <c r="B60" s="347" t="n">
        <f aca="false">SUM(P2!AI4:AT4)/12</f>
        <v>38.2291666666667</v>
      </c>
      <c r="C60" s="347" t="n">
        <f aca="false">SUM(P2!AI6:AT6)/12</f>
        <v>39.8958333333333</v>
      </c>
      <c r="D60" s="347" t="n">
        <f aca="false">SUM(P2!AI8:AT8)/12</f>
        <v>42</v>
      </c>
      <c r="E60" s="347" t="n">
        <f aca="false">SUM(P2!AI12:AT12)/12</f>
        <v>42.2708333333333</v>
      </c>
      <c r="F60" s="347" t="n">
        <f aca="false">SUM(P2!AI14:AT14)/12</f>
        <v>39.9583333333333</v>
      </c>
      <c r="H60" s="351" t="n">
        <f aca="false">B60-N60</f>
        <v>0.625</v>
      </c>
      <c r="I60" s="351" t="n">
        <f aca="false">C60-O60</f>
        <v>0.645833333333336</v>
      </c>
      <c r="J60" s="351" t="n">
        <f aca="false">D60-P60</f>
        <v>0.208333333333336</v>
      </c>
      <c r="K60" s="351" t="n">
        <f aca="false">E60-Q60</f>
        <v>0.5</v>
      </c>
      <c r="L60" s="351" t="n">
        <f aca="false">F60-R60</f>
        <v>0.5</v>
      </c>
      <c r="N60" s="347" t="n">
        <v>37.6041666666667</v>
      </c>
      <c r="O60" s="347" t="n">
        <v>39.25</v>
      </c>
      <c r="P60" s="347" t="n">
        <v>41.7916666666667</v>
      </c>
      <c r="Q60" s="347" t="n">
        <v>41.7708333333333</v>
      </c>
      <c r="R60" s="347" t="n">
        <v>39.4583333333333</v>
      </c>
    </row>
    <row r="61" customFormat="false" ht="11.25" hidden="false" customHeight="false" outlineLevel="0" collapsed="false">
      <c r="A61" s="352" t="s">
        <v>122</v>
      </c>
      <c r="B61" s="347" t="n">
        <f aca="false">SUM(P2!AU4:BF4)/12</f>
        <v>38.5833333333333</v>
      </c>
      <c r="C61" s="347" t="n">
        <f aca="false">SUM(P2!AU6:BF6)/12</f>
        <v>40.4008333333333</v>
      </c>
      <c r="D61" s="347" t="n">
        <f aca="false">SUM(P2!AU8:BF8)/12</f>
        <v>42.4541666666667</v>
      </c>
      <c r="E61" s="347" t="n">
        <f aca="false">SUM(P2!AU12:BF12)/12</f>
        <v>42.5241666666667</v>
      </c>
      <c r="F61" s="347" t="n">
        <f aca="false">SUM(P2!AU14:BF14)/12</f>
        <v>40.2616666666667</v>
      </c>
      <c r="H61" s="351" t="n">
        <f aca="false">B61-N61</f>
        <v>0.627499999999998</v>
      </c>
      <c r="I61" s="351" t="n">
        <f aca="false">C61-O61</f>
        <v>0.646666666666668</v>
      </c>
      <c r="J61" s="351" t="n">
        <f aca="false">D61-P61</f>
        <v>0.30916666666667</v>
      </c>
      <c r="K61" s="351" t="n">
        <f aca="false">E61-Q61</f>
        <v>0.499166666666667</v>
      </c>
      <c r="L61" s="351" t="n">
        <f aca="false">F61-R61</f>
        <v>0.49916666666666</v>
      </c>
      <c r="N61" s="347" t="n">
        <v>37.9558333333333</v>
      </c>
      <c r="O61" s="347" t="n">
        <v>39.7541666666667</v>
      </c>
      <c r="P61" s="347" t="n">
        <v>42.145</v>
      </c>
      <c r="Q61" s="347" t="n">
        <v>42.025</v>
      </c>
      <c r="R61" s="347" t="n">
        <v>39.7625</v>
      </c>
    </row>
    <row r="62" customFormat="false" ht="11.25" hidden="false" customHeight="false" outlineLevel="0" collapsed="false">
      <c r="A62" s="352" t="s">
        <v>123</v>
      </c>
      <c r="B62" s="347" t="n">
        <f aca="false">SUM(P2!BG4:BR4)/12</f>
        <v>38.9333333333333</v>
      </c>
      <c r="C62" s="347" t="n">
        <f aca="false">SUM(P2!BG6:BR6)/12</f>
        <v>40.9016666666667</v>
      </c>
      <c r="D62" s="347" t="n">
        <f aca="false">SUM(P2!BG8:BR8)/12</f>
        <v>42.9033333333333</v>
      </c>
      <c r="E62" s="347" t="n">
        <f aca="false">SUM(P2!BG12:BR12)/12</f>
        <v>42.8225</v>
      </c>
      <c r="F62" s="347" t="n">
        <f aca="false">SUM(P2!BG14:BR14)/12</f>
        <v>40.56</v>
      </c>
      <c r="H62" s="351" t="n">
        <f aca="false">B62-N62</f>
        <v>0.625</v>
      </c>
      <c r="I62" s="351" t="n">
        <f aca="false">C62-O62</f>
        <v>0.644999999999996</v>
      </c>
      <c r="J62" s="351" t="n">
        <f aca="false">D62-P62</f>
        <v>0.410000000000004</v>
      </c>
      <c r="K62" s="351" t="n">
        <f aca="false">E62-Q62</f>
        <v>0.5</v>
      </c>
      <c r="L62" s="351" t="n">
        <f aca="false">F62-R62</f>
        <v>0.5</v>
      </c>
      <c r="N62" s="347" t="n">
        <v>38.3083333333333</v>
      </c>
      <c r="O62" s="347" t="n">
        <v>40.2566666666667</v>
      </c>
      <c r="P62" s="347" t="n">
        <v>42.4933333333333</v>
      </c>
      <c r="Q62" s="347" t="n">
        <v>42.3225</v>
      </c>
      <c r="R62" s="347" t="n">
        <v>40.06</v>
      </c>
    </row>
    <row r="63" customFormat="false" ht="11.25" hidden="false" customHeight="false" outlineLevel="0" collapsed="false">
      <c r="A63" s="352" t="s">
        <v>124</v>
      </c>
      <c r="B63" s="347" t="n">
        <f aca="false">SUM(P2!BS4:CD4)/12</f>
        <v>39.2816666666667</v>
      </c>
      <c r="C63" s="347" t="n">
        <f aca="false">SUM(P2!BS6:CD6)/12</f>
        <v>41.6541666666667</v>
      </c>
      <c r="D63" s="347" t="n">
        <f aca="false">SUM(P2!BS8:CD8)/12</f>
        <v>43.3025</v>
      </c>
      <c r="E63" s="347" t="n">
        <f aca="false">SUM(P2!BS12:CD12)/12</f>
        <v>43.0725</v>
      </c>
      <c r="F63" s="347" t="n">
        <f aca="false">SUM(P2!BS14:CD14)/12</f>
        <v>40.8591666666667</v>
      </c>
      <c r="H63" s="351" t="n">
        <f aca="false">B63-N63</f>
        <v>0.625000000000007</v>
      </c>
      <c r="I63" s="351" t="n">
        <f aca="false">C63-O63</f>
        <v>0.646666666666661</v>
      </c>
      <c r="J63" s="351" t="n">
        <f aca="false">D63-P63</f>
        <v>0.458333333333336</v>
      </c>
      <c r="K63" s="351" t="n">
        <f aca="false">E63-Q63</f>
        <v>0.500833333333333</v>
      </c>
      <c r="L63" s="351" t="n">
        <f aca="false">F63-R63</f>
        <v>0.49916666666666</v>
      </c>
      <c r="N63" s="347" t="n">
        <v>38.6566666666667</v>
      </c>
      <c r="O63" s="347" t="n">
        <v>41.0075</v>
      </c>
      <c r="P63" s="347" t="n">
        <v>42.8441666666667</v>
      </c>
      <c r="Q63" s="347" t="n">
        <v>42.5716666666667</v>
      </c>
      <c r="R63" s="347" t="n">
        <v>40.36</v>
      </c>
    </row>
    <row r="64" customFormat="false" ht="11.25" hidden="false" customHeight="false" outlineLevel="0" collapsed="false">
      <c r="A64" s="352" t="s">
        <v>125</v>
      </c>
      <c r="B64" s="347" t="n">
        <f aca="false">SUM(P2!CE4:CP4)/12</f>
        <v>39.5316666666667</v>
      </c>
      <c r="C64" s="347" t="n">
        <f aca="false">SUM(P2!CE6:CP6)/12</f>
        <v>42.605</v>
      </c>
      <c r="D64" s="347" t="n">
        <f aca="false">SUM(P2!CE8:CP8)/12</f>
        <v>43.6525</v>
      </c>
      <c r="E64" s="347" t="n">
        <f aca="false">SUM(P2!CE12:CP12)/12</f>
        <v>43.3225</v>
      </c>
      <c r="F64" s="347" t="n">
        <f aca="false">SUM(P2!CE14:CP14)/12</f>
        <v>41.1616666666667</v>
      </c>
      <c r="H64" s="351" t="n">
        <f aca="false">B64-N64</f>
        <v>0.623333333333335</v>
      </c>
      <c r="I64" s="351" t="n">
        <f aca="false">C64-O64</f>
        <v>0.645833333333329</v>
      </c>
      <c r="J64" s="351" t="n">
        <f aca="false">D64-P64</f>
        <v>0.457500000000003</v>
      </c>
      <c r="K64" s="351" t="n">
        <f aca="false">E64-Q64</f>
        <v>0.499166666666675</v>
      </c>
      <c r="L64" s="351" t="n">
        <f aca="false">F64-R64</f>
        <v>0.499166666666667</v>
      </c>
      <c r="N64" s="347" t="n">
        <v>38.9083333333333</v>
      </c>
      <c r="O64" s="347" t="n">
        <v>41.9591666666667</v>
      </c>
      <c r="P64" s="347" t="n">
        <v>43.195</v>
      </c>
      <c r="Q64" s="347" t="n">
        <v>42.8233333333333</v>
      </c>
      <c r="R64" s="347" t="n">
        <v>40.6625</v>
      </c>
    </row>
    <row r="65" customFormat="false" ht="11.25" hidden="false" customHeight="false" outlineLevel="0" collapsed="false">
      <c r="A65" s="352" t="s">
        <v>126</v>
      </c>
      <c r="B65" s="347" t="n">
        <f aca="false">SUM(P2!CQ4:DB4)/12</f>
        <v>40.0333333333333</v>
      </c>
      <c r="C65" s="347" t="n">
        <f aca="false">SUM(P2!CQ6:DB6)/12</f>
        <v>43.5533333333333</v>
      </c>
      <c r="D65" s="347" t="n">
        <f aca="false">SUM(P2!CQ8:DB8)/12</f>
        <v>44.0033333333333</v>
      </c>
      <c r="E65" s="347" t="n">
        <f aca="false">SUM(P2!CQ12:DB12)/12</f>
        <v>43.5733333333333</v>
      </c>
      <c r="F65" s="347" t="n">
        <f aca="false">SUM(P2!CQ14:DB14)/12</f>
        <v>41.4608333333333</v>
      </c>
      <c r="H65" s="351" t="n">
        <f aca="false">B65-N65</f>
        <v>0.62416666666666</v>
      </c>
      <c r="I65" s="351" t="n">
        <f aca="false">C65-O65</f>
        <v>0.645000000000003</v>
      </c>
      <c r="J65" s="351" t="n">
        <f aca="false">D65-P65</f>
        <v>0.45750000000001</v>
      </c>
      <c r="K65" s="351" t="n">
        <f aca="false">E65-Q65</f>
        <v>0.5</v>
      </c>
      <c r="L65" s="351" t="n">
        <f aca="false">F65-R65</f>
        <v>0.502499999999998</v>
      </c>
      <c r="N65" s="347" t="n">
        <v>39.4091666666667</v>
      </c>
      <c r="O65" s="347" t="n">
        <v>42.9083333333333</v>
      </c>
      <c r="P65" s="347" t="n">
        <v>43.5458333333333</v>
      </c>
      <c r="Q65" s="347" t="n">
        <v>43.0733333333333</v>
      </c>
      <c r="R65" s="347" t="n">
        <v>40.9583333333333</v>
      </c>
    </row>
    <row r="66" customFormat="false" ht="11.25" hidden="false" customHeight="false" outlineLevel="0" collapsed="false">
      <c r="A66" s="352" t="s">
        <v>127</v>
      </c>
      <c r="B66" s="347" t="n">
        <f aca="false">SUM(P2!DC4:DN4)/12</f>
        <v>40.5333333333333</v>
      </c>
      <c r="C66" s="347" t="n">
        <f aca="false">SUM(P2!DC6:DN6)/12</f>
        <v>44.6033333333333</v>
      </c>
      <c r="D66" s="347" t="n">
        <f aca="false">SUM(P2!DC8:DN8)/12</f>
        <v>44.3533333333333</v>
      </c>
      <c r="E66" s="347" t="n">
        <f aca="false">SUM(P2!DC12:DN12)/12</f>
        <v>43.8241666666667</v>
      </c>
      <c r="F66" s="347" t="n">
        <f aca="false">SUM(P2!DC14:DN14)/12</f>
        <v>41.7608333333333</v>
      </c>
      <c r="H66" s="351" t="n">
        <f aca="false">B66-N66</f>
        <v>0.624166666666667</v>
      </c>
      <c r="I66" s="351" t="n">
        <f aca="false">C66-O66</f>
        <v>0.64500000000001</v>
      </c>
      <c r="J66" s="351" t="n">
        <f aca="false">D66-P66</f>
        <v>0.458333333333329</v>
      </c>
      <c r="K66" s="351" t="n">
        <f aca="false">E66-Q66</f>
        <v>0.5</v>
      </c>
      <c r="L66" s="351" t="n">
        <f aca="false">F66-R66</f>
        <v>0.499166666666667</v>
      </c>
      <c r="N66" s="347" t="n">
        <v>39.9091666666667</v>
      </c>
      <c r="O66" s="347" t="n">
        <v>43.9583333333333</v>
      </c>
      <c r="P66" s="347" t="n">
        <v>43.895</v>
      </c>
      <c r="Q66" s="347" t="n">
        <v>43.3241666666667</v>
      </c>
      <c r="R66" s="347" t="n">
        <v>41.2616666666667</v>
      </c>
    </row>
    <row r="67" customFormat="false" ht="11.25" hidden="false" customHeight="false" outlineLevel="0" collapsed="false">
      <c r="A67" s="352" t="s">
        <v>128</v>
      </c>
      <c r="B67" s="347" t="n">
        <f aca="false">SUM(P2!DO4:DZ4)/12</f>
        <v>41.0325</v>
      </c>
      <c r="C67" s="347" t="n">
        <f aca="false">SUM(P2!DO6:DZ6)/12</f>
        <v>45.6533333333333</v>
      </c>
      <c r="D67" s="347" t="n">
        <f aca="false">SUM(P2!DO8:DZ8)/12</f>
        <v>44.7033333333333</v>
      </c>
      <c r="E67" s="347" t="n">
        <f aca="false">SUM(P2!DO12:DZ12)/12</f>
        <v>44.0733333333333</v>
      </c>
      <c r="F67" s="347" t="n">
        <f aca="false">SUM(P2!DO14:DZ14)/12</f>
        <v>42.0608333333333</v>
      </c>
      <c r="H67" s="351" t="n">
        <f aca="false">B67-N67</f>
        <v>0.625</v>
      </c>
      <c r="I67" s="351" t="n">
        <f aca="false">C67-O67</f>
        <v>0.645000000000003</v>
      </c>
      <c r="J67" s="351" t="n">
        <f aca="false">D67-P67</f>
        <v>0.458333333333329</v>
      </c>
      <c r="K67" s="351" t="n">
        <f aca="false">E67-Q67</f>
        <v>0.5</v>
      </c>
      <c r="L67" s="351" t="n">
        <f aca="false">F67-R67</f>
        <v>0.499999999999993</v>
      </c>
      <c r="N67" s="347" t="n">
        <v>40.4075</v>
      </c>
      <c r="O67" s="347" t="n">
        <v>45.0083333333333</v>
      </c>
      <c r="P67" s="347" t="n">
        <v>44.245</v>
      </c>
      <c r="Q67" s="347" t="n">
        <v>43.5733333333333</v>
      </c>
      <c r="R67" s="347" t="n">
        <v>41.5608333333333</v>
      </c>
    </row>
    <row r="68" customFormat="false" ht="11.25" hidden="false" customHeight="false" outlineLevel="0" collapsed="false">
      <c r="A68" s="226"/>
      <c r="H68" s="351"/>
      <c r="I68" s="351"/>
      <c r="J68" s="351"/>
      <c r="K68" s="351"/>
      <c r="L68" s="351"/>
    </row>
    <row r="69" customFormat="false" ht="11.25" hidden="false" customHeight="false" outlineLevel="0" collapsed="false">
      <c r="A69" s="226"/>
    </row>
    <row r="70" customFormat="false" ht="11.25" hidden="false" customHeight="false" outlineLevel="0" collapsed="false">
      <c r="A70" s="226"/>
    </row>
    <row r="71" customFormat="false" ht="11.25" hidden="false" customHeight="false" outlineLevel="0" collapsed="false">
      <c r="A71" s="226"/>
    </row>
    <row r="72" customFormat="false" ht="11.25" hidden="false" customHeight="false" outlineLevel="0" collapsed="false">
      <c r="A72" s="226"/>
    </row>
    <row r="73" customFormat="false" ht="11.25" hidden="false" customHeight="false" outlineLevel="0" collapsed="false">
      <c r="A73" s="226"/>
    </row>
    <row r="74" customFormat="false" ht="11.25" hidden="false" customHeight="false" outlineLevel="0" collapsed="false">
      <c r="A74" s="226"/>
    </row>
    <row r="75" customFormat="false" ht="11.25" hidden="false" customHeight="false" outlineLevel="0" collapsed="false">
      <c r="A75" s="226"/>
    </row>
    <row r="76" customFormat="false" ht="11.25" hidden="false" customHeight="false" outlineLevel="0" collapsed="false">
      <c r="A76" s="226"/>
    </row>
    <row r="77" customFormat="false" ht="11.25" hidden="false" customHeight="false" outlineLevel="0" collapsed="false">
      <c r="A77" s="226"/>
    </row>
    <row r="78" customFormat="false" ht="11.25" hidden="false" customHeight="false" outlineLevel="0" collapsed="false">
      <c r="A78" s="226"/>
    </row>
    <row r="79" customFormat="false" ht="11.25" hidden="false" customHeight="false" outlineLevel="0" collapsed="false">
      <c r="A79" s="226"/>
    </row>
    <row r="80" customFormat="false" ht="11.25" hidden="false" customHeight="false" outlineLevel="0" collapsed="false">
      <c r="A80" s="226"/>
    </row>
    <row r="81" customFormat="false" ht="11.25" hidden="false" customHeight="false" outlineLevel="0" collapsed="false">
      <c r="A81" s="226"/>
    </row>
    <row r="82" customFormat="false" ht="11.25" hidden="false" customHeight="false" outlineLevel="0" collapsed="false">
      <c r="A82" s="226"/>
    </row>
    <row r="83" customFormat="false" ht="11.25" hidden="false" customHeight="false" outlineLevel="0" collapsed="false">
      <c r="A83" s="226"/>
    </row>
    <row r="84" customFormat="false" ht="11.25" hidden="false" customHeight="false" outlineLevel="0" collapsed="false">
      <c r="A84" s="226"/>
    </row>
    <row r="85" customFormat="false" ht="11.25" hidden="false" customHeight="false" outlineLevel="0" collapsed="false">
      <c r="A85" s="226"/>
    </row>
    <row r="86" customFormat="false" ht="11.25" hidden="false" customHeight="false" outlineLevel="0" collapsed="false">
      <c r="A86" s="226"/>
    </row>
    <row r="87" customFormat="false" ht="11.25" hidden="false" customHeight="false" outlineLevel="0" collapsed="false">
      <c r="A87" s="226"/>
    </row>
    <row r="88" customFormat="false" ht="11.25" hidden="false" customHeight="false" outlineLevel="0" collapsed="false">
      <c r="A88" s="226"/>
    </row>
    <row r="89" customFormat="false" ht="11.25" hidden="false" customHeight="false" outlineLevel="0" collapsed="false">
      <c r="A89" s="226"/>
    </row>
    <row r="90" customFormat="false" ht="11.25" hidden="false" customHeight="false" outlineLevel="0" collapsed="false">
      <c r="A90" s="226"/>
    </row>
    <row r="91" customFormat="false" ht="11.25" hidden="false" customHeight="false" outlineLevel="0" collapsed="false">
      <c r="A91" s="226"/>
    </row>
    <row r="92" customFormat="false" ht="11.25" hidden="false" customHeight="false" outlineLevel="0" collapsed="false">
      <c r="A92" s="226"/>
    </row>
    <row r="93" customFormat="false" ht="11.25" hidden="false" customHeight="false" outlineLevel="0" collapsed="false">
      <c r="A93" s="226"/>
    </row>
    <row r="94" customFormat="false" ht="11.25" hidden="false" customHeight="false" outlineLevel="0" collapsed="false">
      <c r="A94" s="226"/>
    </row>
    <row r="95" customFormat="false" ht="11.25" hidden="false" customHeight="false" outlineLevel="0" collapsed="false">
      <c r="A95" s="226"/>
    </row>
    <row r="96" customFormat="false" ht="11.25" hidden="false" customHeight="false" outlineLevel="0" collapsed="false">
      <c r="A96" s="226"/>
    </row>
    <row r="97" customFormat="false" ht="11.25" hidden="false" customHeight="false" outlineLevel="0" collapsed="false">
      <c r="A97" s="226"/>
    </row>
    <row r="98" customFormat="false" ht="11.25" hidden="false" customHeight="false" outlineLevel="0" collapsed="false">
      <c r="A98" s="226"/>
    </row>
    <row r="99" customFormat="false" ht="11.25" hidden="false" customHeight="false" outlineLevel="0" collapsed="false">
      <c r="A99" s="226"/>
    </row>
    <row r="100" customFormat="false" ht="11.25" hidden="false" customHeight="false" outlineLevel="0" collapsed="false">
      <c r="A100" s="226"/>
    </row>
    <row r="101" customFormat="false" ht="11.25" hidden="false" customHeight="false" outlineLevel="0" collapsed="false">
      <c r="A101" s="226"/>
    </row>
    <row r="102" customFormat="false" ht="11.25" hidden="false" customHeight="false" outlineLevel="0" collapsed="false">
      <c r="A102" s="226"/>
    </row>
    <row r="103" customFormat="false" ht="11.25" hidden="false" customHeight="false" outlineLevel="0" collapsed="false">
      <c r="A103" s="226"/>
    </row>
    <row r="104" customFormat="false" ht="11.25" hidden="false" customHeight="false" outlineLevel="0" collapsed="false">
      <c r="A104" s="226"/>
    </row>
    <row r="105" customFormat="false" ht="11.25" hidden="false" customHeight="false" outlineLevel="0" collapsed="false">
      <c r="A105" s="226"/>
    </row>
    <row r="106" customFormat="false" ht="11.25" hidden="false" customHeight="false" outlineLevel="0" collapsed="false">
      <c r="A106" s="226"/>
    </row>
    <row r="107" customFormat="false" ht="11.25" hidden="false" customHeight="false" outlineLevel="0" collapsed="false">
      <c r="A107" s="226"/>
    </row>
    <row r="108" customFormat="false" ht="11.25" hidden="false" customHeight="false" outlineLevel="0" collapsed="false">
      <c r="A108" s="226"/>
    </row>
    <row r="109" customFormat="false" ht="11.25" hidden="false" customHeight="false" outlineLevel="0" collapsed="false">
      <c r="A109" s="226"/>
    </row>
    <row r="110" customFormat="false" ht="11.25" hidden="false" customHeight="false" outlineLevel="0" collapsed="false">
      <c r="A110" s="226"/>
    </row>
    <row r="111" customFormat="false" ht="11.25" hidden="false" customHeight="false" outlineLevel="0" collapsed="false">
      <c r="A111" s="226"/>
    </row>
    <row r="112" customFormat="false" ht="11.25" hidden="false" customHeight="false" outlineLevel="0" collapsed="false">
      <c r="A112" s="226"/>
    </row>
    <row r="113" customFormat="false" ht="11.25" hidden="false" customHeight="false" outlineLevel="0" collapsed="false">
      <c r="A113" s="226"/>
    </row>
    <row r="114" customFormat="false" ht="11.25" hidden="false" customHeight="false" outlineLevel="0" collapsed="false">
      <c r="A114" s="226"/>
    </row>
    <row r="115" customFormat="false" ht="11.25" hidden="false" customHeight="false" outlineLevel="0" collapsed="false">
      <c r="A115" s="226"/>
    </row>
    <row r="116" customFormat="false" ht="11.25" hidden="false" customHeight="false" outlineLevel="0" collapsed="false">
      <c r="A116" s="226"/>
    </row>
    <row r="117" customFormat="false" ht="11.25" hidden="false" customHeight="false" outlineLevel="0" collapsed="false">
      <c r="A117" s="226"/>
    </row>
    <row r="118" customFormat="false" ht="11.25" hidden="false" customHeight="false" outlineLevel="0" collapsed="false">
      <c r="A118" s="226"/>
    </row>
    <row r="119" customFormat="false" ht="11.25" hidden="false" customHeight="false" outlineLevel="0" collapsed="false">
      <c r="A119" s="226"/>
    </row>
    <row r="120" customFormat="false" ht="11.25" hidden="false" customHeight="false" outlineLevel="0" collapsed="false">
      <c r="A120" s="226"/>
    </row>
    <row r="121" customFormat="false" ht="11.25" hidden="false" customHeight="false" outlineLevel="0" collapsed="false">
      <c r="A121" s="226"/>
    </row>
    <row r="122" customFormat="false" ht="11.25" hidden="false" customHeight="false" outlineLevel="0" collapsed="false">
      <c r="A122" s="226"/>
    </row>
    <row r="123" customFormat="false" ht="11.25" hidden="false" customHeight="false" outlineLevel="0" collapsed="false">
      <c r="A123" s="226"/>
    </row>
    <row r="124" customFormat="false" ht="11.25" hidden="false" customHeight="false" outlineLevel="0" collapsed="false">
      <c r="A124" s="226"/>
    </row>
    <row r="125" customFormat="false" ht="11.25" hidden="false" customHeight="false" outlineLevel="0" collapsed="false">
      <c r="A125" s="226"/>
    </row>
    <row r="126" customFormat="false" ht="11.25" hidden="false" customHeight="false" outlineLevel="0" collapsed="false">
      <c r="A126" s="226"/>
    </row>
    <row r="127" customFormat="false" ht="11.25" hidden="false" customHeight="false" outlineLevel="0" collapsed="false">
      <c r="A127" s="226"/>
    </row>
    <row r="128" customFormat="false" ht="11.25" hidden="false" customHeight="false" outlineLevel="0" collapsed="false">
      <c r="A128" s="226"/>
    </row>
    <row r="129" customFormat="false" ht="11.25" hidden="false" customHeight="false" outlineLevel="0" collapsed="false">
      <c r="A129" s="226"/>
    </row>
    <row r="130" customFormat="false" ht="11.25" hidden="false" customHeight="false" outlineLevel="0" collapsed="false">
      <c r="A130" s="226"/>
    </row>
    <row r="131" customFormat="false" ht="11.25" hidden="false" customHeight="false" outlineLevel="0" collapsed="false">
      <c r="A131" s="226"/>
    </row>
    <row r="132" customFormat="false" ht="11.25" hidden="false" customHeight="false" outlineLevel="0" collapsed="false">
      <c r="A132" s="226"/>
    </row>
    <row r="133" customFormat="false" ht="11.25" hidden="false" customHeight="false" outlineLevel="0" collapsed="false">
      <c r="A133" s="226"/>
    </row>
    <row r="134" customFormat="false" ht="11.25" hidden="false" customHeight="false" outlineLevel="0" collapsed="false">
      <c r="A134" s="226"/>
    </row>
    <row r="135" customFormat="false" ht="11.25" hidden="false" customHeight="false" outlineLevel="0" collapsed="false">
      <c r="A135" s="226"/>
    </row>
    <row r="136" customFormat="false" ht="11.25" hidden="false" customHeight="false" outlineLevel="0" collapsed="false">
      <c r="A136" s="226"/>
    </row>
    <row r="137" customFormat="false" ht="11.25" hidden="false" customHeight="false" outlineLevel="0" collapsed="false">
      <c r="A137" s="226"/>
    </row>
    <row r="138" customFormat="false" ht="11.25" hidden="false" customHeight="false" outlineLevel="0" collapsed="false">
      <c r="A138" s="226"/>
    </row>
    <row r="139" customFormat="false" ht="11.25" hidden="false" customHeight="false" outlineLevel="0" collapsed="false">
      <c r="A139" s="226"/>
    </row>
    <row r="140" customFormat="false" ht="11.25" hidden="false" customHeight="false" outlineLevel="0" collapsed="false">
      <c r="A140" s="226"/>
    </row>
    <row r="141" customFormat="false" ht="11.25" hidden="false" customHeight="false" outlineLevel="0" collapsed="false">
      <c r="A141" s="226"/>
    </row>
    <row r="142" customFormat="false" ht="11.25" hidden="false" customHeight="false" outlineLevel="0" collapsed="false">
      <c r="A142" s="226"/>
    </row>
    <row r="143" customFormat="false" ht="11.25" hidden="false" customHeight="false" outlineLevel="0" collapsed="false">
      <c r="A143" s="226"/>
    </row>
    <row r="144" customFormat="false" ht="11.25" hidden="false" customHeight="false" outlineLevel="0" collapsed="false">
      <c r="A144" s="226"/>
    </row>
    <row r="145" customFormat="false" ht="11.25" hidden="false" customHeight="false" outlineLevel="0" collapsed="false">
      <c r="A145" s="226"/>
    </row>
    <row r="146" customFormat="false" ht="11.25" hidden="false" customHeight="false" outlineLevel="0" collapsed="false">
      <c r="A146" s="226"/>
    </row>
    <row r="147" customFormat="false" ht="11.25" hidden="false" customHeight="false" outlineLevel="0" collapsed="false">
      <c r="A147" s="226"/>
    </row>
    <row r="148" customFormat="false" ht="11.25" hidden="false" customHeight="false" outlineLevel="0" collapsed="false">
      <c r="A148" s="226"/>
    </row>
    <row r="149" customFormat="false" ht="11.25" hidden="false" customHeight="false" outlineLevel="0" collapsed="false">
      <c r="A149" s="226"/>
    </row>
    <row r="150" customFormat="false" ht="11.25" hidden="false" customHeight="false" outlineLevel="0" collapsed="false">
      <c r="A150" s="226"/>
    </row>
    <row r="151" customFormat="false" ht="11.25" hidden="false" customHeight="false" outlineLevel="0" collapsed="false">
      <c r="A151" s="226"/>
    </row>
    <row r="152" customFormat="false" ht="11.25" hidden="false" customHeight="false" outlineLevel="0" collapsed="false">
      <c r="A152" s="226"/>
    </row>
    <row r="153" customFormat="false" ht="11.25" hidden="false" customHeight="false" outlineLevel="0" collapsed="false">
      <c r="A153" s="226"/>
    </row>
    <row r="154" customFormat="false" ht="11.25" hidden="false" customHeight="false" outlineLevel="0" collapsed="false">
      <c r="A154" s="226"/>
    </row>
    <row r="155" customFormat="false" ht="11.25" hidden="false" customHeight="false" outlineLevel="0" collapsed="false">
      <c r="A155" s="226"/>
    </row>
    <row r="156" customFormat="false" ht="11.25" hidden="false" customHeight="false" outlineLevel="0" collapsed="false">
      <c r="A156" s="226"/>
    </row>
    <row r="157" customFormat="false" ht="11.25" hidden="false" customHeight="false" outlineLevel="0" collapsed="false">
      <c r="A157" s="226"/>
    </row>
    <row r="158" customFormat="false" ht="11.25" hidden="false" customHeight="false" outlineLevel="0" collapsed="false">
      <c r="A158" s="226"/>
    </row>
    <row r="159" customFormat="false" ht="11.25" hidden="false" customHeight="false" outlineLevel="0" collapsed="false">
      <c r="A159" s="226"/>
    </row>
    <row r="160" customFormat="false" ht="11.25" hidden="false" customHeight="false" outlineLevel="0" collapsed="false">
      <c r="A160" s="226"/>
    </row>
    <row r="161" customFormat="false" ht="11.25" hidden="false" customHeight="false" outlineLevel="0" collapsed="false">
      <c r="A161" s="226"/>
    </row>
    <row r="162" customFormat="false" ht="11.25" hidden="false" customHeight="false" outlineLevel="0" collapsed="false">
      <c r="A162" s="226"/>
    </row>
    <row r="163" customFormat="false" ht="11.25" hidden="false" customHeight="false" outlineLevel="0" collapsed="false">
      <c r="A163" s="226"/>
    </row>
    <row r="164" customFormat="false" ht="11.25" hidden="false" customHeight="false" outlineLevel="0" collapsed="false">
      <c r="A164" s="226"/>
    </row>
    <row r="165" customFormat="false" ht="11.25" hidden="false" customHeight="false" outlineLevel="0" collapsed="false">
      <c r="A165" s="226"/>
    </row>
    <row r="166" customFormat="false" ht="11.25" hidden="false" customHeight="false" outlineLevel="0" collapsed="false">
      <c r="A166" s="226"/>
    </row>
    <row r="167" customFormat="false" ht="11.25" hidden="false" customHeight="false" outlineLevel="0" collapsed="false">
      <c r="A167" s="226"/>
    </row>
    <row r="168" customFormat="false" ht="11.25" hidden="false" customHeight="false" outlineLevel="0" collapsed="false">
      <c r="A168" s="226"/>
    </row>
    <row r="169" customFormat="false" ht="11.25" hidden="false" customHeight="false" outlineLevel="0" collapsed="false">
      <c r="A169" s="226"/>
    </row>
    <row r="170" customFormat="false" ht="11.25" hidden="false" customHeight="false" outlineLevel="0" collapsed="false">
      <c r="A170" s="226"/>
    </row>
    <row r="171" customFormat="false" ht="11.25" hidden="false" customHeight="false" outlineLevel="0" collapsed="false">
      <c r="A171" s="226"/>
    </row>
    <row r="172" customFormat="false" ht="11.25" hidden="false" customHeight="false" outlineLevel="0" collapsed="false">
      <c r="A172" s="226"/>
    </row>
    <row r="173" customFormat="false" ht="11.25" hidden="false" customHeight="false" outlineLevel="0" collapsed="false">
      <c r="A173" s="226"/>
    </row>
    <row r="174" customFormat="false" ht="11.25" hidden="false" customHeight="false" outlineLevel="0" collapsed="false">
      <c r="A174" s="226"/>
    </row>
    <row r="175" customFormat="false" ht="11.25" hidden="false" customHeight="false" outlineLevel="0" collapsed="false">
      <c r="A175" s="226"/>
    </row>
    <row r="176" customFormat="false" ht="11.25" hidden="false" customHeight="false" outlineLevel="0" collapsed="false">
      <c r="A176" s="226"/>
    </row>
    <row r="177" customFormat="false" ht="11.25" hidden="false" customHeight="false" outlineLevel="0" collapsed="false">
      <c r="A177" s="226"/>
    </row>
    <row r="178" customFormat="false" ht="11.25" hidden="false" customHeight="false" outlineLevel="0" collapsed="false">
      <c r="A178" s="226"/>
    </row>
    <row r="179" customFormat="false" ht="11.25" hidden="false" customHeight="false" outlineLevel="0" collapsed="false">
      <c r="A179" s="226"/>
    </row>
    <row r="180" customFormat="false" ht="11.25" hidden="false" customHeight="false" outlineLevel="0" collapsed="false">
      <c r="A180" s="226"/>
    </row>
    <row r="181" customFormat="false" ht="11.25" hidden="false" customHeight="false" outlineLevel="0" collapsed="false">
      <c r="A181" s="226"/>
    </row>
    <row r="182" customFormat="false" ht="11.25" hidden="false" customHeight="false" outlineLevel="0" collapsed="false">
      <c r="A182" s="226"/>
    </row>
    <row r="183" customFormat="false" ht="11.25" hidden="false" customHeight="false" outlineLevel="0" collapsed="false">
      <c r="A183" s="226"/>
    </row>
    <row r="184" customFormat="false" ht="11.25" hidden="false" customHeight="false" outlineLevel="0" collapsed="false">
      <c r="A184" s="226"/>
    </row>
    <row r="185" customFormat="false" ht="11.25" hidden="false" customHeight="false" outlineLevel="0" collapsed="false">
      <c r="A185" s="226"/>
    </row>
    <row r="186" customFormat="false" ht="11.25" hidden="false" customHeight="false" outlineLevel="0" collapsed="false">
      <c r="A186" s="226"/>
    </row>
    <row r="187" customFormat="false" ht="11.25" hidden="false" customHeight="false" outlineLevel="0" collapsed="false">
      <c r="A187" s="226"/>
    </row>
    <row r="188" customFormat="false" ht="11.25" hidden="false" customHeight="false" outlineLevel="0" collapsed="false">
      <c r="A188" s="226"/>
    </row>
    <row r="189" customFormat="false" ht="11.25" hidden="false" customHeight="false" outlineLevel="0" collapsed="false">
      <c r="A189" s="226"/>
    </row>
    <row r="190" customFormat="false" ht="11.25" hidden="false" customHeight="false" outlineLevel="0" collapsed="false">
      <c r="A190" s="226"/>
    </row>
    <row r="191" customFormat="false" ht="11.25" hidden="false" customHeight="false" outlineLevel="0" collapsed="false">
      <c r="A191" s="226"/>
    </row>
    <row r="192" customFormat="false" ht="11.25" hidden="false" customHeight="false" outlineLevel="0" collapsed="false">
      <c r="A192" s="226"/>
    </row>
    <row r="193" customFormat="false" ht="11.25" hidden="false" customHeight="false" outlineLevel="0" collapsed="false">
      <c r="A193" s="226"/>
    </row>
    <row r="194" customFormat="false" ht="11.25" hidden="false" customHeight="false" outlineLevel="0" collapsed="false">
      <c r="A194" s="226"/>
    </row>
    <row r="195" customFormat="false" ht="11.25" hidden="false" customHeight="false" outlineLevel="0" collapsed="false">
      <c r="A195" s="226"/>
    </row>
    <row r="196" customFormat="false" ht="11.25" hidden="false" customHeight="false" outlineLevel="0" collapsed="false">
      <c r="A196" s="226"/>
    </row>
    <row r="197" customFormat="false" ht="11.25" hidden="false" customHeight="false" outlineLevel="0" collapsed="false">
      <c r="A197" s="226"/>
    </row>
    <row r="198" customFormat="false" ht="11.25" hidden="false" customHeight="false" outlineLevel="0" collapsed="false">
      <c r="A198" s="226"/>
    </row>
    <row r="199" customFormat="false" ht="11.25" hidden="false" customHeight="false" outlineLevel="0" collapsed="false">
      <c r="A199" s="226"/>
    </row>
    <row r="200" customFormat="false" ht="11.25" hidden="false" customHeight="false" outlineLevel="0" collapsed="false">
      <c r="A200" s="226"/>
    </row>
    <row r="201" customFormat="false" ht="11.25" hidden="false" customHeight="false" outlineLevel="0" collapsed="false">
      <c r="A201" s="226"/>
    </row>
    <row r="202" customFormat="false" ht="11.25" hidden="false" customHeight="false" outlineLevel="0" collapsed="false">
      <c r="A202" s="226"/>
    </row>
    <row r="203" customFormat="false" ht="11.25" hidden="false" customHeight="false" outlineLevel="0" collapsed="false">
      <c r="A203" s="226"/>
    </row>
    <row r="204" customFormat="false" ht="11.25" hidden="false" customHeight="false" outlineLevel="0" collapsed="false">
      <c r="A204" s="226"/>
    </row>
    <row r="205" customFormat="false" ht="11.25" hidden="false" customHeight="false" outlineLevel="0" collapsed="false">
      <c r="A205" s="226"/>
    </row>
    <row r="206" customFormat="false" ht="11.25" hidden="false" customHeight="false" outlineLevel="0" collapsed="false">
      <c r="A206" s="226"/>
    </row>
    <row r="207" customFormat="false" ht="11.25" hidden="false" customHeight="false" outlineLevel="0" collapsed="false">
      <c r="A207" s="226"/>
    </row>
    <row r="208" customFormat="false" ht="11.25" hidden="false" customHeight="false" outlineLevel="0" collapsed="false">
      <c r="A208" s="226"/>
    </row>
    <row r="209" customFormat="false" ht="11.25" hidden="false" customHeight="false" outlineLevel="0" collapsed="false">
      <c r="A209" s="226"/>
    </row>
    <row r="210" customFormat="false" ht="11.25" hidden="false" customHeight="false" outlineLevel="0" collapsed="false">
      <c r="A210" s="226"/>
    </row>
    <row r="211" customFormat="false" ht="11.25" hidden="false" customHeight="false" outlineLevel="0" collapsed="false">
      <c r="A211" s="226"/>
    </row>
    <row r="212" customFormat="false" ht="11.25" hidden="false" customHeight="false" outlineLevel="0" collapsed="false">
      <c r="A212" s="226"/>
    </row>
    <row r="213" customFormat="false" ht="11.25" hidden="false" customHeight="false" outlineLevel="0" collapsed="false">
      <c r="A213" s="226"/>
    </row>
    <row r="214" customFormat="false" ht="11.25" hidden="false" customHeight="false" outlineLevel="0" collapsed="false">
      <c r="A214" s="226"/>
    </row>
    <row r="215" customFormat="false" ht="11.25" hidden="false" customHeight="false" outlineLevel="0" collapsed="false">
      <c r="A215" s="226"/>
    </row>
    <row r="216" customFormat="false" ht="11.25" hidden="false" customHeight="false" outlineLevel="0" collapsed="false">
      <c r="A216" s="226"/>
    </row>
    <row r="217" customFormat="false" ht="11.25" hidden="false" customHeight="false" outlineLevel="0" collapsed="false">
      <c r="A217" s="226"/>
    </row>
    <row r="218" customFormat="false" ht="11.25" hidden="false" customHeight="false" outlineLevel="0" collapsed="false">
      <c r="A218" s="226"/>
    </row>
    <row r="219" customFormat="false" ht="11.25" hidden="false" customHeight="false" outlineLevel="0" collapsed="false">
      <c r="A219" s="226"/>
    </row>
    <row r="220" customFormat="false" ht="11.25" hidden="false" customHeight="false" outlineLevel="0" collapsed="false">
      <c r="A220" s="226"/>
    </row>
    <row r="221" customFormat="false" ht="11.25" hidden="false" customHeight="false" outlineLevel="0" collapsed="false">
      <c r="A221" s="226"/>
    </row>
    <row r="222" customFormat="false" ht="11.25" hidden="false" customHeight="false" outlineLevel="0" collapsed="false">
      <c r="A222" s="226"/>
    </row>
    <row r="223" customFormat="false" ht="11.25" hidden="false" customHeight="false" outlineLevel="0" collapsed="false">
      <c r="A223" s="226"/>
    </row>
    <row r="224" customFormat="false" ht="11.25" hidden="false" customHeight="false" outlineLevel="0" collapsed="false">
      <c r="A224" s="226"/>
    </row>
    <row r="225" customFormat="false" ht="11.25" hidden="false" customHeight="false" outlineLevel="0" collapsed="false">
      <c r="A225" s="226"/>
    </row>
    <row r="226" customFormat="false" ht="11.25" hidden="false" customHeight="false" outlineLevel="0" collapsed="false">
      <c r="A226" s="226"/>
    </row>
    <row r="227" customFormat="false" ht="11.25" hidden="false" customHeight="false" outlineLevel="0" collapsed="false">
      <c r="A227" s="226"/>
    </row>
    <row r="228" customFormat="false" ht="11.25" hidden="false" customHeight="false" outlineLevel="0" collapsed="false">
      <c r="A228" s="226"/>
    </row>
    <row r="229" customFormat="false" ht="11.25" hidden="false" customHeight="false" outlineLevel="0" collapsed="false">
      <c r="A229" s="226"/>
    </row>
    <row r="230" customFormat="false" ht="11.25" hidden="false" customHeight="false" outlineLevel="0" collapsed="false">
      <c r="A230" s="226"/>
    </row>
    <row r="231" customFormat="false" ht="11.25" hidden="false" customHeight="false" outlineLevel="0" collapsed="false">
      <c r="A231" s="226"/>
    </row>
    <row r="232" customFormat="false" ht="11.25" hidden="false" customHeight="false" outlineLevel="0" collapsed="false">
      <c r="A232" s="226"/>
    </row>
    <row r="233" customFormat="false" ht="11.25" hidden="false" customHeight="false" outlineLevel="0" collapsed="false">
      <c r="A233" s="226"/>
    </row>
    <row r="234" customFormat="false" ht="11.25" hidden="false" customHeight="false" outlineLevel="0" collapsed="false">
      <c r="A234" s="226"/>
    </row>
    <row r="235" customFormat="false" ht="11.25" hidden="false" customHeight="false" outlineLevel="0" collapsed="false">
      <c r="A235" s="226"/>
    </row>
    <row r="236" customFormat="false" ht="11.25" hidden="false" customHeight="false" outlineLevel="0" collapsed="false">
      <c r="A236" s="226"/>
    </row>
    <row r="237" customFormat="false" ht="11.25" hidden="false" customHeight="false" outlineLevel="0" collapsed="false">
      <c r="A237" s="226"/>
    </row>
    <row r="238" customFormat="false" ht="11.25" hidden="false" customHeight="false" outlineLevel="0" collapsed="false">
      <c r="A238" s="226"/>
    </row>
    <row r="239" customFormat="false" ht="11.25" hidden="false" customHeight="false" outlineLevel="0" collapsed="false">
      <c r="A239" s="226"/>
    </row>
    <row r="240" customFormat="false" ht="11.25" hidden="false" customHeight="false" outlineLevel="0" collapsed="false">
      <c r="A240" s="226"/>
    </row>
    <row r="241" customFormat="false" ht="11.25" hidden="false" customHeight="false" outlineLevel="0" collapsed="false">
      <c r="A241" s="226"/>
    </row>
    <row r="242" customFormat="false" ht="11.25" hidden="false" customHeight="false" outlineLevel="0" collapsed="false">
      <c r="A242" s="226"/>
    </row>
    <row r="243" customFormat="false" ht="11.25" hidden="false" customHeight="false" outlineLevel="0" collapsed="false">
      <c r="A243" s="226"/>
    </row>
    <row r="244" customFormat="false" ht="11.25" hidden="false" customHeight="false" outlineLevel="0" collapsed="false">
      <c r="A244" s="226"/>
    </row>
    <row r="245" customFormat="false" ht="11.25" hidden="false" customHeight="false" outlineLevel="0" collapsed="false">
      <c r="A245" s="226"/>
    </row>
    <row r="246" customFormat="false" ht="11.25" hidden="false" customHeight="false" outlineLevel="0" collapsed="false">
      <c r="A246" s="226"/>
    </row>
    <row r="247" customFormat="false" ht="11.25" hidden="false" customHeight="false" outlineLevel="0" collapsed="false">
      <c r="A247" s="226"/>
    </row>
    <row r="248" customFormat="false" ht="11.25" hidden="false" customHeight="false" outlineLevel="0" collapsed="false">
      <c r="A248" s="226"/>
    </row>
    <row r="249" customFormat="false" ht="11.25" hidden="false" customHeight="false" outlineLevel="0" collapsed="false">
      <c r="A249" s="226"/>
    </row>
    <row r="250" customFormat="false" ht="11.25" hidden="false" customHeight="false" outlineLevel="0" collapsed="false">
      <c r="A250" s="226"/>
    </row>
    <row r="251" customFormat="false" ht="11.25" hidden="false" customHeight="false" outlineLevel="0" collapsed="false">
      <c r="A251" s="226"/>
    </row>
    <row r="252" customFormat="false" ht="11.25" hidden="false" customHeight="false" outlineLevel="0" collapsed="false">
      <c r="A252" s="226"/>
    </row>
    <row r="253" customFormat="false" ht="11.25" hidden="false" customHeight="false" outlineLevel="0" collapsed="false">
      <c r="A253" s="226"/>
    </row>
    <row r="254" customFormat="false" ht="11.25" hidden="false" customHeight="false" outlineLevel="0" collapsed="false">
      <c r="A254" s="226"/>
    </row>
    <row r="255" customFormat="false" ht="11.25" hidden="false" customHeight="false" outlineLevel="0" collapsed="false">
      <c r="A255" s="226"/>
    </row>
    <row r="256" customFormat="false" ht="11.25" hidden="false" customHeight="false" outlineLevel="0" collapsed="false">
      <c r="A256" s="226"/>
    </row>
    <row r="257" customFormat="false" ht="11.25" hidden="false" customHeight="false" outlineLevel="0" collapsed="false">
      <c r="A257" s="226"/>
    </row>
    <row r="258" customFormat="false" ht="11.25" hidden="false" customHeight="false" outlineLevel="0" collapsed="false">
      <c r="A258" s="226"/>
    </row>
    <row r="259" customFormat="false" ht="11.25" hidden="false" customHeight="false" outlineLevel="0" collapsed="false">
      <c r="A259" s="226"/>
    </row>
    <row r="260" customFormat="false" ht="11.25" hidden="false" customHeight="false" outlineLevel="0" collapsed="false">
      <c r="A260" s="226"/>
    </row>
    <row r="261" customFormat="false" ht="11.25" hidden="false" customHeight="false" outlineLevel="0" collapsed="false">
      <c r="A261" s="226"/>
    </row>
    <row r="262" customFormat="false" ht="11.25" hidden="false" customHeight="false" outlineLevel="0" collapsed="false">
      <c r="A262" s="226"/>
    </row>
    <row r="263" customFormat="false" ht="11.25" hidden="false" customHeight="false" outlineLevel="0" collapsed="false">
      <c r="A263" s="226"/>
    </row>
    <row r="264" customFormat="false" ht="11.25" hidden="false" customHeight="false" outlineLevel="0" collapsed="false">
      <c r="A264" s="226"/>
    </row>
    <row r="265" customFormat="false" ht="11.25" hidden="false" customHeight="false" outlineLevel="0" collapsed="false">
      <c r="A265" s="226"/>
    </row>
    <row r="266" customFormat="false" ht="11.25" hidden="false" customHeight="false" outlineLevel="0" collapsed="false">
      <c r="A266" s="226"/>
    </row>
    <row r="267" customFormat="false" ht="11.25" hidden="false" customHeight="false" outlineLevel="0" collapsed="false">
      <c r="A267" s="226"/>
    </row>
    <row r="268" customFormat="false" ht="11.25" hidden="false" customHeight="false" outlineLevel="0" collapsed="false">
      <c r="A268" s="226"/>
    </row>
    <row r="269" customFormat="false" ht="11.25" hidden="false" customHeight="false" outlineLevel="0" collapsed="false">
      <c r="A269" s="226"/>
    </row>
    <row r="270" customFormat="false" ht="11.25" hidden="false" customHeight="false" outlineLevel="0" collapsed="false">
      <c r="A270" s="226"/>
    </row>
    <row r="271" customFormat="false" ht="11.25" hidden="false" customHeight="false" outlineLevel="0" collapsed="false">
      <c r="A271" s="228"/>
    </row>
    <row r="272" customFormat="false" ht="11.25" hidden="false" customHeight="false" outlineLevel="0" collapsed="false">
      <c r="A272" s="228"/>
    </row>
    <row r="273" customFormat="false" ht="11.25" hidden="false" customHeight="false" outlineLevel="0" collapsed="false">
      <c r="A273" s="228"/>
    </row>
    <row r="274" customFormat="false" ht="11.25" hidden="false" customHeight="false" outlineLevel="0" collapsed="false">
      <c r="A274" s="228"/>
    </row>
    <row r="275" customFormat="false" ht="11.25" hidden="false" customHeight="false" outlineLevel="0" collapsed="false">
      <c r="A275" s="228"/>
    </row>
    <row r="276" customFormat="false" ht="11.25" hidden="false" customHeight="false" outlineLevel="0" collapsed="false">
      <c r="A276" s="228"/>
    </row>
    <row r="277" customFormat="false" ht="11.25" hidden="false" customHeight="false" outlineLevel="0" collapsed="false">
      <c r="A277" s="228"/>
    </row>
    <row r="278" customFormat="false" ht="11.25" hidden="false" customHeight="false" outlineLevel="0" collapsed="false">
      <c r="A278" s="228"/>
    </row>
    <row r="279" customFormat="false" ht="11.25" hidden="false" customHeight="false" outlineLevel="0" collapsed="false">
      <c r="A279" s="228"/>
    </row>
    <row r="280" customFormat="false" ht="11.25" hidden="false" customHeight="false" outlineLevel="0" collapsed="false">
      <c r="A280" s="228"/>
    </row>
    <row r="281" customFormat="false" ht="11.25" hidden="false" customHeight="false" outlineLevel="0" collapsed="false">
      <c r="A281" s="228"/>
    </row>
    <row r="282" customFormat="false" ht="11.25" hidden="false" customHeight="false" outlineLevel="0" collapsed="false">
      <c r="A282" s="228"/>
    </row>
    <row r="283" customFormat="false" ht="11.25" hidden="false" customHeight="false" outlineLevel="0" collapsed="false">
      <c r="A283" s="228"/>
    </row>
    <row r="284" customFormat="false" ht="11.25" hidden="false" customHeight="false" outlineLevel="0" collapsed="false">
      <c r="A284" s="228"/>
    </row>
    <row r="285" customFormat="false" ht="11.25" hidden="false" customHeight="false" outlineLevel="0" collapsed="false">
      <c r="A285" s="228"/>
    </row>
    <row r="286" customFormat="false" ht="11.25" hidden="false" customHeight="false" outlineLevel="0" collapsed="false">
      <c r="A286" s="228"/>
    </row>
    <row r="287" customFormat="false" ht="11.25" hidden="false" customHeight="false" outlineLevel="0" collapsed="false">
      <c r="A287" s="228"/>
    </row>
    <row r="288" customFormat="false" ht="11.25" hidden="false" customHeight="false" outlineLevel="0" collapsed="false">
      <c r="A288" s="228"/>
    </row>
    <row r="289" customFormat="false" ht="11.25" hidden="false" customHeight="false" outlineLevel="0" collapsed="false">
      <c r="A289" s="228"/>
    </row>
    <row r="290" customFormat="false" ht="11.25" hidden="false" customHeight="false" outlineLevel="0" collapsed="false">
      <c r="A290" s="228"/>
    </row>
    <row r="291" customFormat="false" ht="11.25" hidden="false" customHeight="false" outlineLevel="0" collapsed="false">
      <c r="A291" s="228"/>
    </row>
    <row r="292" customFormat="false" ht="11.25" hidden="false" customHeight="false" outlineLevel="0" collapsed="false">
      <c r="A292" s="228"/>
    </row>
    <row r="293" customFormat="false" ht="11.25" hidden="false" customHeight="false" outlineLevel="0" collapsed="false">
      <c r="A293" s="228"/>
    </row>
    <row r="294" customFormat="false" ht="11.25" hidden="false" customHeight="false" outlineLevel="0" collapsed="false">
      <c r="A294" s="228"/>
    </row>
    <row r="295" customFormat="false" ht="11.25" hidden="false" customHeight="false" outlineLevel="0" collapsed="false">
      <c r="A295" s="228"/>
    </row>
    <row r="296" customFormat="false" ht="11.25" hidden="false" customHeight="false" outlineLevel="0" collapsed="false">
      <c r="A296" s="228"/>
    </row>
    <row r="297" customFormat="false" ht="11.25" hidden="false" customHeight="false" outlineLevel="0" collapsed="false">
      <c r="A297" s="228"/>
    </row>
    <row r="298" customFormat="false" ht="11.25" hidden="false" customHeight="false" outlineLevel="0" collapsed="false">
      <c r="A298" s="228"/>
    </row>
    <row r="299" customFormat="false" ht="11.25" hidden="false" customHeight="false" outlineLevel="0" collapsed="false">
      <c r="A299" s="228"/>
    </row>
    <row r="300" customFormat="false" ht="11.25" hidden="false" customHeight="false" outlineLevel="0" collapsed="false">
      <c r="A300" s="228"/>
    </row>
    <row r="301" customFormat="false" ht="11.25" hidden="false" customHeight="false" outlineLevel="0" collapsed="false">
      <c r="A301" s="228"/>
    </row>
    <row r="302" customFormat="false" ht="11.25" hidden="false" customHeight="false" outlineLevel="0" collapsed="false">
      <c r="A302" s="228"/>
    </row>
    <row r="303" customFormat="false" ht="11.25" hidden="false" customHeight="false" outlineLevel="0" collapsed="false">
      <c r="A303" s="228"/>
    </row>
    <row r="304" customFormat="false" ht="11.25" hidden="false" customHeight="false" outlineLevel="0" collapsed="false">
      <c r="A304" s="228"/>
    </row>
    <row r="305" customFormat="false" ht="11.25" hidden="false" customHeight="false" outlineLevel="0" collapsed="false">
      <c r="A305" s="228"/>
    </row>
    <row r="306" customFormat="false" ht="11.25" hidden="false" customHeight="false" outlineLevel="0" collapsed="false">
      <c r="A306" s="228"/>
    </row>
    <row r="307" customFormat="false" ht="11.25" hidden="false" customHeight="false" outlineLevel="0" collapsed="false">
      <c r="A307" s="228"/>
    </row>
    <row r="308" customFormat="false" ht="11.25" hidden="false" customHeight="false" outlineLevel="0" collapsed="false">
      <c r="A308" s="228"/>
    </row>
    <row r="309" customFormat="false" ht="11.25" hidden="false" customHeight="false" outlineLevel="0" collapsed="false">
      <c r="A309" s="228"/>
    </row>
    <row r="310" customFormat="false" ht="11.25" hidden="false" customHeight="false" outlineLevel="0" collapsed="false">
      <c r="A310" s="228"/>
    </row>
    <row r="311" customFormat="false" ht="11.25" hidden="false" customHeight="false" outlineLevel="0" collapsed="false">
      <c r="A311" s="228"/>
    </row>
    <row r="312" customFormat="false" ht="11.25" hidden="false" customHeight="false" outlineLevel="0" collapsed="false">
      <c r="A312" s="228"/>
    </row>
    <row r="313" customFormat="false" ht="11.25" hidden="false" customHeight="false" outlineLevel="0" collapsed="false">
      <c r="A313" s="228"/>
    </row>
    <row r="314" customFormat="false" ht="11.25" hidden="false" customHeight="false" outlineLevel="0" collapsed="false">
      <c r="A314" s="228"/>
    </row>
    <row r="315" customFormat="false" ht="11.25" hidden="false" customHeight="false" outlineLevel="0" collapsed="false">
      <c r="A315" s="228"/>
    </row>
    <row r="316" customFormat="false" ht="11.25" hidden="false" customHeight="false" outlineLevel="0" collapsed="false">
      <c r="A316" s="228"/>
    </row>
    <row r="317" customFormat="false" ht="11.25" hidden="false" customHeight="false" outlineLevel="0" collapsed="false">
      <c r="A317" s="228"/>
    </row>
    <row r="318" customFormat="false" ht="11.25" hidden="false" customHeight="false" outlineLevel="0" collapsed="false">
      <c r="A318" s="228"/>
    </row>
    <row r="319" customFormat="false" ht="11.25" hidden="false" customHeight="false" outlineLevel="0" collapsed="false">
      <c r="A319" s="228"/>
    </row>
    <row r="320" customFormat="false" ht="11.25" hidden="false" customHeight="false" outlineLevel="0" collapsed="false">
      <c r="A320" s="228"/>
    </row>
    <row r="321" customFormat="false" ht="11.25" hidden="false" customHeight="false" outlineLevel="0" collapsed="false">
      <c r="A321" s="228"/>
    </row>
    <row r="322" customFormat="false" ht="11.25" hidden="false" customHeight="false" outlineLevel="0" collapsed="false">
      <c r="A322" s="228"/>
    </row>
    <row r="323" customFormat="false" ht="11.25" hidden="false" customHeight="false" outlineLevel="0" collapsed="false">
      <c r="A323" s="228"/>
    </row>
    <row r="324" customFormat="false" ht="11.25" hidden="false" customHeight="false" outlineLevel="0" collapsed="false">
      <c r="A324" s="228"/>
    </row>
    <row r="325" customFormat="false" ht="11.25" hidden="false" customHeight="false" outlineLevel="0" collapsed="false">
      <c r="A325" s="228"/>
    </row>
    <row r="326" customFormat="false" ht="11.25" hidden="false" customHeight="false" outlineLevel="0" collapsed="false">
      <c r="A326" s="228"/>
    </row>
    <row r="327" customFormat="false" ht="11.25" hidden="false" customHeight="false" outlineLevel="0" collapsed="false">
      <c r="A327" s="228"/>
    </row>
    <row r="328" customFormat="false" ht="11.25" hidden="false" customHeight="false" outlineLevel="0" collapsed="false">
      <c r="A328" s="228"/>
    </row>
    <row r="329" customFormat="false" ht="11.25" hidden="false" customHeight="false" outlineLevel="0" collapsed="false">
      <c r="A329" s="228"/>
    </row>
    <row r="330" customFormat="false" ht="11.25" hidden="false" customHeight="false" outlineLevel="0" collapsed="false">
      <c r="A330" s="228"/>
    </row>
    <row r="331" customFormat="false" ht="11.25" hidden="false" customHeight="false" outlineLevel="0" collapsed="false">
      <c r="A331" s="228"/>
    </row>
    <row r="332" customFormat="false" ht="11.25" hidden="false" customHeight="false" outlineLevel="0" collapsed="false">
      <c r="A332" s="228"/>
    </row>
    <row r="333" customFormat="false" ht="11.25" hidden="false" customHeight="false" outlineLevel="0" collapsed="false">
      <c r="A333" s="228"/>
    </row>
    <row r="334" customFormat="false" ht="11.25" hidden="false" customHeight="false" outlineLevel="0" collapsed="false">
      <c r="A334" s="228"/>
    </row>
    <row r="335" customFormat="false" ht="11.25" hidden="false" customHeight="false" outlineLevel="0" collapsed="false">
      <c r="A335" s="228"/>
    </row>
    <row r="336" customFormat="false" ht="11.25" hidden="false" customHeight="false" outlineLevel="0" collapsed="false">
      <c r="A336" s="228"/>
    </row>
    <row r="337" customFormat="false" ht="11.25" hidden="false" customHeight="false" outlineLevel="0" collapsed="false">
      <c r="A337" s="228"/>
    </row>
    <row r="338" customFormat="false" ht="11.25" hidden="false" customHeight="false" outlineLevel="0" collapsed="false">
      <c r="A338" s="228"/>
    </row>
    <row r="339" customFormat="false" ht="11.25" hidden="false" customHeight="false" outlineLevel="0" collapsed="false">
      <c r="A339" s="228"/>
    </row>
    <row r="340" customFormat="false" ht="11.25" hidden="false" customHeight="false" outlineLevel="0" collapsed="false">
      <c r="A340" s="228"/>
    </row>
    <row r="341" customFormat="false" ht="11.25" hidden="false" customHeight="false" outlineLevel="0" collapsed="false">
      <c r="A341" s="228"/>
    </row>
    <row r="342" customFormat="false" ht="11.25" hidden="false" customHeight="false" outlineLevel="0" collapsed="false">
      <c r="A342" s="228"/>
    </row>
    <row r="343" customFormat="false" ht="11.25" hidden="false" customHeight="false" outlineLevel="0" collapsed="false">
      <c r="A343" s="228"/>
    </row>
    <row r="344" customFormat="false" ht="11.25" hidden="false" customHeight="false" outlineLevel="0" collapsed="false">
      <c r="A344" s="228"/>
    </row>
    <row r="345" customFormat="false" ht="11.25" hidden="false" customHeight="false" outlineLevel="0" collapsed="false">
      <c r="A345" s="228"/>
    </row>
    <row r="346" customFormat="false" ht="11.25" hidden="false" customHeight="false" outlineLevel="0" collapsed="false">
      <c r="A346" s="228"/>
    </row>
    <row r="347" customFormat="false" ht="11.25" hidden="false" customHeight="false" outlineLevel="0" collapsed="false">
      <c r="A347" s="228"/>
    </row>
    <row r="348" customFormat="false" ht="11.25" hidden="false" customHeight="false" outlineLevel="0" collapsed="false">
      <c r="A348" s="228"/>
    </row>
    <row r="349" customFormat="false" ht="11.25" hidden="false" customHeight="false" outlineLevel="0" collapsed="false">
      <c r="A349" s="228"/>
    </row>
    <row r="350" customFormat="false" ht="11.25" hidden="false" customHeight="false" outlineLevel="0" collapsed="false">
      <c r="A350" s="228"/>
    </row>
    <row r="351" customFormat="false" ht="11.25" hidden="false" customHeight="false" outlineLevel="0" collapsed="false">
      <c r="A351" s="228"/>
    </row>
    <row r="352" customFormat="false" ht="11.25" hidden="false" customHeight="false" outlineLevel="0" collapsed="false">
      <c r="A352" s="228"/>
    </row>
    <row r="353" customFormat="false" ht="11.25" hidden="false" customHeight="false" outlineLevel="0" collapsed="false">
      <c r="A353" s="228"/>
    </row>
    <row r="354" customFormat="false" ht="11.25" hidden="false" customHeight="false" outlineLevel="0" collapsed="false">
      <c r="A354" s="228"/>
    </row>
    <row r="355" customFormat="false" ht="11.25" hidden="false" customHeight="false" outlineLevel="0" collapsed="false">
      <c r="A355" s="228"/>
    </row>
    <row r="356" customFormat="false" ht="11.25" hidden="false" customHeight="false" outlineLevel="0" collapsed="false">
      <c r="A356" s="228"/>
    </row>
    <row r="357" customFormat="false" ht="11.25" hidden="false" customHeight="false" outlineLevel="0" collapsed="false">
      <c r="A357" s="228"/>
    </row>
    <row r="358" customFormat="false" ht="11.25" hidden="false" customHeight="false" outlineLevel="0" collapsed="false">
      <c r="A358" s="228"/>
    </row>
    <row r="359" customFormat="false" ht="11.25" hidden="false" customHeight="false" outlineLevel="0" collapsed="false">
      <c r="A359" s="228"/>
    </row>
    <row r="360" customFormat="false" ht="11.25" hidden="false" customHeight="false" outlineLevel="0" collapsed="false">
      <c r="A360" s="228"/>
    </row>
    <row r="361" customFormat="false" ht="11.25" hidden="false" customHeight="false" outlineLevel="0" collapsed="false">
      <c r="A361" s="228"/>
    </row>
    <row r="362" customFormat="false" ht="11.25" hidden="false" customHeight="false" outlineLevel="0" collapsed="false">
      <c r="A362" s="228"/>
    </row>
    <row r="363" customFormat="false" ht="11.25" hidden="false" customHeight="false" outlineLevel="0" collapsed="false">
      <c r="A363" s="228"/>
    </row>
    <row r="364" customFormat="false" ht="11.25" hidden="false" customHeight="false" outlineLevel="0" collapsed="false">
      <c r="A364" s="228"/>
    </row>
    <row r="365" customFormat="false" ht="11.25" hidden="false" customHeight="false" outlineLevel="0" collapsed="false">
      <c r="A365" s="228"/>
    </row>
    <row r="366" customFormat="false" ht="11.25" hidden="false" customHeight="false" outlineLevel="0" collapsed="false">
      <c r="A366" s="228"/>
    </row>
    <row r="367" customFormat="false" ht="11.25" hidden="false" customHeight="false" outlineLevel="0" collapsed="false">
      <c r="A367" s="228"/>
    </row>
    <row r="368" customFormat="false" ht="11.25" hidden="false" customHeight="false" outlineLevel="0" collapsed="false">
      <c r="A368" s="228"/>
    </row>
    <row r="369" customFormat="false" ht="11.25" hidden="false" customHeight="false" outlineLevel="0" collapsed="false">
      <c r="A369" s="228"/>
    </row>
    <row r="370" customFormat="false" ht="11.25" hidden="false" customHeight="false" outlineLevel="0" collapsed="false">
      <c r="A370" s="228"/>
    </row>
    <row r="371" customFormat="false" ht="11.25" hidden="false" customHeight="false" outlineLevel="0" collapsed="false">
      <c r="A371" s="228"/>
    </row>
    <row r="372" customFormat="false" ht="11.25" hidden="false" customHeight="false" outlineLevel="0" collapsed="false">
      <c r="A372" s="228"/>
    </row>
    <row r="373" customFormat="false" ht="11.25" hidden="false" customHeight="false" outlineLevel="0" collapsed="false">
      <c r="A373" s="228"/>
    </row>
    <row r="374" customFormat="false" ht="11.25" hidden="false" customHeight="false" outlineLevel="0" collapsed="false">
      <c r="A374" s="228"/>
    </row>
    <row r="375" customFormat="false" ht="11.25" hidden="false" customHeight="false" outlineLevel="0" collapsed="false">
      <c r="A375" s="228"/>
    </row>
    <row r="376" customFormat="false" ht="11.25" hidden="false" customHeight="false" outlineLevel="0" collapsed="false">
      <c r="A376" s="228"/>
    </row>
    <row r="377" customFormat="false" ht="11.25" hidden="false" customHeight="false" outlineLevel="0" collapsed="false">
      <c r="A377" s="228"/>
    </row>
    <row r="378" customFormat="false" ht="11.25" hidden="false" customHeight="false" outlineLevel="0" collapsed="false">
      <c r="A378" s="228"/>
    </row>
    <row r="379" customFormat="false" ht="11.25" hidden="false" customHeight="false" outlineLevel="0" collapsed="false">
      <c r="A379" s="228"/>
    </row>
    <row r="380" customFormat="false" ht="11.25" hidden="false" customHeight="false" outlineLevel="0" collapsed="false">
      <c r="A380" s="228"/>
    </row>
    <row r="381" customFormat="false" ht="11.25" hidden="false" customHeight="false" outlineLevel="0" collapsed="false">
      <c r="A381" s="228"/>
    </row>
    <row r="382" customFormat="false" ht="11.25" hidden="false" customHeight="false" outlineLevel="0" collapsed="false">
      <c r="A382" s="228"/>
    </row>
    <row r="383" customFormat="false" ht="11.25" hidden="false" customHeight="false" outlineLevel="0" collapsed="false">
      <c r="A383" s="228"/>
    </row>
    <row r="384" customFormat="false" ht="11.25" hidden="false" customHeight="false" outlineLevel="0" collapsed="false">
      <c r="A384" s="228"/>
    </row>
    <row r="385" customFormat="false" ht="11.25" hidden="false" customHeight="false" outlineLevel="0" collapsed="false">
      <c r="A385" s="228"/>
    </row>
    <row r="386" customFormat="false" ht="11.25" hidden="false" customHeight="false" outlineLevel="0" collapsed="false">
      <c r="A386" s="228"/>
    </row>
    <row r="387" customFormat="false" ht="11.25" hidden="false" customHeight="false" outlineLevel="0" collapsed="false">
      <c r="A387" s="228"/>
    </row>
    <row r="388" customFormat="false" ht="11.25" hidden="false" customHeight="false" outlineLevel="0" collapsed="false">
      <c r="A388" s="228"/>
    </row>
    <row r="389" customFormat="false" ht="11.25" hidden="false" customHeight="false" outlineLevel="0" collapsed="false">
      <c r="A389" s="228"/>
    </row>
    <row r="390" customFormat="false" ht="11.25" hidden="false" customHeight="false" outlineLevel="0" collapsed="false">
      <c r="A390" s="228"/>
    </row>
    <row r="391" customFormat="false" ht="11.25" hidden="false" customHeight="false" outlineLevel="0" collapsed="false">
      <c r="A391" s="228"/>
    </row>
    <row r="392" customFormat="false" ht="11.25" hidden="false" customHeight="false" outlineLevel="0" collapsed="false">
      <c r="A392" s="228"/>
    </row>
    <row r="393" customFormat="false" ht="11.25" hidden="false" customHeight="false" outlineLevel="0" collapsed="false">
      <c r="A393" s="228"/>
    </row>
    <row r="394" customFormat="false" ht="11.25" hidden="false" customHeight="false" outlineLevel="0" collapsed="false">
      <c r="A394" s="228"/>
    </row>
    <row r="395" customFormat="false" ht="11.25" hidden="false" customHeight="false" outlineLevel="0" collapsed="false">
      <c r="A395" s="228"/>
    </row>
    <row r="396" customFormat="false" ht="11.25" hidden="false" customHeight="false" outlineLevel="0" collapsed="false">
      <c r="A396" s="228"/>
    </row>
    <row r="397" customFormat="false" ht="11.25" hidden="false" customHeight="false" outlineLevel="0" collapsed="false">
      <c r="A397" s="228"/>
    </row>
    <row r="398" customFormat="false" ht="11.25" hidden="false" customHeight="false" outlineLevel="0" collapsed="false">
      <c r="A398" s="228"/>
    </row>
    <row r="399" customFormat="false" ht="11.25" hidden="false" customHeight="false" outlineLevel="0" collapsed="false">
      <c r="A399" s="228"/>
    </row>
    <row r="400" customFormat="false" ht="11.25" hidden="false" customHeight="false" outlineLevel="0" collapsed="false">
      <c r="A400" s="228"/>
    </row>
    <row r="401" customFormat="false" ht="11.25" hidden="false" customHeight="false" outlineLevel="0" collapsed="false">
      <c r="A401" s="228"/>
    </row>
    <row r="402" customFormat="false" ht="11.25" hidden="false" customHeight="false" outlineLevel="0" collapsed="false">
      <c r="A402" s="228"/>
    </row>
    <row r="403" customFormat="false" ht="11.25" hidden="false" customHeight="false" outlineLevel="0" collapsed="false">
      <c r="A403" s="228"/>
    </row>
    <row r="404" customFormat="false" ht="11.25" hidden="false" customHeight="false" outlineLevel="0" collapsed="false">
      <c r="A404" s="228"/>
    </row>
    <row r="405" customFormat="false" ht="11.25" hidden="false" customHeight="false" outlineLevel="0" collapsed="false">
      <c r="A405" s="228"/>
    </row>
    <row r="406" customFormat="false" ht="11.25" hidden="false" customHeight="false" outlineLevel="0" collapsed="false">
      <c r="A406" s="228"/>
    </row>
    <row r="407" customFormat="false" ht="11.25" hidden="false" customHeight="false" outlineLevel="0" collapsed="false">
      <c r="A407" s="228"/>
    </row>
    <row r="408" customFormat="false" ht="11.25" hidden="false" customHeight="false" outlineLevel="0" collapsed="false">
      <c r="A408" s="228"/>
    </row>
    <row r="409" customFormat="false" ht="11.25" hidden="false" customHeight="false" outlineLevel="0" collapsed="false">
      <c r="A409" s="228"/>
    </row>
    <row r="410" customFormat="false" ht="11.25" hidden="false" customHeight="false" outlineLevel="0" collapsed="false">
      <c r="A410" s="228"/>
    </row>
    <row r="411" customFormat="false" ht="11.25" hidden="false" customHeight="false" outlineLevel="0" collapsed="false">
      <c r="A411" s="228"/>
    </row>
    <row r="412" customFormat="false" ht="11.25" hidden="false" customHeight="false" outlineLevel="0" collapsed="false">
      <c r="A412" s="228"/>
    </row>
    <row r="413" customFormat="false" ht="11.25" hidden="false" customHeight="false" outlineLevel="0" collapsed="false">
      <c r="A413" s="228"/>
    </row>
    <row r="414" customFormat="false" ht="11.25" hidden="false" customHeight="false" outlineLevel="0" collapsed="false">
      <c r="A414" s="228"/>
    </row>
    <row r="415" customFormat="false" ht="11.25" hidden="false" customHeight="false" outlineLevel="0" collapsed="false">
      <c r="A415" s="228"/>
    </row>
    <row r="416" customFormat="false" ht="11.25" hidden="false" customHeight="false" outlineLevel="0" collapsed="false">
      <c r="A416" s="228"/>
    </row>
    <row r="417" customFormat="false" ht="11.25" hidden="false" customHeight="false" outlineLevel="0" collapsed="false">
      <c r="A417" s="228"/>
    </row>
    <row r="418" customFormat="false" ht="11.25" hidden="false" customHeight="false" outlineLevel="0" collapsed="false">
      <c r="A418" s="228"/>
    </row>
    <row r="419" customFormat="false" ht="11.25" hidden="false" customHeight="false" outlineLevel="0" collapsed="false">
      <c r="A419" s="228"/>
    </row>
    <row r="420" customFormat="false" ht="11.25" hidden="false" customHeight="false" outlineLevel="0" collapsed="false">
      <c r="A420" s="228"/>
    </row>
    <row r="421" customFormat="false" ht="11.25" hidden="false" customHeight="false" outlineLevel="0" collapsed="false">
      <c r="A421" s="228"/>
    </row>
    <row r="422" customFormat="false" ht="11.25" hidden="false" customHeight="false" outlineLevel="0" collapsed="false">
      <c r="A422" s="228"/>
    </row>
    <row r="423" customFormat="false" ht="11.25" hidden="false" customHeight="false" outlineLevel="0" collapsed="false">
      <c r="A423" s="228"/>
    </row>
    <row r="424" customFormat="false" ht="11.25" hidden="false" customHeight="false" outlineLevel="0" collapsed="false">
      <c r="A424" s="228"/>
    </row>
    <row r="425" customFormat="false" ht="11.25" hidden="false" customHeight="false" outlineLevel="0" collapsed="false">
      <c r="A425" s="228"/>
    </row>
    <row r="426" customFormat="false" ht="11.25" hidden="false" customHeight="false" outlineLevel="0" collapsed="false">
      <c r="A426" s="228"/>
    </row>
    <row r="427" customFormat="false" ht="11.25" hidden="false" customHeight="false" outlineLevel="0" collapsed="false">
      <c r="A427" s="228"/>
    </row>
    <row r="428" customFormat="false" ht="11.25" hidden="false" customHeight="false" outlineLevel="0" collapsed="false">
      <c r="A428" s="228"/>
    </row>
    <row r="429" customFormat="false" ht="11.25" hidden="false" customHeight="false" outlineLevel="0" collapsed="false">
      <c r="A429" s="228"/>
    </row>
    <row r="430" customFormat="false" ht="11.25" hidden="false" customHeight="false" outlineLevel="0" collapsed="false">
      <c r="A430" s="228"/>
    </row>
    <row r="431" customFormat="false" ht="11.25" hidden="false" customHeight="false" outlineLevel="0" collapsed="false">
      <c r="A431" s="228"/>
    </row>
    <row r="432" customFormat="false" ht="11.25" hidden="false" customHeight="false" outlineLevel="0" collapsed="false">
      <c r="A432" s="228"/>
    </row>
    <row r="433" customFormat="false" ht="11.25" hidden="false" customHeight="false" outlineLevel="0" collapsed="false">
      <c r="A433" s="228"/>
    </row>
    <row r="434" customFormat="false" ht="11.25" hidden="false" customHeight="false" outlineLevel="0" collapsed="false">
      <c r="A434" s="228"/>
    </row>
    <row r="435" customFormat="false" ht="11.25" hidden="false" customHeight="false" outlineLevel="0" collapsed="false">
      <c r="A435" s="228"/>
    </row>
    <row r="436" customFormat="false" ht="11.25" hidden="false" customHeight="false" outlineLevel="0" collapsed="false">
      <c r="A436" s="228"/>
    </row>
    <row r="437" customFormat="false" ht="11.25" hidden="false" customHeight="false" outlineLevel="0" collapsed="false">
      <c r="A437" s="228"/>
    </row>
    <row r="438" customFormat="false" ht="11.25" hidden="false" customHeight="false" outlineLevel="0" collapsed="false">
      <c r="A438" s="228"/>
    </row>
    <row r="439" customFormat="false" ht="11.25" hidden="false" customHeight="false" outlineLevel="0" collapsed="false">
      <c r="A439" s="228"/>
    </row>
    <row r="440" customFormat="false" ht="11.25" hidden="false" customHeight="false" outlineLevel="0" collapsed="false">
      <c r="A440" s="228"/>
    </row>
    <row r="441" customFormat="false" ht="11.25" hidden="false" customHeight="false" outlineLevel="0" collapsed="false">
      <c r="A441" s="228"/>
    </row>
    <row r="442" customFormat="false" ht="11.25" hidden="false" customHeight="false" outlineLevel="0" collapsed="false">
      <c r="A442" s="228"/>
    </row>
    <row r="443" customFormat="false" ht="11.25" hidden="false" customHeight="false" outlineLevel="0" collapsed="false">
      <c r="A443" s="228"/>
    </row>
    <row r="444" customFormat="false" ht="11.25" hidden="false" customHeight="false" outlineLevel="0" collapsed="false">
      <c r="A444" s="228"/>
    </row>
    <row r="445" customFormat="false" ht="11.25" hidden="false" customHeight="false" outlineLevel="0" collapsed="false">
      <c r="A445" s="228"/>
    </row>
    <row r="446" customFormat="false" ht="11.25" hidden="false" customHeight="false" outlineLevel="0" collapsed="false">
      <c r="A446" s="228"/>
    </row>
    <row r="447" customFormat="false" ht="11.25" hidden="false" customHeight="false" outlineLevel="0" collapsed="false">
      <c r="A447" s="228"/>
    </row>
    <row r="448" customFormat="false" ht="11.25" hidden="false" customHeight="false" outlineLevel="0" collapsed="false">
      <c r="A448" s="228"/>
    </row>
    <row r="449" customFormat="false" ht="11.25" hidden="false" customHeight="false" outlineLevel="0" collapsed="false">
      <c r="A449" s="228"/>
    </row>
    <row r="450" customFormat="false" ht="11.25" hidden="false" customHeight="false" outlineLevel="0" collapsed="false">
      <c r="A450" s="228"/>
    </row>
    <row r="451" customFormat="false" ht="11.25" hidden="false" customHeight="false" outlineLevel="0" collapsed="false">
      <c r="A451" s="228"/>
    </row>
    <row r="452" customFormat="false" ht="11.25" hidden="false" customHeight="false" outlineLevel="0" collapsed="false">
      <c r="A452" s="228"/>
    </row>
    <row r="453" customFormat="false" ht="11.25" hidden="false" customHeight="false" outlineLevel="0" collapsed="false">
      <c r="A453" s="228"/>
    </row>
    <row r="454" customFormat="false" ht="11.25" hidden="false" customHeight="false" outlineLevel="0" collapsed="false">
      <c r="A454" s="228"/>
    </row>
    <row r="455" customFormat="false" ht="11.25" hidden="false" customHeight="false" outlineLevel="0" collapsed="false">
      <c r="A455" s="228"/>
    </row>
    <row r="456" customFormat="false" ht="11.25" hidden="false" customHeight="false" outlineLevel="0" collapsed="false">
      <c r="A456" s="228"/>
    </row>
    <row r="457" customFormat="false" ht="11.25" hidden="false" customHeight="false" outlineLevel="0" collapsed="false">
      <c r="A457" s="228"/>
    </row>
    <row r="458" customFormat="false" ht="11.25" hidden="false" customHeight="false" outlineLevel="0" collapsed="false">
      <c r="A458" s="228"/>
    </row>
    <row r="459" customFormat="false" ht="11.25" hidden="false" customHeight="false" outlineLevel="0" collapsed="false">
      <c r="A459" s="228"/>
    </row>
    <row r="460" customFormat="false" ht="11.25" hidden="false" customHeight="false" outlineLevel="0" collapsed="false">
      <c r="A460" s="228"/>
    </row>
    <row r="461" customFormat="false" ht="11.25" hidden="false" customHeight="false" outlineLevel="0" collapsed="false">
      <c r="A461" s="228"/>
    </row>
    <row r="462" customFormat="false" ht="11.25" hidden="false" customHeight="false" outlineLevel="0" collapsed="false">
      <c r="A462" s="228"/>
    </row>
    <row r="463" customFormat="false" ht="11.25" hidden="false" customHeight="false" outlineLevel="0" collapsed="false">
      <c r="A463" s="228"/>
    </row>
    <row r="464" customFormat="false" ht="11.25" hidden="false" customHeight="false" outlineLevel="0" collapsed="false">
      <c r="A464" s="228"/>
    </row>
    <row r="465" customFormat="false" ht="11.25" hidden="false" customHeight="false" outlineLevel="0" collapsed="false">
      <c r="A465" s="228"/>
    </row>
    <row r="466" customFormat="false" ht="11.25" hidden="false" customHeight="false" outlineLevel="0" collapsed="false">
      <c r="A466" s="228"/>
    </row>
    <row r="467" customFormat="false" ht="11.25" hidden="false" customHeight="false" outlineLevel="0" collapsed="false">
      <c r="A467" s="228"/>
    </row>
    <row r="468" customFormat="false" ht="11.25" hidden="false" customHeight="false" outlineLevel="0" collapsed="false">
      <c r="A468" s="228"/>
    </row>
    <row r="469" customFormat="false" ht="11.25" hidden="false" customHeight="false" outlineLevel="0" collapsed="false">
      <c r="A469" s="228"/>
    </row>
    <row r="470" customFormat="false" ht="11.25" hidden="false" customHeight="false" outlineLevel="0" collapsed="false">
      <c r="A470" s="228"/>
    </row>
    <row r="471" customFormat="false" ht="11.25" hidden="false" customHeight="false" outlineLevel="0" collapsed="false">
      <c r="A471" s="228"/>
    </row>
    <row r="472" customFormat="false" ht="11.25" hidden="false" customHeight="false" outlineLevel="0" collapsed="false">
      <c r="A472" s="228"/>
    </row>
    <row r="473" customFormat="false" ht="11.25" hidden="false" customHeight="false" outlineLevel="0" collapsed="false">
      <c r="A473" s="228"/>
    </row>
    <row r="474" customFormat="false" ht="11.25" hidden="false" customHeight="false" outlineLevel="0" collapsed="false">
      <c r="A474" s="228"/>
    </row>
    <row r="475" customFormat="false" ht="11.25" hidden="false" customHeight="false" outlineLevel="0" collapsed="false">
      <c r="A475" s="228"/>
    </row>
    <row r="476" customFormat="false" ht="11.25" hidden="false" customHeight="false" outlineLevel="0" collapsed="false">
      <c r="A476" s="228"/>
    </row>
    <row r="477" customFormat="false" ht="11.25" hidden="false" customHeight="false" outlineLevel="0" collapsed="false">
      <c r="A477" s="228"/>
    </row>
    <row r="478" customFormat="false" ht="11.25" hidden="false" customHeight="false" outlineLevel="0" collapsed="false">
      <c r="A478" s="228"/>
    </row>
    <row r="479" customFormat="false" ht="11.25" hidden="false" customHeight="false" outlineLevel="0" collapsed="false">
      <c r="A479" s="228"/>
    </row>
    <row r="480" customFormat="false" ht="11.25" hidden="false" customHeight="false" outlineLevel="0" collapsed="false">
      <c r="A480" s="228"/>
    </row>
    <row r="481" customFormat="false" ht="11.25" hidden="false" customHeight="false" outlineLevel="0" collapsed="false">
      <c r="A481" s="228"/>
    </row>
    <row r="482" customFormat="false" ht="11.25" hidden="false" customHeight="false" outlineLevel="0" collapsed="false">
      <c r="A482" s="228"/>
    </row>
    <row r="483" customFormat="false" ht="11.25" hidden="false" customHeight="false" outlineLevel="0" collapsed="false">
      <c r="A483" s="228"/>
    </row>
    <row r="484" customFormat="false" ht="11.25" hidden="false" customHeight="false" outlineLevel="0" collapsed="false">
      <c r="A484" s="228"/>
    </row>
    <row r="485" customFormat="false" ht="11.25" hidden="false" customHeight="false" outlineLevel="0" collapsed="false">
      <c r="A485" s="228"/>
    </row>
    <row r="486" customFormat="false" ht="11.25" hidden="false" customHeight="false" outlineLevel="0" collapsed="false">
      <c r="A486" s="228"/>
    </row>
    <row r="487" customFormat="false" ht="11.25" hidden="false" customHeight="false" outlineLevel="0" collapsed="false">
      <c r="A487" s="228"/>
    </row>
    <row r="488" customFormat="false" ht="11.25" hidden="false" customHeight="false" outlineLevel="0" collapsed="false">
      <c r="A488" s="228"/>
    </row>
    <row r="489" customFormat="false" ht="11.25" hidden="false" customHeight="false" outlineLevel="0" collapsed="false">
      <c r="A489" s="228"/>
    </row>
    <row r="490" customFormat="false" ht="11.25" hidden="false" customHeight="false" outlineLevel="0" collapsed="false">
      <c r="A490" s="228"/>
    </row>
    <row r="491" customFormat="false" ht="11.25" hidden="false" customHeight="false" outlineLevel="0" collapsed="false">
      <c r="A491" s="228"/>
    </row>
    <row r="492" customFormat="false" ht="11.25" hidden="false" customHeight="false" outlineLevel="0" collapsed="false">
      <c r="A492" s="228"/>
    </row>
    <row r="493" customFormat="false" ht="11.25" hidden="false" customHeight="false" outlineLevel="0" collapsed="false">
      <c r="A493" s="228"/>
    </row>
    <row r="494" customFormat="false" ht="11.25" hidden="false" customHeight="false" outlineLevel="0" collapsed="false">
      <c r="A494" s="228"/>
    </row>
    <row r="495" customFormat="false" ht="11.25" hidden="false" customHeight="false" outlineLevel="0" collapsed="false">
      <c r="A495" s="228"/>
    </row>
    <row r="496" customFormat="false" ht="11.25" hidden="false" customHeight="false" outlineLevel="0" collapsed="false">
      <c r="A496" s="228"/>
    </row>
    <row r="497" customFormat="false" ht="11.25" hidden="false" customHeight="false" outlineLevel="0" collapsed="false">
      <c r="A497" s="228"/>
    </row>
    <row r="498" customFormat="false" ht="11.25" hidden="false" customHeight="false" outlineLevel="0" collapsed="false">
      <c r="A498" s="228"/>
    </row>
    <row r="499" customFormat="false" ht="11.25" hidden="false" customHeight="false" outlineLevel="0" collapsed="false">
      <c r="A499" s="228"/>
    </row>
    <row r="500" customFormat="false" ht="11.25" hidden="false" customHeight="false" outlineLevel="0" collapsed="false">
      <c r="A500" s="228"/>
    </row>
    <row r="501" customFormat="false" ht="11.25" hidden="false" customHeight="false" outlineLevel="0" collapsed="false">
      <c r="A501" s="228"/>
    </row>
    <row r="502" customFormat="false" ht="11.25" hidden="false" customHeight="false" outlineLevel="0" collapsed="false">
      <c r="A502" s="228"/>
    </row>
    <row r="503" customFormat="false" ht="11.25" hidden="false" customHeight="false" outlineLevel="0" collapsed="false">
      <c r="A503" s="228"/>
    </row>
    <row r="504" customFormat="false" ht="11.25" hidden="false" customHeight="false" outlineLevel="0" collapsed="false">
      <c r="A504" s="228"/>
    </row>
    <row r="505" customFormat="false" ht="11.25" hidden="false" customHeight="false" outlineLevel="0" collapsed="false">
      <c r="A505" s="228"/>
    </row>
    <row r="506" customFormat="false" ht="11.25" hidden="false" customHeight="false" outlineLevel="0" collapsed="false">
      <c r="A506" s="228"/>
    </row>
    <row r="507" customFormat="false" ht="11.25" hidden="false" customHeight="false" outlineLevel="0" collapsed="false">
      <c r="A507" s="228"/>
    </row>
    <row r="508" customFormat="false" ht="11.25" hidden="false" customHeight="false" outlineLevel="0" collapsed="false">
      <c r="A508" s="228"/>
    </row>
    <row r="509" customFormat="false" ht="11.25" hidden="false" customHeight="false" outlineLevel="0" collapsed="false">
      <c r="A509" s="228"/>
    </row>
    <row r="510" customFormat="false" ht="11.25" hidden="false" customHeight="false" outlineLevel="0" collapsed="false">
      <c r="A510" s="228"/>
    </row>
    <row r="511" customFormat="false" ht="11.25" hidden="false" customHeight="false" outlineLevel="0" collapsed="false">
      <c r="A511" s="228"/>
    </row>
    <row r="512" customFormat="false" ht="11.25" hidden="false" customHeight="false" outlineLevel="0" collapsed="false">
      <c r="A512" s="228"/>
    </row>
    <row r="513" customFormat="false" ht="11.25" hidden="false" customHeight="false" outlineLevel="0" collapsed="false">
      <c r="A513" s="228"/>
    </row>
    <row r="514" customFormat="false" ht="11.25" hidden="false" customHeight="false" outlineLevel="0" collapsed="false">
      <c r="A514" s="228"/>
    </row>
    <row r="515" customFormat="false" ht="11.25" hidden="false" customHeight="false" outlineLevel="0" collapsed="false">
      <c r="A515" s="228"/>
    </row>
    <row r="516" customFormat="false" ht="11.25" hidden="false" customHeight="false" outlineLevel="0" collapsed="false">
      <c r="A516" s="228"/>
    </row>
    <row r="517" customFormat="false" ht="11.25" hidden="false" customHeight="false" outlineLevel="0" collapsed="false">
      <c r="A517" s="228"/>
    </row>
    <row r="518" customFormat="false" ht="11.25" hidden="false" customHeight="false" outlineLevel="0" collapsed="false">
      <c r="A518" s="228"/>
    </row>
    <row r="519" customFormat="false" ht="11.25" hidden="false" customHeight="false" outlineLevel="0" collapsed="false">
      <c r="A519" s="228"/>
    </row>
    <row r="520" customFormat="false" ht="11.25" hidden="false" customHeight="false" outlineLevel="0" collapsed="false">
      <c r="A520" s="228"/>
    </row>
    <row r="521" customFormat="false" ht="11.25" hidden="false" customHeight="false" outlineLevel="0" collapsed="false">
      <c r="A521" s="228"/>
    </row>
    <row r="522" customFormat="false" ht="11.25" hidden="false" customHeight="false" outlineLevel="0" collapsed="false">
      <c r="A522" s="228"/>
    </row>
    <row r="523" customFormat="false" ht="11.25" hidden="false" customHeight="false" outlineLevel="0" collapsed="false">
      <c r="A523" s="228"/>
    </row>
    <row r="524" customFormat="false" ht="11.25" hidden="false" customHeight="false" outlineLevel="0" collapsed="false">
      <c r="A524" s="228"/>
    </row>
    <row r="525" customFormat="false" ht="11.25" hidden="false" customHeight="false" outlineLevel="0" collapsed="false">
      <c r="A525" s="228"/>
    </row>
    <row r="526" customFormat="false" ht="11.25" hidden="false" customHeight="false" outlineLevel="0" collapsed="false">
      <c r="A526" s="228"/>
    </row>
    <row r="527" customFormat="false" ht="11.25" hidden="false" customHeight="false" outlineLevel="0" collapsed="false">
      <c r="A527" s="228"/>
    </row>
    <row r="528" customFormat="false" ht="11.25" hidden="false" customHeight="false" outlineLevel="0" collapsed="false">
      <c r="A528" s="228"/>
    </row>
    <row r="529" customFormat="false" ht="11.25" hidden="false" customHeight="false" outlineLevel="0" collapsed="false">
      <c r="A529" s="228"/>
    </row>
    <row r="530" customFormat="false" ht="11.25" hidden="false" customHeight="false" outlineLevel="0" collapsed="false">
      <c r="A530" s="228"/>
    </row>
    <row r="531" customFormat="false" ht="11.25" hidden="false" customHeight="false" outlineLevel="0" collapsed="false">
      <c r="A531" s="228"/>
    </row>
    <row r="532" customFormat="false" ht="11.25" hidden="false" customHeight="false" outlineLevel="0" collapsed="false">
      <c r="A532" s="228"/>
    </row>
    <row r="533" customFormat="false" ht="11.25" hidden="false" customHeight="false" outlineLevel="0" collapsed="false">
      <c r="A533" s="228"/>
    </row>
    <row r="534" customFormat="false" ht="11.25" hidden="false" customHeight="false" outlineLevel="0" collapsed="false">
      <c r="A534" s="228"/>
    </row>
    <row r="535" customFormat="false" ht="11.25" hidden="false" customHeight="false" outlineLevel="0" collapsed="false">
      <c r="A535" s="228"/>
    </row>
    <row r="536" customFormat="false" ht="11.25" hidden="false" customHeight="false" outlineLevel="0" collapsed="false">
      <c r="A536" s="228"/>
    </row>
    <row r="537" customFormat="false" ht="11.25" hidden="false" customHeight="false" outlineLevel="0" collapsed="false">
      <c r="A537" s="228"/>
    </row>
    <row r="538" customFormat="false" ht="11.25" hidden="false" customHeight="false" outlineLevel="0" collapsed="false">
      <c r="A538" s="228"/>
    </row>
    <row r="539" customFormat="false" ht="11.25" hidden="false" customHeight="false" outlineLevel="0" collapsed="false">
      <c r="A539" s="228"/>
    </row>
    <row r="540" customFormat="false" ht="11.25" hidden="false" customHeight="false" outlineLevel="0" collapsed="false">
      <c r="A540" s="228"/>
    </row>
    <row r="541" customFormat="false" ht="11.25" hidden="false" customHeight="false" outlineLevel="0" collapsed="false">
      <c r="A541" s="228"/>
    </row>
    <row r="542" customFormat="false" ht="11.25" hidden="false" customHeight="false" outlineLevel="0" collapsed="false">
      <c r="A542" s="228"/>
    </row>
    <row r="543" customFormat="false" ht="11.25" hidden="false" customHeight="false" outlineLevel="0" collapsed="false">
      <c r="A543" s="228"/>
    </row>
    <row r="544" customFormat="false" ht="11.25" hidden="false" customHeight="false" outlineLevel="0" collapsed="false">
      <c r="A544" s="228"/>
    </row>
    <row r="545" customFormat="false" ht="11.25" hidden="false" customHeight="false" outlineLevel="0" collapsed="false">
      <c r="A545" s="228"/>
    </row>
    <row r="546" customFormat="false" ht="11.25" hidden="false" customHeight="false" outlineLevel="0" collapsed="false">
      <c r="A546" s="228"/>
    </row>
    <row r="547" customFormat="false" ht="11.25" hidden="false" customHeight="false" outlineLevel="0" collapsed="false">
      <c r="A547" s="228"/>
    </row>
    <row r="548" customFormat="false" ht="11.25" hidden="false" customHeight="false" outlineLevel="0" collapsed="false">
      <c r="A548" s="228"/>
    </row>
    <row r="549" customFormat="false" ht="11.25" hidden="false" customHeight="false" outlineLevel="0" collapsed="false">
      <c r="A549" s="228"/>
    </row>
    <row r="550" customFormat="false" ht="11.25" hidden="false" customHeight="false" outlineLevel="0" collapsed="false">
      <c r="A550" s="228"/>
    </row>
    <row r="551" customFormat="false" ht="11.25" hidden="false" customHeight="false" outlineLevel="0" collapsed="false">
      <c r="A551" s="228"/>
    </row>
    <row r="552" customFormat="false" ht="11.25" hidden="false" customHeight="false" outlineLevel="0" collapsed="false">
      <c r="A552" s="228"/>
    </row>
    <row r="553" customFormat="false" ht="11.25" hidden="false" customHeight="false" outlineLevel="0" collapsed="false">
      <c r="A553" s="228"/>
    </row>
    <row r="554" customFormat="false" ht="11.25" hidden="false" customHeight="false" outlineLevel="0" collapsed="false">
      <c r="A554" s="228"/>
    </row>
    <row r="555" customFormat="false" ht="11.25" hidden="false" customHeight="false" outlineLevel="0" collapsed="false">
      <c r="A555" s="228"/>
    </row>
    <row r="556" customFormat="false" ht="11.25" hidden="false" customHeight="false" outlineLevel="0" collapsed="false">
      <c r="A556" s="228"/>
    </row>
    <row r="557" customFormat="false" ht="11.25" hidden="false" customHeight="false" outlineLevel="0" collapsed="false">
      <c r="A557" s="228"/>
    </row>
    <row r="558" customFormat="false" ht="11.25" hidden="false" customHeight="false" outlineLevel="0" collapsed="false">
      <c r="A558" s="228"/>
    </row>
    <row r="559" customFormat="false" ht="11.25" hidden="false" customHeight="false" outlineLevel="0" collapsed="false">
      <c r="A559" s="228"/>
    </row>
    <row r="560" customFormat="false" ht="11.25" hidden="false" customHeight="false" outlineLevel="0" collapsed="false">
      <c r="A560" s="228"/>
    </row>
    <row r="561" customFormat="false" ht="11.25" hidden="false" customHeight="false" outlineLevel="0" collapsed="false">
      <c r="A561" s="228"/>
    </row>
    <row r="562" customFormat="false" ht="11.25" hidden="false" customHeight="false" outlineLevel="0" collapsed="false">
      <c r="A562" s="228"/>
    </row>
    <row r="563" customFormat="false" ht="11.25" hidden="false" customHeight="false" outlineLevel="0" collapsed="false">
      <c r="A563" s="228"/>
    </row>
    <row r="564" customFormat="false" ht="11.25" hidden="false" customHeight="false" outlineLevel="0" collapsed="false">
      <c r="A564" s="228"/>
    </row>
    <row r="565" customFormat="false" ht="11.25" hidden="false" customHeight="false" outlineLevel="0" collapsed="false">
      <c r="A565" s="228"/>
    </row>
    <row r="566" customFormat="false" ht="11.25" hidden="false" customHeight="false" outlineLevel="0" collapsed="false">
      <c r="A566" s="228"/>
    </row>
    <row r="567" customFormat="false" ht="11.25" hidden="false" customHeight="false" outlineLevel="0" collapsed="false">
      <c r="A567" s="228"/>
    </row>
    <row r="568" customFormat="false" ht="11.25" hidden="false" customHeight="false" outlineLevel="0" collapsed="false">
      <c r="A568" s="228"/>
    </row>
    <row r="569" customFormat="false" ht="11.25" hidden="false" customHeight="false" outlineLevel="0" collapsed="false">
      <c r="A569" s="228"/>
    </row>
    <row r="570" customFormat="false" ht="11.25" hidden="false" customHeight="false" outlineLevel="0" collapsed="false">
      <c r="A570" s="228"/>
    </row>
    <row r="571" customFormat="false" ht="11.25" hidden="false" customHeight="false" outlineLevel="0" collapsed="false">
      <c r="A571" s="228"/>
    </row>
    <row r="572" customFormat="false" ht="11.25" hidden="false" customHeight="false" outlineLevel="0" collapsed="false">
      <c r="A572" s="228"/>
    </row>
    <row r="573" customFormat="false" ht="11.25" hidden="false" customHeight="false" outlineLevel="0" collapsed="false">
      <c r="A573" s="228"/>
    </row>
    <row r="574" customFormat="false" ht="11.25" hidden="false" customHeight="false" outlineLevel="0" collapsed="false">
      <c r="A574" s="228"/>
    </row>
    <row r="575" customFormat="false" ht="11.25" hidden="false" customHeight="false" outlineLevel="0" collapsed="false">
      <c r="A575" s="228"/>
    </row>
    <row r="576" customFormat="false" ht="11.25" hidden="false" customHeight="false" outlineLevel="0" collapsed="false">
      <c r="A576" s="228"/>
    </row>
    <row r="577" customFormat="false" ht="11.25" hidden="false" customHeight="false" outlineLevel="0" collapsed="false">
      <c r="A577" s="228"/>
    </row>
    <row r="578" customFormat="false" ht="11.25" hidden="false" customHeight="false" outlineLevel="0" collapsed="false">
      <c r="A578" s="228"/>
    </row>
    <row r="579" customFormat="false" ht="11.25" hidden="false" customHeight="false" outlineLevel="0" collapsed="false">
      <c r="A579" s="228"/>
    </row>
    <row r="580" customFormat="false" ht="11.25" hidden="false" customHeight="false" outlineLevel="0" collapsed="false">
      <c r="A580" s="228"/>
    </row>
    <row r="581" customFormat="false" ht="11.25" hidden="false" customHeight="false" outlineLevel="0" collapsed="false">
      <c r="A581" s="228"/>
    </row>
    <row r="582" customFormat="false" ht="11.25" hidden="false" customHeight="false" outlineLevel="0" collapsed="false">
      <c r="A582" s="228"/>
    </row>
    <row r="583" customFormat="false" ht="11.25" hidden="false" customHeight="false" outlineLevel="0" collapsed="false">
      <c r="A583" s="228"/>
    </row>
    <row r="584" customFormat="false" ht="11.25" hidden="false" customHeight="false" outlineLevel="0" collapsed="false">
      <c r="A584" s="228"/>
    </row>
    <row r="585" customFormat="false" ht="11.25" hidden="false" customHeight="false" outlineLevel="0" collapsed="false">
      <c r="A585" s="228"/>
    </row>
    <row r="586" customFormat="false" ht="11.25" hidden="false" customHeight="false" outlineLevel="0" collapsed="false">
      <c r="A586" s="228"/>
    </row>
    <row r="587" customFormat="false" ht="11.25" hidden="false" customHeight="false" outlineLevel="0" collapsed="false">
      <c r="A587" s="228"/>
    </row>
    <row r="588" customFormat="false" ht="11.25" hidden="false" customHeight="false" outlineLevel="0" collapsed="false">
      <c r="A588" s="228"/>
    </row>
    <row r="589" customFormat="false" ht="11.25" hidden="false" customHeight="false" outlineLevel="0" collapsed="false">
      <c r="A589" s="228"/>
    </row>
    <row r="590" customFormat="false" ht="11.25" hidden="false" customHeight="false" outlineLevel="0" collapsed="false">
      <c r="A590" s="228"/>
    </row>
    <row r="591" customFormat="false" ht="11.25" hidden="false" customHeight="false" outlineLevel="0" collapsed="false">
      <c r="A591" s="228"/>
    </row>
    <row r="592" customFormat="false" ht="11.25" hidden="false" customHeight="false" outlineLevel="0" collapsed="false">
      <c r="A592" s="228"/>
    </row>
    <row r="593" customFormat="false" ht="11.25" hidden="false" customHeight="false" outlineLevel="0" collapsed="false">
      <c r="A593" s="228"/>
    </row>
    <row r="594" customFormat="false" ht="11.25" hidden="false" customHeight="false" outlineLevel="0" collapsed="false">
      <c r="A594" s="228"/>
    </row>
    <row r="595" customFormat="false" ht="11.25" hidden="false" customHeight="false" outlineLevel="0" collapsed="false">
      <c r="A595" s="228"/>
    </row>
    <row r="596" customFormat="false" ht="11.25" hidden="false" customHeight="false" outlineLevel="0" collapsed="false">
      <c r="A596" s="228"/>
    </row>
    <row r="597" customFormat="false" ht="11.25" hidden="false" customHeight="false" outlineLevel="0" collapsed="false">
      <c r="A597" s="228"/>
    </row>
    <row r="598" customFormat="false" ht="11.25" hidden="false" customHeight="false" outlineLevel="0" collapsed="false">
      <c r="A598" s="228"/>
    </row>
    <row r="599" customFormat="false" ht="11.25" hidden="false" customHeight="false" outlineLevel="0" collapsed="false">
      <c r="A599" s="228"/>
    </row>
    <row r="600" customFormat="false" ht="11.25" hidden="false" customHeight="false" outlineLevel="0" collapsed="false">
      <c r="A600" s="228"/>
    </row>
    <row r="601" customFormat="false" ht="11.25" hidden="false" customHeight="false" outlineLevel="0" collapsed="false">
      <c r="A601" s="228"/>
    </row>
    <row r="602" customFormat="false" ht="11.25" hidden="false" customHeight="false" outlineLevel="0" collapsed="false">
      <c r="A602" s="228"/>
    </row>
    <row r="603" customFormat="false" ht="11.25" hidden="false" customHeight="false" outlineLevel="0" collapsed="false">
      <c r="A603" s="228"/>
    </row>
    <row r="604" customFormat="false" ht="11.25" hidden="false" customHeight="false" outlineLevel="0" collapsed="false">
      <c r="A604" s="228"/>
    </row>
    <row r="605" customFormat="false" ht="11.25" hidden="false" customHeight="false" outlineLevel="0" collapsed="false">
      <c r="A605" s="228"/>
    </row>
    <row r="606" customFormat="false" ht="11.25" hidden="false" customHeight="false" outlineLevel="0" collapsed="false">
      <c r="A606" s="228"/>
    </row>
    <row r="607" customFormat="false" ht="11.25" hidden="false" customHeight="false" outlineLevel="0" collapsed="false">
      <c r="A607" s="228"/>
    </row>
    <row r="608" customFormat="false" ht="11.25" hidden="false" customHeight="false" outlineLevel="0" collapsed="false">
      <c r="A608" s="228"/>
    </row>
    <row r="609" customFormat="false" ht="11.25" hidden="false" customHeight="false" outlineLevel="0" collapsed="false">
      <c r="A609" s="228"/>
    </row>
    <row r="610" customFormat="false" ht="11.25" hidden="false" customHeight="false" outlineLevel="0" collapsed="false">
      <c r="A610" s="228"/>
    </row>
    <row r="611" customFormat="false" ht="11.25" hidden="false" customHeight="false" outlineLevel="0" collapsed="false">
      <c r="A611" s="228"/>
    </row>
    <row r="612" customFormat="false" ht="11.25" hidden="false" customHeight="false" outlineLevel="0" collapsed="false">
      <c r="A612" s="228"/>
    </row>
    <row r="613" customFormat="false" ht="11.25" hidden="false" customHeight="false" outlineLevel="0" collapsed="false">
      <c r="A613" s="228"/>
    </row>
    <row r="614" customFormat="false" ht="11.25" hidden="false" customHeight="false" outlineLevel="0" collapsed="false">
      <c r="A614" s="228"/>
    </row>
    <row r="615" customFormat="false" ht="11.25" hidden="false" customHeight="false" outlineLevel="0" collapsed="false">
      <c r="A615" s="228"/>
    </row>
    <row r="616" customFormat="false" ht="11.25" hidden="false" customHeight="false" outlineLevel="0" collapsed="false">
      <c r="A616" s="228"/>
    </row>
    <row r="617" customFormat="false" ht="11.25" hidden="false" customHeight="false" outlineLevel="0" collapsed="false">
      <c r="A617" s="228"/>
    </row>
    <row r="618" customFormat="false" ht="11.25" hidden="false" customHeight="false" outlineLevel="0" collapsed="false">
      <c r="A618" s="228"/>
    </row>
    <row r="619" customFormat="false" ht="11.25" hidden="false" customHeight="false" outlineLevel="0" collapsed="false">
      <c r="A619" s="228"/>
    </row>
    <row r="620" customFormat="false" ht="11.25" hidden="false" customHeight="false" outlineLevel="0" collapsed="false">
      <c r="A620" s="228"/>
    </row>
    <row r="621" customFormat="false" ht="11.25" hidden="false" customHeight="false" outlineLevel="0" collapsed="false">
      <c r="A621" s="228"/>
    </row>
    <row r="622" customFormat="false" ht="11.25" hidden="false" customHeight="false" outlineLevel="0" collapsed="false">
      <c r="A622" s="228"/>
    </row>
    <row r="623" customFormat="false" ht="11.25" hidden="false" customHeight="false" outlineLevel="0" collapsed="false">
      <c r="A623" s="228"/>
    </row>
    <row r="624" customFormat="false" ht="11.25" hidden="false" customHeight="false" outlineLevel="0" collapsed="false">
      <c r="A624" s="228"/>
    </row>
    <row r="625" customFormat="false" ht="11.25" hidden="false" customHeight="false" outlineLevel="0" collapsed="false">
      <c r="A625" s="228"/>
    </row>
    <row r="626" customFormat="false" ht="11.25" hidden="false" customHeight="false" outlineLevel="0" collapsed="false">
      <c r="A626" s="228"/>
    </row>
    <row r="627" customFormat="false" ht="11.25" hidden="false" customHeight="false" outlineLevel="0" collapsed="false">
      <c r="A627" s="228"/>
    </row>
    <row r="628" customFormat="false" ht="11.25" hidden="false" customHeight="false" outlineLevel="0" collapsed="false">
      <c r="A628" s="228"/>
    </row>
    <row r="629" customFormat="false" ht="11.25" hidden="false" customHeight="false" outlineLevel="0" collapsed="false">
      <c r="A629" s="228"/>
    </row>
    <row r="630" customFormat="false" ht="11.25" hidden="false" customHeight="false" outlineLevel="0" collapsed="false">
      <c r="A630" s="228"/>
    </row>
    <row r="631" customFormat="false" ht="11.25" hidden="false" customHeight="false" outlineLevel="0" collapsed="false">
      <c r="A631" s="228"/>
    </row>
    <row r="632" customFormat="false" ht="11.25" hidden="false" customHeight="false" outlineLevel="0" collapsed="false">
      <c r="A632" s="228"/>
    </row>
    <row r="633" customFormat="false" ht="11.25" hidden="false" customHeight="false" outlineLevel="0" collapsed="false">
      <c r="A633" s="228"/>
    </row>
    <row r="634" customFormat="false" ht="11.25" hidden="false" customHeight="false" outlineLevel="0" collapsed="false">
      <c r="A634" s="228"/>
    </row>
    <row r="635" customFormat="false" ht="11.25" hidden="false" customHeight="false" outlineLevel="0" collapsed="false">
      <c r="A635" s="228"/>
    </row>
    <row r="636" customFormat="false" ht="11.25" hidden="false" customHeight="false" outlineLevel="0" collapsed="false">
      <c r="A636" s="228"/>
    </row>
    <row r="637" customFormat="false" ht="11.25" hidden="false" customHeight="false" outlineLevel="0" collapsed="false">
      <c r="A637" s="228"/>
    </row>
    <row r="638" customFormat="false" ht="11.25" hidden="false" customHeight="false" outlineLevel="0" collapsed="false">
      <c r="A638" s="228"/>
    </row>
    <row r="639" customFormat="false" ht="11.25" hidden="false" customHeight="false" outlineLevel="0" collapsed="false">
      <c r="A639" s="228"/>
    </row>
    <row r="640" customFormat="false" ht="11.25" hidden="false" customHeight="false" outlineLevel="0" collapsed="false">
      <c r="A640" s="228"/>
    </row>
    <row r="641" customFormat="false" ht="11.25" hidden="false" customHeight="false" outlineLevel="0" collapsed="false">
      <c r="A641" s="228"/>
    </row>
    <row r="642" customFormat="false" ht="11.25" hidden="false" customHeight="false" outlineLevel="0" collapsed="false">
      <c r="A642" s="228"/>
    </row>
    <row r="643" customFormat="false" ht="11.25" hidden="false" customHeight="false" outlineLevel="0" collapsed="false">
      <c r="A643" s="228"/>
    </row>
    <row r="644" customFormat="false" ht="11.25" hidden="false" customHeight="false" outlineLevel="0" collapsed="false">
      <c r="A644" s="228"/>
    </row>
    <row r="645" customFormat="false" ht="11.25" hidden="false" customHeight="false" outlineLevel="0" collapsed="false">
      <c r="A645" s="228"/>
    </row>
    <row r="646" customFormat="false" ht="11.25" hidden="false" customHeight="false" outlineLevel="0" collapsed="false">
      <c r="A646" s="228"/>
    </row>
    <row r="647" customFormat="false" ht="11.25" hidden="false" customHeight="false" outlineLevel="0" collapsed="false">
      <c r="A647" s="228"/>
    </row>
    <row r="648" customFormat="false" ht="11.25" hidden="false" customHeight="false" outlineLevel="0" collapsed="false">
      <c r="A648" s="228"/>
    </row>
    <row r="649" customFormat="false" ht="11.25" hidden="false" customHeight="false" outlineLevel="0" collapsed="false">
      <c r="A649" s="228"/>
    </row>
    <row r="650" customFormat="false" ht="11.25" hidden="false" customHeight="false" outlineLevel="0" collapsed="false">
      <c r="A650" s="228"/>
    </row>
    <row r="651" customFormat="false" ht="11.25" hidden="false" customHeight="false" outlineLevel="0" collapsed="false">
      <c r="A651" s="228"/>
    </row>
    <row r="652" customFormat="false" ht="11.25" hidden="false" customHeight="false" outlineLevel="0" collapsed="false">
      <c r="A652" s="228"/>
    </row>
    <row r="653" customFormat="false" ht="11.25" hidden="false" customHeight="false" outlineLevel="0" collapsed="false">
      <c r="A653" s="228"/>
    </row>
    <row r="654" customFormat="false" ht="11.25" hidden="false" customHeight="false" outlineLevel="0" collapsed="false">
      <c r="A654" s="228"/>
    </row>
    <row r="655" customFormat="false" ht="11.25" hidden="false" customHeight="false" outlineLevel="0" collapsed="false">
      <c r="A655" s="228"/>
    </row>
    <row r="656" customFormat="false" ht="11.25" hidden="false" customHeight="false" outlineLevel="0" collapsed="false">
      <c r="A656" s="228"/>
    </row>
    <row r="657" customFormat="false" ht="11.25" hidden="false" customHeight="false" outlineLevel="0" collapsed="false">
      <c r="A657" s="228"/>
    </row>
    <row r="658" customFormat="false" ht="11.25" hidden="false" customHeight="false" outlineLevel="0" collapsed="false">
      <c r="A658" s="228"/>
    </row>
    <row r="659" customFormat="false" ht="11.25" hidden="false" customHeight="false" outlineLevel="0" collapsed="false">
      <c r="A659" s="228"/>
    </row>
    <row r="660" customFormat="false" ht="11.25" hidden="false" customHeight="false" outlineLevel="0" collapsed="false">
      <c r="A660" s="228"/>
    </row>
    <row r="661" customFormat="false" ht="11.25" hidden="false" customHeight="false" outlineLevel="0" collapsed="false">
      <c r="A661" s="228"/>
    </row>
    <row r="662" customFormat="false" ht="11.25" hidden="false" customHeight="false" outlineLevel="0" collapsed="false">
      <c r="A662" s="228"/>
    </row>
    <row r="663" customFormat="false" ht="11.25" hidden="false" customHeight="false" outlineLevel="0" collapsed="false">
      <c r="A663" s="228"/>
    </row>
    <row r="664" customFormat="false" ht="11.25" hidden="false" customHeight="false" outlineLevel="0" collapsed="false">
      <c r="A664" s="228"/>
    </row>
    <row r="665" customFormat="false" ht="11.25" hidden="false" customHeight="false" outlineLevel="0" collapsed="false">
      <c r="A665" s="228"/>
    </row>
    <row r="666" customFormat="false" ht="11.25" hidden="false" customHeight="false" outlineLevel="0" collapsed="false">
      <c r="A666" s="228"/>
    </row>
    <row r="667" customFormat="false" ht="11.25" hidden="false" customHeight="false" outlineLevel="0" collapsed="false">
      <c r="A667" s="228"/>
    </row>
    <row r="668" customFormat="false" ht="11.25" hidden="false" customHeight="false" outlineLevel="0" collapsed="false">
      <c r="A668" s="228"/>
    </row>
    <row r="669" customFormat="false" ht="11.25" hidden="false" customHeight="false" outlineLevel="0" collapsed="false">
      <c r="A669" s="228"/>
    </row>
    <row r="670" customFormat="false" ht="11.25" hidden="false" customHeight="false" outlineLevel="0" collapsed="false">
      <c r="A670" s="228"/>
    </row>
    <row r="671" customFormat="false" ht="11.25" hidden="false" customHeight="false" outlineLevel="0" collapsed="false">
      <c r="A671" s="228"/>
    </row>
    <row r="672" customFormat="false" ht="11.25" hidden="false" customHeight="false" outlineLevel="0" collapsed="false">
      <c r="A672" s="228"/>
    </row>
    <row r="673" customFormat="false" ht="11.25" hidden="false" customHeight="false" outlineLevel="0" collapsed="false">
      <c r="A673" s="228"/>
    </row>
    <row r="674" customFormat="false" ht="11.25" hidden="false" customHeight="false" outlineLevel="0" collapsed="false">
      <c r="A674" s="228"/>
    </row>
    <row r="675" customFormat="false" ht="11.25" hidden="false" customHeight="false" outlineLevel="0" collapsed="false">
      <c r="A675" s="228"/>
    </row>
    <row r="676" customFormat="false" ht="11.25" hidden="false" customHeight="false" outlineLevel="0" collapsed="false">
      <c r="A676" s="228"/>
    </row>
    <row r="677" customFormat="false" ht="11.25" hidden="false" customHeight="false" outlineLevel="0" collapsed="false">
      <c r="A677" s="228"/>
    </row>
    <row r="678" customFormat="false" ht="11.25" hidden="false" customHeight="false" outlineLevel="0" collapsed="false">
      <c r="A678" s="228"/>
    </row>
    <row r="679" customFormat="false" ht="11.25" hidden="false" customHeight="false" outlineLevel="0" collapsed="false">
      <c r="A679" s="228"/>
    </row>
    <row r="680" customFormat="false" ht="11.25" hidden="false" customHeight="false" outlineLevel="0" collapsed="false">
      <c r="A680" s="228"/>
    </row>
    <row r="681" customFormat="false" ht="11.25" hidden="false" customHeight="false" outlineLevel="0" collapsed="false">
      <c r="A681" s="228"/>
    </row>
    <row r="682" customFormat="false" ht="11.25" hidden="false" customHeight="false" outlineLevel="0" collapsed="false">
      <c r="A682" s="228"/>
    </row>
    <row r="683" customFormat="false" ht="11.25" hidden="false" customHeight="false" outlineLevel="0" collapsed="false">
      <c r="A683" s="228"/>
    </row>
    <row r="684" customFormat="false" ht="11.25" hidden="false" customHeight="false" outlineLevel="0" collapsed="false">
      <c r="A684" s="228"/>
    </row>
    <row r="685" customFormat="false" ht="11.25" hidden="false" customHeight="false" outlineLevel="0" collapsed="false">
      <c r="A685" s="228"/>
    </row>
    <row r="686" customFormat="false" ht="11.25" hidden="false" customHeight="false" outlineLevel="0" collapsed="false">
      <c r="A686" s="228"/>
    </row>
    <row r="687" customFormat="false" ht="11.25" hidden="false" customHeight="false" outlineLevel="0" collapsed="false">
      <c r="A687" s="228"/>
    </row>
    <row r="688" customFormat="false" ht="11.25" hidden="false" customHeight="false" outlineLevel="0" collapsed="false">
      <c r="A688" s="228"/>
    </row>
    <row r="689" customFormat="false" ht="11.25" hidden="false" customHeight="false" outlineLevel="0" collapsed="false">
      <c r="A689" s="228"/>
    </row>
    <row r="690" customFormat="false" ht="11.25" hidden="false" customHeight="false" outlineLevel="0" collapsed="false">
      <c r="A690" s="228"/>
    </row>
    <row r="691" customFormat="false" ht="11.25" hidden="false" customHeight="false" outlineLevel="0" collapsed="false">
      <c r="A691" s="228"/>
    </row>
    <row r="692" customFormat="false" ht="11.25" hidden="false" customHeight="false" outlineLevel="0" collapsed="false">
      <c r="A692" s="228"/>
    </row>
    <row r="693" customFormat="false" ht="11.25" hidden="false" customHeight="false" outlineLevel="0" collapsed="false">
      <c r="A693" s="228"/>
    </row>
    <row r="694" customFormat="false" ht="11.25" hidden="false" customHeight="false" outlineLevel="0" collapsed="false">
      <c r="A694" s="228"/>
    </row>
    <row r="695" customFormat="false" ht="11.25" hidden="false" customHeight="false" outlineLevel="0" collapsed="false">
      <c r="A695" s="228"/>
    </row>
    <row r="696" customFormat="false" ht="11.25" hidden="false" customHeight="false" outlineLevel="0" collapsed="false">
      <c r="A696" s="228"/>
    </row>
    <row r="697" customFormat="false" ht="11.25" hidden="false" customHeight="false" outlineLevel="0" collapsed="false">
      <c r="A697" s="228"/>
    </row>
    <row r="698" customFormat="false" ht="11.25" hidden="false" customHeight="false" outlineLevel="0" collapsed="false">
      <c r="A698" s="228"/>
    </row>
    <row r="699" customFormat="false" ht="11.25" hidden="false" customHeight="false" outlineLevel="0" collapsed="false">
      <c r="A699" s="228"/>
    </row>
    <row r="700" customFormat="false" ht="11.25" hidden="false" customHeight="false" outlineLevel="0" collapsed="false">
      <c r="A700" s="228"/>
    </row>
    <row r="701" customFormat="false" ht="11.25" hidden="false" customHeight="false" outlineLevel="0" collapsed="false">
      <c r="A701" s="228"/>
    </row>
    <row r="702" customFormat="false" ht="11.25" hidden="false" customHeight="false" outlineLevel="0" collapsed="false">
      <c r="A702" s="228"/>
    </row>
    <row r="703" customFormat="false" ht="11.25" hidden="false" customHeight="false" outlineLevel="0" collapsed="false">
      <c r="A703" s="228"/>
    </row>
    <row r="704" customFormat="false" ht="11.25" hidden="false" customHeight="false" outlineLevel="0" collapsed="false">
      <c r="A704" s="228"/>
    </row>
    <row r="705" customFormat="false" ht="11.25" hidden="false" customHeight="false" outlineLevel="0" collapsed="false">
      <c r="A705" s="228"/>
    </row>
    <row r="706" customFormat="false" ht="11.25" hidden="false" customHeight="false" outlineLevel="0" collapsed="false">
      <c r="A706" s="228"/>
    </row>
    <row r="707" customFormat="false" ht="11.25" hidden="false" customHeight="false" outlineLevel="0" collapsed="false">
      <c r="A707" s="228"/>
    </row>
    <row r="708" customFormat="false" ht="11.25" hidden="false" customHeight="false" outlineLevel="0" collapsed="false">
      <c r="A708" s="228"/>
    </row>
    <row r="709" customFormat="false" ht="11.25" hidden="false" customHeight="false" outlineLevel="0" collapsed="false">
      <c r="A709" s="228"/>
    </row>
    <row r="710" customFormat="false" ht="11.25" hidden="false" customHeight="false" outlineLevel="0" collapsed="false">
      <c r="A710" s="228"/>
    </row>
    <row r="711" customFormat="false" ht="11.25" hidden="false" customHeight="false" outlineLevel="0" collapsed="false">
      <c r="A711" s="228"/>
    </row>
    <row r="712" customFormat="false" ht="11.25" hidden="false" customHeight="false" outlineLevel="0" collapsed="false">
      <c r="A712" s="228"/>
    </row>
    <row r="713" customFormat="false" ht="11.25" hidden="false" customHeight="false" outlineLevel="0" collapsed="false">
      <c r="A713" s="228"/>
    </row>
    <row r="714" customFormat="false" ht="11.25" hidden="false" customHeight="false" outlineLevel="0" collapsed="false">
      <c r="A714" s="228"/>
    </row>
    <row r="715" customFormat="false" ht="11.25" hidden="false" customHeight="false" outlineLevel="0" collapsed="false">
      <c r="A715" s="228"/>
    </row>
    <row r="716" customFormat="false" ht="11.25" hidden="false" customHeight="false" outlineLevel="0" collapsed="false">
      <c r="A716" s="228"/>
    </row>
    <row r="717" customFormat="false" ht="11.25" hidden="false" customHeight="false" outlineLevel="0" collapsed="false">
      <c r="A717" s="228"/>
    </row>
    <row r="718" customFormat="false" ht="11.25" hidden="false" customHeight="false" outlineLevel="0" collapsed="false">
      <c r="A718" s="228"/>
    </row>
    <row r="719" customFormat="false" ht="11.25" hidden="false" customHeight="false" outlineLevel="0" collapsed="false">
      <c r="A719" s="228"/>
    </row>
    <row r="720" customFormat="false" ht="11.25" hidden="false" customHeight="false" outlineLevel="0" collapsed="false">
      <c r="A720" s="228"/>
    </row>
    <row r="721" customFormat="false" ht="11.25" hidden="false" customHeight="false" outlineLevel="0" collapsed="false">
      <c r="A721" s="228"/>
    </row>
    <row r="722" customFormat="false" ht="11.25" hidden="false" customHeight="false" outlineLevel="0" collapsed="false">
      <c r="A722" s="228"/>
    </row>
    <row r="723" customFormat="false" ht="11.25" hidden="false" customHeight="false" outlineLevel="0" collapsed="false">
      <c r="A723" s="228"/>
    </row>
    <row r="724" customFormat="false" ht="11.25" hidden="false" customHeight="false" outlineLevel="0" collapsed="false">
      <c r="A724" s="228"/>
    </row>
    <row r="725" customFormat="false" ht="11.25" hidden="false" customHeight="false" outlineLevel="0" collapsed="false">
      <c r="A725" s="228"/>
    </row>
    <row r="726" customFormat="false" ht="11.25" hidden="false" customHeight="false" outlineLevel="0" collapsed="false">
      <c r="A726" s="228"/>
    </row>
    <row r="727" customFormat="false" ht="11.25" hidden="false" customHeight="false" outlineLevel="0" collapsed="false">
      <c r="A727" s="228"/>
    </row>
    <row r="728" customFormat="false" ht="11.25" hidden="false" customHeight="false" outlineLevel="0" collapsed="false">
      <c r="A728" s="228"/>
    </row>
    <row r="729" customFormat="false" ht="11.25" hidden="false" customHeight="false" outlineLevel="0" collapsed="false">
      <c r="A729" s="228"/>
    </row>
    <row r="730" customFormat="false" ht="11.25" hidden="false" customHeight="false" outlineLevel="0" collapsed="false">
      <c r="A730" s="228"/>
    </row>
    <row r="731" customFormat="false" ht="11.25" hidden="false" customHeight="false" outlineLevel="0" collapsed="false">
      <c r="A731" s="228"/>
    </row>
    <row r="732" customFormat="false" ht="11.25" hidden="false" customHeight="false" outlineLevel="0" collapsed="false">
      <c r="A732" s="228"/>
    </row>
    <row r="733" customFormat="false" ht="11.25" hidden="false" customHeight="false" outlineLevel="0" collapsed="false">
      <c r="A733" s="228"/>
    </row>
    <row r="734" customFormat="false" ht="11.25" hidden="false" customHeight="false" outlineLevel="0" collapsed="false">
      <c r="A734" s="228"/>
    </row>
    <row r="735" customFormat="false" ht="11.25" hidden="false" customHeight="false" outlineLevel="0" collapsed="false">
      <c r="A735" s="228"/>
    </row>
    <row r="736" customFormat="false" ht="11.25" hidden="false" customHeight="false" outlineLevel="0" collapsed="false">
      <c r="A736" s="228"/>
    </row>
    <row r="737" customFormat="false" ht="11.25" hidden="false" customHeight="false" outlineLevel="0" collapsed="false">
      <c r="A737" s="228"/>
    </row>
    <row r="738" customFormat="false" ht="11.25" hidden="false" customHeight="false" outlineLevel="0" collapsed="false">
      <c r="A738" s="228"/>
    </row>
    <row r="739" customFormat="false" ht="11.25" hidden="false" customHeight="false" outlineLevel="0" collapsed="false">
      <c r="A739" s="228"/>
    </row>
    <row r="740" customFormat="false" ht="11.25" hidden="false" customHeight="false" outlineLevel="0" collapsed="false">
      <c r="A740" s="228"/>
    </row>
    <row r="741" customFormat="false" ht="11.25" hidden="false" customHeight="false" outlineLevel="0" collapsed="false">
      <c r="A741" s="228"/>
    </row>
    <row r="742" customFormat="false" ht="11.25" hidden="false" customHeight="false" outlineLevel="0" collapsed="false">
      <c r="A742" s="228"/>
    </row>
    <row r="743" customFormat="false" ht="11.25" hidden="false" customHeight="false" outlineLevel="0" collapsed="false">
      <c r="A743" s="228"/>
    </row>
    <row r="744" customFormat="false" ht="11.25" hidden="false" customHeight="false" outlineLevel="0" collapsed="false">
      <c r="A744" s="228"/>
    </row>
    <row r="745" customFormat="false" ht="11.25" hidden="false" customHeight="false" outlineLevel="0" collapsed="false">
      <c r="A745" s="228"/>
    </row>
    <row r="746" customFormat="false" ht="11.25" hidden="false" customHeight="false" outlineLevel="0" collapsed="false">
      <c r="A746" s="228"/>
    </row>
    <row r="747" customFormat="false" ht="11.25" hidden="false" customHeight="false" outlineLevel="0" collapsed="false">
      <c r="A747" s="228"/>
    </row>
    <row r="748" customFormat="false" ht="11.25" hidden="false" customHeight="false" outlineLevel="0" collapsed="false">
      <c r="A748" s="228"/>
    </row>
    <row r="749" customFormat="false" ht="11.25" hidden="false" customHeight="false" outlineLevel="0" collapsed="false">
      <c r="A749" s="228"/>
    </row>
    <row r="750" customFormat="false" ht="11.25" hidden="false" customHeight="false" outlineLevel="0" collapsed="false">
      <c r="A750" s="228"/>
    </row>
    <row r="751" customFormat="false" ht="11.25" hidden="false" customHeight="false" outlineLevel="0" collapsed="false">
      <c r="A751" s="228"/>
    </row>
    <row r="752" customFormat="false" ht="11.25" hidden="false" customHeight="false" outlineLevel="0" collapsed="false">
      <c r="A752" s="228"/>
    </row>
    <row r="753" customFormat="false" ht="11.25" hidden="false" customHeight="false" outlineLevel="0" collapsed="false">
      <c r="A753" s="228"/>
    </row>
    <row r="754" customFormat="false" ht="11.25" hidden="false" customHeight="false" outlineLevel="0" collapsed="false">
      <c r="A754" s="228"/>
    </row>
    <row r="755" customFormat="false" ht="11.25" hidden="false" customHeight="false" outlineLevel="0" collapsed="false">
      <c r="A755" s="228"/>
    </row>
    <row r="756" customFormat="false" ht="11.25" hidden="false" customHeight="false" outlineLevel="0" collapsed="false">
      <c r="A756" s="228"/>
    </row>
    <row r="757" customFormat="false" ht="11.25" hidden="false" customHeight="false" outlineLevel="0" collapsed="false">
      <c r="A757" s="228"/>
    </row>
    <row r="758" customFormat="false" ht="11.25" hidden="false" customHeight="false" outlineLevel="0" collapsed="false">
      <c r="A758" s="228"/>
    </row>
    <row r="759" customFormat="false" ht="11.25" hidden="false" customHeight="false" outlineLevel="0" collapsed="false">
      <c r="A759" s="228"/>
    </row>
    <row r="760" customFormat="false" ht="11.25" hidden="false" customHeight="false" outlineLevel="0" collapsed="false">
      <c r="A760" s="228"/>
    </row>
    <row r="761" customFormat="false" ht="11.25" hidden="false" customHeight="false" outlineLevel="0" collapsed="false">
      <c r="A761" s="228"/>
    </row>
    <row r="762" customFormat="false" ht="11.25" hidden="false" customHeight="false" outlineLevel="0" collapsed="false">
      <c r="A762" s="228"/>
    </row>
    <row r="763" customFormat="false" ht="11.25" hidden="false" customHeight="false" outlineLevel="0" collapsed="false">
      <c r="A763" s="228"/>
    </row>
    <row r="764" customFormat="false" ht="11.25" hidden="false" customHeight="false" outlineLevel="0" collapsed="false">
      <c r="A764" s="228"/>
    </row>
    <row r="765" customFormat="false" ht="11.25" hidden="false" customHeight="false" outlineLevel="0" collapsed="false">
      <c r="A765" s="228"/>
    </row>
    <row r="766" customFormat="false" ht="11.25" hidden="false" customHeight="false" outlineLevel="0" collapsed="false">
      <c r="A766" s="228"/>
    </row>
    <row r="767" customFormat="false" ht="11.25" hidden="false" customHeight="false" outlineLevel="0" collapsed="false">
      <c r="A767" s="228"/>
    </row>
    <row r="768" customFormat="false" ht="11.25" hidden="false" customHeight="false" outlineLevel="0" collapsed="false">
      <c r="A768" s="228"/>
    </row>
    <row r="769" customFormat="false" ht="11.25" hidden="false" customHeight="false" outlineLevel="0" collapsed="false">
      <c r="A769" s="228"/>
    </row>
    <row r="770" customFormat="false" ht="11.25" hidden="false" customHeight="false" outlineLevel="0" collapsed="false">
      <c r="A770" s="228"/>
    </row>
    <row r="771" customFormat="false" ht="11.25" hidden="false" customHeight="false" outlineLevel="0" collapsed="false">
      <c r="A771" s="228"/>
    </row>
    <row r="772" customFormat="false" ht="11.25" hidden="false" customHeight="false" outlineLevel="0" collapsed="false">
      <c r="A772" s="228"/>
    </row>
    <row r="773" customFormat="false" ht="11.25" hidden="false" customHeight="false" outlineLevel="0" collapsed="false">
      <c r="A773" s="228"/>
    </row>
    <row r="774" customFormat="false" ht="11.25" hidden="false" customHeight="false" outlineLevel="0" collapsed="false">
      <c r="A774" s="228"/>
    </row>
    <row r="775" customFormat="false" ht="11.25" hidden="false" customHeight="false" outlineLevel="0" collapsed="false">
      <c r="A775" s="228"/>
    </row>
    <row r="776" customFormat="false" ht="11.25" hidden="false" customHeight="false" outlineLevel="0" collapsed="false">
      <c r="A776" s="228"/>
    </row>
    <row r="777" customFormat="false" ht="11.25" hidden="false" customHeight="false" outlineLevel="0" collapsed="false">
      <c r="A777" s="228"/>
    </row>
    <row r="778" customFormat="false" ht="11.25" hidden="false" customHeight="false" outlineLevel="0" collapsed="false">
      <c r="A778" s="228"/>
    </row>
    <row r="779" customFormat="false" ht="11.25" hidden="false" customHeight="false" outlineLevel="0" collapsed="false">
      <c r="A779" s="228"/>
    </row>
    <row r="780" customFormat="false" ht="11.25" hidden="false" customHeight="false" outlineLevel="0" collapsed="false">
      <c r="A780" s="228"/>
    </row>
    <row r="781" customFormat="false" ht="11.25" hidden="false" customHeight="false" outlineLevel="0" collapsed="false">
      <c r="A781" s="228"/>
    </row>
    <row r="782" customFormat="false" ht="11.25" hidden="false" customHeight="false" outlineLevel="0" collapsed="false">
      <c r="A782" s="228"/>
    </row>
    <row r="783" customFormat="false" ht="11.25" hidden="false" customHeight="false" outlineLevel="0" collapsed="false">
      <c r="A783" s="228"/>
    </row>
    <row r="784" customFormat="false" ht="11.25" hidden="false" customHeight="false" outlineLevel="0" collapsed="false">
      <c r="A784" s="228"/>
    </row>
    <row r="785" customFormat="false" ht="11.25" hidden="false" customHeight="false" outlineLevel="0" collapsed="false">
      <c r="A785" s="228"/>
    </row>
    <row r="786" customFormat="false" ht="11.25" hidden="false" customHeight="false" outlineLevel="0" collapsed="false">
      <c r="A786" s="228"/>
    </row>
    <row r="787" customFormat="false" ht="11.25" hidden="false" customHeight="false" outlineLevel="0" collapsed="false">
      <c r="A787" s="228"/>
    </row>
    <row r="788" customFormat="false" ht="11.25" hidden="false" customHeight="false" outlineLevel="0" collapsed="false">
      <c r="A788" s="228"/>
    </row>
    <row r="789" customFormat="false" ht="11.25" hidden="false" customHeight="false" outlineLevel="0" collapsed="false">
      <c r="A789" s="228"/>
    </row>
    <row r="790" customFormat="false" ht="11.25" hidden="false" customHeight="false" outlineLevel="0" collapsed="false">
      <c r="A790" s="228"/>
    </row>
    <row r="791" customFormat="false" ht="11.25" hidden="false" customHeight="false" outlineLevel="0" collapsed="false">
      <c r="A791" s="228"/>
    </row>
    <row r="792" customFormat="false" ht="11.25" hidden="false" customHeight="false" outlineLevel="0" collapsed="false">
      <c r="A792" s="228"/>
    </row>
    <row r="793" customFormat="false" ht="11.25" hidden="false" customHeight="false" outlineLevel="0" collapsed="false">
      <c r="A793" s="228"/>
    </row>
    <row r="794" customFormat="false" ht="11.25" hidden="false" customHeight="false" outlineLevel="0" collapsed="false">
      <c r="A794" s="228"/>
    </row>
    <row r="795" customFormat="false" ht="11.25" hidden="false" customHeight="false" outlineLevel="0" collapsed="false">
      <c r="A795" s="228"/>
    </row>
    <row r="796" customFormat="false" ht="11.25" hidden="false" customHeight="false" outlineLevel="0" collapsed="false">
      <c r="A796" s="228"/>
    </row>
    <row r="797" customFormat="false" ht="11.25" hidden="false" customHeight="false" outlineLevel="0" collapsed="false">
      <c r="A797" s="228"/>
    </row>
    <row r="798" customFormat="false" ht="11.25" hidden="false" customHeight="false" outlineLevel="0" collapsed="false">
      <c r="A798" s="228"/>
    </row>
    <row r="799" customFormat="false" ht="11.25" hidden="false" customHeight="false" outlineLevel="0" collapsed="false">
      <c r="A799" s="228"/>
    </row>
    <row r="800" customFormat="false" ht="11.25" hidden="false" customHeight="false" outlineLevel="0" collapsed="false">
      <c r="A800" s="228"/>
    </row>
    <row r="801" customFormat="false" ht="11.25" hidden="false" customHeight="false" outlineLevel="0" collapsed="false">
      <c r="A801" s="228"/>
    </row>
    <row r="802" customFormat="false" ht="11.25" hidden="false" customHeight="false" outlineLevel="0" collapsed="false">
      <c r="A802" s="228"/>
    </row>
    <row r="803" customFormat="false" ht="11.25" hidden="false" customHeight="false" outlineLevel="0" collapsed="false">
      <c r="A803" s="228"/>
    </row>
    <row r="804" customFormat="false" ht="11.25" hidden="false" customHeight="false" outlineLevel="0" collapsed="false">
      <c r="A804" s="228"/>
    </row>
    <row r="805" customFormat="false" ht="11.25" hidden="false" customHeight="false" outlineLevel="0" collapsed="false">
      <c r="A805" s="228"/>
    </row>
    <row r="806" customFormat="false" ht="11.25" hidden="false" customHeight="false" outlineLevel="0" collapsed="false">
      <c r="A806" s="228"/>
    </row>
    <row r="807" customFormat="false" ht="11.25" hidden="false" customHeight="false" outlineLevel="0" collapsed="false">
      <c r="A807" s="228"/>
    </row>
    <row r="808" customFormat="false" ht="11.25" hidden="false" customHeight="false" outlineLevel="0" collapsed="false">
      <c r="A808" s="228"/>
    </row>
    <row r="809" customFormat="false" ht="11.25" hidden="false" customHeight="false" outlineLevel="0" collapsed="false">
      <c r="A809" s="228"/>
    </row>
    <row r="810" customFormat="false" ht="11.25" hidden="false" customHeight="false" outlineLevel="0" collapsed="false">
      <c r="A810" s="228"/>
    </row>
    <row r="811" customFormat="false" ht="11.25" hidden="false" customHeight="false" outlineLevel="0" collapsed="false">
      <c r="A811" s="228"/>
    </row>
    <row r="812" customFormat="false" ht="11.25" hidden="false" customHeight="false" outlineLevel="0" collapsed="false">
      <c r="A812" s="228"/>
    </row>
    <row r="813" customFormat="false" ht="11.25" hidden="false" customHeight="false" outlineLevel="0" collapsed="false">
      <c r="A813" s="228"/>
    </row>
    <row r="814" customFormat="false" ht="11.25" hidden="false" customHeight="false" outlineLevel="0" collapsed="false">
      <c r="A814" s="228"/>
    </row>
    <row r="815" customFormat="false" ht="11.25" hidden="false" customHeight="false" outlineLevel="0" collapsed="false">
      <c r="A815" s="228"/>
    </row>
    <row r="816" customFormat="false" ht="11.25" hidden="false" customHeight="false" outlineLevel="0" collapsed="false">
      <c r="A816" s="228"/>
    </row>
    <row r="817" customFormat="false" ht="11.25" hidden="false" customHeight="false" outlineLevel="0" collapsed="false">
      <c r="A817" s="228"/>
    </row>
    <row r="818" customFormat="false" ht="11.25" hidden="false" customHeight="false" outlineLevel="0" collapsed="false">
      <c r="A818" s="228"/>
    </row>
    <row r="819" customFormat="false" ht="11.25" hidden="false" customHeight="false" outlineLevel="0" collapsed="false">
      <c r="A819" s="228"/>
    </row>
    <row r="820" customFormat="false" ht="11.25" hidden="false" customHeight="false" outlineLevel="0" collapsed="false">
      <c r="A820" s="228"/>
    </row>
    <row r="821" customFormat="false" ht="11.25" hidden="false" customHeight="false" outlineLevel="0" collapsed="false">
      <c r="A821" s="228"/>
    </row>
    <row r="822" customFormat="false" ht="11.25" hidden="false" customHeight="false" outlineLevel="0" collapsed="false">
      <c r="A822" s="228"/>
    </row>
    <row r="823" customFormat="false" ht="11.25" hidden="false" customHeight="false" outlineLevel="0" collapsed="false">
      <c r="A823" s="228"/>
    </row>
    <row r="824" customFormat="false" ht="11.25" hidden="false" customHeight="false" outlineLevel="0" collapsed="false">
      <c r="A824" s="228"/>
    </row>
    <row r="825" customFormat="false" ht="11.25" hidden="false" customHeight="false" outlineLevel="0" collapsed="false">
      <c r="A825" s="228"/>
    </row>
    <row r="826" customFormat="false" ht="11.25" hidden="false" customHeight="false" outlineLevel="0" collapsed="false">
      <c r="A826" s="228"/>
    </row>
    <row r="827" customFormat="false" ht="11.25" hidden="false" customHeight="false" outlineLevel="0" collapsed="false">
      <c r="A827" s="228"/>
    </row>
    <row r="828" customFormat="false" ht="11.25" hidden="false" customHeight="false" outlineLevel="0" collapsed="false">
      <c r="A828" s="228"/>
    </row>
    <row r="829" customFormat="false" ht="11.25" hidden="false" customHeight="false" outlineLevel="0" collapsed="false">
      <c r="A829" s="228"/>
    </row>
    <row r="830" customFormat="false" ht="11.25" hidden="false" customHeight="false" outlineLevel="0" collapsed="false">
      <c r="A830" s="228"/>
    </row>
    <row r="831" customFormat="false" ht="11.25" hidden="false" customHeight="false" outlineLevel="0" collapsed="false">
      <c r="A831" s="228"/>
    </row>
    <row r="832" customFormat="false" ht="11.25" hidden="false" customHeight="false" outlineLevel="0" collapsed="false">
      <c r="A832" s="228"/>
    </row>
    <row r="833" customFormat="false" ht="11.25" hidden="false" customHeight="false" outlineLevel="0" collapsed="false">
      <c r="A833" s="228"/>
    </row>
    <row r="834" customFormat="false" ht="11.25" hidden="false" customHeight="false" outlineLevel="0" collapsed="false">
      <c r="A834" s="228"/>
    </row>
    <row r="835" customFormat="false" ht="11.25" hidden="false" customHeight="false" outlineLevel="0" collapsed="false">
      <c r="A835" s="228"/>
    </row>
    <row r="836" customFormat="false" ht="11.25" hidden="false" customHeight="false" outlineLevel="0" collapsed="false">
      <c r="A836" s="228"/>
    </row>
    <row r="837" customFormat="false" ht="11.25" hidden="false" customHeight="false" outlineLevel="0" collapsed="false">
      <c r="A837" s="228"/>
    </row>
    <row r="838" customFormat="false" ht="11.25" hidden="false" customHeight="false" outlineLevel="0" collapsed="false">
      <c r="A838" s="228"/>
    </row>
    <row r="839" customFormat="false" ht="11.25" hidden="false" customHeight="false" outlineLevel="0" collapsed="false">
      <c r="A839" s="228"/>
    </row>
    <row r="840" customFormat="false" ht="11.25" hidden="false" customHeight="false" outlineLevel="0" collapsed="false">
      <c r="A840" s="228"/>
    </row>
    <row r="841" customFormat="false" ht="11.25" hidden="false" customHeight="false" outlineLevel="0" collapsed="false">
      <c r="A841" s="228"/>
    </row>
    <row r="842" customFormat="false" ht="11.25" hidden="false" customHeight="false" outlineLevel="0" collapsed="false">
      <c r="A842" s="228"/>
    </row>
    <row r="843" customFormat="false" ht="11.25" hidden="false" customHeight="false" outlineLevel="0" collapsed="false">
      <c r="A843" s="228"/>
    </row>
    <row r="844" customFormat="false" ht="11.25" hidden="false" customHeight="false" outlineLevel="0" collapsed="false">
      <c r="A844" s="228"/>
    </row>
    <row r="845" customFormat="false" ht="11.25" hidden="false" customHeight="false" outlineLevel="0" collapsed="false">
      <c r="A845" s="228"/>
    </row>
    <row r="846" customFormat="false" ht="11.25" hidden="false" customHeight="false" outlineLevel="0" collapsed="false">
      <c r="A846" s="228"/>
    </row>
    <row r="847" customFormat="false" ht="11.25" hidden="false" customHeight="false" outlineLevel="0" collapsed="false">
      <c r="A847" s="228"/>
    </row>
    <row r="848" customFormat="false" ht="11.25" hidden="false" customHeight="false" outlineLevel="0" collapsed="false">
      <c r="A848" s="228"/>
    </row>
    <row r="849" customFormat="false" ht="11.25" hidden="false" customHeight="false" outlineLevel="0" collapsed="false">
      <c r="A849" s="228"/>
    </row>
    <row r="850" customFormat="false" ht="11.25" hidden="false" customHeight="false" outlineLevel="0" collapsed="false">
      <c r="A850" s="228"/>
    </row>
    <row r="851" customFormat="false" ht="11.25" hidden="false" customHeight="false" outlineLevel="0" collapsed="false">
      <c r="A851" s="228"/>
    </row>
    <row r="852" customFormat="false" ht="11.25" hidden="false" customHeight="false" outlineLevel="0" collapsed="false">
      <c r="A852" s="228"/>
    </row>
    <row r="853" customFormat="false" ht="11.25" hidden="false" customHeight="false" outlineLevel="0" collapsed="false">
      <c r="A853" s="228"/>
    </row>
    <row r="854" customFormat="false" ht="11.25" hidden="false" customHeight="false" outlineLevel="0" collapsed="false">
      <c r="A854" s="228"/>
    </row>
    <row r="855" customFormat="false" ht="11.25" hidden="false" customHeight="false" outlineLevel="0" collapsed="false">
      <c r="A855" s="228"/>
    </row>
    <row r="856" customFormat="false" ht="11.25" hidden="false" customHeight="false" outlineLevel="0" collapsed="false">
      <c r="A856" s="228"/>
    </row>
    <row r="857" customFormat="false" ht="11.25" hidden="false" customHeight="false" outlineLevel="0" collapsed="false">
      <c r="A857" s="228"/>
    </row>
    <row r="858" customFormat="false" ht="11.25" hidden="false" customHeight="false" outlineLevel="0" collapsed="false">
      <c r="A858" s="228"/>
    </row>
    <row r="859" customFormat="false" ht="11.25" hidden="false" customHeight="false" outlineLevel="0" collapsed="false">
      <c r="A859" s="228"/>
    </row>
    <row r="860" customFormat="false" ht="11.25" hidden="false" customHeight="false" outlineLevel="0" collapsed="false">
      <c r="A860" s="228"/>
    </row>
    <row r="861" customFormat="false" ht="11.25" hidden="false" customHeight="false" outlineLevel="0" collapsed="false">
      <c r="A861" s="228"/>
    </row>
    <row r="862" customFormat="false" ht="11.25" hidden="false" customHeight="false" outlineLevel="0" collapsed="false">
      <c r="A862" s="228"/>
    </row>
    <row r="863" customFormat="false" ht="11.25" hidden="false" customHeight="false" outlineLevel="0" collapsed="false">
      <c r="A863" s="228"/>
    </row>
    <row r="864" customFormat="false" ht="11.25" hidden="false" customHeight="false" outlineLevel="0" collapsed="false">
      <c r="A864" s="228"/>
    </row>
    <row r="865" customFormat="false" ht="11.25" hidden="false" customHeight="false" outlineLevel="0" collapsed="false">
      <c r="A865" s="228"/>
    </row>
    <row r="866" customFormat="false" ht="11.25" hidden="false" customHeight="false" outlineLevel="0" collapsed="false">
      <c r="A866" s="228"/>
    </row>
    <row r="867" customFormat="false" ht="11.25" hidden="false" customHeight="false" outlineLevel="0" collapsed="false">
      <c r="A867" s="228"/>
    </row>
    <row r="868" customFormat="false" ht="11.25" hidden="false" customHeight="false" outlineLevel="0" collapsed="false">
      <c r="A868" s="228"/>
    </row>
    <row r="869" customFormat="false" ht="11.25" hidden="false" customHeight="false" outlineLevel="0" collapsed="false">
      <c r="A869" s="228"/>
    </row>
    <row r="870" customFormat="false" ht="11.25" hidden="false" customHeight="false" outlineLevel="0" collapsed="false">
      <c r="A870" s="228"/>
    </row>
    <row r="871" customFormat="false" ht="11.25" hidden="false" customHeight="false" outlineLevel="0" collapsed="false">
      <c r="A871" s="228"/>
    </row>
    <row r="872" customFormat="false" ht="11.25" hidden="false" customHeight="false" outlineLevel="0" collapsed="false">
      <c r="A872" s="228"/>
    </row>
    <row r="873" customFormat="false" ht="11.25" hidden="false" customHeight="false" outlineLevel="0" collapsed="false">
      <c r="A873" s="228"/>
    </row>
    <row r="874" customFormat="false" ht="11.25" hidden="false" customHeight="false" outlineLevel="0" collapsed="false">
      <c r="A874" s="228"/>
    </row>
    <row r="875" customFormat="false" ht="11.25" hidden="false" customHeight="false" outlineLevel="0" collapsed="false">
      <c r="A875" s="228"/>
    </row>
    <row r="876" customFormat="false" ht="11.25" hidden="false" customHeight="false" outlineLevel="0" collapsed="false">
      <c r="A876" s="228"/>
    </row>
    <row r="877" customFormat="false" ht="11.25" hidden="false" customHeight="false" outlineLevel="0" collapsed="false">
      <c r="A877" s="228"/>
    </row>
    <row r="878" customFormat="false" ht="11.25" hidden="false" customHeight="false" outlineLevel="0" collapsed="false">
      <c r="A878" s="228"/>
    </row>
    <row r="879" customFormat="false" ht="11.25" hidden="false" customHeight="false" outlineLevel="0" collapsed="false">
      <c r="A879" s="228"/>
    </row>
    <row r="880" customFormat="false" ht="11.25" hidden="false" customHeight="false" outlineLevel="0" collapsed="false">
      <c r="A880" s="228"/>
    </row>
    <row r="881" customFormat="false" ht="11.25" hidden="false" customHeight="false" outlineLevel="0" collapsed="false">
      <c r="A881" s="228"/>
    </row>
    <row r="882" customFormat="false" ht="11.25" hidden="false" customHeight="false" outlineLevel="0" collapsed="false">
      <c r="A882" s="228"/>
    </row>
    <row r="883" customFormat="false" ht="11.25" hidden="false" customHeight="false" outlineLevel="0" collapsed="false">
      <c r="A883" s="228"/>
    </row>
    <row r="884" customFormat="false" ht="11.25" hidden="false" customHeight="false" outlineLevel="0" collapsed="false">
      <c r="A884" s="228"/>
    </row>
    <row r="885" customFormat="false" ht="11.25" hidden="false" customHeight="false" outlineLevel="0" collapsed="false">
      <c r="A885" s="228"/>
    </row>
    <row r="886" customFormat="false" ht="11.25" hidden="false" customHeight="false" outlineLevel="0" collapsed="false">
      <c r="A886" s="228"/>
    </row>
    <row r="887" customFormat="false" ht="11.25" hidden="false" customHeight="false" outlineLevel="0" collapsed="false">
      <c r="A887" s="228"/>
    </row>
    <row r="888" customFormat="false" ht="11.25" hidden="false" customHeight="false" outlineLevel="0" collapsed="false">
      <c r="A888" s="228"/>
    </row>
    <row r="889" customFormat="false" ht="11.25" hidden="false" customHeight="false" outlineLevel="0" collapsed="false">
      <c r="A889" s="228"/>
    </row>
    <row r="890" customFormat="false" ht="11.25" hidden="false" customHeight="false" outlineLevel="0" collapsed="false">
      <c r="A890" s="228"/>
    </row>
    <row r="891" customFormat="false" ht="11.25" hidden="false" customHeight="false" outlineLevel="0" collapsed="false">
      <c r="A891" s="228"/>
    </row>
    <row r="892" customFormat="false" ht="11.25" hidden="false" customHeight="false" outlineLevel="0" collapsed="false">
      <c r="A892" s="228"/>
    </row>
    <row r="893" customFormat="false" ht="11.25" hidden="false" customHeight="false" outlineLevel="0" collapsed="false">
      <c r="A893" s="228"/>
    </row>
    <row r="894" customFormat="false" ht="11.25" hidden="false" customHeight="false" outlineLevel="0" collapsed="false">
      <c r="A894" s="228"/>
    </row>
    <row r="895" customFormat="false" ht="11.25" hidden="false" customHeight="false" outlineLevel="0" collapsed="false">
      <c r="A895" s="228"/>
    </row>
    <row r="896" customFormat="false" ht="11.25" hidden="false" customHeight="false" outlineLevel="0" collapsed="false">
      <c r="A896" s="228"/>
    </row>
    <row r="897" customFormat="false" ht="11.25" hidden="false" customHeight="false" outlineLevel="0" collapsed="false">
      <c r="A897" s="228"/>
    </row>
    <row r="898" customFormat="false" ht="11.25" hidden="false" customHeight="false" outlineLevel="0" collapsed="false">
      <c r="A898" s="228"/>
    </row>
    <row r="899" customFormat="false" ht="11.25" hidden="false" customHeight="false" outlineLevel="0" collapsed="false">
      <c r="A899" s="228"/>
    </row>
    <row r="900" customFormat="false" ht="11.25" hidden="false" customHeight="false" outlineLevel="0" collapsed="false">
      <c r="A900" s="228"/>
    </row>
    <row r="901" customFormat="false" ht="11.25" hidden="false" customHeight="false" outlineLevel="0" collapsed="false">
      <c r="A901" s="228"/>
    </row>
    <row r="902" customFormat="false" ht="11.25" hidden="false" customHeight="false" outlineLevel="0" collapsed="false">
      <c r="A902" s="228"/>
    </row>
    <row r="903" customFormat="false" ht="11.25" hidden="false" customHeight="false" outlineLevel="0" collapsed="false">
      <c r="A903" s="228"/>
    </row>
    <row r="904" customFormat="false" ht="11.25" hidden="false" customHeight="false" outlineLevel="0" collapsed="false">
      <c r="A904" s="228"/>
    </row>
    <row r="905" customFormat="false" ht="11.25" hidden="false" customHeight="false" outlineLevel="0" collapsed="false">
      <c r="A905" s="228"/>
    </row>
    <row r="906" customFormat="false" ht="11.25" hidden="false" customHeight="false" outlineLevel="0" collapsed="false">
      <c r="A906" s="228"/>
    </row>
    <row r="907" customFormat="false" ht="11.25" hidden="false" customHeight="false" outlineLevel="0" collapsed="false">
      <c r="A907" s="228"/>
    </row>
    <row r="908" customFormat="false" ht="11.25" hidden="false" customHeight="false" outlineLevel="0" collapsed="false">
      <c r="A908" s="228"/>
    </row>
    <row r="909" customFormat="false" ht="11.25" hidden="false" customHeight="false" outlineLevel="0" collapsed="false">
      <c r="A909" s="228"/>
    </row>
    <row r="910" customFormat="false" ht="11.25" hidden="false" customHeight="false" outlineLevel="0" collapsed="false">
      <c r="A910" s="228"/>
    </row>
    <row r="911" customFormat="false" ht="11.25" hidden="false" customHeight="false" outlineLevel="0" collapsed="false">
      <c r="A911" s="228"/>
    </row>
    <row r="912" customFormat="false" ht="11.25" hidden="false" customHeight="false" outlineLevel="0" collapsed="false">
      <c r="A912" s="228"/>
    </row>
    <row r="913" customFormat="false" ht="11.25" hidden="false" customHeight="false" outlineLevel="0" collapsed="false">
      <c r="A913" s="228"/>
    </row>
    <row r="914" customFormat="false" ht="11.25" hidden="false" customHeight="false" outlineLevel="0" collapsed="false">
      <c r="A914" s="228"/>
    </row>
    <row r="915" customFormat="false" ht="11.25" hidden="false" customHeight="false" outlineLevel="0" collapsed="false">
      <c r="A915" s="228"/>
    </row>
    <row r="916" customFormat="false" ht="11.25" hidden="false" customHeight="false" outlineLevel="0" collapsed="false">
      <c r="A916" s="228"/>
    </row>
    <row r="917" customFormat="false" ht="11.25" hidden="false" customHeight="false" outlineLevel="0" collapsed="false">
      <c r="A917" s="228"/>
    </row>
    <row r="918" customFormat="false" ht="11.25" hidden="false" customHeight="false" outlineLevel="0" collapsed="false">
      <c r="A918" s="228"/>
    </row>
    <row r="919" customFormat="false" ht="11.25" hidden="false" customHeight="false" outlineLevel="0" collapsed="false">
      <c r="A919" s="228"/>
    </row>
    <row r="920" customFormat="false" ht="11.25" hidden="false" customHeight="false" outlineLevel="0" collapsed="false">
      <c r="A920" s="228"/>
    </row>
    <row r="921" customFormat="false" ht="11.25" hidden="false" customHeight="false" outlineLevel="0" collapsed="false">
      <c r="A921" s="228"/>
    </row>
    <row r="922" customFormat="false" ht="11.25" hidden="false" customHeight="false" outlineLevel="0" collapsed="false">
      <c r="A922" s="228"/>
    </row>
    <row r="923" customFormat="false" ht="11.25" hidden="false" customHeight="false" outlineLevel="0" collapsed="false">
      <c r="A923" s="228"/>
    </row>
    <row r="924" customFormat="false" ht="11.25" hidden="false" customHeight="false" outlineLevel="0" collapsed="false">
      <c r="A924" s="228"/>
    </row>
    <row r="925" customFormat="false" ht="11.25" hidden="false" customHeight="false" outlineLevel="0" collapsed="false">
      <c r="A925" s="228"/>
    </row>
    <row r="926" customFormat="false" ht="11.25" hidden="false" customHeight="false" outlineLevel="0" collapsed="false">
      <c r="A926" s="228"/>
    </row>
    <row r="927" customFormat="false" ht="11.25" hidden="false" customHeight="false" outlineLevel="0" collapsed="false">
      <c r="A927" s="228"/>
    </row>
    <row r="928" customFormat="false" ht="11.25" hidden="false" customHeight="false" outlineLevel="0" collapsed="false">
      <c r="A928" s="228"/>
    </row>
    <row r="929" customFormat="false" ht="11.25" hidden="false" customHeight="false" outlineLevel="0" collapsed="false">
      <c r="A929" s="228"/>
    </row>
    <row r="930" customFormat="false" ht="11.25" hidden="false" customHeight="false" outlineLevel="0" collapsed="false">
      <c r="A930" s="228"/>
    </row>
    <row r="931" customFormat="false" ht="11.25" hidden="false" customHeight="false" outlineLevel="0" collapsed="false">
      <c r="A931" s="228"/>
    </row>
    <row r="932" customFormat="false" ht="11.25" hidden="false" customHeight="false" outlineLevel="0" collapsed="false">
      <c r="A932" s="228"/>
    </row>
    <row r="933" customFormat="false" ht="11.25" hidden="false" customHeight="false" outlineLevel="0" collapsed="false">
      <c r="A933" s="228"/>
    </row>
    <row r="934" customFormat="false" ht="11.25" hidden="false" customHeight="false" outlineLevel="0" collapsed="false">
      <c r="A934" s="228"/>
    </row>
    <row r="935" customFormat="false" ht="11.25" hidden="false" customHeight="false" outlineLevel="0" collapsed="false">
      <c r="A935" s="228"/>
    </row>
    <row r="936" customFormat="false" ht="11.25" hidden="false" customHeight="false" outlineLevel="0" collapsed="false">
      <c r="A936" s="228"/>
    </row>
    <row r="937" customFormat="false" ht="11.25" hidden="false" customHeight="false" outlineLevel="0" collapsed="false">
      <c r="A937" s="228"/>
    </row>
    <row r="938" customFormat="false" ht="11.25" hidden="false" customHeight="false" outlineLevel="0" collapsed="false">
      <c r="A938" s="228"/>
    </row>
    <row r="939" customFormat="false" ht="11.25" hidden="false" customHeight="false" outlineLevel="0" collapsed="false">
      <c r="A939" s="228"/>
    </row>
    <row r="940" customFormat="false" ht="11.25" hidden="false" customHeight="false" outlineLevel="0" collapsed="false">
      <c r="A940" s="228"/>
    </row>
    <row r="941" customFormat="false" ht="11.25" hidden="false" customHeight="false" outlineLevel="0" collapsed="false">
      <c r="A941" s="228"/>
    </row>
    <row r="942" customFormat="false" ht="11.25" hidden="false" customHeight="false" outlineLevel="0" collapsed="false">
      <c r="A942" s="228"/>
    </row>
    <row r="943" customFormat="false" ht="11.25" hidden="false" customHeight="false" outlineLevel="0" collapsed="false">
      <c r="A943" s="228"/>
    </row>
    <row r="944" customFormat="false" ht="11.25" hidden="false" customHeight="false" outlineLevel="0" collapsed="false">
      <c r="A944" s="228"/>
    </row>
    <row r="945" customFormat="false" ht="11.25" hidden="false" customHeight="false" outlineLevel="0" collapsed="false">
      <c r="A945" s="228"/>
    </row>
    <row r="946" customFormat="false" ht="11.25" hidden="false" customHeight="false" outlineLevel="0" collapsed="false">
      <c r="A946" s="228"/>
    </row>
    <row r="947" customFormat="false" ht="11.25" hidden="false" customHeight="false" outlineLevel="0" collapsed="false">
      <c r="A947" s="228"/>
    </row>
    <row r="948" customFormat="false" ht="11.25" hidden="false" customHeight="false" outlineLevel="0" collapsed="false">
      <c r="A948" s="228"/>
    </row>
    <row r="949" customFormat="false" ht="11.25" hidden="false" customHeight="false" outlineLevel="0" collapsed="false">
      <c r="A949" s="228"/>
    </row>
    <row r="950" customFormat="false" ht="11.25" hidden="false" customHeight="false" outlineLevel="0" collapsed="false">
      <c r="A950" s="228"/>
    </row>
    <row r="951" customFormat="false" ht="11.25" hidden="false" customHeight="false" outlineLevel="0" collapsed="false">
      <c r="A951" s="228"/>
    </row>
    <row r="952" customFormat="false" ht="11.25" hidden="false" customHeight="false" outlineLevel="0" collapsed="false">
      <c r="A952" s="228"/>
    </row>
    <row r="953" customFormat="false" ht="11.25" hidden="false" customHeight="false" outlineLevel="0" collapsed="false">
      <c r="A953" s="228"/>
    </row>
    <row r="954" customFormat="false" ht="11.25" hidden="false" customHeight="false" outlineLevel="0" collapsed="false">
      <c r="A954" s="228"/>
    </row>
    <row r="955" customFormat="false" ht="11.25" hidden="false" customHeight="false" outlineLevel="0" collapsed="false">
      <c r="A955" s="228"/>
    </row>
    <row r="956" customFormat="false" ht="11.25" hidden="false" customHeight="false" outlineLevel="0" collapsed="false">
      <c r="A956" s="228"/>
    </row>
    <row r="957" customFormat="false" ht="11.25" hidden="false" customHeight="false" outlineLevel="0" collapsed="false">
      <c r="A957" s="228"/>
    </row>
    <row r="958" customFormat="false" ht="11.25" hidden="false" customHeight="false" outlineLevel="0" collapsed="false">
      <c r="A958" s="228"/>
    </row>
    <row r="959" customFormat="false" ht="11.25" hidden="false" customHeight="false" outlineLevel="0" collapsed="false">
      <c r="A959" s="228"/>
    </row>
    <row r="960" customFormat="false" ht="11.25" hidden="false" customHeight="false" outlineLevel="0" collapsed="false">
      <c r="A960" s="228"/>
    </row>
    <row r="961" customFormat="false" ht="11.25" hidden="false" customHeight="false" outlineLevel="0" collapsed="false">
      <c r="A961" s="228"/>
    </row>
    <row r="962" customFormat="false" ht="11.25" hidden="false" customHeight="false" outlineLevel="0" collapsed="false">
      <c r="A962" s="228"/>
    </row>
    <row r="963" customFormat="false" ht="11.25" hidden="false" customHeight="false" outlineLevel="0" collapsed="false">
      <c r="A963" s="228"/>
    </row>
    <row r="964" customFormat="false" ht="11.25" hidden="false" customHeight="false" outlineLevel="0" collapsed="false">
      <c r="A964" s="228"/>
    </row>
    <row r="965" customFormat="false" ht="11.25" hidden="false" customHeight="false" outlineLevel="0" collapsed="false">
      <c r="A965" s="228"/>
    </row>
    <row r="966" customFormat="false" ht="11.25" hidden="false" customHeight="false" outlineLevel="0" collapsed="false">
      <c r="A966" s="228"/>
    </row>
    <row r="967" customFormat="false" ht="11.25" hidden="false" customHeight="false" outlineLevel="0" collapsed="false">
      <c r="A967" s="228"/>
    </row>
    <row r="968" customFormat="false" ht="11.25" hidden="false" customHeight="false" outlineLevel="0" collapsed="false">
      <c r="A968" s="228"/>
    </row>
    <row r="969" customFormat="false" ht="11.25" hidden="false" customHeight="false" outlineLevel="0" collapsed="false">
      <c r="A969" s="228"/>
    </row>
    <row r="970" customFormat="false" ht="11.25" hidden="false" customHeight="false" outlineLevel="0" collapsed="false">
      <c r="A970" s="228"/>
    </row>
    <row r="971" customFormat="false" ht="11.25" hidden="false" customHeight="false" outlineLevel="0" collapsed="false">
      <c r="A971" s="228"/>
    </row>
    <row r="972" customFormat="false" ht="11.25" hidden="false" customHeight="false" outlineLevel="0" collapsed="false">
      <c r="A972" s="228"/>
    </row>
    <row r="973" customFormat="false" ht="11.25" hidden="false" customHeight="false" outlineLevel="0" collapsed="false">
      <c r="A973" s="228"/>
    </row>
    <row r="974" customFormat="false" ht="11.25" hidden="false" customHeight="false" outlineLevel="0" collapsed="false">
      <c r="A974" s="228"/>
    </row>
    <row r="975" customFormat="false" ht="11.25" hidden="false" customHeight="false" outlineLevel="0" collapsed="false">
      <c r="A975" s="228"/>
    </row>
    <row r="976" customFormat="false" ht="11.25" hidden="false" customHeight="false" outlineLevel="0" collapsed="false">
      <c r="A976" s="228"/>
    </row>
    <row r="977" customFormat="false" ht="11.25" hidden="false" customHeight="false" outlineLevel="0" collapsed="false">
      <c r="A977" s="228"/>
    </row>
    <row r="978" customFormat="false" ht="11.25" hidden="false" customHeight="false" outlineLevel="0" collapsed="false">
      <c r="A978" s="228"/>
    </row>
    <row r="979" customFormat="false" ht="11.25" hidden="false" customHeight="false" outlineLevel="0" collapsed="false">
      <c r="A979" s="228"/>
    </row>
    <row r="980" customFormat="false" ht="11.25" hidden="false" customHeight="false" outlineLevel="0" collapsed="false">
      <c r="A980" s="228"/>
    </row>
    <row r="981" customFormat="false" ht="11.25" hidden="false" customHeight="false" outlineLevel="0" collapsed="false">
      <c r="A981" s="228"/>
    </row>
    <row r="982" customFormat="false" ht="11.25" hidden="false" customHeight="false" outlineLevel="0" collapsed="false">
      <c r="A982" s="228"/>
    </row>
    <row r="983" customFormat="false" ht="11.25" hidden="false" customHeight="false" outlineLevel="0" collapsed="false">
      <c r="A983" s="228"/>
    </row>
    <row r="984" customFormat="false" ht="11.25" hidden="false" customHeight="false" outlineLevel="0" collapsed="false">
      <c r="A984" s="228"/>
    </row>
    <row r="985" customFormat="false" ht="11.25" hidden="false" customHeight="false" outlineLevel="0" collapsed="false">
      <c r="A985" s="228"/>
    </row>
    <row r="986" customFormat="false" ht="11.25" hidden="false" customHeight="false" outlineLevel="0" collapsed="false">
      <c r="A986" s="228"/>
    </row>
    <row r="987" customFormat="false" ht="11.25" hidden="false" customHeight="false" outlineLevel="0" collapsed="false">
      <c r="A987" s="228"/>
    </row>
    <row r="988" customFormat="false" ht="11.25" hidden="false" customHeight="false" outlineLevel="0" collapsed="false">
      <c r="A988" s="228"/>
    </row>
    <row r="989" customFormat="false" ht="11.25" hidden="false" customHeight="false" outlineLevel="0" collapsed="false">
      <c r="A989" s="228"/>
    </row>
    <row r="990" customFormat="false" ht="11.25" hidden="false" customHeight="false" outlineLevel="0" collapsed="false">
      <c r="A990" s="228"/>
    </row>
    <row r="991" customFormat="false" ht="11.25" hidden="false" customHeight="false" outlineLevel="0" collapsed="false">
      <c r="A991" s="228"/>
    </row>
    <row r="992" customFormat="false" ht="11.25" hidden="false" customHeight="false" outlineLevel="0" collapsed="false">
      <c r="A992" s="228"/>
    </row>
    <row r="993" customFormat="false" ht="11.25" hidden="false" customHeight="false" outlineLevel="0" collapsed="false">
      <c r="A993" s="228"/>
    </row>
    <row r="994" customFormat="false" ht="11.25" hidden="false" customHeight="false" outlineLevel="0" collapsed="false">
      <c r="A994" s="228"/>
    </row>
    <row r="995" customFormat="false" ht="11.25" hidden="false" customHeight="false" outlineLevel="0" collapsed="false">
      <c r="A995" s="228"/>
    </row>
    <row r="996" customFormat="false" ht="11.25" hidden="false" customHeight="false" outlineLevel="0" collapsed="false">
      <c r="A996" s="228"/>
    </row>
    <row r="997" customFormat="false" ht="11.25" hidden="false" customHeight="false" outlineLevel="0" collapsed="false">
      <c r="A997" s="228"/>
    </row>
    <row r="998" customFormat="false" ht="11.25" hidden="false" customHeight="false" outlineLevel="0" collapsed="false">
      <c r="A998" s="228"/>
    </row>
    <row r="999" customFormat="false" ht="11.25" hidden="false" customHeight="false" outlineLevel="0" collapsed="false">
      <c r="A999" s="228"/>
    </row>
    <row r="1000" customFormat="false" ht="11.25" hidden="false" customHeight="false" outlineLevel="0" collapsed="false">
      <c r="A1000" s="228"/>
    </row>
    <row r="1001" customFormat="false" ht="11.25" hidden="false" customHeight="false" outlineLevel="0" collapsed="false">
      <c r="A1001" s="228"/>
    </row>
    <row r="1002" customFormat="false" ht="11.25" hidden="false" customHeight="false" outlineLevel="0" collapsed="false">
      <c r="A1002" s="228"/>
    </row>
    <row r="1003" customFormat="false" ht="11.25" hidden="false" customHeight="false" outlineLevel="0" collapsed="false">
      <c r="A1003" s="228"/>
    </row>
    <row r="1004" customFormat="false" ht="11.25" hidden="false" customHeight="false" outlineLevel="0" collapsed="false">
      <c r="A1004" s="228"/>
    </row>
    <row r="1005" customFormat="false" ht="11.25" hidden="false" customHeight="false" outlineLevel="0" collapsed="false">
      <c r="A1005" s="228"/>
    </row>
    <row r="1006" customFormat="false" ht="11.25" hidden="false" customHeight="false" outlineLevel="0" collapsed="false">
      <c r="A1006" s="228"/>
    </row>
    <row r="1007" customFormat="false" ht="11.25" hidden="false" customHeight="false" outlineLevel="0" collapsed="false">
      <c r="A1007" s="228"/>
    </row>
    <row r="1008" customFormat="false" ht="11.25" hidden="false" customHeight="false" outlineLevel="0" collapsed="false">
      <c r="A1008" s="228"/>
    </row>
    <row r="1009" customFormat="false" ht="11.25" hidden="false" customHeight="false" outlineLevel="0" collapsed="false">
      <c r="A1009" s="228"/>
    </row>
    <row r="1010" customFormat="false" ht="11.25" hidden="false" customHeight="false" outlineLevel="0" collapsed="false">
      <c r="A1010" s="228"/>
    </row>
    <row r="1011" customFormat="false" ht="11.25" hidden="false" customHeight="false" outlineLevel="0" collapsed="false">
      <c r="A1011" s="228"/>
    </row>
    <row r="1012" customFormat="false" ht="11.25" hidden="false" customHeight="false" outlineLevel="0" collapsed="false">
      <c r="A1012" s="228"/>
    </row>
    <row r="1013" customFormat="false" ht="11.25" hidden="false" customHeight="false" outlineLevel="0" collapsed="false">
      <c r="A1013" s="228"/>
    </row>
    <row r="1014" customFormat="false" ht="11.25" hidden="false" customHeight="false" outlineLevel="0" collapsed="false">
      <c r="A1014" s="228"/>
    </row>
    <row r="1015" customFormat="false" ht="11.25" hidden="false" customHeight="false" outlineLevel="0" collapsed="false">
      <c r="A1015" s="228"/>
    </row>
    <row r="1016" customFormat="false" ht="11.25" hidden="false" customHeight="false" outlineLevel="0" collapsed="false">
      <c r="A1016" s="228"/>
    </row>
    <row r="1017" customFormat="false" ht="11.25" hidden="false" customHeight="false" outlineLevel="0" collapsed="false">
      <c r="A1017" s="228"/>
    </row>
    <row r="1018" customFormat="false" ht="11.25" hidden="false" customHeight="false" outlineLevel="0" collapsed="false">
      <c r="A1018" s="228"/>
    </row>
    <row r="1019" customFormat="false" ht="11.25" hidden="false" customHeight="false" outlineLevel="0" collapsed="false">
      <c r="A1019" s="228"/>
    </row>
    <row r="1020" customFormat="false" ht="11.25" hidden="false" customHeight="false" outlineLevel="0" collapsed="false">
      <c r="A1020" s="228"/>
    </row>
    <row r="1021" customFormat="false" ht="11.25" hidden="false" customHeight="false" outlineLevel="0" collapsed="false">
      <c r="A1021" s="228"/>
    </row>
    <row r="1022" customFormat="false" ht="11.25" hidden="false" customHeight="false" outlineLevel="0" collapsed="false">
      <c r="A1022" s="228"/>
    </row>
    <row r="1023" customFormat="false" ht="11.25" hidden="false" customHeight="false" outlineLevel="0" collapsed="false">
      <c r="A1023" s="228"/>
    </row>
    <row r="1024" customFormat="false" ht="11.25" hidden="false" customHeight="false" outlineLevel="0" collapsed="false">
      <c r="A1024" s="228"/>
    </row>
    <row r="1025" customFormat="false" ht="11.25" hidden="false" customHeight="false" outlineLevel="0" collapsed="false">
      <c r="A1025" s="228"/>
    </row>
    <row r="1026" customFormat="false" ht="11.25" hidden="false" customHeight="false" outlineLevel="0" collapsed="false">
      <c r="A1026" s="228"/>
    </row>
    <row r="1027" customFormat="false" ht="11.25" hidden="false" customHeight="false" outlineLevel="0" collapsed="false">
      <c r="A1027" s="228"/>
    </row>
    <row r="1028" customFormat="false" ht="11.25" hidden="false" customHeight="false" outlineLevel="0" collapsed="false">
      <c r="A1028" s="228"/>
    </row>
    <row r="1029" customFormat="false" ht="11.25" hidden="false" customHeight="false" outlineLevel="0" collapsed="false">
      <c r="A1029" s="228"/>
    </row>
    <row r="1030" customFormat="false" ht="11.25" hidden="false" customHeight="false" outlineLevel="0" collapsed="false">
      <c r="A1030" s="228"/>
    </row>
    <row r="1031" customFormat="false" ht="11.25" hidden="false" customHeight="false" outlineLevel="0" collapsed="false">
      <c r="A1031" s="228"/>
    </row>
    <row r="1032" customFormat="false" ht="11.25" hidden="false" customHeight="false" outlineLevel="0" collapsed="false">
      <c r="A1032" s="228"/>
    </row>
    <row r="1033" customFormat="false" ht="11.25" hidden="false" customHeight="false" outlineLevel="0" collapsed="false">
      <c r="A1033" s="228"/>
    </row>
    <row r="1034" customFormat="false" ht="11.25" hidden="false" customHeight="false" outlineLevel="0" collapsed="false">
      <c r="A1034" s="228"/>
    </row>
    <row r="1035" customFormat="false" ht="11.25" hidden="false" customHeight="false" outlineLevel="0" collapsed="false">
      <c r="A1035" s="228"/>
    </row>
    <row r="1036" customFormat="false" ht="11.25" hidden="false" customHeight="false" outlineLevel="0" collapsed="false">
      <c r="A1036" s="228"/>
    </row>
    <row r="1037" customFormat="false" ht="11.25" hidden="false" customHeight="false" outlineLevel="0" collapsed="false">
      <c r="A1037" s="228"/>
    </row>
    <row r="1038" customFormat="false" ht="11.25" hidden="false" customHeight="false" outlineLevel="0" collapsed="false">
      <c r="A1038" s="228"/>
    </row>
    <row r="1039" customFormat="false" ht="11.25" hidden="false" customHeight="false" outlineLevel="0" collapsed="false">
      <c r="A1039" s="228"/>
    </row>
    <row r="1040" customFormat="false" ht="11.25" hidden="false" customHeight="false" outlineLevel="0" collapsed="false">
      <c r="A1040" s="228"/>
    </row>
    <row r="1041" customFormat="false" ht="11.25" hidden="false" customHeight="false" outlineLevel="0" collapsed="false">
      <c r="A1041" s="228"/>
    </row>
    <row r="1042" customFormat="false" ht="11.25" hidden="false" customHeight="false" outlineLevel="0" collapsed="false">
      <c r="A1042" s="228"/>
    </row>
    <row r="1043" customFormat="false" ht="11.25" hidden="false" customHeight="false" outlineLevel="0" collapsed="false">
      <c r="A1043" s="228"/>
    </row>
    <row r="1044" customFormat="false" ht="11.25" hidden="false" customHeight="false" outlineLevel="0" collapsed="false">
      <c r="A1044" s="228"/>
    </row>
    <row r="1045" customFormat="false" ht="11.25" hidden="false" customHeight="false" outlineLevel="0" collapsed="false">
      <c r="A1045" s="228"/>
    </row>
    <row r="1046" customFormat="false" ht="11.25" hidden="false" customHeight="false" outlineLevel="0" collapsed="false">
      <c r="A1046" s="228"/>
    </row>
    <row r="1047" customFormat="false" ht="11.25" hidden="false" customHeight="false" outlineLevel="0" collapsed="false">
      <c r="A1047" s="228"/>
    </row>
    <row r="1048" customFormat="false" ht="11.25" hidden="false" customHeight="false" outlineLevel="0" collapsed="false">
      <c r="A1048" s="228"/>
    </row>
    <row r="1049" customFormat="false" ht="11.25" hidden="false" customHeight="false" outlineLevel="0" collapsed="false">
      <c r="A1049" s="228"/>
    </row>
    <row r="1050" customFormat="false" ht="11.25" hidden="false" customHeight="false" outlineLevel="0" collapsed="false">
      <c r="A1050" s="228"/>
    </row>
    <row r="1051" customFormat="false" ht="11.25" hidden="false" customHeight="false" outlineLevel="0" collapsed="false">
      <c r="A1051" s="228"/>
    </row>
    <row r="1052" customFormat="false" ht="11.25" hidden="false" customHeight="false" outlineLevel="0" collapsed="false">
      <c r="A1052" s="228"/>
    </row>
    <row r="1053" customFormat="false" ht="11.25" hidden="false" customHeight="false" outlineLevel="0" collapsed="false">
      <c r="A1053" s="228"/>
    </row>
    <row r="1054" customFormat="false" ht="11.25" hidden="false" customHeight="false" outlineLevel="0" collapsed="false">
      <c r="A1054" s="228"/>
    </row>
    <row r="1055" customFormat="false" ht="11.25" hidden="false" customHeight="false" outlineLevel="0" collapsed="false">
      <c r="A1055" s="228"/>
    </row>
    <row r="1056" customFormat="false" ht="11.25" hidden="false" customHeight="false" outlineLevel="0" collapsed="false">
      <c r="A1056" s="228"/>
    </row>
    <row r="1057" customFormat="false" ht="11.25" hidden="false" customHeight="false" outlineLevel="0" collapsed="false">
      <c r="A1057" s="228"/>
    </row>
    <row r="1058" customFormat="false" ht="11.25" hidden="false" customHeight="false" outlineLevel="0" collapsed="false">
      <c r="A1058" s="228"/>
    </row>
    <row r="1059" customFormat="false" ht="11.25" hidden="false" customHeight="false" outlineLevel="0" collapsed="false">
      <c r="A1059" s="228"/>
    </row>
    <row r="1060" customFormat="false" ht="11.25" hidden="false" customHeight="false" outlineLevel="0" collapsed="false">
      <c r="A1060" s="228"/>
    </row>
    <row r="1061" customFormat="false" ht="11.25" hidden="false" customHeight="false" outlineLevel="0" collapsed="false">
      <c r="A1061" s="228"/>
    </row>
    <row r="1062" customFormat="false" ht="11.25" hidden="false" customHeight="false" outlineLevel="0" collapsed="false">
      <c r="A1062" s="228"/>
    </row>
    <row r="1063" customFormat="false" ht="11.25" hidden="false" customHeight="false" outlineLevel="0" collapsed="false">
      <c r="A1063" s="228"/>
    </row>
    <row r="1064" customFormat="false" ht="11.25" hidden="false" customHeight="false" outlineLevel="0" collapsed="false">
      <c r="A1064" s="228"/>
    </row>
    <row r="1065" customFormat="false" ht="11.25" hidden="false" customHeight="false" outlineLevel="0" collapsed="false">
      <c r="A1065" s="228"/>
    </row>
    <row r="1066" customFormat="false" ht="11.25" hidden="false" customHeight="false" outlineLevel="0" collapsed="false">
      <c r="A1066" s="228"/>
    </row>
    <row r="1067" customFormat="false" ht="11.25" hidden="false" customHeight="false" outlineLevel="0" collapsed="false">
      <c r="A1067" s="228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221" width="9.13"/>
    <col collapsed="false" customWidth="false" hidden="false" outlineLevel="0" max="6" min="2" style="347" width="9.13"/>
    <col collapsed="false" customWidth="false" hidden="false" outlineLevel="0" max="257" min="7" style="221" width="9.13"/>
  </cols>
  <sheetData>
    <row r="1" customFormat="false" ht="45.75" hidden="false" customHeight="true" outlineLevel="0" collapsed="false">
      <c r="A1" s="228" t="n">
        <f aca="false">crvDate</f>
        <v>37180</v>
      </c>
      <c r="D1" s="228" t="n">
        <f aca="false">A1</f>
        <v>37180</v>
      </c>
      <c r="J1" s="221" t="s">
        <v>27</v>
      </c>
      <c r="P1" s="228" t="n">
        <f aca="false">A1</f>
        <v>37180</v>
      </c>
    </row>
    <row r="2" customFormat="false" ht="11.25" hidden="false" customHeight="false" outlineLevel="0" collapsed="false">
      <c r="A2" s="348"/>
      <c r="B2" s="349" t="s">
        <v>115</v>
      </c>
      <c r="C2" s="349" t="s">
        <v>12</v>
      </c>
      <c r="D2" s="349" t="s">
        <v>116</v>
      </c>
      <c r="E2" s="349" t="s">
        <v>117</v>
      </c>
      <c r="F2" s="349" t="s">
        <v>118</v>
      </c>
      <c r="G2" s="350"/>
      <c r="H2" s="350" t="s">
        <v>115</v>
      </c>
      <c r="I2" s="350" t="s">
        <v>12</v>
      </c>
      <c r="J2" s="350" t="s">
        <v>116</v>
      </c>
      <c r="K2" s="350" t="s">
        <v>117</v>
      </c>
      <c r="L2" s="350" t="s">
        <v>118</v>
      </c>
      <c r="M2" s="350"/>
      <c r="N2" s="350" t="s">
        <v>115</v>
      </c>
      <c r="O2" s="350" t="s">
        <v>12</v>
      </c>
      <c r="P2" s="350" t="s">
        <v>116</v>
      </c>
      <c r="Q2" s="350" t="s">
        <v>117</v>
      </c>
      <c r="R2" s="350" t="s">
        <v>118</v>
      </c>
      <c r="S2" s="350"/>
      <c r="T2" s="350"/>
      <c r="U2" s="350"/>
      <c r="V2" s="350"/>
      <c r="W2" s="350"/>
      <c r="X2" s="350"/>
      <c r="Y2" s="350"/>
      <c r="Z2" s="350"/>
      <c r="AA2" s="350"/>
      <c r="AB2" s="350"/>
      <c r="AC2" s="350"/>
      <c r="AD2" s="350"/>
      <c r="AE2" s="350"/>
      <c r="AF2" s="350"/>
      <c r="AG2" s="350"/>
      <c r="AH2" s="350"/>
      <c r="AI2" s="350"/>
      <c r="AJ2" s="350"/>
      <c r="AK2" s="350"/>
      <c r="AL2" s="350"/>
      <c r="AM2" s="350"/>
      <c r="AN2" s="350"/>
      <c r="AO2" s="350"/>
      <c r="AP2" s="350"/>
      <c r="AQ2" s="350"/>
      <c r="AR2" s="350"/>
      <c r="AS2" s="350"/>
      <c r="AT2" s="350"/>
      <c r="AU2" s="350"/>
      <c r="AV2" s="350"/>
      <c r="AW2" s="350"/>
      <c r="AX2" s="350"/>
      <c r="AY2" s="350"/>
      <c r="AZ2" s="350"/>
      <c r="BA2" s="350"/>
      <c r="BB2" s="350"/>
      <c r="BC2" s="350"/>
      <c r="BD2" s="350"/>
      <c r="BE2" s="350"/>
      <c r="BF2" s="350"/>
      <c r="BG2" s="350"/>
      <c r="BH2" s="350"/>
      <c r="BI2" s="350"/>
      <c r="BJ2" s="350"/>
      <c r="BK2" s="350"/>
      <c r="BL2" s="350"/>
      <c r="BM2" s="350"/>
      <c r="BN2" s="350"/>
      <c r="BO2" s="350"/>
      <c r="BP2" s="350"/>
      <c r="BQ2" s="350"/>
      <c r="BR2" s="350"/>
      <c r="BS2" s="350"/>
      <c r="BT2" s="350"/>
      <c r="BU2" s="350"/>
      <c r="BV2" s="350"/>
      <c r="BW2" s="350"/>
      <c r="BX2" s="350"/>
      <c r="BY2" s="350"/>
      <c r="BZ2" s="350"/>
      <c r="CA2" s="350"/>
      <c r="CB2" s="350"/>
      <c r="CC2" s="350"/>
      <c r="CD2" s="350"/>
      <c r="CE2" s="350"/>
      <c r="CF2" s="350"/>
      <c r="CG2" s="350"/>
      <c r="CH2" s="350"/>
      <c r="CI2" s="350"/>
      <c r="CJ2" s="350"/>
      <c r="CK2" s="350"/>
      <c r="CL2" s="350"/>
      <c r="CM2" s="350"/>
      <c r="CN2" s="350"/>
      <c r="CO2" s="350"/>
      <c r="CP2" s="350"/>
      <c r="CQ2" s="350"/>
      <c r="CR2" s="350"/>
      <c r="CS2" s="350"/>
      <c r="CT2" s="350"/>
      <c r="CU2" s="350"/>
      <c r="CV2" s="350"/>
      <c r="CW2" s="350"/>
      <c r="CX2" s="350"/>
      <c r="CY2" s="350"/>
      <c r="CZ2" s="350"/>
      <c r="DA2" s="350"/>
      <c r="DB2" s="350"/>
      <c r="DC2" s="350"/>
      <c r="DD2" s="350"/>
      <c r="DE2" s="350"/>
      <c r="DF2" s="350"/>
      <c r="DG2" s="350"/>
      <c r="DH2" s="350"/>
      <c r="DI2" s="350"/>
      <c r="DJ2" s="350"/>
      <c r="DK2" s="350"/>
      <c r="DL2" s="350"/>
      <c r="DM2" s="350"/>
      <c r="DN2" s="350"/>
      <c r="DO2" s="350"/>
      <c r="DP2" s="350"/>
      <c r="DQ2" s="350"/>
      <c r="DR2" s="350"/>
      <c r="DS2" s="350"/>
      <c r="DT2" s="350"/>
      <c r="DU2" s="350"/>
      <c r="DV2" s="350"/>
      <c r="DW2" s="350"/>
      <c r="DX2" s="350"/>
      <c r="DY2" s="350"/>
      <c r="DZ2" s="350"/>
      <c r="EA2" s="350"/>
      <c r="EB2" s="350"/>
      <c r="EC2" s="350"/>
      <c r="ED2" s="350"/>
      <c r="EE2" s="350"/>
      <c r="EF2" s="350"/>
      <c r="EG2" s="350"/>
      <c r="EH2" s="350"/>
      <c r="EI2" s="350"/>
      <c r="EJ2" s="350"/>
      <c r="EK2" s="350"/>
      <c r="EL2" s="350"/>
      <c r="EM2" s="350"/>
      <c r="EN2" s="350"/>
      <c r="EO2" s="350"/>
      <c r="EP2" s="350"/>
      <c r="EQ2" s="350"/>
      <c r="ER2" s="350"/>
      <c r="ES2" s="350"/>
      <c r="ET2" s="350"/>
      <c r="EU2" s="350"/>
      <c r="EV2" s="350"/>
      <c r="EW2" s="350"/>
      <c r="EX2" s="350"/>
      <c r="EY2" s="350"/>
      <c r="EZ2" s="350"/>
      <c r="FA2" s="350"/>
      <c r="FB2" s="350"/>
      <c r="FC2" s="350"/>
      <c r="FD2" s="350"/>
      <c r="FE2" s="350"/>
      <c r="FF2" s="350"/>
      <c r="FG2" s="350"/>
      <c r="FH2" s="350"/>
      <c r="FI2" s="350"/>
      <c r="FJ2" s="350"/>
      <c r="FK2" s="350"/>
      <c r="FL2" s="350"/>
      <c r="FM2" s="350"/>
      <c r="FN2" s="350"/>
      <c r="FO2" s="350"/>
      <c r="FP2" s="350"/>
      <c r="FQ2" s="350"/>
      <c r="FR2" s="350"/>
      <c r="FS2" s="350"/>
      <c r="FT2" s="350"/>
      <c r="FU2" s="350"/>
      <c r="FV2" s="350"/>
      <c r="FW2" s="350"/>
      <c r="FX2" s="350"/>
      <c r="FY2" s="350"/>
      <c r="FZ2" s="350"/>
      <c r="GA2" s="350"/>
      <c r="GB2" s="350"/>
      <c r="GC2" s="350"/>
      <c r="GD2" s="350"/>
      <c r="GE2" s="350"/>
      <c r="GF2" s="350"/>
      <c r="GG2" s="350"/>
      <c r="GH2" s="350"/>
      <c r="GI2" s="350"/>
      <c r="GJ2" s="350"/>
      <c r="GK2" s="350"/>
      <c r="GL2" s="350"/>
      <c r="GM2" s="350"/>
      <c r="GN2" s="350"/>
      <c r="GO2" s="350"/>
      <c r="GP2" s="350"/>
      <c r="GQ2" s="350"/>
      <c r="GR2" s="350"/>
      <c r="GS2" s="350"/>
      <c r="GT2" s="350"/>
      <c r="GU2" s="350"/>
      <c r="GV2" s="350"/>
      <c r="GW2" s="350"/>
      <c r="GX2" s="350"/>
      <c r="GY2" s="350"/>
      <c r="GZ2" s="350"/>
      <c r="HA2" s="350"/>
      <c r="HB2" s="350"/>
      <c r="HC2" s="350"/>
      <c r="HD2" s="350"/>
      <c r="HE2" s="350"/>
      <c r="HF2" s="350"/>
      <c r="HG2" s="350"/>
      <c r="HH2" s="350"/>
      <c r="HI2" s="350"/>
      <c r="HJ2" s="350"/>
      <c r="HK2" s="350"/>
      <c r="HL2" s="350"/>
      <c r="HM2" s="350"/>
      <c r="HN2" s="350"/>
      <c r="HO2" s="350"/>
      <c r="HP2" s="350"/>
      <c r="HQ2" s="350"/>
      <c r="HR2" s="350"/>
      <c r="HS2" s="350"/>
      <c r="HT2" s="350"/>
      <c r="HU2" s="350"/>
      <c r="HV2" s="350"/>
      <c r="HW2" s="350"/>
      <c r="HX2" s="350"/>
      <c r="HY2" s="350"/>
      <c r="HZ2" s="350"/>
      <c r="IA2" s="350"/>
      <c r="IB2" s="350"/>
      <c r="IC2" s="350"/>
      <c r="ID2" s="350"/>
      <c r="IE2" s="350"/>
      <c r="IF2" s="350"/>
      <c r="IG2" s="350"/>
      <c r="IH2" s="350"/>
      <c r="II2" s="350"/>
      <c r="IJ2" s="350"/>
      <c r="IK2" s="350"/>
      <c r="IL2" s="350"/>
      <c r="IM2" s="350"/>
      <c r="IN2" s="350"/>
      <c r="IO2" s="350"/>
      <c r="IP2" s="350"/>
      <c r="IQ2" s="350"/>
      <c r="IR2" s="350"/>
      <c r="IS2" s="350"/>
      <c r="IT2" s="350"/>
      <c r="IU2" s="350"/>
      <c r="IV2" s="350"/>
      <c r="IW2" s="350"/>
    </row>
    <row r="3" customFormat="false" ht="11.25" hidden="true" customHeight="false" outlineLevel="0" collapsed="false">
      <c r="A3" s="226" t="n">
        <v>36708</v>
      </c>
      <c r="B3" s="347" t="n">
        <f aca="false" t="array" ref="B3:B56">TRANSPOSE(P2!E5:BF5)</f>
        <v>0</v>
      </c>
      <c r="C3" s="347" t="n">
        <f aca="false" t="array" ref="C3:C56">TRANSPOSE(P2!E7:BF7)</f>
        <v>0</v>
      </c>
      <c r="D3" s="347" t="n">
        <f aca="false" t="array" ref="D3:D56">TRANSPOSE(P2!E9:BF9)</f>
        <v>0</v>
      </c>
      <c r="E3" s="347" t="n">
        <f aca="false" t="array" ref="E3:E56">TRANSPOSE(P2!E13:GZ13)</f>
        <v>0</v>
      </c>
      <c r="F3" s="347" t="n">
        <f aca="false" t="array" ref="F3:F56">TRANSPOSE(P2!E15:BF15)</f>
        <v>0</v>
      </c>
      <c r="H3" s="351" t="n">
        <f aca="false">B3-N3</f>
        <v>0</v>
      </c>
      <c r="I3" s="351" t="n">
        <f aca="false">C3-O3</f>
        <v>0</v>
      </c>
      <c r="J3" s="351" t="n">
        <f aca="false">D3-P3</f>
        <v>0</v>
      </c>
      <c r="K3" s="351" t="n">
        <f aca="false">E3-Q3</f>
        <v>0</v>
      </c>
      <c r="L3" s="351" t="n">
        <f aca="false">F3-R3</f>
        <v>0</v>
      </c>
      <c r="N3" s="347" t="n">
        <v>0</v>
      </c>
      <c r="O3" s="347" t="n">
        <v>0</v>
      </c>
      <c r="P3" s="347" t="n">
        <v>0</v>
      </c>
      <c r="Q3" s="347" t="n">
        <v>0</v>
      </c>
      <c r="R3" s="347" t="n">
        <v>0</v>
      </c>
    </row>
    <row r="4" customFormat="false" ht="11.25" hidden="false" customHeight="false" outlineLevel="0" collapsed="false">
      <c r="A4" s="226" t="n">
        <f aca="false">EOMONTH(A3,1)</f>
        <v>36769</v>
      </c>
      <c r="B4" s="347" t="n">
        <v>0</v>
      </c>
      <c r="C4" s="347" t="n">
        <v>0</v>
      </c>
      <c r="D4" s="347" t="n">
        <v>0</v>
      </c>
      <c r="E4" s="347" t="n">
        <v>0</v>
      </c>
      <c r="F4" s="347" t="n">
        <v>0</v>
      </c>
      <c r="H4" s="351" t="n">
        <f aca="false">B4-N4</f>
        <v>0</v>
      </c>
      <c r="I4" s="351" t="n">
        <f aca="false">C4-O4</f>
        <v>0</v>
      </c>
      <c r="J4" s="351" t="n">
        <f aca="false">D4-P4</f>
        <v>0</v>
      </c>
      <c r="K4" s="351" t="n">
        <f aca="false">E4-Q4</f>
        <v>0</v>
      </c>
      <c r="L4" s="351" t="n">
        <f aca="false">F4-R4</f>
        <v>0</v>
      </c>
      <c r="N4" s="347" t="n">
        <v>0</v>
      </c>
      <c r="O4" s="347" t="n">
        <v>0</v>
      </c>
      <c r="P4" s="347" t="n">
        <v>0</v>
      </c>
      <c r="Q4" s="347" t="n">
        <v>0</v>
      </c>
      <c r="R4" s="347" t="n">
        <v>0</v>
      </c>
    </row>
    <row r="5" customFormat="false" ht="11.25" hidden="false" customHeight="false" outlineLevel="0" collapsed="false">
      <c r="A5" s="226" t="n">
        <f aca="false">EOMONTH(A4,1)</f>
        <v>36799</v>
      </c>
      <c r="B5" s="347" t="n">
        <v>0</v>
      </c>
      <c r="C5" s="347" t="n">
        <v>0</v>
      </c>
      <c r="D5" s="347" t="n">
        <v>0</v>
      </c>
      <c r="E5" s="347" t="n">
        <v>0</v>
      </c>
      <c r="F5" s="347" t="n">
        <v>0</v>
      </c>
      <c r="H5" s="351" t="n">
        <f aca="false">B5-N5</f>
        <v>0</v>
      </c>
      <c r="I5" s="351" t="n">
        <f aca="false">C5-O5</f>
        <v>0</v>
      </c>
      <c r="J5" s="351" t="n">
        <f aca="false">D5-P5</f>
        <v>0</v>
      </c>
      <c r="K5" s="351" t="n">
        <f aca="false">E5-Q5</f>
        <v>0</v>
      </c>
      <c r="L5" s="351" t="n">
        <f aca="false">F5-R5</f>
        <v>0</v>
      </c>
      <c r="N5" s="347" t="n">
        <v>0</v>
      </c>
      <c r="O5" s="347" t="n">
        <v>0</v>
      </c>
      <c r="P5" s="347" t="n">
        <v>0</v>
      </c>
      <c r="Q5" s="347" t="n">
        <v>0</v>
      </c>
      <c r="R5" s="347" t="n">
        <v>0</v>
      </c>
    </row>
    <row r="6" customFormat="false" ht="11.25" hidden="false" customHeight="false" outlineLevel="0" collapsed="false">
      <c r="A6" s="226" t="n">
        <f aca="false">EOMONTH(A5,1)</f>
        <v>36830</v>
      </c>
      <c r="B6" s="347" t="n">
        <v>0</v>
      </c>
      <c r="C6" s="347" t="n">
        <v>0</v>
      </c>
      <c r="D6" s="347" t="n">
        <v>0</v>
      </c>
      <c r="E6" s="347" t="n">
        <v>0</v>
      </c>
      <c r="F6" s="347" t="n">
        <v>0</v>
      </c>
      <c r="H6" s="351" t="n">
        <f aca="false">B6-N6</f>
        <v>0</v>
      </c>
      <c r="I6" s="351" t="n">
        <f aca="false">C6-O6</f>
        <v>0</v>
      </c>
      <c r="J6" s="351" t="n">
        <f aca="false">D6-P6</f>
        <v>0</v>
      </c>
      <c r="K6" s="351" t="n">
        <f aca="false">E6-Q6</f>
        <v>0</v>
      </c>
      <c r="L6" s="351" t="n">
        <f aca="false">F6-R6</f>
        <v>0</v>
      </c>
      <c r="N6" s="347" t="n">
        <v>0</v>
      </c>
      <c r="O6" s="347" t="n">
        <v>0</v>
      </c>
      <c r="P6" s="347" t="n">
        <v>0</v>
      </c>
      <c r="Q6" s="347" t="n">
        <v>0</v>
      </c>
      <c r="R6" s="347" t="n">
        <v>0</v>
      </c>
    </row>
    <row r="7" customFormat="false" ht="11.25" hidden="false" customHeight="false" outlineLevel="0" collapsed="false">
      <c r="A7" s="226" t="n">
        <f aca="false">EOMONTH(A6,1)</f>
        <v>36860</v>
      </c>
      <c r="B7" s="347" t="n">
        <v>0</v>
      </c>
      <c r="C7" s="347" t="n">
        <v>0</v>
      </c>
      <c r="D7" s="347" t="n">
        <v>0</v>
      </c>
      <c r="E7" s="347" t="n">
        <v>0</v>
      </c>
      <c r="F7" s="347" t="n">
        <v>0</v>
      </c>
      <c r="H7" s="351" t="n">
        <f aca="false">B7-N7</f>
        <v>0</v>
      </c>
      <c r="I7" s="351" t="n">
        <f aca="false">C7-O7</f>
        <v>0</v>
      </c>
      <c r="J7" s="351" t="n">
        <f aca="false">D7-P7</f>
        <v>0</v>
      </c>
      <c r="K7" s="351" t="n">
        <f aca="false">E7-Q7</f>
        <v>0</v>
      </c>
      <c r="L7" s="351" t="n">
        <f aca="false">F7-R7</f>
        <v>0</v>
      </c>
      <c r="N7" s="347" t="n">
        <v>0</v>
      </c>
      <c r="O7" s="347" t="n">
        <v>0</v>
      </c>
      <c r="P7" s="347" t="n">
        <v>0</v>
      </c>
      <c r="Q7" s="347" t="n">
        <v>0</v>
      </c>
      <c r="R7" s="347" t="n">
        <v>0</v>
      </c>
    </row>
    <row r="8" customFormat="false" ht="11.25" hidden="false" customHeight="false" outlineLevel="0" collapsed="false">
      <c r="A8" s="226" t="n">
        <f aca="false">EOMONTH(A7,1)</f>
        <v>36891</v>
      </c>
      <c r="B8" s="347" t="n">
        <v>0</v>
      </c>
      <c r="C8" s="347" t="n">
        <v>0</v>
      </c>
      <c r="D8" s="347" t="n">
        <v>0</v>
      </c>
      <c r="E8" s="347" t="n">
        <v>0</v>
      </c>
      <c r="F8" s="347" t="n">
        <v>0</v>
      </c>
      <c r="H8" s="351" t="n">
        <f aca="false">B8-N8</f>
        <v>0</v>
      </c>
      <c r="I8" s="351" t="n">
        <f aca="false">C8-O8</f>
        <v>0</v>
      </c>
      <c r="J8" s="351" t="n">
        <f aca="false">D8-P8</f>
        <v>0</v>
      </c>
      <c r="K8" s="351" t="n">
        <f aca="false">E8-Q8</f>
        <v>0</v>
      </c>
      <c r="L8" s="351" t="n">
        <f aca="false">F8-R8</f>
        <v>0</v>
      </c>
      <c r="N8" s="347" t="n">
        <v>0</v>
      </c>
      <c r="O8" s="347" t="n">
        <v>0</v>
      </c>
      <c r="P8" s="347" t="n">
        <v>0</v>
      </c>
      <c r="Q8" s="347" t="n">
        <v>0</v>
      </c>
      <c r="R8" s="347" t="n">
        <v>0</v>
      </c>
    </row>
    <row r="9" customFormat="false" ht="11.25" hidden="false" customHeight="false" outlineLevel="0" collapsed="false">
      <c r="A9" s="226" t="n">
        <f aca="false">EOMONTH(A8,1)</f>
        <v>36922</v>
      </c>
      <c r="B9" s="347" t="n">
        <v>0</v>
      </c>
      <c r="C9" s="347" t="n">
        <v>0</v>
      </c>
      <c r="D9" s="347" t="n">
        <v>0</v>
      </c>
      <c r="E9" s="347" t="n">
        <v>0</v>
      </c>
      <c r="F9" s="347" t="n">
        <v>0</v>
      </c>
      <c r="H9" s="351" t="n">
        <f aca="false">B9-N9</f>
        <v>0</v>
      </c>
      <c r="I9" s="351" t="n">
        <f aca="false">C9-O9</f>
        <v>0</v>
      </c>
      <c r="J9" s="351" t="n">
        <f aca="false">D9-P9</f>
        <v>0</v>
      </c>
      <c r="K9" s="351" t="n">
        <f aca="false">E9-Q9</f>
        <v>0</v>
      </c>
      <c r="L9" s="351" t="n">
        <f aca="false">F9-R9</f>
        <v>0</v>
      </c>
      <c r="N9" s="347" t="n">
        <v>0</v>
      </c>
      <c r="O9" s="347" t="n">
        <v>0</v>
      </c>
      <c r="P9" s="347" t="n">
        <v>0</v>
      </c>
      <c r="Q9" s="347" t="n">
        <v>0</v>
      </c>
      <c r="R9" s="347" t="n">
        <v>0</v>
      </c>
    </row>
    <row r="10" customFormat="false" ht="11.25" hidden="false" customHeight="false" outlineLevel="0" collapsed="false">
      <c r="A10" s="226" t="n">
        <f aca="false">EOMONTH(A9,1)</f>
        <v>36950</v>
      </c>
      <c r="B10" s="347" t="n">
        <v>0</v>
      </c>
      <c r="C10" s="347" t="n">
        <v>0</v>
      </c>
      <c r="D10" s="347" t="n">
        <v>0</v>
      </c>
      <c r="E10" s="347" t="n">
        <v>0</v>
      </c>
      <c r="F10" s="347" t="n">
        <v>0</v>
      </c>
      <c r="H10" s="351" t="n">
        <f aca="false">B10-N10</f>
        <v>0</v>
      </c>
      <c r="I10" s="351" t="n">
        <f aca="false">C10-O10</f>
        <v>0</v>
      </c>
      <c r="J10" s="351" t="n">
        <f aca="false">D10-P10</f>
        <v>0</v>
      </c>
      <c r="K10" s="351" t="n">
        <f aca="false">E10-Q10</f>
        <v>0</v>
      </c>
      <c r="L10" s="351" t="n">
        <f aca="false">F10-R10</f>
        <v>0</v>
      </c>
      <c r="N10" s="347" t="n">
        <v>0</v>
      </c>
      <c r="O10" s="347" t="n">
        <v>0</v>
      </c>
      <c r="P10" s="347" t="n">
        <v>0</v>
      </c>
      <c r="Q10" s="347" t="n">
        <v>0</v>
      </c>
      <c r="R10" s="347" t="n">
        <v>0</v>
      </c>
    </row>
    <row r="11" customFormat="false" ht="11.25" hidden="false" customHeight="false" outlineLevel="0" collapsed="false">
      <c r="A11" s="226" t="n">
        <f aca="false">EOMONTH(A10,1)</f>
        <v>36981</v>
      </c>
      <c r="B11" s="347" t="n">
        <v>0</v>
      </c>
      <c r="C11" s="347" t="n">
        <v>0</v>
      </c>
      <c r="D11" s="347" t="n">
        <v>0</v>
      </c>
      <c r="E11" s="347" t="n">
        <v>0</v>
      </c>
      <c r="F11" s="347" t="n">
        <v>0</v>
      </c>
      <c r="H11" s="351" t="n">
        <f aca="false">B11-N11</f>
        <v>0</v>
      </c>
      <c r="I11" s="351" t="n">
        <f aca="false">C11-O11</f>
        <v>0</v>
      </c>
      <c r="J11" s="351" t="n">
        <f aca="false">D11-P11</f>
        <v>0</v>
      </c>
      <c r="K11" s="351" t="n">
        <f aca="false">E11-Q11</f>
        <v>0</v>
      </c>
      <c r="L11" s="351" t="n">
        <f aca="false">F11-R11</f>
        <v>0</v>
      </c>
      <c r="N11" s="347" t="n">
        <v>0</v>
      </c>
      <c r="O11" s="347" t="n">
        <v>0</v>
      </c>
      <c r="P11" s="347" t="n">
        <v>0</v>
      </c>
      <c r="Q11" s="347" t="n">
        <v>0</v>
      </c>
      <c r="R11" s="347" t="n">
        <v>0</v>
      </c>
    </row>
    <row r="12" customFormat="false" ht="11.25" hidden="false" customHeight="false" outlineLevel="0" collapsed="false">
      <c r="A12" s="226" t="n">
        <f aca="false">EOMONTH(A11,1)</f>
        <v>37011</v>
      </c>
      <c r="B12" s="347" t="n">
        <v>0</v>
      </c>
      <c r="C12" s="347" t="n">
        <v>0</v>
      </c>
      <c r="D12" s="347" t="n">
        <v>0</v>
      </c>
      <c r="E12" s="347" t="n">
        <v>0</v>
      </c>
      <c r="F12" s="347" t="n">
        <v>0</v>
      </c>
      <c r="H12" s="351" t="n">
        <f aca="false">B12-N12</f>
        <v>0</v>
      </c>
      <c r="I12" s="351" t="n">
        <f aca="false">C12-O12</f>
        <v>0</v>
      </c>
      <c r="J12" s="351" t="n">
        <f aca="false">D12-P12</f>
        <v>0</v>
      </c>
      <c r="K12" s="351" t="n">
        <f aca="false">E12-Q12</f>
        <v>0</v>
      </c>
      <c r="L12" s="351" t="n">
        <f aca="false">F12-R12</f>
        <v>0</v>
      </c>
      <c r="N12" s="347" t="n">
        <v>0</v>
      </c>
      <c r="O12" s="347" t="n">
        <v>0</v>
      </c>
      <c r="P12" s="347" t="n">
        <v>0</v>
      </c>
      <c r="Q12" s="347" t="n">
        <v>0</v>
      </c>
      <c r="R12" s="347" t="n">
        <v>0</v>
      </c>
    </row>
    <row r="13" customFormat="false" ht="12.75" hidden="false" customHeight="true" outlineLevel="0" collapsed="false">
      <c r="A13" s="226" t="n">
        <f aca="false">EOMONTH(A12,1)</f>
        <v>37042</v>
      </c>
      <c r="B13" s="347" t="n">
        <v>0</v>
      </c>
      <c r="C13" s="347" t="n">
        <v>0</v>
      </c>
      <c r="D13" s="347" t="n">
        <v>0</v>
      </c>
      <c r="E13" s="347" t="n">
        <v>0</v>
      </c>
      <c r="F13" s="347" t="n">
        <v>0</v>
      </c>
      <c r="H13" s="351" t="n">
        <f aca="false">B13-N13</f>
        <v>0</v>
      </c>
      <c r="I13" s="351" t="n">
        <f aca="false">C13-O13</f>
        <v>0</v>
      </c>
      <c r="J13" s="351" t="n">
        <f aca="false">D13-P13</f>
        <v>0</v>
      </c>
      <c r="K13" s="351" t="n">
        <f aca="false">E13-Q13</f>
        <v>0</v>
      </c>
      <c r="L13" s="351" t="n">
        <f aca="false">F13-R13</f>
        <v>0</v>
      </c>
      <c r="N13" s="347" t="n">
        <v>0</v>
      </c>
      <c r="O13" s="347" t="n">
        <v>0</v>
      </c>
      <c r="P13" s="347" t="n">
        <v>0</v>
      </c>
      <c r="Q13" s="347" t="n">
        <v>0</v>
      </c>
      <c r="R13" s="347" t="n">
        <v>0</v>
      </c>
    </row>
    <row r="14" customFormat="false" ht="12.75" hidden="false" customHeight="true" outlineLevel="0" collapsed="false">
      <c r="A14" s="226" t="n">
        <f aca="false">EOMONTH(A13,1)</f>
        <v>37072</v>
      </c>
      <c r="B14" s="347" t="n">
        <v>0</v>
      </c>
      <c r="C14" s="347" t="n">
        <v>0</v>
      </c>
      <c r="D14" s="347" t="n">
        <v>0</v>
      </c>
      <c r="E14" s="347" t="n">
        <v>0</v>
      </c>
      <c r="F14" s="347" t="n">
        <v>0</v>
      </c>
      <c r="H14" s="351" t="n">
        <f aca="false">B14-N14</f>
        <v>0</v>
      </c>
      <c r="I14" s="351" t="n">
        <f aca="false">C14-O14</f>
        <v>0</v>
      </c>
      <c r="J14" s="351" t="n">
        <f aca="false">D14-P14</f>
        <v>0</v>
      </c>
      <c r="K14" s="351" t="n">
        <f aca="false">E14-Q14</f>
        <v>0</v>
      </c>
      <c r="L14" s="351" t="n">
        <f aca="false">F14-R14</f>
        <v>0</v>
      </c>
      <c r="N14" s="347" t="n">
        <v>0</v>
      </c>
      <c r="O14" s="347" t="n">
        <v>0</v>
      </c>
      <c r="P14" s="347" t="n">
        <v>0</v>
      </c>
      <c r="Q14" s="347" t="n">
        <v>0</v>
      </c>
      <c r="R14" s="347" t="n">
        <v>0</v>
      </c>
    </row>
    <row r="15" customFormat="false" ht="12.75" hidden="false" customHeight="true" outlineLevel="0" collapsed="false">
      <c r="A15" s="226" t="n">
        <f aca="false">EOMONTH(A14,1)</f>
        <v>37103</v>
      </c>
      <c r="B15" s="347" t="n">
        <v>0</v>
      </c>
      <c r="C15" s="347" t="n">
        <v>0</v>
      </c>
      <c r="D15" s="347" t="n">
        <v>0</v>
      </c>
      <c r="E15" s="347" t="n">
        <v>0</v>
      </c>
      <c r="F15" s="347" t="n">
        <v>0</v>
      </c>
      <c r="H15" s="351" t="n">
        <f aca="false">B15-N15</f>
        <v>0</v>
      </c>
      <c r="I15" s="351" t="n">
        <f aca="false">C15-O15</f>
        <v>0</v>
      </c>
      <c r="J15" s="351" t="n">
        <f aca="false">D15-P15</f>
        <v>0</v>
      </c>
      <c r="K15" s="351" t="n">
        <f aca="false">E15-Q15</f>
        <v>0</v>
      </c>
      <c r="L15" s="351" t="n">
        <f aca="false">F15-R15</f>
        <v>0</v>
      </c>
      <c r="N15" s="347" t="n">
        <v>0</v>
      </c>
      <c r="O15" s="347" t="n">
        <v>0</v>
      </c>
      <c r="P15" s="347" t="n">
        <v>0</v>
      </c>
      <c r="Q15" s="347" t="n">
        <v>0</v>
      </c>
      <c r="R15" s="347" t="n">
        <v>0</v>
      </c>
    </row>
    <row r="16" customFormat="false" ht="12.75" hidden="false" customHeight="true" outlineLevel="0" collapsed="false">
      <c r="A16" s="226" t="n">
        <f aca="false">EOMONTH(A15,1)</f>
        <v>37134</v>
      </c>
      <c r="B16" s="347" t="n">
        <v>0</v>
      </c>
      <c r="C16" s="347" t="n">
        <v>0</v>
      </c>
      <c r="D16" s="347" t="n">
        <v>0</v>
      </c>
      <c r="E16" s="347" t="n">
        <v>0</v>
      </c>
      <c r="F16" s="347" t="n">
        <v>0</v>
      </c>
      <c r="H16" s="351" t="n">
        <f aca="false">B16-N16</f>
        <v>0</v>
      </c>
      <c r="I16" s="351" t="n">
        <f aca="false">C16-O16</f>
        <v>0</v>
      </c>
      <c r="J16" s="351" t="n">
        <f aca="false">D16-P16</f>
        <v>0</v>
      </c>
      <c r="K16" s="351" t="n">
        <f aca="false">E16-Q16</f>
        <v>0</v>
      </c>
      <c r="L16" s="351" t="n">
        <f aca="false">F16-R16</f>
        <v>0</v>
      </c>
      <c r="N16" s="347" t="n">
        <v>0</v>
      </c>
      <c r="O16" s="347" t="n">
        <v>0</v>
      </c>
      <c r="P16" s="347" t="n">
        <v>0</v>
      </c>
      <c r="Q16" s="347" t="n">
        <v>0</v>
      </c>
      <c r="R16" s="347" t="n">
        <v>0</v>
      </c>
    </row>
    <row r="17" customFormat="false" ht="12.75" hidden="false" customHeight="true" outlineLevel="0" collapsed="false">
      <c r="A17" s="226" t="n">
        <f aca="false">EOMONTH(A16,1)</f>
        <v>37164</v>
      </c>
      <c r="B17" s="347" t="n">
        <v>0</v>
      </c>
      <c r="C17" s="347" t="n">
        <v>0</v>
      </c>
      <c r="D17" s="347" t="n">
        <v>0</v>
      </c>
      <c r="E17" s="347" t="n">
        <v>0</v>
      </c>
      <c r="F17" s="347" t="n">
        <v>0</v>
      </c>
      <c r="H17" s="351" t="n">
        <f aca="false">B17-N17</f>
        <v>0</v>
      </c>
      <c r="I17" s="351" t="n">
        <f aca="false">C17-O17</f>
        <v>0</v>
      </c>
      <c r="J17" s="351" t="n">
        <f aca="false">D17-P17</f>
        <v>0</v>
      </c>
      <c r="K17" s="351" t="n">
        <f aca="false">E17-Q17</f>
        <v>0</v>
      </c>
      <c r="L17" s="351" t="n">
        <f aca="false">F17-R17</f>
        <v>0</v>
      </c>
      <c r="N17" s="347" t="n">
        <v>0</v>
      </c>
      <c r="O17" s="347" t="n">
        <v>0</v>
      </c>
      <c r="P17" s="347" t="n">
        <v>0</v>
      </c>
      <c r="Q17" s="347" t="n">
        <v>0</v>
      </c>
      <c r="R17" s="347" t="n">
        <v>0</v>
      </c>
    </row>
    <row r="18" customFormat="false" ht="12.75" hidden="false" customHeight="true" outlineLevel="0" collapsed="false">
      <c r="A18" s="226" t="n">
        <f aca="false">EOMONTH(A17,1)</f>
        <v>37195</v>
      </c>
      <c r="B18" s="347" t="n">
        <v>20.5</v>
      </c>
      <c r="C18" s="347" t="n">
        <v>21</v>
      </c>
      <c r="D18" s="347" t="n">
        <v>21</v>
      </c>
      <c r="E18" s="347" t="n">
        <v>19.5</v>
      </c>
      <c r="F18" s="347" t="n">
        <v>18</v>
      </c>
      <c r="H18" s="351" t="n">
        <f aca="false">B18-N18</f>
        <v>1</v>
      </c>
      <c r="I18" s="351" t="n">
        <f aca="false">C18-O18</f>
        <v>0.75</v>
      </c>
      <c r="J18" s="351" t="n">
        <f aca="false">D18-P18</f>
        <v>1.85</v>
      </c>
      <c r="K18" s="351" t="n">
        <f aca="false">E18-Q18</f>
        <v>1</v>
      </c>
      <c r="L18" s="351" t="n">
        <f aca="false">F18-R18</f>
        <v>2.25</v>
      </c>
      <c r="N18" s="347" t="n">
        <v>19.5</v>
      </c>
      <c r="O18" s="347" t="n">
        <v>20.25</v>
      </c>
      <c r="P18" s="347" t="n">
        <v>19.15</v>
      </c>
      <c r="Q18" s="347" t="n">
        <v>18.5</v>
      </c>
      <c r="R18" s="347" t="n">
        <v>15.75</v>
      </c>
    </row>
    <row r="19" customFormat="false" ht="12.75" hidden="false" customHeight="true" outlineLevel="0" collapsed="false">
      <c r="A19" s="226" t="n">
        <f aca="false">EOMONTH(A18,1)</f>
        <v>37225</v>
      </c>
      <c r="B19" s="347" t="n">
        <v>25.188</v>
      </c>
      <c r="C19" s="347" t="n">
        <v>25</v>
      </c>
      <c r="D19" s="347" t="n">
        <v>24.333</v>
      </c>
      <c r="E19" s="347" t="n">
        <v>18.917</v>
      </c>
      <c r="F19" s="347" t="n">
        <v>16.917</v>
      </c>
      <c r="H19" s="351" t="n">
        <f aca="false">B19-N19</f>
        <v>0</v>
      </c>
      <c r="I19" s="351" t="n">
        <f aca="false">C19-O19</f>
        <v>0</v>
      </c>
      <c r="J19" s="351" t="n">
        <f aca="false">D19-P19</f>
        <v>0.916</v>
      </c>
      <c r="K19" s="351" t="n">
        <f aca="false">E19-Q19</f>
        <v>1.25</v>
      </c>
      <c r="L19" s="351" t="n">
        <f aca="false">F19-R19</f>
        <v>0.300000000000001</v>
      </c>
      <c r="N19" s="347" t="n">
        <v>25.188</v>
      </c>
      <c r="O19" s="347" t="n">
        <v>25</v>
      </c>
      <c r="P19" s="347" t="n">
        <v>23.417</v>
      </c>
      <c r="Q19" s="347" t="n">
        <v>17.667</v>
      </c>
      <c r="R19" s="347" t="n">
        <v>16.617</v>
      </c>
    </row>
    <row r="20" customFormat="false" ht="12.75" hidden="false" customHeight="true" outlineLevel="0" collapsed="false">
      <c r="A20" s="226" t="n">
        <f aca="false">EOMONTH(A19,1)</f>
        <v>37256</v>
      </c>
      <c r="B20" s="347" t="n">
        <v>29.774</v>
      </c>
      <c r="C20" s="347" t="n">
        <v>29.702</v>
      </c>
      <c r="D20" s="347" t="n">
        <v>28.04</v>
      </c>
      <c r="E20" s="347" t="n">
        <v>22.177</v>
      </c>
      <c r="F20" s="347" t="n">
        <v>20.331</v>
      </c>
      <c r="H20" s="351" t="n">
        <f aca="false">B20-N20</f>
        <v>-0.436</v>
      </c>
      <c r="I20" s="351" t="n">
        <f aca="false">C20-O20</f>
        <v>-0.434999999999999</v>
      </c>
      <c r="J20" s="351" t="n">
        <f aca="false">D20-P20</f>
        <v>1.298</v>
      </c>
      <c r="K20" s="351" t="n">
        <f aca="false">E20-Q20</f>
        <v>0.75</v>
      </c>
      <c r="L20" s="351" t="n">
        <f aca="false">F20-R20</f>
        <v>0.677999999999997</v>
      </c>
      <c r="N20" s="347" t="n">
        <v>30.21</v>
      </c>
      <c r="O20" s="347" t="n">
        <v>30.137</v>
      </c>
      <c r="P20" s="347" t="n">
        <v>26.742</v>
      </c>
      <c r="Q20" s="347" t="n">
        <v>21.427</v>
      </c>
      <c r="R20" s="347" t="n">
        <v>19.653</v>
      </c>
    </row>
    <row r="21" customFormat="false" ht="12.75" hidden="false" customHeight="true" outlineLevel="0" collapsed="false">
      <c r="A21" s="226" t="n">
        <f aca="false">EOMONTH(A20,1)</f>
        <v>37287</v>
      </c>
      <c r="B21" s="347" t="n">
        <v>27.698</v>
      </c>
      <c r="C21" s="347" t="n">
        <v>27.097</v>
      </c>
      <c r="D21" s="347" t="n">
        <v>27.06</v>
      </c>
      <c r="E21" s="347" t="n">
        <v>23.516</v>
      </c>
      <c r="F21" s="347" t="n">
        <v>21.415</v>
      </c>
      <c r="H21" s="351" t="n">
        <f aca="false">B21-N21</f>
        <v>-0.266000000000002</v>
      </c>
      <c r="I21" s="351" t="n">
        <f aca="false">C21-O21</f>
        <v>-0.265999999999998</v>
      </c>
      <c r="J21" s="351" t="n">
        <f aca="false">D21-P21</f>
        <v>-0.0610000000000035</v>
      </c>
      <c r="K21" s="351" t="n">
        <f aca="false">E21-Q21</f>
        <v>0.359000000000002</v>
      </c>
      <c r="L21" s="351" t="n">
        <f aca="false">F21-R21</f>
        <v>0.358999999999998</v>
      </c>
      <c r="N21" s="347" t="n">
        <v>27.964</v>
      </c>
      <c r="O21" s="347" t="n">
        <v>27.363</v>
      </c>
      <c r="P21" s="347" t="n">
        <v>27.121</v>
      </c>
      <c r="Q21" s="347" t="n">
        <v>23.157</v>
      </c>
      <c r="R21" s="347" t="n">
        <v>21.056</v>
      </c>
    </row>
    <row r="22" customFormat="false" ht="12.75" hidden="false" customHeight="true" outlineLevel="0" collapsed="false">
      <c r="A22" s="226" t="n">
        <f aca="false">EOMONTH(A21,1)</f>
        <v>37315</v>
      </c>
      <c r="B22" s="347" t="n">
        <v>23.571</v>
      </c>
      <c r="C22" s="347" t="n">
        <v>22.95</v>
      </c>
      <c r="D22" s="347" t="n">
        <v>26.786</v>
      </c>
      <c r="E22" s="347" t="n">
        <v>23.732</v>
      </c>
      <c r="F22" s="347" t="n">
        <v>21.589</v>
      </c>
      <c r="H22" s="351" t="n">
        <f aca="false">B22-N22</f>
        <v>-0.193000000000001</v>
      </c>
      <c r="I22" s="351" t="n">
        <f aca="false">C22-O22</f>
        <v>-0.193000000000001</v>
      </c>
      <c r="J22" s="351" t="n">
        <f aca="false">D22-P22</f>
        <v>-0.106999999999999</v>
      </c>
      <c r="K22" s="351" t="n">
        <f aca="false">E22-Q22</f>
        <v>0.696000000000002</v>
      </c>
      <c r="L22" s="351" t="n">
        <f aca="false">F22-R22</f>
        <v>0.696000000000002</v>
      </c>
      <c r="N22" s="347" t="n">
        <v>23.764</v>
      </c>
      <c r="O22" s="347" t="n">
        <v>23.143</v>
      </c>
      <c r="P22" s="347" t="n">
        <v>26.893</v>
      </c>
      <c r="Q22" s="347" t="n">
        <v>23.036</v>
      </c>
      <c r="R22" s="347" t="n">
        <v>20.893</v>
      </c>
    </row>
    <row r="23" customFormat="false" ht="11.25" hidden="false" customHeight="false" outlineLevel="0" collapsed="false">
      <c r="A23" s="226" t="n">
        <f aca="false">EOMONTH(A22,1)</f>
        <v>37346</v>
      </c>
      <c r="B23" s="347" t="n">
        <v>20.395</v>
      </c>
      <c r="C23" s="347" t="n">
        <v>21.056</v>
      </c>
      <c r="D23" s="347" t="n">
        <v>26.073</v>
      </c>
      <c r="E23" s="347" t="n">
        <v>23.94</v>
      </c>
      <c r="F23" s="347" t="n">
        <v>21.718</v>
      </c>
      <c r="H23" s="351" t="n">
        <f aca="false">B23-N23</f>
        <v>-0.363000000000003</v>
      </c>
      <c r="I23" s="351" t="n">
        <f aca="false">C23-O23</f>
        <v>-0.363</v>
      </c>
      <c r="J23" s="351" t="n">
        <f aca="false">D23-P23</f>
        <v>0</v>
      </c>
      <c r="K23" s="351" t="n">
        <f aca="false">E23-Q23</f>
        <v>0.75</v>
      </c>
      <c r="L23" s="351" t="n">
        <f aca="false">F23-R23</f>
        <v>0.75</v>
      </c>
      <c r="N23" s="347" t="n">
        <v>20.758</v>
      </c>
      <c r="O23" s="347" t="n">
        <v>21.419</v>
      </c>
      <c r="P23" s="347" t="n">
        <v>26.073</v>
      </c>
      <c r="Q23" s="347" t="n">
        <v>23.19</v>
      </c>
      <c r="R23" s="347" t="n">
        <v>20.968</v>
      </c>
    </row>
    <row r="24" customFormat="false" ht="11.25" hidden="false" customHeight="false" outlineLevel="0" collapsed="false">
      <c r="A24" s="226" t="n">
        <f aca="false">EOMONTH(A23,1)</f>
        <v>37376</v>
      </c>
      <c r="B24" s="347" t="n">
        <v>18.467</v>
      </c>
      <c r="C24" s="347" t="n">
        <v>19.333</v>
      </c>
      <c r="D24" s="347" t="n">
        <v>21.767</v>
      </c>
      <c r="E24" s="347" t="n">
        <v>24.35</v>
      </c>
      <c r="F24" s="347" t="n">
        <v>21.917</v>
      </c>
      <c r="H24" s="351" t="n">
        <f aca="false">B24-N24</f>
        <v>-0.0999999999999979</v>
      </c>
      <c r="I24" s="351" t="n">
        <f aca="false">C24-O24</f>
        <v>-0.0999999999999979</v>
      </c>
      <c r="J24" s="351" t="n">
        <f aca="false">D24-P24</f>
        <v>-0.0500000000000007</v>
      </c>
      <c r="K24" s="351" t="n">
        <f aca="false">E24-Q24</f>
        <v>0.900000000000002</v>
      </c>
      <c r="L24" s="351" t="n">
        <f aca="false">F24-R24</f>
        <v>0.900000000000002</v>
      </c>
      <c r="N24" s="347" t="n">
        <v>18.567</v>
      </c>
      <c r="O24" s="347" t="n">
        <v>19.433</v>
      </c>
      <c r="P24" s="347" t="n">
        <v>21.817</v>
      </c>
      <c r="Q24" s="347" t="n">
        <v>23.45</v>
      </c>
      <c r="R24" s="347" t="n">
        <v>21.017</v>
      </c>
    </row>
    <row r="25" customFormat="false" ht="11.25" hidden="false" customHeight="false" outlineLevel="0" collapsed="false">
      <c r="A25" s="226" t="n">
        <f aca="false">EOMONTH(A24,1)</f>
        <v>37407</v>
      </c>
      <c r="B25" s="347" t="n">
        <v>20.04</v>
      </c>
      <c r="C25" s="347" t="n">
        <v>21.419</v>
      </c>
      <c r="D25" s="347" t="n">
        <v>24.363</v>
      </c>
      <c r="E25" s="347" t="n">
        <v>23.637</v>
      </c>
      <c r="F25" s="347" t="n">
        <v>20.75</v>
      </c>
      <c r="H25" s="351" t="n">
        <f aca="false">B25-N25</f>
        <v>0</v>
      </c>
      <c r="I25" s="351" t="n">
        <f aca="false">C25-O25</f>
        <v>0</v>
      </c>
      <c r="J25" s="351" t="n">
        <f aca="false">D25-P25</f>
        <v>-0.0600000000000023</v>
      </c>
      <c r="K25" s="351" t="n">
        <f aca="false">E25-Q25</f>
        <v>0.870999999999999</v>
      </c>
      <c r="L25" s="351" t="n">
        <f aca="false">F25-R25</f>
        <v>0.870999999999999</v>
      </c>
      <c r="N25" s="347" t="n">
        <v>20.04</v>
      </c>
      <c r="O25" s="347" t="n">
        <v>21.419</v>
      </c>
      <c r="P25" s="347" t="n">
        <v>24.423</v>
      </c>
      <c r="Q25" s="347" t="n">
        <v>22.766</v>
      </c>
      <c r="R25" s="347" t="n">
        <v>19.879</v>
      </c>
    </row>
    <row r="26" customFormat="false" ht="11.25" hidden="false" customHeight="false" outlineLevel="0" collapsed="false">
      <c r="A26" s="226" t="n">
        <f aca="false">EOMONTH(A25,1)</f>
        <v>37437</v>
      </c>
      <c r="B26" s="347" t="n">
        <v>21</v>
      </c>
      <c r="C26" s="347" t="n">
        <v>22.375</v>
      </c>
      <c r="D26" s="347" t="n">
        <v>25.417</v>
      </c>
      <c r="E26" s="347" t="n">
        <v>23.5</v>
      </c>
      <c r="F26" s="347" t="n">
        <v>19.833</v>
      </c>
      <c r="H26" s="351" t="n">
        <f aca="false">B26-N26</f>
        <v>0</v>
      </c>
      <c r="I26" s="351" t="n">
        <f aca="false">C26-O26</f>
        <v>0</v>
      </c>
      <c r="J26" s="351" t="n">
        <f aca="false">D26-P26</f>
        <v>0</v>
      </c>
      <c r="K26" s="351" t="n">
        <f aca="false">E26-Q26</f>
        <v>1.208</v>
      </c>
      <c r="L26" s="351" t="n">
        <f aca="false">F26-R26</f>
        <v>1.208</v>
      </c>
      <c r="N26" s="347" t="n">
        <v>21</v>
      </c>
      <c r="O26" s="347" t="n">
        <v>22.375</v>
      </c>
      <c r="P26" s="347" t="n">
        <v>25.417</v>
      </c>
      <c r="Q26" s="347" t="n">
        <v>22.292</v>
      </c>
      <c r="R26" s="347" t="n">
        <v>18.625</v>
      </c>
    </row>
    <row r="27" customFormat="false" ht="11.25" hidden="false" customHeight="false" outlineLevel="0" collapsed="false">
      <c r="A27" s="226" t="n">
        <f aca="false">EOMONTH(A26,1)</f>
        <v>37468</v>
      </c>
      <c r="B27" s="347" t="n">
        <v>29.097</v>
      </c>
      <c r="C27" s="347" t="n">
        <v>30.355</v>
      </c>
      <c r="D27" s="347" t="n">
        <v>29.871</v>
      </c>
      <c r="E27" s="347" t="n">
        <v>30.593</v>
      </c>
      <c r="F27" s="347" t="n">
        <v>29.565</v>
      </c>
      <c r="H27" s="351" t="n">
        <f aca="false">B27-N27</f>
        <v>-0.120999999999999</v>
      </c>
      <c r="I27" s="351" t="n">
        <f aca="false">C27-O27</f>
        <v>-0.121000000000002</v>
      </c>
      <c r="J27" s="351" t="n">
        <f aca="false">D27-P27</f>
        <v>-0.181000000000001</v>
      </c>
      <c r="K27" s="351" t="n">
        <f aca="false">E27-Q27</f>
        <v>0.419999999999998</v>
      </c>
      <c r="L27" s="351" t="n">
        <f aca="false">F27-R27</f>
        <v>0.420000000000002</v>
      </c>
      <c r="N27" s="347" t="n">
        <v>29.218</v>
      </c>
      <c r="O27" s="347" t="n">
        <v>30.476</v>
      </c>
      <c r="P27" s="347" t="n">
        <v>30.052</v>
      </c>
      <c r="Q27" s="347" t="n">
        <v>30.173</v>
      </c>
      <c r="R27" s="347" t="n">
        <v>29.145</v>
      </c>
    </row>
    <row r="28" customFormat="false" ht="11.25" hidden="false" customHeight="false" outlineLevel="0" collapsed="false">
      <c r="A28" s="226" t="n">
        <f aca="false">EOMONTH(A27,1)</f>
        <v>37499</v>
      </c>
      <c r="B28" s="347" t="n">
        <v>33.387</v>
      </c>
      <c r="C28" s="347" t="n">
        <v>34.79</v>
      </c>
      <c r="D28" s="347" t="n">
        <v>28.742</v>
      </c>
      <c r="E28" s="347" t="n">
        <v>31.258</v>
      </c>
      <c r="F28" s="347" t="n">
        <v>30.194</v>
      </c>
      <c r="H28" s="351" t="n">
        <f aca="false">B28-N28</f>
        <v>0</v>
      </c>
      <c r="I28" s="351" t="n">
        <f aca="false">C28-O28</f>
        <v>0</v>
      </c>
      <c r="J28" s="351" t="n">
        <f aca="false">D28-P28</f>
        <v>-0.145</v>
      </c>
      <c r="K28" s="351" t="n">
        <f aca="false">E28-Q28</f>
        <v>0.339000000000002</v>
      </c>
      <c r="L28" s="351" t="n">
        <f aca="false">F28-R28</f>
        <v>0.339000000000002</v>
      </c>
      <c r="N28" s="347" t="n">
        <v>33.387</v>
      </c>
      <c r="O28" s="347" t="n">
        <v>34.79</v>
      </c>
      <c r="P28" s="347" t="n">
        <v>28.887</v>
      </c>
      <c r="Q28" s="347" t="n">
        <v>30.919</v>
      </c>
      <c r="R28" s="347" t="n">
        <v>29.855</v>
      </c>
    </row>
    <row r="29" customFormat="false" ht="11.25" hidden="false" customHeight="false" outlineLevel="0" collapsed="false">
      <c r="A29" s="226" t="n">
        <f aca="false">EOMONTH(A28,1)</f>
        <v>37529</v>
      </c>
      <c r="B29" s="347" t="n">
        <v>28.85</v>
      </c>
      <c r="C29" s="347" t="n">
        <v>29.9</v>
      </c>
      <c r="D29" s="347" t="n">
        <v>28.65</v>
      </c>
      <c r="E29" s="347" t="n">
        <v>25.075</v>
      </c>
      <c r="F29" s="347" t="n">
        <v>24.1</v>
      </c>
      <c r="H29" s="351" t="n">
        <f aca="false">B29-N29</f>
        <v>0</v>
      </c>
      <c r="I29" s="351" t="n">
        <f aca="false">C29-O29</f>
        <v>0</v>
      </c>
      <c r="J29" s="351" t="n">
        <f aca="false">D29-P29</f>
        <v>-0.0750000000000028</v>
      </c>
      <c r="K29" s="351" t="n">
        <f aca="false">E29-Q29</f>
        <v>0.399999999999999</v>
      </c>
      <c r="L29" s="351" t="n">
        <f aca="false">F29-R29</f>
        <v>0.400000000000002</v>
      </c>
      <c r="N29" s="347" t="n">
        <v>28.85</v>
      </c>
      <c r="O29" s="347" t="n">
        <v>29.9</v>
      </c>
      <c r="P29" s="347" t="n">
        <v>28.725</v>
      </c>
      <c r="Q29" s="347" t="n">
        <v>24.675</v>
      </c>
      <c r="R29" s="347" t="n">
        <v>23.7</v>
      </c>
    </row>
    <row r="30" customFormat="false" ht="11.25" hidden="false" customHeight="false" outlineLevel="0" collapsed="false">
      <c r="A30" s="226" t="n">
        <f aca="false">EOMONTH(A29,1)</f>
        <v>37560</v>
      </c>
      <c r="B30" s="347" t="n">
        <v>27</v>
      </c>
      <c r="C30" s="347" t="n">
        <v>28.984</v>
      </c>
      <c r="D30" s="347" t="n">
        <v>25.355</v>
      </c>
      <c r="E30" s="347" t="n">
        <v>26.129</v>
      </c>
      <c r="F30" s="347" t="n">
        <v>24.629</v>
      </c>
      <c r="H30" s="351" t="n">
        <f aca="false">B30-N30</f>
        <v>0</v>
      </c>
      <c r="I30" s="351" t="n">
        <f aca="false">C30-O30</f>
        <v>0</v>
      </c>
      <c r="J30" s="351" t="n">
        <f aca="false">D30-P30</f>
        <v>0</v>
      </c>
      <c r="K30" s="351" t="n">
        <f aca="false">E30-Q30</f>
        <v>0.434999999999999</v>
      </c>
      <c r="L30" s="351" t="n">
        <f aca="false">F30-R30</f>
        <v>0.434999999999999</v>
      </c>
      <c r="N30" s="347" t="n">
        <v>27</v>
      </c>
      <c r="O30" s="347" t="n">
        <v>28.984</v>
      </c>
      <c r="P30" s="347" t="n">
        <v>25.355</v>
      </c>
      <c r="Q30" s="347" t="n">
        <v>25.694</v>
      </c>
      <c r="R30" s="347" t="n">
        <v>24.194</v>
      </c>
    </row>
    <row r="31" customFormat="false" ht="11.25" hidden="false" customHeight="false" outlineLevel="0" collapsed="false">
      <c r="A31" s="226" t="n">
        <f aca="false">EOMONTH(A30,1)</f>
        <v>37590</v>
      </c>
      <c r="B31" s="347" t="n">
        <v>23.5</v>
      </c>
      <c r="C31" s="347" t="n">
        <v>22.292</v>
      </c>
      <c r="D31" s="347" t="n">
        <v>27.375</v>
      </c>
      <c r="E31" s="347" t="n">
        <v>24.146</v>
      </c>
      <c r="F31" s="347" t="n">
        <v>22.229</v>
      </c>
      <c r="H31" s="351" t="n">
        <f aca="false">B31-N31</f>
        <v>0</v>
      </c>
      <c r="I31" s="351" t="n">
        <f aca="false">C31-O31</f>
        <v>0</v>
      </c>
      <c r="J31" s="351" t="n">
        <f aca="false">D31-P31</f>
        <v>0.311999999999998</v>
      </c>
      <c r="K31" s="351" t="n">
        <f aca="false">E31-Q31</f>
        <v>0.416999999999998</v>
      </c>
      <c r="L31" s="351" t="n">
        <f aca="false">F31-R31</f>
        <v>0.416</v>
      </c>
      <c r="N31" s="347" t="n">
        <v>23.5</v>
      </c>
      <c r="O31" s="347" t="n">
        <v>22.292</v>
      </c>
      <c r="P31" s="347" t="n">
        <v>27.063</v>
      </c>
      <c r="Q31" s="347" t="n">
        <v>23.729</v>
      </c>
      <c r="R31" s="347" t="n">
        <v>21.813</v>
      </c>
    </row>
    <row r="32" customFormat="false" ht="11.25" hidden="false" customHeight="false" outlineLevel="0" collapsed="false">
      <c r="A32" s="226" t="n">
        <f aca="false">EOMONTH(A31,1)</f>
        <v>37621</v>
      </c>
      <c r="B32" s="347" t="n">
        <v>29.702</v>
      </c>
      <c r="C32" s="347" t="n">
        <v>28.46</v>
      </c>
      <c r="D32" s="347" t="n">
        <v>27.734</v>
      </c>
      <c r="E32" s="347" t="n">
        <v>24.121</v>
      </c>
      <c r="F32" s="347" t="n">
        <v>21.887</v>
      </c>
      <c r="H32" s="351" t="n">
        <f aca="false">B32-N32</f>
        <v>0</v>
      </c>
      <c r="I32" s="351" t="n">
        <f aca="false">C32-O32</f>
        <v>0</v>
      </c>
      <c r="J32" s="351" t="n">
        <f aca="false">D32-P32</f>
        <v>-0.0719999999999992</v>
      </c>
      <c r="K32" s="351" t="n">
        <f aca="false">E32-Q32</f>
        <v>0.331000000000003</v>
      </c>
      <c r="L32" s="351" t="n">
        <f aca="false">F32-R32</f>
        <v>0.331</v>
      </c>
      <c r="N32" s="347" t="n">
        <v>29.702</v>
      </c>
      <c r="O32" s="347" t="n">
        <v>28.46</v>
      </c>
      <c r="P32" s="347" t="n">
        <v>27.806</v>
      </c>
      <c r="Q32" s="347" t="n">
        <v>23.79</v>
      </c>
      <c r="R32" s="347" t="n">
        <v>21.556</v>
      </c>
    </row>
    <row r="33" customFormat="false" ht="11.25" hidden="false" customHeight="false" outlineLevel="0" collapsed="false">
      <c r="A33" s="226" t="n">
        <f aca="false">EOMONTH(A32,1)</f>
        <v>37652</v>
      </c>
      <c r="B33" s="347" t="n">
        <v>28.677</v>
      </c>
      <c r="C33" s="347" t="n">
        <v>27.415</v>
      </c>
      <c r="D33" s="347" t="n">
        <v>27.024</v>
      </c>
      <c r="E33" s="347" t="n">
        <v>24.5</v>
      </c>
      <c r="F33" s="347" t="n">
        <v>22.222</v>
      </c>
      <c r="H33" s="351" t="n">
        <f aca="false">B33-N33</f>
        <v>-0.242000000000001</v>
      </c>
      <c r="I33" s="351" t="n">
        <f aca="false">C33-O33</f>
        <v>-0.242000000000001</v>
      </c>
      <c r="J33" s="351" t="n">
        <f aca="false">D33-P33</f>
        <v>0</v>
      </c>
      <c r="K33" s="351" t="n">
        <f aca="false">E33-Q33</f>
        <v>0.539999999999999</v>
      </c>
      <c r="L33" s="351" t="n">
        <f aca="false">F33-R33</f>
        <v>0.541</v>
      </c>
      <c r="N33" s="347" t="n">
        <v>28.919</v>
      </c>
      <c r="O33" s="347" t="n">
        <v>27.657</v>
      </c>
      <c r="P33" s="347" t="n">
        <v>27.024</v>
      </c>
      <c r="Q33" s="347" t="n">
        <v>23.96</v>
      </c>
      <c r="R33" s="347" t="n">
        <v>21.681</v>
      </c>
    </row>
    <row r="34" customFormat="false" ht="11.25" hidden="false" customHeight="false" outlineLevel="0" collapsed="false">
      <c r="A34" s="226" t="n">
        <f aca="false">EOMONTH(A33,1)</f>
        <v>37680</v>
      </c>
      <c r="B34" s="347" t="n">
        <v>27.75</v>
      </c>
      <c r="C34" s="347" t="n">
        <v>26.518</v>
      </c>
      <c r="D34" s="347" t="n">
        <v>24.75</v>
      </c>
      <c r="E34" s="347" t="n">
        <v>24.964</v>
      </c>
      <c r="F34" s="347" t="n">
        <v>22.446</v>
      </c>
      <c r="H34" s="351" t="n">
        <f aca="false">B34-N34</f>
        <v>-0.214000000000002</v>
      </c>
      <c r="I34" s="351" t="n">
        <f aca="false">C34-O34</f>
        <v>-0.214000000000002</v>
      </c>
      <c r="J34" s="351" t="n">
        <f aca="false">D34-P34</f>
        <v>0</v>
      </c>
      <c r="K34" s="351" t="n">
        <f aca="false">E34-Q34</f>
        <v>0.535</v>
      </c>
      <c r="L34" s="351" t="n">
        <f aca="false">F34-R34</f>
        <v>0.535</v>
      </c>
      <c r="N34" s="347" t="n">
        <v>27.964</v>
      </c>
      <c r="O34" s="347" t="n">
        <v>26.732</v>
      </c>
      <c r="P34" s="347" t="n">
        <v>24.75</v>
      </c>
      <c r="Q34" s="347" t="n">
        <v>24.429</v>
      </c>
      <c r="R34" s="347" t="n">
        <v>21.911</v>
      </c>
    </row>
    <row r="35" customFormat="false" ht="11.25" hidden="false" customHeight="false" outlineLevel="0" collapsed="false">
      <c r="A35" s="226" t="n">
        <f aca="false">EOMONTH(A34,1)</f>
        <v>37711</v>
      </c>
      <c r="B35" s="347" t="n">
        <v>25.169</v>
      </c>
      <c r="C35" s="347" t="n">
        <v>25.831</v>
      </c>
      <c r="D35" s="347" t="n">
        <v>23.782</v>
      </c>
      <c r="E35" s="347" t="n">
        <v>24.565</v>
      </c>
      <c r="F35" s="347" t="n">
        <v>21.681</v>
      </c>
      <c r="H35" s="351" t="n">
        <f aca="false">B35-N35</f>
        <v>-0.120999999999999</v>
      </c>
      <c r="I35" s="351" t="n">
        <f aca="false">C35-O35</f>
        <v>-0.121000000000002</v>
      </c>
      <c r="J35" s="351" t="n">
        <f aca="false">D35-P35</f>
        <v>-0.182000000000002</v>
      </c>
      <c r="K35" s="351" t="n">
        <f aca="false">E35-Q35</f>
        <v>0.541</v>
      </c>
      <c r="L35" s="351" t="n">
        <f aca="false">F35-R35</f>
        <v>0.539999999999999</v>
      </c>
      <c r="N35" s="347" t="n">
        <v>25.29</v>
      </c>
      <c r="O35" s="347" t="n">
        <v>25.952</v>
      </c>
      <c r="P35" s="347" t="n">
        <v>23.964</v>
      </c>
      <c r="Q35" s="347" t="n">
        <v>24.024</v>
      </c>
      <c r="R35" s="347" t="n">
        <v>21.141</v>
      </c>
    </row>
    <row r="36" customFormat="false" ht="11.25" hidden="false" customHeight="false" outlineLevel="0" collapsed="false">
      <c r="A36" s="226" t="n">
        <f aca="false">EOMONTH(A35,1)</f>
        <v>37741</v>
      </c>
      <c r="B36" s="347" t="n">
        <v>21.667</v>
      </c>
      <c r="C36" s="347" t="n">
        <v>23.233</v>
      </c>
      <c r="D36" s="347" t="n">
        <v>23.083</v>
      </c>
      <c r="E36" s="347" t="n">
        <v>24.15</v>
      </c>
      <c r="F36" s="347" t="n">
        <v>21.333</v>
      </c>
      <c r="H36" s="351" t="n">
        <f aca="false">B36-N36</f>
        <v>-0.199999999999999</v>
      </c>
      <c r="I36" s="351" t="n">
        <f aca="false">C36-O36</f>
        <v>-0.25</v>
      </c>
      <c r="J36" s="351" t="n">
        <f aca="false">D36-P36</f>
        <v>-0.149999999999999</v>
      </c>
      <c r="K36" s="351" t="n">
        <f aca="false">E36-Q36</f>
        <v>0.532999999999998</v>
      </c>
      <c r="L36" s="351" t="n">
        <f aca="false">F36-R36</f>
        <v>0.533000000000001</v>
      </c>
      <c r="N36" s="347" t="n">
        <v>21.867</v>
      </c>
      <c r="O36" s="347" t="n">
        <v>23.483</v>
      </c>
      <c r="P36" s="347" t="n">
        <v>23.233</v>
      </c>
      <c r="Q36" s="347" t="n">
        <v>23.617</v>
      </c>
      <c r="R36" s="347" t="n">
        <v>20.8</v>
      </c>
    </row>
    <row r="37" customFormat="false" ht="11.25" hidden="false" customHeight="false" outlineLevel="0" collapsed="false">
      <c r="A37" s="226" t="n">
        <f aca="false">EOMONTH(A36,1)</f>
        <v>37772</v>
      </c>
      <c r="B37" s="347" t="n">
        <v>11.863</v>
      </c>
      <c r="C37" s="347" t="n">
        <v>15.044</v>
      </c>
      <c r="D37" s="347" t="n">
        <v>24.266</v>
      </c>
      <c r="E37" s="347" t="n">
        <v>23.903</v>
      </c>
      <c r="F37" s="347" t="n">
        <v>21.141</v>
      </c>
      <c r="H37" s="351" t="n">
        <f aca="false">B37-N37</f>
        <v>-0.180999999999999</v>
      </c>
      <c r="I37" s="351" t="n">
        <f aca="false">C37-O37</f>
        <v>-0.182</v>
      </c>
      <c r="J37" s="351" t="n">
        <f aca="false">D37-P37</f>
        <v>0</v>
      </c>
      <c r="K37" s="351" t="n">
        <f aca="false">E37-Q37</f>
        <v>0.540000000000003</v>
      </c>
      <c r="L37" s="351" t="n">
        <f aca="false">F37-R37</f>
        <v>0.539999999999999</v>
      </c>
      <c r="N37" s="347" t="n">
        <v>12.044</v>
      </c>
      <c r="O37" s="347" t="n">
        <v>15.226</v>
      </c>
      <c r="P37" s="347" t="n">
        <v>24.266</v>
      </c>
      <c r="Q37" s="347" t="n">
        <v>23.363</v>
      </c>
      <c r="R37" s="347" t="n">
        <v>20.601</v>
      </c>
    </row>
    <row r="38" customFormat="false" ht="11.25" hidden="false" customHeight="false" outlineLevel="0" collapsed="false">
      <c r="A38" s="226" t="n">
        <f aca="false">EOMONTH(A37,1)</f>
        <v>37802</v>
      </c>
      <c r="B38" s="347" t="n">
        <v>14.146</v>
      </c>
      <c r="C38" s="347" t="n">
        <v>18</v>
      </c>
      <c r="D38" s="347" t="n">
        <v>25.792</v>
      </c>
      <c r="E38" s="347" t="n">
        <v>24.75</v>
      </c>
      <c r="F38" s="347" t="n">
        <v>21.979</v>
      </c>
      <c r="H38" s="351" t="n">
        <f aca="false">B38-N38</f>
        <v>-0.186999999999999</v>
      </c>
      <c r="I38" s="351" t="n">
        <f aca="false">C38-O38</f>
        <v>-0.188000000000002</v>
      </c>
      <c r="J38" s="351" t="n">
        <f aca="false">D38-P38</f>
        <v>-0.125</v>
      </c>
      <c r="K38" s="351" t="n">
        <f aca="false">E38-Q38</f>
        <v>0.541999999999998</v>
      </c>
      <c r="L38" s="351" t="n">
        <f aca="false">F38-R38</f>
        <v>0.541</v>
      </c>
      <c r="N38" s="347" t="n">
        <v>14.333</v>
      </c>
      <c r="O38" s="347" t="n">
        <v>18.188</v>
      </c>
      <c r="P38" s="347" t="n">
        <v>25.917</v>
      </c>
      <c r="Q38" s="347" t="n">
        <v>24.208</v>
      </c>
      <c r="R38" s="347" t="n">
        <v>21.438</v>
      </c>
    </row>
    <row r="39" customFormat="false" ht="11.25" hidden="false" customHeight="false" outlineLevel="0" collapsed="false">
      <c r="A39" s="226" t="n">
        <f aca="false">EOMONTH(A38,1)</f>
        <v>37833</v>
      </c>
      <c r="B39" s="347" t="n">
        <v>35.581</v>
      </c>
      <c r="C39" s="347" t="n">
        <v>36.806</v>
      </c>
      <c r="D39" s="347" t="n">
        <v>26.048</v>
      </c>
      <c r="E39" s="347" t="n">
        <v>27.363</v>
      </c>
      <c r="F39" s="347" t="n">
        <v>26.464</v>
      </c>
      <c r="H39" s="351" t="n">
        <f aca="false">B39-N39</f>
        <v>-0.120999999999995</v>
      </c>
      <c r="I39" s="351" t="n">
        <f aca="false">C39-O39</f>
        <v>-0.120999999999995</v>
      </c>
      <c r="J39" s="351" t="n">
        <f aca="false">D39-P39</f>
        <v>-0.0609999999999999</v>
      </c>
      <c r="K39" s="351" t="n">
        <f aca="false">E39-Q39</f>
        <v>0.539999999999999</v>
      </c>
      <c r="L39" s="351" t="n">
        <f aca="false">F39-R39</f>
        <v>0.541</v>
      </c>
      <c r="N39" s="347" t="n">
        <v>35.702</v>
      </c>
      <c r="O39" s="347" t="n">
        <v>36.927</v>
      </c>
      <c r="P39" s="347" t="n">
        <v>26.109</v>
      </c>
      <c r="Q39" s="347" t="n">
        <v>26.823</v>
      </c>
      <c r="R39" s="347" t="n">
        <v>25.923</v>
      </c>
    </row>
    <row r="40" customFormat="false" ht="11.25" hidden="false" customHeight="false" outlineLevel="0" collapsed="false">
      <c r="A40" s="226" t="n">
        <f aca="false">EOMONTH(A39,1)</f>
        <v>37864</v>
      </c>
      <c r="B40" s="347" t="n">
        <v>37.613</v>
      </c>
      <c r="C40" s="347" t="n">
        <v>39.081</v>
      </c>
      <c r="D40" s="347" t="n">
        <v>26.516</v>
      </c>
      <c r="E40" s="347" t="n">
        <v>31.141</v>
      </c>
      <c r="F40" s="347" t="n">
        <v>30.181</v>
      </c>
      <c r="H40" s="351" t="n">
        <f aca="false">B40-N40</f>
        <v>0</v>
      </c>
      <c r="I40" s="351" t="n">
        <f aca="false">C40-O40</f>
        <v>0</v>
      </c>
      <c r="J40" s="351" t="n">
        <f aca="false">D40-P40</f>
        <v>-0.120999999999999</v>
      </c>
      <c r="K40" s="351" t="n">
        <f aca="false">E40-Q40</f>
        <v>0.539999999999999</v>
      </c>
      <c r="L40" s="351" t="n">
        <f aca="false">F40-R40</f>
        <v>0.539999999999999</v>
      </c>
      <c r="N40" s="347" t="n">
        <v>37.613</v>
      </c>
      <c r="O40" s="347" t="n">
        <v>39.081</v>
      </c>
      <c r="P40" s="347" t="n">
        <v>26.637</v>
      </c>
      <c r="Q40" s="347" t="n">
        <v>30.601</v>
      </c>
      <c r="R40" s="347" t="n">
        <v>29.641</v>
      </c>
    </row>
    <row r="41" customFormat="false" ht="11.25" hidden="false" customHeight="false" outlineLevel="0" collapsed="false">
      <c r="A41" s="226" t="n">
        <f aca="false">EOMONTH(A40,1)</f>
        <v>37894</v>
      </c>
      <c r="B41" s="347" t="n">
        <v>31.958</v>
      </c>
      <c r="C41" s="347" t="n">
        <v>33.417</v>
      </c>
      <c r="D41" s="347" t="n">
        <v>26.292</v>
      </c>
      <c r="E41" s="347" t="n">
        <v>29.604</v>
      </c>
      <c r="F41" s="347" t="n">
        <v>28.521</v>
      </c>
      <c r="H41" s="351" t="n">
        <f aca="false">B41-N41</f>
        <v>-0.312999999999999</v>
      </c>
      <c r="I41" s="351" t="n">
        <f aca="false">C41-O41</f>
        <v>-0.311999999999998</v>
      </c>
      <c r="J41" s="351" t="n">
        <f aca="false">D41-P41</f>
        <v>-0.125</v>
      </c>
      <c r="K41" s="351" t="n">
        <f aca="false">E41-Q41</f>
        <v>0.541</v>
      </c>
      <c r="L41" s="351" t="n">
        <f aca="false">F41-R41</f>
        <v>0.541999999999998</v>
      </c>
      <c r="N41" s="347" t="n">
        <v>32.271</v>
      </c>
      <c r="O41" s="347" t="n">
        <v>33.729</v>
      </c>
      <c r="P41" s="347" t="n">
        <v>26.417</v>
      </c>
      <c r="Q41" s="347" t="n">
        <v>29.063</v>
      </c>
      <c r="R41" s="347" t="n">
        <v>27.979</v>
      </c>
    </row>
    <row r="42" customFormat="false" ht="11.25" hidden="false" customHeight="false" outlineLevel="0" collapsed="false">
      <c r="A42" s="226" t="n">
        <f aca="false">EOMONTH(A41,1)</f>
        <v>37925</v>
      </c>
      <c r="B42" s="347" t="n">
        <v>27.048</v>
      </c>
      <c r="C42" s="347" t="n">
        <v>29.298</v>
      </c>
      <c r="D42" s="347" t="n">
        <v>25.96</v>
      </c>
      <c r="E42" s="347" t="n">
        <v>26.927</v>
      </c>
      <c r="F42" s="347" t="n">
        <v>24.653</v>
      </c>
      <c r="H42" s="351" t="n">
        <f aca="false">B42-N42</f>
        <v>-0.146000000000001</v>
      </c>
      <c r="I42" s="351" t="n">
        <f aca="false">C42-O42</f>
        <v>-0.146000000000001</v>
      </c>
      <c r="J42" s="351" t="n">
        <f aca="false">D42-P42</f>
        <v>-0.0960000000000001</v>
      </c>
      <c r="K42" s="351" t="n">
        <f aca="false">E42-Q42</f>
        <v>0.532</v>
      </c>
      <c r="L42" s="351" t="n">
        <f aca="false">F42-R42</f>
        <v>0.532</v>
      </c>
      <c r="N42" s="347" t="n">
        <v>27.194</v>
      </c>
      <c r="O42" s="347" t="n">
        <v>29.444</v>
      </c>
      <c r="P42" s="347" t="n">
        <v>26.056</v>
      </c>
      <c r="Q42" s="347" t="n">
        <v>26.395</v>
      </c>
      <c r="R42" s="347" t="n">
        <v>24.121</v>
      </c>
    </row>
    <row r="43" customFormat="false" ht="11.25" hidden="false" customHeight="false" outlineLevel="0" collapsed="false">
      <c r="A43" s="226" t="n">
        <f aca="false">EOMONTH(A42,1)</f>
        <v>37955</v>
      </c>
      <c r="B43" s="347" t="n">
        <v>24.5</v>
      </c>
      <c r="C43" s="347" t="n">
        <v>27.025</v>
      </c>
      <c r="D43" s="347" t="n">
        <v>26.35</v>
      </c>
      <c r="E43" s="347" t="n">
        <v>23.175</v>
      </c>
      <c r="F43" s="347" t="n">
        <v>20.575</v>
      </c>
      <c r="H43" s="351" t="n">
        <f aca="false">B43-N43</f>
        <v>0</v>
      </c>
      <c r="I43" s="351" t="n">
        <f aca="false">C43-O43</f>
        <v>0</v>
      </c>
      <c r="J43" s="351" t="n">
        <f aca="false">D43-P43</f>
        <v>0.375</v>
      </c>
      <c r="K43" s="351" t="n">
        <f aca="false">E43-Q43</f>
        <v>0.550000000000001</v>
      </c>
      <c r="L43" s="351" t="n">
        <f aca="false">F43-R43</f>
        <v>0.550000000000001</v>
      </c>
      <c r="N43" s="347" t="n">
        <v>24.5</v>
      </c>
      <c r="O43" s="347" t="n">
        <v>27.025</v>
      </c>
      <c r="P43" s="347" t="n">
        <v>25.975</v>
      </c>
      <c r="Q43" s="347" t="n">
        <v>22.625</v>
      </c>
      <c r="R43" s="347" t="n">
        <v>20.025</v>
      </c>
    </row>
    <row r="44" customFormat="false" ht="11.25" hidden="false" customHeight="false" outlineLevel="0" collapsed="false">
      <c r="A44" s="226" t="n">
        <f aca="false">EOMONTH(A43,1)</f>
        <v>37986</v>
      </c>
      <c r="B44" s="347" t="n">
        <v>30.605</v>
      </c>
      <c r="C44" s="347" t="n">
        <v>32.98</v>
      </c>
      <c r="D44" s="347" t="n">
        <v>26.964</v>
      </c>
      <c r="E44" s="347" t="n">
        <v>24.621</v>
      </c>
      <c r="F44" s="347" t="n">
        <v>21.56</v>
      </c>
      <c r="H44" s="351" t="n">
        <f aca="false">B44-N44</f>
        <v>0</v>
      </c>
      <c r="I44" s="351" t="n">
        <f aca="false">C44-O44</f>
        <v>0</v>
      </c>
      <c r="J44" s="351" t="n">
        <f aca="false">D44-P44</f>
        <v>0</v>
      </c>
      <c r="K44" s="351" t="n">
        <f aca="false">E44-Q44</f>
        <v>0.540000000000003</v>
      </c>
      <c r="L44" s="351" t="n">
        <f aca="false">F44-R44</f>
        <v>0.539999999999999</v>
      </c>
      <c r="N44" s="347" t="n">
        <v>30.605</v>
      </c>
      <c r="O44" s="347" t="n">
        <v>32.98</v>
      </c>
      <c r="P44" s="347" t="n">
        <v>26.964</v>
      </c>
      <c r="Q44" s="347" t="n">
        <v>24.081</v>
      </c>
      <c r="R44" s="347" t="n">
        <v>21.02</v>
      </c>
    </row>
    <row r="45" customFormat="false" ht="11.25" hidden="false" customHeight="false" outlineLevel="0" collapsed="false">
      <c r="A45" s="226" t="n">
        <f aca="false">EOMONTH(A44,1)</f>
        <v>38017</v>
      </c>
      <c r="B45" s="347" t="n">
        <v>27.952</v>
      </c>
      <c r="C45" s="347" t="n">
        <v>27.184</v>
      </c>
      <c r="D45" s="347" t="n">
        <v>26.975</v>
      </c>
      <c r="E45" s="347" t="n">
        <v>24.938</v>
      </c>
      <c r="F45" s="347" t="n">
        <v>22.659</v>
      </c>
      <c r="H45" s="351" t="n">
        <f aca="false">B45-N45</f>
        <v>-0.23</v>
      </c>
      <c r="I45" s="351" t="n">
        <f aca="false">C45-O45</f>
        <v>-0.23</v>
      </c>
      <c r="J45" s="351" t="n">
        <f aca="false">D45-P45</f>
        <v>-0.0339999999999989</v>
      </c>
      <c r="K45" s="351" t="n">
        <f aca="false">E45-Q45</f>
        <v>0.540000000000003</v>
      </c>
      <c r="L45" s="351" t="n">
        <f aca="false">F45-R45</f>
        <v>0.540000000000003</v>
      </c>
      <c r="N45" s="347" t="n">
        <v>28.182</v>
      </c>
      <c r="O45" s="347" t="n">
        <v>27.414</v>
      </c>
      <c r="P45" s="347" t="n">
        <v>27.009</v>
      </c>
      <c r="Q45" s="347" t="n">
        <v>24.398</v>
      </c>
      <c r="R45" s="347" t="n">
        <v>22.119</v>
      </c>
    </row>
    <row r="46" customFormat="false" ht="11.25" hidden="false" customHeight="false" outlineLevel="0" collapsed="false">
      <c r="A46" s="226" t="n">
        <f aca="false">EOMONTH(A45,1)</f>
        <v>38046</v>
      </c>
      <c r="B46" s="347" t="n">
        <v>27.201</v>
      </c>
      <c r="C46" s="347" t="n">
        <v>26.418</v>
      </c>
      <c r="D46" s="347" t="n">
        <v>24.918</v>
      </c>
      <c r="E46" s="347" t="n">
        <v>25.182</v>
      </c>
      <c r="F46" s="347" t="n">
        <v>22.694</v>
      </c>
      <c r="H46" s="351" t="n">
        <f aca="false">B46-N46</f>
        <v>-0.246000000000002</v>
      </c>
      <c r="I46" s="351" t="n">
        <f aca="false">C46-O46</f>
        <v>-0.244999999999997</v>
      </c>
      <c r="J46" s="351" t="n">
        <f aca="false">D46-P46</f>
        <v>-0.0359999999999978</v>
      </c>
      <c r="K46" s="351" t="n">
        <f aca="false">E46-Q46</f>
        <v>0.542999999999999</v>
      </c>
      <c r="L46" s="351" t="n">
        <f aca="false">F46-R46</f>
        <v>0.543000000000003</v>
      </c>
      <c r="N46" s="347" t="n">
        <v>27.447</v>
      </c>
      <c r="O46" s="347" t="n">
        <v>26.663</v>
      </c>
      <c r="P46" s="347" t="n">
        <v>24.954</v>
      </c>
      <c r="Q46" s="347" t="n">
        <v>24.639</v>
      </c>
      <c r="R46" s="347" t="n">
        <v>22.151</v>
      </c>
    </row>
    <row r="47" customFormat="false" ht="11.25" hidden="false" customHeight="false" outlineLevel="0" collapsed="false">
      <c r="A47" s="226" t="n">
        <f aca="false">EOMONTH(A46,1)</f>
        <v>38077</v>
      </c>
      <c r="B47" s="347" t="n">
        <v>25.278</v>
      </c>
      <c r="C47" s="347" t="n">
        <v>26.05</v>
      </c>
      <c r="D47" s="347" t="n">
        <v>24.542</v>
      </c>
      <c r="E47" s="347" t="n">
        <v>25.172</v>
      </c>
      <c r="F47" s="347" t="n">
        <v>22.447</v>
      </c>
      <c r="H47" s="351" t="n">
        <f aca="false">B47-N47</f>
        <v>-0.100999999999999</v>
      </c>
      <c r="I47" s="351" t="n">
        <f aca="false">C47-O47</f>
        <v>-0.0999999999999979</v>
      </c>
      <c r="J47" s="351" t="n">
        <f aca="false">D47-P47</f>
        <v>-0.151</v>
      </c>
      <c r="K47" s="351" t="n">
        <f aca="false">E47-Q47</f>
        <v>0.532</v>
      </c>
      <c r="L47" s="351" t="n">
        <f aca="false">F47-R47</f>
        <v>0.532000000000004</v>
      </c>
      <c r="N47" s="347" t="n">
        <v>25.379</v>
      </c>
      <c r="O47" s="347" t="n">
        <v>26.15</v>
      </c>
      <c r="P47" s="347" t="n">
        <v>24.693</v>
      </c>
      <c r="Q47" s="347" t="n">
        <v>24.64</v>
      </c>
      <c r="R47" s="347" t="n">
        <v>21.915</v>
      </c>
    </row>
    <row r="48" customFormat="false" ht="11.25" hidden="false" customHeight="false" outlineLevel="0" collapsed="false">
      <c r="A48" s="226" t="n">
        <f aca="false">EOMONTH(A47,1)</f>
        <v>38107</v>
      </c>
      <c r="B48" s="347" t="n">
        <v>22.455</v>
      </c>
      <c r="C48" s="347" t="n">
        <v>23.963</v>
      </c>
      <c r="D48" s="347" t="n">
        <v>23.807</v>
      </c>
      <c r="E48" s="347" t="n">
        <v>24.716</v>
      </c>
      <c r="F48" s="347" t="n">
        <v>21.983</v>
      </c>
      <c r="H48" s="351" t="n">
        <f aca="false">B48-N48</f>
        <v>-0.190000000000001</v>
      </c>
      <c r="I48" s="351" t="n">
        <f aca="false">C48-O48</f>
        <v>-0.234000000000002</v>
      </c>
      <c r="J48" s="351" t="n">
        <f aca="false">D48-P48</f>
        <v>-0.154</v>
      </c>
      <c r="K48" s="351" t="n">
        <f aca="false">E48-Q48</f>
        <v>0.533000000000001</v>
      </c>
      <c r="L48" s="351" t="n">
        <f aca="false">F48-R48</f>
        <v>0.533000000000001</v>
      </c>
      <c r="N48" s="347" t="n">
        <v>22.645</v>
      </c>
      <c r="O48" s="347" t="n">
        <v>24.197</v>
      </c>
      <c r="P48" s="347" t="n">
        <v>23.961</v>
      </c>
      <c r="Q48" s="347" t="n">
        <v>24.183</v>
      </c>
      <c r="R48" s="347" t="n">
        <v>21.45</v>
      </c>
    </row>
    <row r="49" customFormat="false" ht="11.25" hidden="false" customHeight="false" outlineLevel="0" collapsed="false">
      <c r="A49" s="226" t="n">
        <f aca="false">EOMONTH(A48,1)</f>
        <v>38138</v>
      </c>
      <c r="B49" s="347" t="n">
        <v>14.094</v>
      </c>
      <c r="C49" s="347" t="n">
        <v>16.952</v>
      </c>
      <c r="D49" s="347" t="n">
        <v>24.622</v>
      </c>
      <c r="E49" s="347" t="n">
        <v>24.291</v>
      </c>
      <c r="F49" s="347" t="n">
        <v>21.565</v>
      </c>
      <c r="H49" s="351" t="n">
        <f aca="false">B49-N49</f>
        <v>-0.215</v>
      </c>
      <c r="I49" s="351" t="n">
        <f aca="false">C49-O49</f>
        <v>-0.215</v>
      </c>
      <c r="J49" s="351" t="n">
        <f aca="false">D49-P49</f>
        <v>-0.0380000000000003</v>
      </c>
      <c r="K49" s="351" t="n">
        <f aca="false">E49-Q49</f>
        <v>0.547999999999998</v>
      </c>
      <c r="L49" s="351" t="n">
        <f aca="false">F49-R49</f>
        <v>0.548000000000002</v>
      </c>
      <c r="N49" s="347" t="n">
        <v>14.309</v>
      </c>
      <c r="O49" s="347" t="n">
        <v>17.167</v>
      </c>
      <c r="P49" s="347" t="n">
        <v>24.66</v>
      </c>
      <c r="Q49" s="347" t="n">
        <v>23.743</v>
      </c>
      <c r="R49" s="347" t="n">
        <v>21.017</v>
      </c>
    </row>
    <row r="50" customFormat="false" ht="11.25" hidden="false" customHeight="false" outlineLevel="0" collapsed="false">
      <c r="A50" s="226" t="n">
        <f aca="false">EOMONTH(A49,1)</f>
        <v>38168</v>
      </c>
      <c r="B50" s="347" t="n">
        <v>16.672</v>
      </c>
      <c r="C50" s="347" t="n">
        <v>20.007</v>
      </c>
      <c r="D50" s="347" t="n">
        <v>26.187</v>
      </c>
      <c r="E50" s="347" t="n">
        <v>25.431</v>
      </c>
      <c r="F50" s="347" t="n">
        <v>22.795</v>
      </c>
      <c r="H50" s="351" t="n">
        <f aca="false">B50-N50</f>
        <v>-0.146000000000001</v>
      </c>
      <c r="I50" s="351" t="n">
        <f aca="false">C50-O50</f>
        <v>-0.146000000000001</v>
      </c>
      <c r="J50" s="351" t="n">
        <f aca="false">D50-P50</f>
        <v>-0.114000000000001</v>
      </c>
      <c r="K50" s="351" t="n">
        <f aca="false">E50-Q50</f>
        <v>0.533999999999999</v>
      </c>
      <c r="L50" s="351" t="n">
        <f aca="false">F50-R50</f>
        <v>0.533999999999999</v>
      </c>
      <c r="N50" s="347" t="n">
        <v>16.818</v>
      </c>
      <c r="O50" s="347" t="n">
        <v>20.153</v>
      </c>
      <c r="P50" s="347" t="n">
        <v>26.301</v>
      </c>
      <c r="Q50" s="347" t="n">
        <v>24.897</v>
      </c>
      <c r="R50" s="347" t="n">
        <v>22.261</v>
      </c>
    </row>
    <row r="51" customFormat="false" ht="11.25" hidden="false" customHeight="false" outlineLevel="0" collapsed="false">
      <c r="A51" s="226" t="n">
        <f aca="false">EOMONTH(A50,1)</f>
        <v>38199</v>
      </c>
      <c r="B51" s="347" t="n">
        <v>33.812</v>
      </c>
      <c r="C51" s="347" t="n">
        <v>35.012</v>
      </c>
      <c r="D51" s="347" t="n">
        <v>26.125</v>
      </c>
      <c r="E51" s="347" t="n">
        <v>27.205</v>
      </c>
      <c r="F51" s="347" t="n">
        <v>26.06</v>
      </c>
      <c r="H51" s="351" t="n">
        <f aca="false">B51-N51</f>
        <v>-0.125999999999998</v>
      </c>
      <c r="I51" s="351" t="n">
        <f aca="false">C51-O51</f>
        <v>-0.126000000000005</v>
      </c>
      <c r="J51" s="351" t="n">
        <f aca="false">D51-P51</f>
        <v>-0.0899999999999999</v>
      </c>
      <c r="K51" s="351" t="n">
        <f aca="false">E51-Q51</f>
        <v>0.539999999999999</v>
      </c>
      <c r="L51" s="351" t="n">
        <f aca="false">F51-R51</f>
        <v>0.542999999999999</v>
      </c>
      <c r="N51" s="347" t="n">
        <v>33.938</v>
      </c>
      <c r="O51" s="347" t="n">
        <v>35.138</v>
      </c>
      <c r="P51" s="347" t="n">
        <v>26.215</v>
      </c>
      <c r="Q51" s="347" t="n">
        <v>26.665</v>
      </c>
      <c r="R51" s="347" t="n">
        <v>25.517</v>
      </c>
    </row>
    <row r="52" customFormat="false" ht="11.25" hidden="false" customHeight="false" outlineLevel="0" collapsed="false">
      <c r="A52" s="226" t="n">
        <f aca="false">EOMONTH(A51,1)</f>
        <v>38230</v>
      </c>
      <c r="B52" s="347" t="n">
        <v>35.459</v>
      </c>
      <c r="C52" s="347" t="n">
        <v>36.862</v>
      </c>
      <c r="D52" s="347" t="n">
        <v>26.448</v>
      </c>
      <c r="E52" s="347" t="n">
        <v>30.291</v>
      </c>
      <c r="F52" s="347" t="n">
        <v>29.09</v>
      </c>
      <c r="H52" s="351" t="n">
        <f aca="false">B52-N52</f>
        <v>-0.0219999999999985</v>
      </c>
      <c r="I52" s="351" t="n">
        <f aca="false">C52-O52</f>
        <v>-0.0189999999999984</v>
      </c>
      <c r="J52" s="351" t="n">
        <f aca="false">D52-P52</f>
        <v>-0.146999999999998</v>
      </c>
      <c r="K52" s="351" t="n">
        <f aca="false">E52-Q52</f>
        <v>0.542999999999999</v>
      </c>
      <c r="L52" s="351" t="n">
        <f aca="false">F52-R52</f>
        <v>0.539999999999999</v>
      </c>
      <c r="N52" s="347" t="n">
        <v>35.481</v>
      </c>
      <c r="O52" s="347" t="n">
        <v>36.881</v>
      </c>
      <c r="P52" s="347" t="n">
        <v>26.595</v>
      </c>
      <c r="Q52" s="347" t="n">
        <v>29.748</v>
      </c>
      <c r="R52" s="347" t="n">
        <v>28.55</v>
      </c>
    </row>
    <row r="53" customFormat="false" ht="11.25" hidden="false" customHeight="false" outlineLevel="0" collapsed="false">
      <c r="A53" s="226" t="n">
        <f aca="false">EOMONTH(A52,1)</f>
        <v>38260</v>
      </c>
      <c r="B53" s="347" t="n">
        <v>30.928</v>
      </c>
      <c r="C53" s="347" t="n">
        <v>32.327</v>
      </c>
      <c r="D53" s="347" t="n">
        <v>26.299</v>
      </c>
      <c r="E53" s="347" t="n">
        <v>29.103</v>
      </c>
      <c r="F53" s="347" t="n">
        <v>27.799</v>
      </c>
      <c r="H53" s="351" t="n">
        <f aca="false">B53-N53</f>
        <v>-0.289999999999999</v>
      </c>
      <c r="I53" s="351" t="n">
        <f aca="false">C53-O53</f>
        <v>-0.292000000000002</v>
      </c>
      <c r="J53" s="351" t="n">
        <f aca="false">D53-P53</f>
        <v>-0.150000000000002</v>
      </c>
      <c r="K53" s="351" t="n">
        <f aca="false">E53-Q53</f>
        <v>0.541</v>
      </c>
      <c r="L53" s="351" t="n">
        <f aca="false">F53-R53</f>
        <v>0.541</v>
      </c>
      <c r="N53" s="347" t="n">
        <v>31.218</v>
      </c>
      <c r="O53" s="347" t="n">
        <v>32.619</v>
      </c>
      <c r="P53" s="347" t="n">
        <v>26.449</v>
      </c>
      <c r="Q53" s="347" t="n">
        <v>28.562</v>
      </c>
      <c r="R53" s="347" t="n">
        <v>27.258</v>
      </c>
    </row>
    <row r="54" customFormat="false" ht="11.25" hidden="false" customHeight="false" outlineLevel="0" collapsed="false">
      <c r="A54" s="226" t="n">
        <f aca="false">EOMONTH(A53,1)</f>
        <v>38291</v>
      </c>
      <c r="B54" s="347" t="n">
        <v>26.901</v>
      </c>
      <c r="C54" s="347" t="n">
        <v>29.095</v>
      </c>
      <c r="D54" s="347" t="n">
        <v>25.981</v>
      </c>
      <c r="E54" s="347" t="n">
        <v>26.912</v>
      </c>
      <c r="F54" s="347" t="n">
        <v>24.569</v>
      </c>
      <c r="H54" s="351" t="n">
        <f aca="false">B54-N54</f>
        <v>-0.178999999999999</v>
      </c>
      <c r="I54" s="351" t="n">
        <f aca="false">C54-O54</f>
        <v>-0.18</v>
      </c>
      <c r="J54" s="351" t="n">
        <f aca="false">D54-P54</f>
        <v>-0.137999999999998</v>
      </c>
      <c r="K54" s="351" t="n">
        <f aca="false">E54-Q54</f>
        <v>0.541</v>
      </c>
      <c r="L54" s="351" t="n">
        <f aca="false">F54-R54</f>
        <v>0.540000000000003</v>
      </c>
      <c r="N54" s="347" t="n">
        <v>27.08</v>
      </c>
      <c r="O54" s="347" t="n">
        <v>29.275</v>
      </c>
      <c r="P54" s="347" t="n">
        <v>26.119</v>
      </c>
      <c r="Q54" s="347" t="n">
        <v>26.371</v>
      </c>
      <c r="R54" s="347" t="n">
        <v>24.029</v>
      </c>
    </row>
    <row r="55" customFormat="false" ht="11.25" hidden="false" customHeight="false" outlineLevel="0" collapsed="false">
      <c r="A55" s="226" t="n">
        <f aca="false">EOMONTH(A54,1)</f>
        <v>38321</v>
      </c>
      <c r="B55" s="347" t="n">
        <v>25.032</v>
      </c>
      <c r="C55" s="347" t="n">
        <v>27.245</v>
      </c>
      <c r="D55" s="347" t="n">
        <v>26.58</v>
      </c>
      <c r="E55" s="347" t="n">
        <v>24.094</v>
      </c>
      <c r="F55" s="347" t="n">
        <v>21.556</v>
      </c>
      <c r="H55" s="351" t="n">
        <f aca="false">B55-N55</f>
        <v>-0.022000000000002</v>
      </c>
      <c r="I55" s="351" t="n">
        <f aca="false">C55-O55</f>
        <v>-0.0249999999999986</v>
      </c>
      <c r="J55" s="351" t="n">
        <f aca="false">D55-P55</f>
        <v>0.277999999999999</v>
      </c>
      <c r="K55" s="351" t="n">
        <f aca="false">E55-Q55</f>
        <v>0.542000000000002</v>
      </c>
      <c r="L55" s="351" t="n">
        <f aca="false">F55-R55</f>
        <v>0.542000000000002</v>
      </c>
      <c r="N55" s="347" t="n">
        <v>25.054</v>
      </c>
      <c r="O55" s="347" t="n">
        <v>27.27</v>
      </c>
      <c r="P55" s="347" t="n">
        <v>26.302</v>
      </c>
      <c r="Q55" s="347" t="n">
        <v>23.552</v>
      </c>
      <c r="R55" s="347" t="n">
        <v>21.014</v>
      </c>
    </row>
    <row r="56" customFormat="false" ht="11.25" hidden="false" customHeight="false" outlineLevel="0" collapsed="false">
      <c r="A56" s="226" t="n">
        <f aca="false">EOMONTH(A55,1)</f>
        <v>38352</v>
      </c>
      <c r="B56" s="347" t="n">
        <v>30.017</v>
      </c>
      <c r="C56" s="347" t="n">
        <v>32.211</v>
      </c>
      <c r="D56" s="347" t="n">
        <v>26.975</v>
      </c>
      <c r="E56" s="347" t="n">
        <v>25.079</v>
      </c>
      <c r="F56" s="347" t="n">
        <v>22.157</v>
      </c>
      <c r="H56" s="351" t="n">
        <f aca="false">B56-N56</f>
        <v>-0.0219999999999985</v>
      </c>
      <c r="I56" s="351" t="n">
        <f aca="false">C56-O56</f>
        <v>-0.0220000000000056</v>
      </c>
      <c r="J56" s="351" t="n">
        <f aca="false">D56-P56</f>
        <v>-0.0339999999999989</v>
      </c>
      <c r="K56" s="351" t="n">
        <f aca="false">E56-Q56</f>
        <v>0.539999999999999</v>
      </c>
      <c r="L56" s="351" t="n">
        <f aca="false">F56-R56</f>
        <v>0.541</v>
      </c>
      <c r="N56" s="347" t="n">
        <v>30.039</v>
      </c>
      <c r="O56" s="347" t="n">
        <v>32.233</v>
      </c>
      <c r="P56" s="347" t="n">
        <v>27.009</v>
      </c>
      <c r="Q56" s="347" t="n">
        <v>24.539</v>
      </c>
      <c r="R56" s="347" t="n">
        <v>21.616</v>
      </c>
    </row>
    <row r="57" customFormat="false" ht="11.25" hidden="false" customHeight="false" outlineLevel="0" collapsed="false">
      <c r="A57" s="226"/>
      <c r="H57" s="351"/>
      <c r="I57" s="351"/>
      <c r="J57" s="351"/>
      <c r="K57" s="351"/>
      <c r="L57" s="351"/>
    </row>
    <row r="58" customFormat="false" ht="11.25" hidden="false" customHeight="false" outlineLevel="0" collapsed="false">
      <c r="A58" s="352" t="s">
        <v>119</v>
      </c>
      <c r="B58" s="347" t="n">
        <f aca="false">SUM(P2!K5:V5)/12</f>
        <v>6.2885</v>
      </c>
      <c r="C58" s="347" t="n">
        <f aca="false">SUM(P2!K7:V7)/12</f>
        <v>6.3085</v>
      </c>
      <c r="D58" s="347" t="n">
        <f aca="false">SUM(P2!K9:V9)/12</f>
        <v>6.11441666666667</v>
      </c>
      <c r="E58" s="347" t="n">
        <f aca="false">SUM(P2!K13:V13)/12</f>
        <v>5.0495</v>
      </c>
      <c r="F58" s="347" t="n">
        <f aca="false">SUM(P2!K15:V15)/12</f>
        <v>4.604</v>
      </c>
      <c r="H58" s="351" t="n">
        <f aca="false">B58-N58</f>
        <v>0.0470000000000006</v>
      </c>
      <c r="I58" s="351" t="n">
        <f aca="false">C58-O58</f>
        <v>0.0262499999999992</v>
      </c>
      <c r="J58" s="351" t="n">
        <f aca="false">D58-P58</f>
        <v>0.338666666666667</v>
      </c>
      <c r="K58" s="351" t="n">
        <f aca="false">E58-Q58</f>
        <v>0.25</v>
      </c>
      <c r="L58" s="351" t="n">
        <f aca="false">F58-R58</f>
        <v>0.269</v>
      </c>
      <c r="N58" s="347" t="n">
        <v>6.2415</v>
      </c>
      <c r="O58" s="347" t="n">
        <v>6.28225</v>
      </c>
      <c r="P58" s="347" t="n">
        <v>5.77575</v>
      </c>
      <c r="Q58" s="347" t="n">
        <v>4.7995</v>
      </c>
      <c r="R58" s="347" t="n">
        <v>4.335</v>
      </c>
    </row>
    <row r="59" customFormat="false" ht="11.25" hidden="false" customHeight="false" outlineLevel="0" collapsed="false">
      <c r="A59" s="352" t="s">
        <v>120</v>
      </c>
      <c r="B59" s="347" t="n">
        <f aca="false">SUM(P2!W5:AH5)/12</f>
        <v>25.2255833333333</v>
      </c>
      <c r="C59" s="347" t="n">
        <f aca="false">SUM(P2!W7:AH7)/12</f>
        <v>25.7509166666667</v>
      </c>
      <c r="D59" s="347" t="n">
        <f aca="false">SUM(P2!W9:AH9)/12</f>
        <v>26.5994166666667</v>
      </c>
      <c r="E59" s="347" t="n">
        <f aca="false">SUM(P2!W13:AH13)/12</f>
        <v>25.3330833333333</v>
      </c>
      <c r="F59" s="347" t="n">
        <f aca="false">SUM(P2!W15:AH15)/12</f>
        <v>23.3188333333333</v>
      </c>
      <c r="H59" s="351" t="n">
        <f aca="false">B59-N59</f>
        <v>-0.0869166666666672</v>
      </c>
      <c r="I59" s="351" t="n">
        <f aca="false">C59-O59</f>
        <v>-0.0869166666666601</v>
      </c>
      <c r="J59" s="351" t="n">
        <f aca="false">D59-P59</f>
        <v>-0.0365833333333292</v>
      </c>
      <c r="K59" s="351" t="n">
        <f aca="false">E59-Q59</f>
        <v>0.593833333333333</v>
      </c>
      <c r="L59" s="351" t="n">
        <f aca="false">F59-R59</f>
        <v>0.593750000000004</v>
      </c>
      <c r="N59" s="347" t="n">
        <v>25.3125</v>
      </c>
      <c r="O59" s="347" t="n">
        <v>25.8378333333333</v>
      </c>
      <c r="P59" s="347" t="n">
        <v>26.636</v>
      </c>
      <c r="Q59" s="347" t="n">
        <v>24.73925</v>
      </c>
      <c r="R59" s="347" t="n">
        <v>22.7250833333333</v>
      </c>
    </row>
    <row r="60" customFormat="false" ht="11.25" hidden="false" customHeight="false" outlineLevel="0" collapsed="false">
      <c r="A60" s="352" t="s">
        <v>121</v>
      </c>
      <c r="B60" s="347" t="n">
        <f aca="false">SUM(P2!AI5:AT5)/12</f>
        <v>26.3814166666667</v>
      </c>
      <c r="C60" s="347" t="n">
        <f aca="false">SUM(P2!AI7:AT7)/12</f>
        <v>27.8873333333333</v>
      </c>
      <c r="D60" s="347" t="n">
        <f aca="false">SUM(P2!AI9:AT9)/12</f>
        <v>25.5689166666667</v>
      </c>
      <c r="E60" s="347" t="n">
        <f aca="false">SUM(P2!AI13:AT13)/12</f>
        <v>25.80525</v>
      </c>
      <c r="F60" s="347" t="n">
        <f aca="false">SUM(P2!AI15:AT15)/12</f>
        <v>23.563</v>
      </c>
      <c r="H60" s="351" t="n">
        <f aca="false">B60-N60</f>
        <v>-0.143749999999997</v>
      </c>
      <c r="I60" s="351" t="n">
        <f aca="false">C60-O60</f>
        <v>-0.147999999999996</v>
      </c>
      <c r="J60" s="351" t="n">
        <f aca="false">D60-P60</f>
        <v>-0.040416666666669</v>
      </c>
      <c r="K60" s="351" t="n">
        <f aca="false">E60-Q60</f>
        <v>0.5395</v>
      </c>
      <c r="L60" s="351" t="n">
        <f aca="false">F60-R60</f>
        <v>0.539583333333336</v>
      </c>
      <c r="N60" s="347" t="n">
        <v>26.5251666666667</v>
      </c>
      <c r="O60" s="347" t="n">
        <v>28.0353333333333</v>
      </c>
      <c r="P60" s="347" t="n">
        <v>25.6093333333333</v>
      </c>
      <c r="Q60" s="347" t="n">
        <v>25.26575</v>
      </c>
      <c r="R60" s="347" t="n">
        <v>23.0234166666667</v>
      </c>
    </row>
    <row r="61" customFormat="false" ht="11.25" hidden="false" customHeight="false" outlineLevel="0" collapsed="false">
      <c r="A61" s="352" t="s">
        <v>122</v>
      </c>
      <c r="B61" s="347" t="n">
        <f aca="false">SUM(P2!AU5:BF5)/12</f>
        <v>26.31675</v>
      </c>
      <c r="C61" s="347" t="n">
        <f aca="false">SUM(P2!AU7:BF7)/12</f>
        <v>27.7771666666667</v>
      </c>
      <c r="D61" s="347" t="n">
        <f aca="false">SUM(P2!AU9:BF9)/12</f>
        <v>25.78825</v>
      </c>
      <c r="E61" s="347" t="n">
        <f aca="false">SUM(P2!AU13:BF13)/12</f>
        <v>26.0345</v>
      </c>
      <c r="F61" s="347" t="n">
        <f aca="false">SUM(P2!AU15:BF15)/12</f>
        <v>23.7811666666667</v>
      </c>
      <c r="H61" s="351" t="n">
        <f aca="false">B61-N61</f>
        <v>-0.149083333333337</v>
      </c>
      <c r="I61" s="351" t="n">
        <f aca="false">C61-O61</f>
        <v>-0.15283333333333</v>
      </c>
      <c r="J61" s="351" t="n">
        <f aca="false">D61-P61</f>
        <v>-0.0673333333333339</v>
      </c>
      <c r="K61" s="351" t="n">
        <f aca="false">E61-Q61</f>
        <v>0.539750000000005</v>
      </c>
      <c r="L61" s="351" t="n">
        <f aca="false">F61-R61</f>
        <v>0.539750000000002</v>
      </c>
      <c r="N61" s="347" t="n">
        <v>26.4658333333333</v>
      </c>
      <c r="O61" s="347" t="n">
        <v>27.93</v>
      </c>
      <c r="P61" s="347" t="n">
        <v>25.8555833333333</v>
      </c>
      <c r="Q61" s="347" t="n">
        <v>25.49475</v>
      </c>
      <c r="R61" s="347" t="n">
        <v>23.2414166666667</v>
      </c>
    </row>
    <row r="62" customFormat="false" ht="11.25" hidden="false" customHeight="false" outlineLevel="0" collapsed="false">
      <c r="A62" s="352" t="s">
        <v>123</v>
      </c>
      <c r="B62" s="347" t="n">
        <f aca="false">SUM(P2!BG5:BR5)/12</f>
        <v>26.70225</v>
      </c>
      <c r="C62" s="347" t="n">
        <f aca="false">SUM(P2!BG7:BR7)/12</f>
        <v>28.13</v>
      </c>
      <c r="D62" s="347" t="n">
        <f aca="false">SUM(P2!BG9:BR9)/12</f>
        <v>26.0358333333333</v>
      </c>
      <c r="E62" s="347" t="n">
        <f aca="false">SUM(P2!BG13:BR13)/12</f>
        <v>26.2275</v>
      </c>
      <c r="F62" s="347" t="n">
        <f aca="false">SUM(P2!BG15:BR15)/12</f>
        <v>23.9768333333333</v>
      </c>
      <c r="H62" s="351" t="n">
        <f aca="false">B62-N62</f>
        <v>-0.149999999999995</v>
      </c>
      <c r="I62" s="351" t="n">
        <f aca="false">C62-O62</f>
        <v>-0.15441666666667</v>
      </c>
      <c r="J62" s="351" t="n">
        <f aca="false">D62-P62</f>
        <v>-0.0910833333333372</v>
      </c>
      <c r="K62" s="351" t="n">
        <f aca="false">E62-Q62</f>
        <v>0.538583333333335</v>
      </c>
      <c r="L62" s="351" t="n">
        <f aca="false">F62-R62</f>
        <v>0.540916666666664</v>
      </c>
      <c r="N62" s="347" t="n">
        <v>26.85225</v>
      </c>
      <c r="O62" s="347" t="n">
        <v>28.2844166666667</v>
      </c>
      <c r="P62" s="347" t="n">
        <v>26.1269166666667</v>
      </c>
      <c r="Q62" s="347" t="n">
        <v>25.6889166666667</v>
      </c>
      <c r="R62" s="347" t="n">
        <v>23.4359166666667</v>
      </c>
    </row>
    <row r="63" customFormat="false" ht="11.25" hidden="false" customHeight="false" outlineLevel="0" collapsed="false">
      <c r="A63" s="352" t="s">
        <v>124</v>
      </c>
      <c r="B63" s="347" t="n">
        <f aca="false">SUM(P2!BS5:CD5)/12</f>
        <v>27.0333333333333</v>
      </c>
      <c r="C63" s="347" t="n">
        <f aca="false">SUM(P2!BS7:CD7)/12</f>
        <v>28.4391666666667</v>
      </c>
      <c r="D63" s="347" t="n">
        <f aca="false">SUM(P2!BS9:CD9)/12</f>
        <v>26.2486666666667</v>
      </c>
      <c r="E63" s="347" t="n">
        <f aca="false">SUM(P2!BS13:CD13)/12</f>
        <v>26.4106666666667</v>
      </c>
      <c r="F63" s="347" t="n">
        <f aca="false">SUM(P2!BS15:CD15)/12</f>
        <v>24.1446666666667</v>
      </c>
      <c r="H63" s="351" t="n">
        <f aca="false">B63-N63</f>
        <v>-0.151666666666667</v>
      </c>
      <c r="I63" s="351" t="n">
        <f aca="false">C63-O63</f>
        <v>-0.157083333333336</v>
      </c>
      <c r="J63" s="351" t="n">
        <f aca="false">D63-P63</f>
        <v>-0.106666666666666</v>
      </c>
      <c r="K63" s="351" t="n">
        <f aca="false">E63-Q63</f>
        <v>0.540166666666661</v>
      </c>
      <c r="L63" s="351" t="n">
        <f aca="false">F63-R63</f>
        <v>0.540750000000003</v>
      </c>
      <c r="N63" s="347" t="n">
        <v>27.185</v>
      </c>
      <c r="O63" s="347" t="n">
        <v>28.59625</v>
      </c>
      <c r="P63" s="347" t="n">
        <v>26.3553333333333</v>
      </c>
      <c r="Q63" s="347" t="n">
        <v>25.8705</v>
      </c>
      <c r="R63" s="347" t="n">
        <v>23.6039166666667</v>
      </c>
    </row>
    <row r="64" customFormat="false" ht="11.25" hidden="false" customHeight="false" outlineLevel="0" collapsed="false">
      <c r="A64" s="352" t="s">
        <v>125</v>
      </c>
      <c r="B64" s="347" t="n">
        <f aca="false">SUM(P2!CE5:CP5)/12</f>
        <v>27.3065</v>
      </c>
      <c r="C64" s="347" t="n">
        <f aca="false">SUM(P2!CE7:CP7)/12</f>
        <v>28.8486666666667</v>
      </c>
      <c r="D64" s="347" t="n">
        <f aca="false">SUM(P2!CE9:CP9)/12</f>
        <v>26.4870833333333</v>
      </c>
      <c r="E64" s="347" t="n">
        <f aca="false">SUM(P2!CE13:CP13)/12</f>
        <v>26.629</v>
      </c>
      <c r="F64" s="347" t="n">
        <f aca="false">SUM(P2!CE15:CP15)/12</f>
        <v>24.3511666666667</v>
      </c>
      <c r="H64" s="351" t="n">
        <f aca="false">B64-N64</f>
        <v>-0.148999999999997</v>
      </c>
      <c r="I64" s="351" t="n">
        <f aca="false">C64-O64</f>
        <v>-0.15466666666666</v>
      </c>
      <c r="J64" s="351" t="n">
        <f aca="false">D64-P64</f>
        <v>-0.105583333333335</v>
      </c>
      <c r="K64" s="351" t="n">
        <f aca="false">E64-Q64</f>
        <v>0.541083333333333</v>
      </c>
      <c r="L64" s="351" t="n">
        <f aca="false">F64-R64</f>
        <v>0.539583333333336</v>
      </c>
      <c r="N64" s="347" t="n">
        <v>27.4555</v>
      </c>
      <c r="O64" s="347" t="n">
        <v>29.0033333333333</v>
      </c>
      <c r="P64" s="347" t="n">
        <v>26.5926666666667</v>
      </c>
      <c r="Q64" s="347" t="n">
        <v>26.0879166666667</v>
      </c>
      <c r="R64" s="347" t="n">
        <v>23.8115833333333</v>
      </c>
    </row>
    <row r="65" customFormat="false" ht="11.25" hidden="false" customHeight="false" outlineLevel="0" collapsed="false">
      <c r="A65" s="352" t="s">
        <v>126</v>
      </c>
      <c r="B65" s="347" t="n">
        <f aca="false">SUM(P2!CQ5:DB5)/12</f>
        <v>27.4885</v>
      </c>
      <c r="C65" s="347" t="n">
        <f aca="false">SUM(P2!CQ7:DB7)/12</f>
        <v>29.8634166666667</v>
      </c>
      <c r="D65" s="347" t="n">
        <f aca="false">SUM(P2!CQ9:DB9)/12</f>
        <v>26.75375</v>
      </c>
      <c r="E65" s="347" t="n">
        <f aca="false">SUM(P2!CQ13:DB13)/12</f>
        <v>26.8356666666667</v>
      </c>
      <c r="F65" s="347" t="n">
        <f aca="false">SUM(P2!CQ15:DB15)/12</f>
        <v>24.5439166666667</v>
      </c>
      <c r="H65" s="351" t="n">
        <f aca="false">B65-N65</f>
        <v>-0.145416666666666</v>
      </c>
      <c r="I65" s="351" t="n">
        <f aca="false">C65-O65</f>
        <v>-0.149666666666668</v>
      </c>
      <c r="J65" s="351" t="n">
        <f aca="false">D65-P65</f>
        <v>-0.100916666666674</v>
      </c>
      <c r="K65" s="351" t="n">
        <f aca="false">E65-Q65</f>
        <v>0.539666666666662</v>
      </c>
      <c r="L65" s="351" t="n">
        <f aca="false">F65-R65</f>
        <v>0.539000000000002</v>
      </c>
      <c r="N65" s="347" t="n">
        <v>27.6339166666667</v>
      </c>
      <c r="O65" s="347" t="n">
        <v>30.0130833333333</v>
      </c>
      <c r="P65" s="347" t="n">
        <v>26.8546666666667</v>
      </c>
      <c r="Q65" s="347" t="n">
        <v>26.296</v>
      </c>
      <c r="R65" s="347" t="n">
        <v>24.0049166666667</v>
      </c>
    </row>
    <row r="66" customFormat="false" ht="11.25" hidden="false" customHeight="false" outlineLevel="0" collapsed="false">
      <c r="A66" s="352" t="s">
        <v>127</v>
      </c>
      <c r="B66" s="347" t="n">
        <f aca="false">SUM(P2!DC5:DN5)/12</f>
        <v>27.6963333333333</v>
      </c>
      <c r="C66" s="347" t="n">
        <f aca="false">SUM(P2!DC7:DN7)/12</f>
        <v>30.989</v>
      </c>
      <c r="D66" s="347" t="n">
        <f aca="false">SUM(P2!DC9:DN9)/12</f>
        <v>27.0000833333333</v>
      </c>
      <c r="E66" s="347" t="n">
        <f aca="false">SUM(P2!DC13:DN13)/12</f>
        <v>27.043</v>
      </c>
      <c r="F66" s="347" t="n">
        <f aca="false">SUM(P2!DC15:DN15)/12</f>
        <v>24.7369166666667</v>
      </c>
      <c r="H66" s="351" t="n">
        <f aca="false">B66-N66</f>
        <v>-0.145916666666665</v>
      </c>
      <c r="I66" s="351" t="n">
        <f aca="false">C66-O66</f>
        <v>-0.150249999999996</v>
      </c>
      <c r="J66" s="351" t="n">
        <f aca="false">D66-P66</f>
        <v>-0.100000000000005</v>
      </c>
      <c r="K66" s="351" t="n">
        <f aca="false">E66-Q66</f>
        <v>0.539666666666669</v>
      </c>
      <c r="L66" s="351" t="n">
        <f aca="false">F66-R66</f>
        <v>0.538916666666665</v>
      </c>
      <c r="N66" s="347" t="n">
        <v>27.84225</v>
      </c>
      <c r="O66" s="347" t="n">
        <v>31.13925</v>
      </c>
      <c r="P66" s="347" t="n">
        <v>27.1000833333333</v>
      </c>
      <c r="Q66" s="347" t="n">
        <v>26.5033333333333</v>
      </c>
      <c r="R66" s="347" t="n">
        <v>24.198</v>
      </c>
    </row>
    <row r="67" customFormat="false" ht="11.25" hidden="false" customHeight="false" outlineLevel="0" collapsed="false">
      <c r="A67" s="352" t="s">
        <v>128</v>
      </c>
      <c r="B67" s="347" t="n">
        <f aca="false">SUM(P2!DO5:DZ5)/12</f>
        <v>27.9011666666667</v>
      </c>
      <c r="C67" s="347" t="n">
        <f aca="false">SUM(P2!DO7:DZ7)/12</f>
        <v>32.1121666666667</v>
      </c>
      <c r="D67" s="347" t="n">
        <f aca="false">SUM(P2!DO9:DZ9)/12</f>
        <v>27.2405833333333</v>
      </c>
      <c r="E67" s="347" t="n">
        <f aca="false">SUM(P2!DO13:DZ13)/12</f>
        <v>27.2515</v>
      </c>
      <c r="F67" s="347" t="n">
        <f aca="false">SUM(P2!DO15:DZ15)/12</f>
        <v>24.93675</v>
      </c>
      <c r="H67" s="351" t="n">
        <f aca="false">B67-N67</f>
        <v>-0.148416666666666</v>
      </c>
      <c r="I67" s="351" t="n">
        <f aca="false">C67-O67</f>
        <v>-0.153083333333335</v>
      </c>
      <c r="J67" s="351" t="n">
        <f aca="false">D67-P67</f>
        <v>-0.105083333333337</v>
      </c>
      <c r="K67" s="351" t="n">
        <f aca="false">E67-Q67</f>
        <v>0.54099999999999</v>
      </c>
      <c r="L67" s="351" t="n">
        <f aca="false">F67-R67</f>
        <v>0.540500000000005</v>
      </c>
      <c r="N67" s="347" t="n">
        <v>28.0495833333333</v>
      </c>
      <c r="O67" s="347" t="n">
        <v>32.26525</v>
      </c>
      <c r="P67" s="347" t="n">
        <v>27.3456666666667</v>
      </c>
      <c r="Q67" s="347" t="n">
        <v>26.7105</v>
      </c>
      <c r="R67" s="347" t="n">
        <v>24.39625</v>
      </c>
    </row>
    <row r="68" customFormat="false" ht="11.25" hidden="false" customHeight="false" outlineLevel="0" collapsed="false">
      <c r="A68" s="226"/>
    </row>
    <row r="69" customFormat="false" ht="11.25" hidden="false" customHeight="false" outlineLevel="0" collapsed="false">
      <c r="A69" s="226"/>
    </row>
    <row r="70" customFormat="false" ht="11.25" hidden="false" customHeight="false" outlineLevel="0" collapsed="false">
      <c r="A70" s="226"/>
    </row>
    <row r="71" customFormat="false" ht="11.25" hidden="false" customHeight="false" outlineLevel="0" collapsed="false">
      <c r="A71" s="226"/>
    </row>
    <row r="72" customFormat="false" ht="11.25" hidden="false" customHeight="false" outlineLevel="0" collapsed="false">
      <c r="A72" s="226"/>
    </row>
    <row r="73" customFormat="false" ht="11.25" hidden="false" customHeight="false" outlineLevel="0" collapsed="false">
      <c r="A73" s="226"/>
    </row>
    <row r="74" customFormat="false" ht="11.25" hidden="false" customHeight="false" outlineLevel="0" collapsed="false">
      <c r="A74" s="226"/>
    </row>
    <row r="75" customFormat="false" ht="11.25" hidden="false" customHeight="false" outlineLevel="0" collapsed="false">
      <c r="A75" s="226"/>
    </row>
    <row r="76" customFormat="false" ht="11.25" hidden="false" customHeight="false" outlineLevel="0" collapsed="false">
      <c r="A76" s="226"/>
    </row>
    <row r="77" customFormat="false" ht="11.25" hidden="false" customHeight="false" outlineLevel="0" collapsed="false">
      <c r="A77" s="226"/>
    </row>
    <row r="78" customFormat="false" ht="11.25" hidden="false" customHeight="false" outlineLevel="0" collapsed="false">
      <c r="A78" s="226"/>
    </row>
    <row r="79" customFormat="false" ht="11.25" hidden="false" customHeight="false" outlineLevel="0" collapsed="false">
      <c r="A79" s="226"/>
    </row>
    <row r="80" customFormat="false" ht="11.25" hidden="false" customHeight="false" outlineLevel="0" collapsed="false">
      <c r="A80" s="226"/>
    </row>
    <row r="81" customFormat="false" ht="11.25" hidden="false" customHeight="false" outlineLevel="0" collapsed="false">
      <c r="A81" s="226"/>
    </row>
    <row r="82" customFormat="false" ht="11.25" hidden="false" customHeight="false" outlineLevel="0" collapsed="false">
      <c r="A82" s="226"/>
    </row>
    <row r="83" customFormat="false" ht="11.25" hidden="false" customHeight="false" outlineLevel="0" collapsed="false">
      <c r="A83" s="226"/>
    </row>
    <row r="84" customFormat="false" ht="11.25" hidden="false" customHeight="false" outlineLevel="0" collapsed="false">
      <c r="A84" s="226"/>
    </row>
    <row r="85" customFormat="false" ht="11.25" hidden="false" customHeight="false" outlineLevel="0" collapsed="false">
      <c r="A85" s="226"/>
    </row>
    <row r="86" customFormat="false" ht="11.25" hidden="false" customHeight="false" outlineLevel="0" collapsed="false">
      <c r="A86" s="226"/>
    </row>
    <row r="87" customFormat="false" ht="11.25" hidden="false" customHeight="false" outlineLevel="0" collapsed="false">
      <c r="A87" s="226"/>
    </row>
    <row r="88" customFormat="false" ht="11.25" hidden="false" customHeight="false" outlineLevel="0" collapsed="false">
      <c r="A88" s="226"/>
    </row>
    <row r="89" customFormat="false" ht="11.25" hidden="false" customHeight="false" outlineLevel="0" collapsed="false">
      <c r="A89" s="226"/>
    </row>
    <row r="90" customFormat="false" ht="11.25" hidden="false" customHeight="false" outlineLevel="0" collapsed="false">
      <c r="A90" s="226"/>
    </row>
    <row r="91" customFormat="false" ht="11.25" hidden="false" customHeight="false" outlineLevel="0" collapsed="false">
      <c r="A91" s="226"/>
    </row>
    <row r="92" customFormat="false" ht="11.25" hidden="false" customHeight="false" outlineLevel="0" collapsed="false">
      <c r="A92" s="226"/>
    </row>
    <row r="93" customFormat="false" ht="11.25" hidden="false" customHeight="false" outlineLevel="0" collapsed="false">
      <c r="A93" s="226"/>
    </row>
    <row r="94" customFormat="false" ht="11.25" hidden="false" customHeight="false" outlineLevel="0" collapsed="false">
      <c r="A94" s="226"/>
    </row>
    <row r="95" customFormat="false" ht="11.25" hidden="false" customHeight="false" outlineLevel="0" collapsed="false">
      <c r="A95" s="226"/>
    </row>
    <row r="96" customFormat="false" ht="11.25" hidden="false" customHeight="false" outlineLevel="0" collapsed="false">
      <c r="A96" s="226"/>
    </row>
    <row r="97" customFormat="false" ht="11.25" hidden="false" customHeight="false" outlineLevel="0" collapsed="false">
      <c r="A97" s="226"/>
    </row>
    <row r="98" customFormat="false" ht="11.25" hidden="false" customHeight="false" outlineLevel="0" collapsed="false">
      <c r="A98" s="226"/>
    </row>
    <row r="99" customFormat="false" ht="11.25" hidden="false" customHeight="false" outlineLevel="0" collapsed="false">
      <c r="A99" s="226"/>
    </row>
    <row r="100" customFormat="false" ht="11.25" hidden="false" customHeight="false" outlineLevel="0" collapsed="false">
      <c r="A100" s="226"/>
    </row>
    <row r="101" customFormat="false" ht="11.25" hidden="false" customHeight="false" outlineLevel="0" collapsed="false">
      <c r="A101" s="226"/>
    </row>
    <row r="102" customFormat="false" ht="11.25" hidden="false" customHeight="false" outlineLevel="0" collapsed="false">
      <c r="A102" s="226"/>
    </row>
    <row r="103" customFormat="false" ht="11.25" hidden="false" customHeight="false" outlineLevel="0" collapsed="false">
      <c r="A103" s="226"/>
    </row>
    <row r="104" customFormat="false" ht="11.25" hidden="false" customHeight="false" outlineLevel="0" collapsed="false">
      <c r="A104" s="226"/>
    </row>
    <row r="105" customFormat="false" ht="11.25" hidden="false" customHeight="false" outlineLevel="0" collapsed="false">
      <c r="A105" s="226"/>
    </row>
    <row r="106" customFormat="false" ht="11.25" hidden="false" customHeight="false" outlineLevel="0" collapsed="false">
      <c r="A106" s="226"/>
    </row>
    <row r="107" customFormat="false" ht="11.25" hidden="false" customHeight="false" outlineLevel="0" collapsed="false">
      <c r="A107" s="226"/>
    </row>
    <row r="108" customFormat="false" ht="11.25" hidden="false" customHeight="false" outlineLevel="0" collapsed="false">
      <c r="A108" s="226"/>
    </row>
    <row r="109" customFormat="false" ht="11.25" hidden="false" customHeight="false" outlineLevel="0" collapsed="false">
      <c r="A109" s="226"/>
    </row>
    <row r="110" customFormat="false" ht="11.25" hidden="false" customHeight="false" outlineLevel="0" collapsed="false">
      <c r="A110" s="226"/>
    </row>
    <row r="111" customFormat="false" ht="11.25" hidden="false" customHeight="false" outlineLevel="0" collapsed="false">
      <c r="A111" s="226"/>
    </row>
    <row r="112" customFormat="false" ht="11.25" hidden="false" customHeight="false" outlineLevel="0" collapsed="false">
      <c r="A112" s="226"/>
    </row>
    <row r="113" customFormat="false" ht="11.25" hidden="false" customHeight="false" outlineLevel="0" collapsed="false">
      <c r="A113" s="226"/>
    </row>
    <row r="114" customFormat="false" ht="11.25" hidden="false" customHeight="false" outlineLevel="0" collapsed="false">
      <c r="A114" s="226"/>
    </row>
    <row r="115" customFormat="false" ht="11.25" hidden="false" customHeight="false" outlineLevel="0" collapsed="false">
      <c r="A115" s="226"/>
    </row>
    <row r="116" customFormat="false" ht="11.25" hidden="false" customHeight="false" outlineLevel="0" collapsed="false">
      <c r="A116" s="226"/>
    </row>
    <row r="117" customFormat="false" ht="11.25" hidden="false" customHeight="false" outlineLevel="0" collapsed="false">
      <c r="A117" s="226"/>
    </row>
    <row r="118" customFormat="false" ht="11.25" hidden="false" customHeight="false" outlineLevel="0" collapsed="false">
      <c r="A118" s="226"/>
    </row>
    <row r="119" customFormat="false" ht="11.25" hidden="false" customHeight="false" outlineLevel="0" collapsed="false">
      <c r="A119" s="226"/>
    </row>
    <row r="120" customFormat="false" ht="11.25" hidden="false" customHeight="false" outlineLevel="0" collapsed="false">
      <c r="A120" s="226"/>
    </row>
    <row r="121" customFormat="false" ht="11.25" hidden="false" customHeight="false" outlineLevel="0" collapsed="false">
      <c r="A121" s="226"/>
    </row>
    <row r="122" customFormat="false" ht="11.25" hidden="false" customHeight="false" outlineLevel="0" collapsed="false">
      <c r="A122" s="226"/>
    </row>
    <row r="123" customFormat="false" ht="11.25" hidden="false" customHeight="false" outlineLevel="0" collapsed="false">
      <c r="A123" s="226"/>
    </row>
    <row r="124" customFormat="false" ht="11.25" hidden="false" customHeight="false" outlineLevel="0" collapsed="false">
      <c r="A124" s="226"/>
    </row>
    <row r="125" customFormat="false" ht="11.25" hidden="false" customHeight="false" outlineLevel="0" collapsed="false">
      <c r="A125" s="226"/>
    </row>
    <row r="126" customFormat="false" ht="11.25" hidden="false" customHeight="false" outlineLevel="0" collapsed="false">
      <c r="A126" s="226"/>
    </row>
    <row r="127" customFormat="false" ht="11.25" hidden="false" customHeight="false" outlineLevel="0" collapsed="false">
      <c r="A127" s="226"/>
    </row>
    <row r="128" customFormat="false" ht="11.25" hidden="false" customHeight="false" outlineLevel="0" collapsed="false">
      <c r="A128" s="226"/>
    </row>
    <row r="129" customFormat="false" ht="11.25" hidden="false" customHeight="false" outlineLevel="0" collapsed="false">
      <c r="A129" s="226"/>
    </row>
    <row r="130" customFormat="false" ht="11.25" hidden="false" customHeight="false" outlineLevel="0" collapsed="false">
      <c r="A130" s="226"/>
    </row>
    <row r="131" customFormat="false" ht="11.25" hidden="false" customHeight="false" outlineLevel="0" collapsed="false">
      <c r="A131" s="226"/>
    </row>
    <row r="132" customFormat="false" ht="11.25" hidden="false" customHeight="false" outlineLevel="0" collapsed="false">
      <c r="A132" s="226"/>
    </row>
    <row r="133" customFormat="false" ht="11.25" hidden="false" customHeight="false" outlineLevel="0" collapsed="false">
      <c r="A133" s="226"/>
    </row>
    <row r="134" customFormat="false" ht="11.25" hidden="false" customHeight="false" outlineLevel="0" collapsed="false">
      <c r="A134" s="226"/>
    </row>
    <row r="135" customFormat="false" ht="11.25" hidden="false" customHeight="false" outlineLevel="0" collapsed="false">
      <c r="A135" s="226"/>
    </row>
    <row r="136" customFormat="false" ht="11.25" hidden="false" customHeight="false" outlineLevel="0" collapsed="false">
      <c r="A136" s="226"/>
    </row>
    <row r="137" customFormat="false" ht="11.25" hidden="false" customHeight="false" outlineLevel="0" collapsed="false">
      <c r="A137" s="226"/>
    </row>
    <row r="138" customFormat="false" ht="11.25" hidden="false" customHeight="false" outlineLevel="0" collapsed="false">
      <c r="A138" s="226"/>
    </row>
    <row r="139" customFormat="false" ht="11.25" hidden="false" customHeight="false" outlineLevel="0" collapsed="false">
      <c r="A139" s="226"/>
    </row>
    <row r="140" customFormat="false" ht="11.25" hidden="false" customHeight="false" outlineLevel="0" collapsed="false">
      <c r="A140" s="226"/>
    </row>
    <row r="141" customFormat="false" ht="11.25" hidden="false" customHeight="false" outlineLevel="0" collapsed="false">
      <c r="A141" s="226"/>
    </row>
    <row r="142" customFormat="false" ht="11.25" hidden="false" customHeight="false" outlineLevel="0" collapsed="false">
      <c r="A142" s="226"/>
    </row>
    <row r="143" customFormat="false" ht="11.25" hidden="false" customHeight="false" outlineLevel="0" collapsed="false">
      <c r="A143" s="226"/>
    </row>
    <row r="144" customFormat="false" ht="11.25" hidden="false" customHeight="false" outlineLevel="0" collapsed="false">
      <c r="A144" s="226"/>
    </row>
    <row r="145" customFormat="false" ht="11.25" hidden="false" customHeight="false" outlineLevel="0" collapsed="false">
      <c r="A145" s="226"/>
    </row>
    <row r="146" customFormat="false" ht="11.25" hidden="false" customHeight="false" outlineLevel="0" collapsed="false">
      <c r="A146" s="226"/>
    </row>
    <row r="147" customFormat="false" ht="11.25" hidden="false" customHeight="false" outlineLevel="0" collapsed="false">
      <c r="A147" s="226"/>
    </row>
    <row r="148" customFormat="false" ht="11.25" hidden="false" customHeight="false" outlineLevel="0" collapsed="false">
      <c r="A148" s="226"/>
    </row>
    <row r="149" customFormat="false" ht="11.25" hidden="false" customHeight="false" outlineLevel="0" collapsed="false">
      <c r="A149" s="226"/>
    </row>
    <row r="150" customFormat="false" ht="11.25" hidden="false" customHeight="false" outlineLevel="0" collapsed="false">
      <c r="A150" s="226"/>
    </row>
    <row r="151" customFormat="false" ht="11.25" hidden="false" customHeight="false" outlineLevel="0" collapsed="false">
      <c r="A151" s="226"/>
    </row>
    <row r="152" customFormat="false" ht="11.25" hidden="false" customHeight="false" outlineLevel="0" collapsed="false">
      <c r="A152" s="226"/>
    </row>
    <row r="153" customFormat="false" ht="11.25" hidden="false" customHeight="false" outlineLevel="0" collapsed="false">
      <c r="A153" s="226"/>
    </row>
    <row r="154" customFormat="false" ht="11.25" hidden="false" customHeight="false" outlineLevel="0" collapsed="false">
      <c r="A154" s="226"/>
    </row>
    <row r="155" customFormat="false" ht="11.25" hidden="false" customHeight="false" outlineLevel="0" collapsed="false">
      <c r="A155" s="226"/>
    </row>
    <row r="156" customFormat="false" ht="11.25" hidden="false" customHeight="false" outlineLevel="0" collapsed="false">
      <c r="A156" s="226"/>
    </row>
    <row r="157" customFormat="false" ht="11.25" hidden="false" customHeight="false" outlineLevel="0" collapsed="false">
      <c r="A157" s="226"/>
    </row>
    <row r="158" customFormat="false" ht="11.25" hidden="false" customHeight="false" outlineLevel="0" collapsed="false">
      <c r="A158" s="226"/>
    </row>
    <row r="159" customFormat="false" ht="11.25" hidden="false" customHeight="false" outlineLevel="0" collapsed="false">
      <c r="A159" s="226"/>
    </row>
    <row r="160" customFormat="false" ht="11.25" hidden="false" customHeight="false" outlineLevel="0" collapsed="false">
      <c r="A160" s="226"/>
    </row>
    <row r="161" customFormat="false" ht="11.25" hidden="false" customHeight="false" outlineLevel="0" collapsed="false">
      <c r="A161" s="226"/>
    </row>
    <row r="162" customFormat="false" ht="11.25" hidden="false" customHeight="false" outlineLevel="0" collapsed="false">
      <c r="A162" s="226"/>
    </row>
    <row r="163" customFormat="false" ht="11.25" hidden="false" customHeight="false" outlineLevel="0" collapsed="false">
      <c r="A163" s="226"/>
    </row>
    <row r="164" customFormat="false" ht="11.25" hidden="false" customHeight="false" outlineLevel="0" collapsed="false">
      <c r="A164" s="226"/>
    </row>
    <row r="165" customFormat="false" ht="11.25" hidden="false" customHeight="false" outlineLevel="0" collapsed="false">
      <c r="A165" s="226"/>
    </row>
    <row r="166" customFormat="false" ht="11.25" hidden="false" customHeight="false" outlineLevel="0" collapsed="false">
      <c r="A166" s="226"/>
    </row>
    <row r="167" customFormat="false" ht="11.25" hidden="false" customHeight="false" outlineLevel="0" collapsed="false">
      <c r="A167" s="226"/>
    </row>
    <row r="168" customFormat="false" ht="11.25" hidden="false" customHeight="false" outlineLevel="0" collapsed="false">
      <c r="A168" s="226"/>
    </row>
    <row r="169" customFormat="false" ht="11.25" hidden="false" customHeight="false" outlineLevel="0" collapsed="false">
      <c r="A169" s="226"/>
    </row>
    <row r="170" customFormat="false" ht="11.25" hidden="false" customHeight="false" outlineLevel="0" collapsed="false">
      <c r="A170" s="226"/>
    </row>
    <row r="171" customFormat="false" ht="11.25" hidden="false" customHeight="false" outlineLevel="0" collapsed="false">
      <c r="A171" s="226"/>
    </row>
    <row r="172" customFormat="false" ht="11.25" hidden="false" customHeight="false" outlineLevel="0" collapsed="false">
      <c r="A172" s="226"/>
    </row>
    <row r="173" customFormat="false" ht="11.25" hidden="false" customHeight="false" outlineLevel="0" collapsed="false">
      <c r="A173" s="226"/>
    </row>
    <row r="174" customFormat="false" ht="11.25" hidden="false" customHeight="false" outlineLevel="0" collapsed="false">
      <c r="A174" s="226"/>
    </row>
    <row r="175" customFormat="false" ht="11.25" hidden="false" customHeight="false" outlineLevel="0" collapsed="false">
      <c r="A175" s="226"/>
    </row>
    <row r="176" customFormat="false" ht="11.25" hidden="false" customHeight="false" outlineLevel="0" collapsed="false">
      <c r="A176" s="226"/>
    </row>
    <row r="177" customFormat="false" ht="11.25" hidden="false" customHeight="false" outlineLevel="0" collapsed="false">
      <c r="A177" s="226"/>
    </row>
    <row r="178" customFormat="false" ht="11.25" hidden="false" customHeight="false" outlineLevel="0" collapsed="false">
      <c r="A178" s="226"/>
    </row>
    <row r="179" customFormat="false" ht="11.25" hidden="false" customHeight="false" outlineLevel="0" collapsed="false">
      <c r="A179" s="226"/>
    </row>
    <row r="180" customFormat="false" ht="11.25" hidden="false" customHeight="false" outlineLevel="0" collapsed="false">
      <c r="A180" s="226"/>
    </row>
    <row r="181" customFormat="false" ht="11.25" hidden="false" customHeight="false" outlineLevel="0" collapsed="false">
      <c r="A181" s="226"/>
    </row>
    <row r="182" customFormat="false" ht="11.25" hidden="false" customHeight="false" outlineLevel="0" collapsed="false">
      <c r="A182" s="226"/>
    </row>
    <row r="183" customFormat="false" ht="11.25" hidden="false" customHeight="false" outlineLevel="0" collapsed="false">
      <c r="A183" s="226"/>
    </row>
    <row r="184" customFormat="false" ht="11.25" hidden="false" customHeight="false" outlineLevel="0" collapsed="false">
      <c r="A184" s="226"/>
    </row>
    <row r="185" customFormat="false" ht="11.25" hidden="false" customHeight="false" outlineLevel="0" collapsed="false">
      <c r="A185" s="226"/>
    </row>
    <row r="186" customFormat="false" ht="11.25" hidden="false" customHeight="false" outlineLevel="0" collapsed="false">
      <c r="A186" s="226"/>
    </row>
    <row r="187" customFormat="false" ht="11.25" hidden="false" customHeight="false" outlineLevel="0" collapsed="false">
      <c r="A187" s="226"/>
    </row>
    <row r="188" customFormat="false" ht="11.25" hidden="false" customHeight="false" outlineLevel="0" collapsed="false">
      <c r="A188" s="226"/>
    </row>
    <row r="189" customFormat="false" ht="11.25" hidden="false" customHeight="false" outlineLevel="0" collapsed="false">
      <c r="A189" s="226"/>
    </row>
    <row r="190" customFormat="false" ht="11.25" hidden="false" customHeight="false" outlineLevel="0" collapsed="false">
      <c r="A190" s="226"/>
    </row>
    <row r="191" customFormat="false" ht="11.25" hidden="false" customHeight="false" outlineLevel="0" collapsed="false">
      <c r="A191" s="226"/>
    </row>
    <row r="192" customFormat="false" ht="11.25" hidden="false" customHeight="false" outlineLevel="0" collapsed="false">
      <c r="A192" s="226"/>
    </row>
    <row r="193" customFormat="false" ht="11.25" hidden="false" customHeight="false" outlineLevel="0" collapsed="false">
      <c r="A193" s="226"/>
    </row>
    <row r="194" customFormat="false" ht="11.25" hidden="false" customHeight="false" outlineLevel="0" collapsed="false">
      <c r="A194" s="226"/>
    </row>
    <row r="195" customFormat="false" ht="11.25" hidden="false" customHeight="false" outlineLevel="0" collapsed="false">
      <c r="A195" s="226"/>
    </row>
    <row r="196" customFormat="false" ht="11.25" hidden="false" customHeight="false" outlineLevel="0" collapsed="false">
      <c r="A196" s="226"/>
    </row>
    <row r="197" customFormat="false" ht="11.25" hidden="false" customHeight="false" outlineLevel="0" collapsed="false">
      <c r="A197" s="226"/>
    </row>
    <row r="198" customFormat="false" ht="11.25" hidden="false" customHeight="false" outlineLevel="0" collapsed="false">
      <c r="A198" s="226"/>
    </row>
    <row r="199" customFormat="false" ht="11.25" hidden="false" customHeight="false" outlineLevel="0" collapsed="false">
      <c r="A199" s="226"/>
    </row>
    <row r="200" customFormat="false" ht="11.25" hidden="false" customHeight="false" outlineLevel="0" collapsed="false">
      <c r="A200" s="226"/>
    </row>
    <row r="201" customFormat="false" ht="11.25" hidden="false" customHeight="false" outlineLevel="0" collapsed="false">
      <c r="A201" s="226"/>
    </row>
    <row r="202" customFormat="false" ht="11.25" hidden="false" customHeight="false" outlineLevel="0" collapsed="false">
      <c r="A202" s="226"/>
    </row>
    <row r="203" customFormat="false" ht="11.25" hidden="false" customHeight="false" outlineLevel="0" collapsed="false">
      <c r="A203" s="226"/>
    </row>
    <row r="204" customFormat="false" ht="11.25" hidden="false" customHeight="false" outlineLevel="0" collapsed="false">
      <c r="A204" s="226"/>
    </row>
    <row r="205" customFormat="false" ht="11.25" hidden="false" customHeight="false" outlineLevel="0" collapsed="false">
      <c r="A205" s="226"/>
    </row>
    <row r="206" customFormat="false" ht="11.25" hidden="false" customHeight="false" outlineLevel="0" collapsed="false">
      <c r="A206" s="226"/>
    </row>
    <row r="207" customFormat="false" ht="11.25" hidden="false" customHeight="false" outlineLevel="0" collapsed="false">
      <c r="A207" s="226"/>
    </row>
    <row r="208" customFormat="false" ht="11.25" hidden="false" customHeight="false" outlineLevel="0" collapsed="false">
      <c r="A208" s="226"/>
    </row>
    <row r="209" customFormat="false" ht="11.25" hidden="false" customHeight="false" outlineLevel="0" collapsed="false">
      <c r="A209" s="226"/>
    </row>
    <row r="210" customFormat="false" ht="11.25" hidden="false" customHeight="false" outlineLevel="0" collapsed="false">
      <c r="A210" s="226"/>
    </row>
    <row r="211" customFormat="false" ht="11.25" hidden="false" customHeight="false" outlineLevel="0" collapsed="false">
      <c r="A211" s="226"/>
    </row>
    <row r="212" customFormat="false" ht="11.25" hidden="false" customHeight="false" outlineLevel="0" collapsed="false">
      <c r="A212" s="226"/>
    </row>
    <row r="213" customFormat="false" ht="11.25" hidden="false" customHeight="false" outlineLevel="0" collapsed="false">
      <c r="A213" s="226"/>
    </row>
    <row r="214" customFormat="false" ht="11.25" hidden="false" customHeight="false" outlineLevel="0" collapsed="false">
      <c r="A214" s="226"/>
    </row>
    <row r="215" customFormat="false" ht="11.25" hidden="false" customHeight="false" outlineLevel="0" collapsed="false">
      <c r="A215" s="226"/>
    </row>
    <row r="216" customFormat="false" ht="11.25" hidden="false" customHeight="false" outlineLevel="0" collapsed="false">
      <c r="A216" s="226"/>
    </row>
    <row r="217" customFormat="false" ht="11.25" hidden="false" customHeight="false" outlineLevel="0" collapsed="false">
      <c r="A217" s="226"/>
    </row>
    <row r="218" customFormat="false" ht="11.25" hidden="false" customHeight="false" outlineLevel="0" collapsed="false">
      <c r="A218" s="226"/>
    </row>
    <row r="219" customFormat="false" ht="11.25" hidden="false" customHeight="false" outlineLevel="0" collapsed="false">
      <c r="A219" s="226"/>
    </row>
    <row r="220" customFormat="false" ht="11.25" hidden="false" customHeight="false" outlineLevel="0" collapsed="false">
      <c r="A220" s="226"/>
    </row>
    <row r="221" customFormat="false" ht="11.25" hidden="false" customHeight="false" outlineLevel="0" collapsed="false">
      <c r="A221" s="226"/>
    </row>
    <row r="222" customFormat="false" ht="11.25" hidden="false" customHeight="false" outlineLevel="0" collapsed="false">
      <c r="A222" s="226"/>
    </row>
    <row r="223" customFormat="false" ht="11.25" hidden="false" customHeight="false" outlineLevel="0" collapsed="false">
      <c r="A223" s="226"/>
    </row>
    <row r="224" customFormat="false" ht="11.25" hidden="false" customHeight="false" outlineLevel="0" collapsed="false">
      <c r="A224" s="226"/>
    </row>
    <row r="225" customFormat="false" ht="11.25" hidden="false" customHeight="false" outlineLevel="0" collapsed="false">
      <c r="A225" s="226"/>
    </row>
    <row r="226" customFormat="false" ht="11.25" hidden="false" customHeight="false" outlineLevel="0" collapsed="false">
      <c r="A226" s="226"/>
    </row>
    <row r="227" customFormat="false" ht="11.25" hidden="false" customHeight="false" outlineLevel="0" collapsed="false">
      <c r="A227" s="226"/>
    </row>
    <row r="228" customFormat="false" ht="11.25" hidden="false" customHeight="false" outlineLevel="0" collapsed="false">
      <c r="A228" s="226"/>
    </row>
    <row r="229" customFormat="false" ht="11.25" hidden="false" customHeight="false" outlineLevel="0" collapsed="false">
      <c r="A229" s="226"/>
    </row>
    <row r="230" customFormat="false" ht="11.25" hidden="false" customHeight="false" outlineLevel="0" collapsed="false">
      <c r="A230" s="226"/>
    </row>
    <row r="231" customFormat="false" ht="11.25" hidden="false" customHeight="false" outlineLevel="0" collapsed="false">
      <c r="A231" s="226"/>
    </row>
    <row r="232" customFormat="false" ht="11.25" hidden="false" customHeight="false" outlineLevel="0" collapsed="false">
      <c r="A232" s="226"/>
    </row>
    <row r="233" customFormat="false" ht="11.25" hidden="false" customHeight="false" outlineLevel="0" collapsed="false">
      <c r="A233" s="226"/>
    </row>
    <row r="234" customFormat="false" ht="11.25" hidden="false" customHeight="false" outlineLevel="0" collapsed="false">
      <c r="A234" s="226"/>
    </row>
    <row r="235" customFormat="false" ht="11.25" hidden="false" customHeight="false" outlineLevel="0" collapsed="false">
      <c r="A235" s="226"/>
    </row>
    <row r="236" customFormat="false" ht="11.25" hidden="false" customHeight="false" outlineLevel="0" collapsed="false">
      <c r="A236" s="226"/>
    </row>
    <row r="237" customFormat="false" ht="11.25" hidden="false" customHeight="false" outlineLevel="0" collapsed="false">
      <c r="A237" s="226"/>
    </row>
    <row r="238" customFormat="false" ht="11.25" hidden="false" customHeight="false" outlineLevel="0" collapsed="false">
      <c r="A238" s="226"/>
    </row>
    <row r="239" customFormat="false" ht="11.25" hidden="false" customHeight="false" outlineLevel="0" collapsed="false">
      <c r="A239" s="226"/>
    </row>
    <row r="240" customFormat="false" ht="11.25" hidden="false" customHeight="false" outlineLevel="0" collapsed="false">
      <c r="A240" s="226"/>
    </row>
    <row r="241" customFormat="false" ht="11.25" hidden="false" customHeight="false" outlineLevel="0" collapsed="false">
      <c r="A241" s="226"/>
    </row>
    <row r="242" customFormat="false" ht="11.25" hidden="false" customHeight="false" outlineLevel="0" collapsed="false">
      <c r="A242" s="226"/>
    </row>
    <row r="243" customFormat="false" ht="11.25" hidden="false" customHeight="false" outlineLevel="0" collapsed="false">
      <c r="A243" s="226"/>
    </row>
    <row r="244" customFormat="false" ht="11.25" hidden="false" customHeight="false" outlineLevel="0" collapsed="false">
      <c r="A244" s="226"/>
    </row>
    <row r="245" customFormat="false" ht="11.25" hidden="false" customHeight="false" outlineLevel="0" collapsed="false">
      <c r="A245" s="226"/>
    </row>
    <row r="246" customFormat="false" ht="11.25" hidden="false" customHeight="false" outlineLevel="0" collapsed="false">
      <c r="A246" s="226"/>
    </row>
    <row r="247" customFormat="false" ht="11.25" hidden="false" customHeight="false" outlineLevel="0" collapsed="false">
      <c r="A247" s="226"/>
    </row>
    <row r="248" customFormat="false" ht="11.25" hidden="false" customHeight="false" outlineLevel="0" collapsed="false">
      <c r="A248" s="226"/>
    </row>
    <row r="249" customFormat="false" ht="11.25" hidden="false" customHeight="false" outlineLevel="0" collapsed="false">
      <c r="A249" s="226"/>
    </row>
    <row r="250" customFormat="false" ht="11.25" hidden="false" customHeight="false" outlineLevel="0" collapsed="false">
      <c r="A250" s="226"/>
    </row>
    <row r="251" customFormat="false" ht="11.25" hidden="false" customHeight="false" outlineLevel="0" collapsed="false">
      <c r="A251" s="226"/>
    </row>
    <row r="252" customFormat="false" ht="11.25" hidden="false" customHeight="false" outlineLevel="0" collapsed="false">
      <c r="A252" s="226"/>
    </row>
    <row r="253" customFormat="false" ht="11.25" hidden="false" customHeight="false" outlineLevel="0" collapsed="false">
      <c r="A253" s="226"/>
    </row>
    <row r="254" customFormat="false" ht="11.25" hidden="false" customHeight="false" outlineLevel="0" collapsed="false">
      <c r="A254" s="226"/>
    </row>
    <row r="255" customFormat="false" ht="11.25" hidden="false" customHeight="false" outlineLevel="0" collapsed="false">
      <c r="A255" s="226"/>
    </row>
    <row r="256" customFormat="false" ht="11.25" hidden="false" customHeight="false" outlineLevel="0" collapsed="false">
      <c r="A256" s="226"/>
    </row>
    <row r="257" customFormat="false" ht="11.25" hidden="false" customHeight="false" outlineLevel="0" collapsed="false">
      <c r="A257" s="226"/>
    </row>
    <row r="258" customFormat="false" ht="11.25" hidden="false" customHeight="false" outlineLevel="0" collapsed="false">
      <c r="A258" s="226"/>
    </row>
    <row r="259" customFormat="false" ht="11.25" hidden="false" customHeight="false" outlineLevel="0" collapsed="false">
      <c r="A259" s="226"/>
    </row>
    <row r="260" customFormat="false" ht="11.25" hidden="false" customHeight="false" outlineLevel="0" collapsed="false">
      <c r="A260" s="226"/>
    </row>
    <row r="261" customFormat="false" ht="11.25" hidden="false" customHeight="false" outlineLevel="0" collapsed="false">
      <c r="A261" s="226"/>
    </row>
    <row r="262" customFormat="false" ht="11.25" hidden="false" customHeight="false" outlineLevel="0" collapsed="false">
      <c r="A262" s="226"/>
    </row>
    <row r="263" customFormat="false" ht="11.25" hidden="false" customHeight="false" outlineLevel="0" collapsed="false">
      <c r="A263" s="226"/>
    </row>
    <row r="264" customFormat="false" ht="11.25" hidden="false" customHeight="false" outlineLevel="0" collapsed="false">
      <c r="A264" s="226"/>
    </row>
    <row r="265" customFormat="false" ht="11.25" hidden="false" customHeight="false" outlineLevel="0" collapsed="false">
      <c r="A265" s="226"/>
    </row>
    <row r="266" customFormat="false" ht="11.25" hidden="false" customHeight="false" outlineLevel="0" collapsed="false">
      <c r="A266" s="226"/>
    </row>
    <row r="267" customFormat="false" ht="11.25" hidden="false" customHeight="false" outlineLevel="0" collapsed="false">
      <c r="A267" s="226"/>
    </row>
    <row r="268" customFormat="false" ht="11.25" hidden="false" customHeight="false" outlineLevel="0" collapsed="false">
      <c r="A268" s="226"/>
    </row>
    <row r="269" customFormat="false" ht="11.25" hidden="false" customHeight="false" outlineLevel="0" collapsed="false">
      <c r="A269" s="226"/>
    </row>
    <row r="270" customFormat="false" ht="11.25" hidden="false" customHeight="false" outlineLevel="0" collapsed="false">
      <c r="A270" s="226"/>
    </row>
    <row r="271" customFormat="false" ht="11.25" hidden="false" customHeight="false" outlineLevel="0" collapsed="false">
      <c r="A271" s="228"/>
    </row>
    <row r="272" customFormat="false" ht="11.25" hidden="false" customHeight="false" outlineLevel="0" collapsed="false">
      <c r="A272" s="228"/>
    </row>
    <row r="273" customFormat="false" ht="11.25" hidden="false" customHeight="false" outlineLevel="0" collapsed="false">
      <c r="A273" s="228"/>
    </row>
    <row r="274" customFormat="false" ht="11.25" hidden="false" customHeight="false" outlineLevel="0" collapsed="false">
      <c r="A274" s="228"/>
    </row>
    <row r="275" customFormat="false" ht="11.25" hidden="false" customHeight="false" outlineLevel="0" collapsed="false">
      <c r="A275" s="228"/>
    </row>
    <row r="276" customFormat="false" ht="11.25" hidden="false" customHeight="false" outlineLevel="0" collapsed="false">
      <c r="A276" s="228"/>
    </row>
    <row r="277" customFormat="false" ht="11.25" hidden="false" customHeight="false" outlineLevel="0" collapsed="false">
      <c r="A277" s="228"/>
    </row>
    <row r="278" customFormat="false" ht="11.25" hidden="false" customHeight="false" outlineLevel="0" collapsed="false">
      <c r="A278" s="228"/>
    </row>
    <row r="279" customFormat="false" ht="11.25" hidden="false" customHeight="false" outlineLevel="0" collapsed="false">
      <c r="A279" s="228"/>
    </row>
    <row r="280" customFormat="false" ht="11.25" hidden="false" customHeight="false" outlineLevel="0" collapsed="false">
      <c r="A280" s="228"/>
    </row>
    <row r="281" customFormat="false" ht="11.25" hidden="false" customHeight="false" outlineLevel="0" collapsed="false">
      <c r="A281" s="228"/>
    </row>
    <row r="282" customFormat="false" ht="11.25" hidden="false" customHeight="false" outlineLevel="0" collapsed="false">
      <c r="A282" s="228"/>
    </row>
    <row r="283" customFormat="false" ht="11.25" hidden="false" customHeight="false" outlineLevel="0" collapsed="false">
      <c r="A283" s="228"/>
    </row>
    <row r="284" customFormat="false" ht="11.25" hidden="false" customHeight="false" outlineLevel="0" collapsed="false">
      <c r="A284" s="228"/>
    </row>
    <row r="285" customFormat="false" ht="11.25" hidden="false" customHeight="false" outlineLevel="0" collapsed="false">
      <c r="A285" s="228"/>
    </row>
    <row r="286" customFormat="false" ht="11.25" hidden="false" customHeight="false" outlineLevel="0" collapsed="false">
      <c r="A286" s="228"/>
    </row>
    <row r="287" customFormat="false" ht="11.25" hidden="false" customHeight="false" outlineLevel="0" collapsed="false">
      <c r="A287" s="228"/>
    </row>
    <row r="288" customFormat="false" ht="11.25" hidden="false" customHeight="false" outlineLevel="0" collapsed="false">
      <c r="A288" s="228"/>
    </row>
    <row r="289" customFormat="false" ht="11.25" hidden="false" customHeight="false" outlineLevel="0" collapsed="false">
      <c r="A289" s="228"/>
    </row>
    <row r="290" customFormat="false" ht="11.25" hidden="false" customHeight="false" outlineLevel="0" collapsed="false">
      <c r="A290" s="228"/>
    </row>
    <row r="291" customFormat="false" ht="11.25" hidden="false" customHeight="false" outlineLevel="0" collapsed="false">
      <c r="A291" s="228"/>
    </row>
    <row r="292" customFormat="false" ht="11.25" hidden="false" customHeight="false" outlineLevel="0" collapsed="false">
      <c r="A292" s="228"/>
    </row>
    <row r="293" customFormat="false" ht="11.25" hidden="false" customHeight="false" outlineLevel="0" collapsed="false">
      <c r="A293" s="228"/>
    </row>
    <row r="294" customFormat="false" ht="11.25" hidden="false" customHeight="false" outlineLevel="0" collapsed="false">
      <c r="A294" s="228"/>
    </row>
    <row r="295" customFormat="false" ht="11.25" hidden="false" customHeight="false" outlineLevel="0" collapsed="false">
      <c r="A295" s="228"/>
    </row>
    <row r="296" customFormat="false" ht="11.25" hidden="false" customHeight="false" outlineLevel="0" collapsed="false">
      <c r="A296" s="228"/>
    </row>
    <row r="297" customFormat="false" ht="11.25" hidden="false" customHeight="false" outlineLevel="0" collapsed="false">
      <c r="A297" s="228"/>
    </row>
    <row r="298" customFormat="false" ht="11.25" hidden="false" customHeight="false" outlineLevel="0" collapsed="false">
      <c r="A298" s="228"/>
    </row>
    <row r="299" customFormat="false" ht="11.25" hidden="false" customHeight="false" outlineLevel="0" collapsed="false">
      <c r="A299" s="228"/>
    </row>
    <row r="300" customFormat="false" ht="11.25" hidden="false" customHeight="false" outlineLevel="0" collapsed="false">
      <c r="A300" s="228"/>
    </row>
    <row r="301" customFormat="false" ht="11.25" hidden="false" customHeight="false" outlineLevel="0" collapsed="false">
      <c r="A301" s="228"/>
    </row>
    <row r="302" customFormat="false" ht="11.25" hidden="false" customHeight="false" outlineLevel="0" collapsed="false">
      <c r="A302" s="228"/>
    </row>
    <row r="303" customFormat="false" ht="11.25" hidden="false" customHeight="false" outlineLevel="0" collapsed="false">
      <c r="A303" s="228"/>
    </row>
    <row r="304" customFormat="false" ht="11.25" hidden="false" customHeight="false" outlineLevel="0" collapsed="false">
      <c r="A304" s="228"/>
    </row>
    <row r="305" customFormat="false" ht="11.25" hidden="false" customHeight="false" outlineLevel="0" collapsed="false">
      <c r="A305" s="228"/>
    </row>
    <row r="306" customFormat="false" ht="11.25" hidden="false" customHeight="false" outlineLevel="0" collapsed="false">
      <c r="A306" s="228"/>
    </row>
    <row r="307" customFormat="false" ht="11.25" hidden="false" customHeight="false" outlineLevel="0" collapsed="false">
      <c r="A307" s="228"/>
    </row>
    <row r="308" customFormat="false" ht="11.25" hidden="false" customHeight="false" outlineLevel="0" collapsed="false">
      <c r="A308" s="228"/>
    </row>
    <row r="309" customFormat="false" ht="11.25" hidden="false" customHeight="false" outlineLevel="0" collapsed="false">
      <c r="A309" s="228"/>
    </row>
    <row r="310" customFormat="false" ht="11.25" hidden="false" customHeight="false" outlineLevel="0" collapsed="false">
      <c r="A310" s="228"/>
    </row>
    <row r="311" customFormat="false" ht="11.25" hidden="false" customHeight="false" outlineLevel="0" collapsed="false">
      <c r="A311" s="228"/>
    </row>
    <row r="312" customFormat="false" ht="11.25" hidden="false" customHeight="false" outlineLevel="0" collapsed="false">
      <c r="A312" s="228"/>
    </row>
    <row r="313" customFormat="false" ht="11.25" hidden="false" customHeight="false" outlineLevel="0" collapsed="false">
      <c r="A313" s="228"/>
    </row>
    <row r="314" customFormat="false" ht="11.25" hidden="false" customHeight="false" outlineLevel="0" collapsed="false">
      <c r="A314" s="228"/>
    </row>
    <row r="315" customFormat="false" ht="11.25" hidden="false" customHeight="false" outlineLevel="0" collapsed="false">
      <c r="A315" s="228"/>
    </row>
    <row r="316" customFormat="false" ht="11.25" hidden="false" customHeight="false" outlineLevel="0" collapsed="false">
      <c r="A316" s="228"/>
    </row>
    <row r="317" customFormat="false" ht="11.25" hidden="false" customHeight="false" outlineLevel="0" collapsed="false">
      <c r="A317" s="228"/>
    </row>
    <row r="318" customFormat="false" ht="11.25" hidden="false" customHeight="false" outlineLevel="0" collapsed="false">
      <c r="A318" s="228"/>
    </row>
    <row r="319" customFormat="false" ht="11.25" hidden="false" customHeight="false" outlineLevel="0" collapsed="false">
      <c r="A319" s="228"/>
    </row>
    <row r="320" customFormat="false" ht="11.25" hidden="false" customHeight="false" outlineLevel="0" collapsed="false">
      <c r="A320" s="228"/>
    </row>
    <row r="321" customFormat="false" ht="11.25" hidden="false" customHeight="false" outlineLevel="0" collapsed="false">
      <c r="A321" s="228"/>
    </row>
    <row r="322" customFormat="false" ht="11.25" hidden="false" customHeight="false" outlineLevel="0" collapsed="false">
      <c r="A322" s="228"/>
    </row>
    <row r="323" customFormat="false" ht="11.25" hidden="false" customHeight="false" outlineLevel="0" collapsed="false">
      <c r="A323" s="228"/>
    </row>
    <row r="324" customFormat="false" ht="11.25" hidden="false" customHeight="false" outlineLevel="0" collapsed="false">
      <c r="A324" s="228"/>
    </row>
    <row r="325" customFormat="false" ht="11.25" hidden="false" customHeight="false" outlineLevel="0" collapsed="false">
      <c r="A325" s="228"/>
    </row>
    <row r="326" customFormat="false" ht="11.25" hidden="false" customHeight="false" outlineLevel="0" collapsed="false">
      <c r="A326" s="228"/>
    </row>
    <row r="327" customFormat="false" ht="11.25" hidden="false" customHeight="false" outlineLevel="0" collapsed="false">
      <c r="A327" s="228"/>
    </row>
    <row r="328" customFormat="false" ht="11.25" hidden="false" customHeight="false" outlineLevel="0" collapsed="false">
      <c r="A328" s="228"/>
    </row>
    <row r="329" customFormat="false" ht="11.25" hidden="false" customHeight="false" outlineLevel="0" collapsed="false">
      <c r="A329" s="228"/>
    </row>
    <row r="330" customFormat="false" ht="11.25" hidden="false" customHeight="false" outlineLevel="0" collapsed="false">
      <c r="A330" s="228"/>
    </row>
    <row r="331" customFormat="false" ht="11.25" hidden="false" customHeight="false" outlineLevel="0" collapsed="false">
      <c r="A331" s="228"/>
    </row>
    <row r="332" customFormat="false" ht="11.25" hidden="false" customHeight="false" outlineLevel="0" collapsed="false">
      <c r="A332" s="228"/>
    </row>
    <row r="333" customFormat="false" ht="11.25" hidden="false" customHeight="false" outlineLevel="0" collapsed="false">
      <c r="A333" s="228"/>
    </row>
    <row r="334" customFormat="false" ht="11.25" hidden="false" customHeight="false" outlineLevel="0" collapsed="false">
      <c r="A334" s="228"/>
    </row>
    <row r="335" customFormat="false" ht="11.25" hidden="false" customHeight="false" outlineLevel="0" collapsed="false">
      <c r="A335" s="228"/>
    </row>
    <row r="336" customFormat="false" ht="11.25" hidden="false" customHeight="false" outlineLevel="0" collapsed="false">
      <c r="A336" s="228"/>
    </row>
    <row r="337" customFormat="false" ht="11.25" hidden="false" customHeight="false" outlineLevel="0" collapsed="false">
      <c r="A337" s="228"/>
    </row>
    <row r="338" customFormat="false" ht="11.25" hidden="false" customHeight="false" outlineLevel="0" collapsed="false">
      <c r="A338" s="228"/>
    </row>
    <row r="339" customFormat="false" ht="11.25" hidden="false" customHeight="false" outlineLevel="0" collapsed="false">
      <c r="A339" s="228"/>
    </row>
    <row r="340" customFormat="false" ht="11.25" hidden="false" customHeight="false" outlineLevel="0" collapsed="false">
      <c r="A340" s="228"/>
    </row>
    <row r="341" customFormat="false" ht="11.25" hidden="false" customHeight="false" outlineLevel="0" collapsed="false">
      <c r="A341" s="228"/>
    </row>
    <row r="342" customFormat="false" ht="11.25" hidden="false" customHeight="false" outlineLevel="0" collapsed="false">
      <c r="A342" s="228"/>
    </row>
    <row r="343" customFormat="false" ht="11.25" hidden="false" customHeight="false" outlineLevel="0" collapsed="false">
      <c r="A343" s="228"/>
    </row>
    <row r="344" customFormat="false" ht="11.25" hidden="false" customHeight="false" outlineLevel="0" collapsed="false">
      <c r="A344" s="228"/>
    </row>
    <row r="345" customFormat="false" ht="11.25" hidden="false" customHeight="false" outlineLevel="0" collapsed="false">
      <c r="A345" s="228"/>
    </row>
    <row r="346" customFormat="false" ht="11.25" hidden="false" customHeight="false" outlineLevel="0" collapsed="false">
      <c r="A346" s="228"/>
    </row>
    <row r="347" customFormat="false" ht="11.25" hidden="false" customHeight="false" outlineLevel="0" collapsed="false">
      <c r="A347" s="228"/>
    </row>
    <row r="348" customFormat="false" ht="11.25" hidden="false" customHeight="false" outlineLevel="0" collapsed="false">
      <c r="A348" s="228"/>
    </row>
    <row r="349" customFormat="false" ht="11.25" hidden="false" customHeight="false" outlineLevel="0" collapsed="false">
      <c r="A349" s="228"/>
    </row>
    <row r="350" customFormat="false" ht="11.25" hidden="false" customHeight="false" outlineLevel="0" collapsed="false">
      <c r="A350" s="228"/>
    </row>
    <row r="351" customFormat="false" ht="11.25" hidden="false" customHeight="false" outlineLevel="0" collapsed="false">
      <c r="A351" s="228"/>
    </row>
    <row r="352" customFormat="false" ht="11.25" hidden="false" customHeight="false" outlineLevel="0" collapsed="false">
      <c r="A352" s="228"/>
    </row>
    <row r="353" customFormat="false" ht="11.25" hidden="false" customHeight="false" outlineLevel="0" collapsed="false">
      <c r="A353" s="228"/>
    </row>
    <row r="354" customFormat="false" ht="11.25" hidden="false" customHeight="false" outlineLevel="0" collapsed="false">
      <c r="A354" s="228"/>
    </row>
    <row r="355" customFormat="false" ht="11.25" hidden="false" customHeight="false" outlineLevel="0" collapsed="false">
      <c r="A355" s="228"/>
    </row>
    <row r="356" customFormat="false" ht="11.25" hidden="false" customHeight="false" outlineLevel="0" collapsed="false">
      <c r="A356" s="228"/>
    </row>
    <row r="357" customFormat="false" ht="11.25" hidden="false" customHeight="false" outlineLevel="0" collapsed="false">
      <c r="A357" s="228"/>
    </row>
    <row r="358" customFormat="false" ht="11.25" hidden="false" customHeight="false" outlineLevel="0" collapsed="false">
      <c r="A358" s="228"/>
    </row>
    <row r="359" customFormat="false" ht="11.25" hidden="false" customHeight="false" outlineLevel="0" collapsed="false">
      <c r="A359" s="228"/>
    </row>
    <row r="360" customFormat="false" ht="11.25" hidden="false" customHeight="false" outlineLevel="0" collapsed="false">
      <c r="A360" s="228"/>
    </row>
    <row r="361" customFormat="false" ht="11.25" hidden="false" customHeight="false" outlineLevel="0" collapsed="false">
      <c r="A361" s="228"/>
    </row>
    <row r="362" customFormat="false" ht="11.25" hidden="false" customHeight="false" outlineLevel="0" collapsed="false">
      <c r="A362" s="228"/>
    </row>
    <row r="363" customFormat="false" ht="11.25" hidden="false" customHeight="false" outlineLevel="0" collapsed="false">
      <c r="A363" s="228"/>
    </row>
    <row r="364" customFormat="false" ht="11.25" hidden="false" customHeight="false" outlineLevel="0" collapsed="false">
      <c r="A364" s="228"/>
    </row>
    <row r="365" customFormat="false" ht="11.25" hidden="false" customHeight="false" outlineLevel="0" collapsed="false">
      <c r="A365" s="228"/>
    </row>
    <row r="366" customFormat="false" ht="11.25" hidden="false" customHeight="false" outlineLevel="0" collapsed="false">
      <c r="A366" s="228"/>
    </row>
    <row r="367" customFormat="false" ht="11.25" hidden="false" customHeight="false" outlineLevel="0" collapsed="false">
      <c r="A367" s="228"/>
    </row>
    <row r="368" customFormat="false" ht="11.25" hidden="false" customHeight="false" outlineLevel="0" collapsed="false">
      <c r="A368" s="228"/>
    </row>
    <row r="369" customFormat="false" ht="11.25" hidden="false" customHeight="false" outlineLevel="0" collapsed="false">
      <c r="A369" s="228"/>
    </row>
    <row r="370" customFormat="false" ht="11.25" hidden="false" customHeight="false" outlineLevel="0" collapsed="false">
      <c r="A370" s="228"/>
    </row>
    <row r="371" customFormat="false" ht="11.25" hidden="false" customHeight="false" outlineLevel="0" collapsed="false">
      <c r="A371" s="228"/>
    </row>
    <row r="372" customFormat="false" ht="11.25" hidden="false" customHeight="false" outlineLevel="0" collapsed="false">
      <c r="A372" s="228"/>
    </row>
    <row r="373" customFormat="false" ht="11.25" hidden="false" customHeight="false" outlineLevel="0" collapsed="false">
      <c r="A373" s="228"/>
    </row>
    <row r="374" customFormat="false" ht="11.25" hidden="false" customHeight="false" outlineLevel="0" collapsed="false">
      <c r="A374" s="228"/>
    </row>
    <row r="375" customFormat="false" ht="11.25" hidden="false" customHeight="false" outlineLevel="0" collapsed="false">
      <c r="A375" s="228"/>
    </row>
    <row r="376" customFormat="false" ht="11.25" hidden="false" customHeight="false" outlineLevel="0" collapsed="false">
      <c r="A376" s="228"/>
    </row>
    <row r="377" customFormat="false" ht="11.25" hidden="false" customHeight="false" outlineLevel="0" collapsed="false">
      <c r="A377" s="228"/>
    </row>
    <row r="378" customFormat="false" ht="11.25" hidden="false" customHeight="false" outlineLevel="0" collapsed="false">
      <c r="A378" s="228"/>
    </row>
    <row r="379" customFormat="false" ht="11.25" hidden="false" customHeight="false" outlineLevel="0" collapsed="false">
      <c r="A379" s="228"/>
    </row>
    <row r="380" customFormat="false" ht="11.25" hidden="false" customHeight="false" outlineLevel="0" collapsed="false">
      <c r="A380" s="228"/>
    </row>
    <row r="381" customFormat="false" ht="11.25" hidden="false" customHeight="false" outlineLevel="0" collapsed="false">
      <c r="A381" s="228"/>
    </row>
    <row r="382" customFormat="false" ht="11.25" hidden="false" customHeight="false" outlineLevel="0" collapsed="false">
      <c r="A382" s="228"/>
    </row>
    <row r="383" customFormat="false" ht="11.25" hidden="false" customHeight="false" outlineLevel="0" collapsed="false">
      <c r="A383" s="228"/>
    </row>
    <row r="384" customFormat="false" ht="11.25" hidden="false" customHeight="false" outlineLevel="0" collapsed="false">
      <c r="A384" s="228"/>
    </row>
    <row r="385" customFormat="false" ht="11.25" hidden="false" customHeight="false" outlineLevel="0" collapsed="false">
      <c r="A385" s="228"/>
    </row>
    <row r="386" customFormat="false" ht="11.25" hidden="false" customHeight="false" outlineLevel="0" collapsed="false">
      <c r="A386" s="228"/>
    </row>
    <row r="387" customFormat="false" ht="11.25" hidden="false" customHeight="false" outlineLevel="0" collapsed="false">
      <c r="A387" s="228"/>
    </row>
    <row r="388" customFormat="false" ht="11.25" hidden="false" customHeight="false" outlineLevel="0" collapsed="false">
      <c r="A388" s="228"/>
    </row>
    <row r="389" customFormat="false" ht="11.25" hidden="false" customHeight="false" outlineLevel="0" collapsed="false">
      <c r="A389" s="228"/>
    </row>
    <row r="390" customFormat="false" ht="11.25" hidden="false" customHeight="false" outlineLevel="0" collapsed="false">
      <c r="A390" s="228"/>
    </row>
    <row r="391" customFormat="false" ht="11.25" hidden="false" customHeight="false" outlineLevel="0" collapsed="false">
      <c r="A391" s="228"/>
    </row>
    <row r="392" customFormat="false" ht="11.25" hidden="false" customHeight="false" outlineLevel="0" collapsed="false">
      <c r="A392" s="228"/>
    </row>
    <row r="393" customFormat="false" ht="11.25" hidden="false" customHeight="false" outlineLevel="0" collapsed="false">
      <c r="A393" s="228"/>
    </row>
    <row r="394" customFormat="false" ht="11.25" hidden="false" customHeight="false" outlineLevel="0" collapsed="false">
      <c r="A394" s="228"/>
    </row>
    <row r="395" customFormat="false" ht="11.25" hidden="false" customHeight="false" outlineLevel="0" collapsed="false">
      <c r="A395" s="228"/>
    </row>
    <row r="396" customFormat="false" ht="11.25" hidden="false" customHeight="false" outlineLevel="0" collapsed="false">
      <c r="A396" s="228"/>
    </row>
    <row r="397" customFormat="false" ht="11.25" hidden="false" customHeight="false" outlineLevel="0" collapsed="false">
      <c r="A397" s="228"/>
    </row>
    <row r="398" customFormat="false" ht="11.25" hidden="false" customHeight="false" outlineLevel="0" collapsed="false">
      <c r="A398" s="228"/>
    </row>
    <row r="399" customFormat="false" ht="11.25" hidden="false" customHeight="false" outlineLevel="0" collapsed="false">
      <c r="A399" s="228"/>
    </row>
    <row r="400" customFormat="false" ht="11.25" hidden="false" customHeight="false" outlineLevel="0" collapsed="false">
      <c r="A400" s="228"/>
    </row>
    <row r="401" customFormat="false" ht="11.25" hidden="false" customHeight="false" outlineLevel="0" collapsed="false">
      <c r="A401" s="228"/>
    </row>
    <row r="402" customFormat="false" ht="11.25" hidden="false" customHeight="false" outlineLevel="0" collapsed="false">
      <c r="A402" s="228"/>
    </row>
    <row r="403" customFormat="false" ht="11.25" hidden="false" customHeight="false" outlineLevel="0" collapsed="false">
      <c r="A403" s="228"/>
    </row>
    <row r="404" customFormat="false" ht="11.25" hidden="false" customHeight="false" outlineLevel="0" collapsed="false">
      <c r="A404" s="228"/>
    </row>
    <row r="405" customFormat="false" ht="11.25" hidden="false" customHeight="false" outlineLevel="0" collapsed="false">
      <c r="A405" s="228"/>
    </row>
    <row r="406" customFormat="false" ht="11.25" hidden="false" customHeight="false" outlineLevel="0" collapsed="false">
      <c r="A406" s="228"/>
    </row>
    <row r="407" customFormat="false" ht="11.25" hidden="false" customHeight="false" outlineLevel="0" collapsed="false">
      <c r="A407" s="228"/>
    </row>
    <row r="408" customFormat="false" ht="11.25" hidden="false" customHeight="false" outlineLevel="0" collapsed="false">
      <c r="A408" s="228"/>
    </row>
    <row r="409" customFormat="false" ht="11.25" hidden="false" customHeight="false" outlineLevel="0" collapsed="false">
      <c r="A409" s="228"/>
    </row>
    <row r="410" customFormat="false" ht="11.25" hidden="false" customHeight="false" outlineLevel="0" collapsed="false">
      <c r="A410" s="228"/>
    </row>
    <row r="411" customFormat="false" ht="11.25" hidden="false" customHeight="false" outlineLevel="0" collapsed="false">
      <c r="A411" s="228"/>
    </row>
    <row r="412" customFormat="false" ht="11.25" hidden="false" customHeight="false" outlineLevel="0" collapsed="false">
      <c r="A412" s="228"/>
    </row>
    <row r="413" customFormat="false" ht="11.25" hidden="false" customHeight="false" outlineLevel="0" collapsed="false">
      <c r="A413" s="228"/>
    </row>
    <row r="414" customFormat="false" ht="11.25" hidden="false" customHeight="false" outlineLevel="0" collapsed="false">
      <c r="A414" s="228"/>
    </row>
    <row r="415" customFormat="false" ht="11.25" hidden="false" customHeight="false" outlineLevel="0" collapsed="false">
      <c r="A415" s="228"/>
    </row>
    <row r="416" customFormat="false" ht="11.25" hidden="false" customHeight="false" outlineLevel="0" collapsed="false">
      <c r="A416" s="228"/>
    </row>
    <row r="417" customFormat="false" ht="11.25" hidden="false" customHeight="false" outlineLevel="0" collapsed="false">
      <c r="A417" s="228"/>
    </row>
    <row r="418" customFormat="false" ht="11.25" hidden="false" customHeight="false" outlineLevel="0" collapsed="false">
      <c r="A418" s="228"/>
    </row>
    <row r="419" customFormat="false" ht="11.25" hidden="false" customHeight="false" outlineLevel="0" collapsed="false">
      <c r="A419" s="228"/>
    </row>
    <row r="420" customFormat="false" ht="11.25" hidden="false" customHeight="false" outlineLevel="0" collapsed="false">
      <c r="A420" s="228"/>
    </row>
    <row r="421" customFormat="false" ht="11.25" hidden="false" customHeight="false" outlineLevel="0" collapsed="false">
      <c r="A421" s="228"/>
    </row>
    <row r="422" customFormat="false" ht="11.25" hidden="false" customHeight="false" outlineLevel="0" collapsed="false">
      <c r="A422" s="228"/>
    </row>
    <row r="423" customFormat="false" ht="11.25" hidden="false" customHeight="false" outlineLevel="0" collapsed="false">
      <c r="A423" s="228"/>
    </row>
    <row r="424" customFormat="false" ht="11.25" hidden="false" customHeight="false" outlineLevel="0" collapsed="false">
      <c r="A424" s="228"/>
    </row>
    <row r="425" customFormat="false" ht="11.25" hidden="false" customHeight="false" outlineLevel="0" collapsed="false">
      <c r="A425" s="228"/>
    </row>
    <row r="426" customFormat="false" ht="11.25" hidden="false" customHeight="false" outlineLevel="0" collapsed="false">
      <c r="A426" s="228"/>
    </row>
    <row r="427" customFormat="false" ht="11.25" hidden="false" customHeight="false" outlineLevel="0" collapsed="false">
      <c r="A427" s="228"/>
    </row>
    <row r="428" customFormat="false" ht="11.25" hidden="false" customHeight="false" outlineLevel="0" collapsed="false">
      <c r="A428" s="228"/>
    </row>
    <row r="429" customFormat="false" ht="11.25" hidden="false" customHeight="false" outlineLevel="0" collapsed="false">
      <c r="A429" s="228"/>
    </row>
    <row r="430" customFormat="false" ht="11.25" hidden="false" customHeight="false" outlineLevel="0" collapsed="false">
      <c r="A430" s="228"/>
    </row>
    <row r="431" customFormat="false" ht="11.25" hidden="false" customHeight="false" outlineLevel="0" collapsed="false">
      <c r="A431" s="228"/>
    </row>
    <row r="432" customFormat="false" ht="11.25" hidden="false" customHeight="false" outlineLevel="0" collapsed="false">
      <c r="A432" s="228"/>
    </row>
    <row r="433" customFormat="false" ht="11.25" hidden="false" customHeight="false" outlineLevel="0" collapsed="false">
      <c r="A433" s="228"/>
    </row>
    <row r="434" customFormat="false" ht="11.25" hidden="false" customHeight="false" outlineLevel="0" collapsed="false">
      <c r="A434" s="228"/>
    </row>
    <row r="435" customFormat="false" ht="11.25" hidden="false" customHeight="false" outlineLevel="0" collapsed="false">
      <c r="A435" s="228"/>
    </row>
    <row r="436" customFormat="false" ht="11.25" hidden="false" customHeight="false" outlineLevel="0" collapsed="false">
      <c r="A436" s="228"/>
    </row>
    <row r="437" customFormat="false" ht="11.25" hidden="false" customHeight="false" outlineLevel="0" collapsed="false">
      <c r="A437" s="228"/>
    </row>
    <row r="438" customFormat="false" ht="11.25" hidden="false" customHeight="false" outlineLevel="0" collapsed="false">
      <c r="A438" s="228"/>
    </row>
    <row r="439" customFormat="false" ht="11.25" hidden="false" customHeight="false" outlineLevel="0" collapsed="false">
      <c r="A439" s="228"/>
    </row>
    <row r="440" customFormat="false" ht="11.25" hidden="false" customHeight="false" outlineLevel="0" collapsed="false">
      <c r="A440" s="228"/>
    </row>
    <row r="441" customFormat="false" ht="11.25" hidden="false" customHeight="false" outlineLevel="0" collapsed="false">
      <c r="A441" s="228"/>
    </row>
    <row r="442" customFormat="false" ht="11.25" hidden="false" customHeight="false" outlineLevel="0" collapsed="false">
      <c r="A442" s="228"/>
    </row>
    <row r="443" customFormat="false" ht="11.25" hidden="false" customHeight="false" outlineLevel="0" collapsed="false">
      <c r="A443" s="228"/>
    </row>
    <row r="444" customFormat="false" ht="11.25" hidden="false" customHeight="false" outlineLevel="0" collapsed="false">
      <c r="A444" s="228"/>
    </row>
    <row r="445" customFormat="false" ht="11.25" hidden="false" customHeight="false" outlineLevel="0" collapsed="false">
      <c r="A445" s="228"/>
    </row>
    <row r="446" customFormat="false" ht="11.25" hidden="false" customHeight="false" outlineLevel="0" collapsed="false">
      <c r="A446" s="228"/>
    </row>
    <row r="447" customFormat="false" ht="11.25" hidden="false" customHeight="false" outlineLevel="0" collapsed="false">
      <c r="A447" s="228"/>
    </row>
    <row r="448" customFormat="false" ht="11.25" hidden="false" customHeight="false" outlineLevel="0" collapsed="false">
      <c r="A448" s="228"/>
    </row>
    <row r="449" customFormat="false" ht="11.25" hidden="false" customHeight="false" outlineLevel="0" collapsed="false">
      <c r="A449" s="228"/>
    </row>
    <row r="450" customFormat="false" ht="11.25" hidden="false" customHeight="false" outlineLevel="0" collapsed="false">
      <c r="A450" s="228"/>
    </row>
    <row r="451" customFormat="false" ht="11.25" hidden="false" customHeight="false" outlineLevel="0" collapsed="false">
      <c r="A451" s="228"/>
    </row>
    <row r="452" customFormat="false" ht="11.25" hidden="false" customHeight="false" outlineLevel="0" collapsed="false">
      <c r="A452" s="228"/>
    </row>
    <row r="453" customFormat="false" ht="11.25" hidden="false" customHeight="false" outlineLevel="0" collapsed="false">
      <c r="A453" s="228"/>
    </row>
    <row r="454" customFormat="false" ht="11.25" hidden="false" customHeight="false" outlineLevel="0" collapsed="false">
      <c r="A454" s="228"/>
    </row>
    <row r="455" customFormat="false" ht="11.25" hidden="false" customHeight="false" outlineLevel="0" collapsed="false">
      <c r="A455" s="228"/>
    </row>
    <row r="456" customFormat="false" ht="11.25" hidden="false" customHeight="false" outlineLevel="0" collapsed="false">
      <c r="A456" s="228"/>
    </row>
    <row r="457" customFormat="false" ht="11.25" hidden="false" customHeight="false" outlineLevel="0" collapsed="false">
      <c r="A457" s="228"/>
    </row>
    <row r="458" customFormat="false" ht="11.25" hidden="false" customHeight="false" outlineLevel="0" collapsed="false">
      <c r="A458" s="228"/>
    </row>
    <row r="459" customFormat="false" ht="11.25" hidden="false" customHeight="false" outlineLevel="0" collapsed="false">
      <c r="A459" s="228"/>
    </row>
    <row r="460" customFormat="false" ht="11.25" hidden="false" customHeight="false" outlineLevel="0" collapsed="false">
      <c r="A460" s="228"/>
    </row>
    <row r="461" customFormat="false" ht="11.25" hidden="false" customHeight="false" outlineLevel="0" collapsed="false">
      <c r="A461" s="228"/>
    </row>
    <row r="462" customFormat="false" ht="11.25" hidden="false" customHeight="false" outlineLevel="0" collapsed="false">
      <c r="A462" s="228"/>
    </row>
    <row r="463" customFormat="false" ht="11.25" hidden="false" customHeight="false" outlineLevel="0" collapsed="false">
      <c r="A463" s="228"/>
    </row>
    <row r="464" customFormat="false" ht="11.25" hidden="false" customHeight="false" outlineLevel="0" collapsed="false">
      <c r="A464" s="228"/>
    </row>
    <row r="465" customFormat="false" ht="11.25" hidden="false" customHeight="false" outlineLevel="0" collapsed="false">
      <c r="A465" s="228"/>
    </row>
    <row r="466" customFormat="false" ht="11.25" hidden="false" customHeight="false" outlineLevel="0" collapsed="false">
      <c r="A466" s="228"/>
    </row>
    <row r="467" customFormat="false" ht="11.25" hidden="false" customHeight="false" outlineLevel="0" collapsed="false">
      <c r="A467" s="228"/>
    </row>
    <row r="468" customFormat="false" ht="11.25" hidden="false" customHeight="false" outlineLevel="0" collapsed="false">
      <c r="A468" s="228"/>
    </row>
    <row r="469" customFormat="false" ht="11.25" hidden="false" customHeight="false" outlineLevel="0" collapsed="false">
      <c r="A469" s="228"/>
    </row>
    <row r="470" customFormat="false" ht="11.25" hidden="false" customHeight="false" outlineLevel="0" collapsed="false">
      <c r="A470" s="228"/>
    </row>
    <row r="471" customFormat="false" ht="11.25" hidden="false" customHeight="false" outlineLevel="0" collapsed="false">
      <c r="A471" s="228"/>
    </row>
    <row r="472" customFormat="false" ht="11.25" hidden="false" customHeight="false" outlineLevel="0" collapsed="false">
      <c r="A472" s="228"/>
    </row>
    <row r="473" customFormat="false" ht="11.25" hidden="false" customHeight="false" outlineLevel="0" collapsed="false">
      <c r="A473" s="228"/>
    </row>
    <row r="474" customFormat="false" ht="11.25" hidden="false" customHeight="false" outlineLevel="0" collapsed="false">
      <c r="A474" s="228"/>
    </row>
    <row r="475" customFormat="false" ht="11.25" hidden="false" customHeight="false" outlineLevel="0" collapsed="false">
      <c r="A475" s="228"/>
    </row>
    <row r="476" customFormat="false" ht="11.25" hidden="false" customHeight="false" outlineLevel="0" collapsed="false">
      <c r="A476" s="228"/>
    </row>
    <row r="477" customFormat="false" ht="11.25" hidden="false" customHeight="false" outlineLevel="0" collapsed="false">
      <c r="A477" s="228"/>
    </row>
    <row r="478" customFormat="false" ht="11.25" hidden="false" customHeight="false" outlineLevel="0" collapsed="false">
      <c r="A478" s="228"/>
    </row>
    <row r="479" customFormat="false" ht="11.25" hidden="false" customHeight="false" outlineLevel="0" collapsed="false">
      <c r="A479" s="228"/>
    </row>
    <row r="480" customFormat="false" ht="11.25" hidden="false" customHeight="false" outlineLevel="0" collapsed="false">
      <c r="A480" s="228"/>
    </row>
    <row r="481" customFormat="false" ht="11.25" hidden="false" customHeight="false" outlineLevel="0" collapsed="false">
      <c r="A481" s="228"/>
    </row>
    <row r="482" customFormat="false" ht="11.25" hidden="false" customHeight="false" outlineLevel="0" collapsed="false">
      <c r="A482" s="228"/>
    </row>
    <row r="483" customFormat="false" ht="11.25" hidden="false" customHeight="false" outlineLevel="0" collapsed="false">
      <c r="A483" s="228"/>
    </row>
    <row r="484" customFormat="false" ht="11.25" hidden="false" customHeight="false" outlineLevel="0" collapsed="false">
      <c r="A484" s="228"/>
    </row>
    <row r="485" customFormat="false" ht="11.25" hidden="false" customHeight="false" outlineLevel="0" collapsed="false">
      <c r="A485" s="228"/>
    </row>
    <row r="486" customFormat="false" ht="11.25" hidden="false" customHeight="false" outlineLevel="0" collapsed="false">
      <c r="A486" s="228"/>
    </row>
    <row r="487" customFormat="false" ht="11.25" hidden="false" customHeight="false" outlineLevel="0" collapsed="false">
      <c r="A487" s="228"/>
    </row>
    <row r="488" customFormat="false" ht="11.25" hidden="false" customHeight="false" outlineLevel="0" collapsed="false">
      <c r="A488" s="228"/>
    </row>
    <row r="489" customFormat="false" ht="11.25" hidden="false" customHeight="false" outlineLevel="0" collapsed="false">
      <c r="A489" s="228"/>
    </row>
    <row r="490" customFormat="false" ht="11.25" hidden="false" customHeight="false" outlineLevel="0" collapsed="false">
      <c r="A490" s="228"/>
    </row>
    <row r="491" customFormat="false" ht="11.25" hidden="false" customHeight="false" outlineLevel="0" collapsed="false">
      <c r="A491" s="228"/>
    </row>
    <row r="492" customFormat="false" ht="11.25" hidden="false" customHeight="false" outlineLevel="0" collapsed="false">
      <c r="A492" s="228"/>
    </row>
    <row r="493" customFormat="false" ht="11.25" hidden="false" customHeight="false" outlineLevel="0" collapsed="false">
      <c r="A493" s="228"/>
    </row>
    <row r="494" customFormat="false" ht="11.25" hidden="false" customHeight="false" outlineLevel="0" collapsed="false">
      <c r="A494" s="228"/>
    </row>
    <row r="495" customFormat="false" ht="11.25" hidden="false" customHeight="false" outlineLevel="0" collapsed="false">
      <c r="A495" s="228"/>
    </row>
    <row r="496" customFormat="false" ht="11.25" hidden="false" customHeight="false" outlineLevel="0" collapsed="false">
      <c r="A496" s="228"/>
    </row>
    <row r="497" customFormat="false" ht="11.25" hidden="false" customHeight="false" outlineLevel="0" collapsed="false">
      <c r="A497" s="228"/>
    </row>
    <row r="498" customFormat="false" ht="11.25" hidden="false" customHeight="false" outlineLevel="0" collapsed="false">
      <c r="A498" s="228"/>
    </row>
    <row r="499" customFormat="false" ht="11.25" hidden="false" customHeight="false" outlineLevel="0" collapsed="false">
      <c r="A499" s="228"/>
    </row>
    <row r="500" customFormat="false" ht="11.25" hidden="false" customHeight="false" outlineLevel="0" collapsed="false">
      <c r="A500" s="228"/>
    </row>
    <row r="501" customFormat="false" ht="11.25" hidden="false" customHeight="false" outlineLevel="0" collapsed="false">
      <c r="A501" s="228"/>
    </row>
    <row r="502" customFormat="false" ht="11.25" hidden="false" customHeight="false" outlineLevel="0" collapsed="false">
      <c r="A502" s="228"/>
    </row>
    <row r="503" customFormat="false" ht="11.25" hidden="false" customHeight="false" outlineLevel="0" collapsed="false">
      <c r="A503" s="228"/>
    </row>
    <row r="504" customFormat="false" ht="11.25" hidden="false" customHeight="false" outlineLevel="0" collapsed="false">
      <c r="A504" s="228"/>
    </row>
    <row r="505" customFormat="false" ht="11.25" hidden="false" customHeight="false" outlineLevel="0" collapsed="false">
      <c r="A505" s="228"/>
    </row>
    <row r="506" customFormat="false" ht="11.25" hidden="false" customHeight="false" outlineLevel="0" collapsed="false">
      <c r="A506" s="228"/>
    </row>
    <row r="507" customFormat="false" ht="11.25" hidden="false" customHeight="false" outlineLevel="0" collapsed="false">
      <c r="A507" s="228"/>
    </row>
    <row r="508" customFormat="false" ht="11.25" hidden="false" customHeight="false" outlineLevel="0" collapsed="false">
      <c r="A508" s="228"/>
    </row>
    <row r="509" customFormat="false" ht="11.25" hidden="false" customHeight="false" outlineLevel="0" collapsed="false">
      <c r="A509" s="228"/>
    </row>
    <row r="510" customFormat="false" ht="11.25" hidden="false" customHeight="false" outlineLevel="0" collapsed="false">
      <c r="A510" s="228"/>
    </row>
    <row r="511" customFormat="false" ht="11.25" hidden="false" customHeight="false" outlineLevel="0" collapsed="false">
      <c r="A511" s="228"/>
    </row>
    <row r="512" customFormat="false" ht="11.25" hidden="false" customHeight="false" outlineLevel="0" collapsed="false">
      <c r="A512" s="228"/>
    </row>
    <row r="513" customFormat="false" ht="11.25" hidden="false" customHeight="false" outlineLevel="0" collapsed="false">
      <c r="A513" s="228"/>
    </row>
    <row r="514" customFormat="false" ht="11.25" hidden="false" customHeight="false" outlineLevel="0" collapsed="false">
      <c r="A514" s="228"/>
    </row>
    <row r="515" customFormat="false" ht="11.25" hidden="false" customHeight="false" outlineLevel="0" collapsed="false">
      <c r="A515" s="228"/>
    </row>
    <row r="516" customFormat="false" ht="11.25" hidden="false" customHeight="false" outlineLevel="0" collapsed="false">
      <c r="A516" s="228"/>
    </row>
    <row r="517" customFormat="false" ht="11.25" hidden="false" customHeight="false" outlineLevel="0" collapsed="false">
      <c r="A517" s="228"/>
    </row>
    <row r="518" customFormat="false" ht="11.25" hidden="false" customHeight="false" outlineLevel="0" collapsed="false">
      <c r="A518" s="228"/>
    </row>
    <row r="519" customFormat="false" ht="11.25" hidden="false" customHeight="false" outlineLevel="0" collapsed="false">
      <c r="A519" s="228"/>
    </row>
    <row r="520" customFormat="false" ht="11.25" hidden="false" customHeight="false" outlineLevel="0" collapsed="false">
      <c r="A520" s="228"/>
    </row>
    <row r="521" customFormat="false" ht="11.25" hidden="false" customHeight="false" outlineLevel="0" collapsed="false">
      <c r="A521" s="228"/>
    </row>
    <row r="522" customFormat="false" ht="11.25" hidden="false" customHeight="false" outlineLevel="0" collapsed="false">
      <c r="A522" s="228"/>
    </row>
    <row r="523" customFormat="false" ht="11.25" hidden="false" customHeight="false" outlineLevel="0" collapsed="false">
      <c r="A523" s="228"/>
    </row>
    <row r="524" customFormat="false" ht="11.25" hidden="false" customHeight="false" outlineLevel="0" collapsed="false">
      <c r="A524" s="228"/>
    </row>
    <row r="525" customFormat="false" ht="11.25" hidden="false" customHeight="false" outlineLevel="0" collapsed="false">
      <c r="A525" s="228"/>
    </row>
    <row r="526" customFormat="false" ht="11.25" hidden="false" customHeight="false" outlineLevel="0" collapsed="false">
      <c r="A526" s="228"/>
    </row>
    <row r="527" customFormat="false" ht="11.25" hidden="false" customHeight="false" outlineLevel="0" collapsed="false">
      <c r="A527" s="228"/>
    </row>
    <row r="528" customFormat="false" ht="11.25" hidden="false" customHeight="false" outlineLevel="0" collapsed="false">
      <c r="A528" s="228"/>
    </row>
    <row r="529" customFormat="false" ht="11.25" hidden="false" customHeight="false" outlineLevel="0" collapsed="false">
      <c r="A529" s="228"/>
    </row>
    <row r="530" customFormat="false" ht="11.25" hidden="false" customHeight="false" outlineLevel="0" collapsed="false">
      <c r="A530" s="228"/>
    </row>
    <row r="531" customFormat="false" ht="11.25" hidden="false" customHeight="false" outlineLevel="0" collapsed="false">
      <c r="A531" s="228"/>
    </row>
    <row r="532" customFormat="false" ht="11.25" hidden="false" customHeight="false" outlineLevel="0" collapsed="false">
      <c r="A532" s="228"/>
    </row>
    <row r="533" customFormat="false" ht="11.25" hidden="false" customHeight="false" outlineLevel="0" collapsed="false">
      <c r="A533" s="228"/>
    </row>
    <row r="534" customFormat="false" ht="11.25" hidden="false" customHeight="false" outlineLevel="0" collapsed="false">
      <c r="A534" s="228"/>
    </row>
    <row r="535" customFormat="false" ht="11.25" hidden="false" customHeight="false" outlineLevel="0" collapsed="false">
      <c r="A535" s="228"/>
    </row>
    <row r="536" customFormat="false" ht="11.25" hidden="false" customHeight="false" outlineLevel="0" collapsed="false">
      <c r="A536" s="228"/>
    </row>
    <row r="537" customFormat="false" ht="11.25" hidden="false" customHeight="false" outlineLevel="0" collapsed="false">
      <c r="A537" s="228"/>
    </row>
    <row r="538" customFormat="false" ht="11.25" hidden="false" customHeight="false" outlineLevel="0" collapsed="false">
      <c r="A538" s="228"/>
    </row>
    <row r="539" customFormat="false" ht="11.25" hidden="false" customHeight="false" outlineLevel="0" collapsed="false">
      <c r="A539" s="228"/>
    </row>
    <row r="540" customFormat="false" ht="11.25" hidden="false" customHeight="false" outlineLevel="0" collapsed="false">
      <c r="A540" s="228"/>
    </row>
    <row r="541" customFormat="false" ht="11.25" hidden="false" customHeight="false" outlineLevel="0" collapsed="false">
      <c r="A541" s="228"/>
    </row>
    <row r="542" customFormat="false" ht="11.25" hidden="false" customHeight="false" outlineLevel="0" collapsed="false">
      <c r="A542" s="228"/>
    </row>
    <row r="543" customFormat="false" ht="11.25" hidden="false" customHeight="false" outlineLevel="0" collapsed="false">
      <c r="A543" s="228"/>
    </row>
    <row r="544" customFormat="false" ht="11.25" hidden="false" customHeight="false" outlineLevel="0" collapsed="false">
      <c r="A544" s="228"/>
    </row>
    <row r="545" customFormat="false" ht="11.25" hidden="false" customHeight="false" outlineLevel="0" collapsed="false">
      <c r="A545" s="228"/>
    </row>
    <row r="546" customFormat="false" ht="11.25" hidden="false" customHeight="false" outlineLevel="0" collapsed="false">
      <c r="A546" s="228"/>
    </row>
    <row r="547" customFormat="false" ht="11.25" hidden="false" customHeight="false" outlineLevel="0" collapsed="false">
      <c r="A547" s="228"/>
    </row>
    <row r="548" customFormat="false" ht="11.25" hidden="false" customHeight="false" outlineLevel="0" collapsed="false">
      <c r="A548" s="228"/>
    </row>
    <row r="549" customFormat="false" ht="11.25" hidden="false" customHeight="false" outlineLevel="0" collapsed="false">
      <c r="A549" s="228"/>
    </row>
    <row r="550" customFormat="false" ht="11.25" hidden="false" customHeight="false" outlineLevel="0" collapsed="false">
      <c r="A550" s="228"/>
    </row>
    <row r="551" customFormat="false" ht="11.25" hidden="false" customHeight="false" outlineLevel="0" collapsed="false">
      <c r="A551" s="228"/>
    </row>
    <row r="552" customFormat="false" ht="11.25" hidden="false" customHeight="false" outlineLevel="0" collapsed="false">
      <c r="A552" s="228"/>
    </row>
    <row r="553" customFormat="false" ht="11.25" hidden="false" customHeight="false" outlineLevel="0" collapsed="false">
      <c r="A553" s="228"/>
    </row>
    <row r="554" customFormat="false" ht="11.25" hidden="false" customHeight="false" outlineLevel="0" collapsed="false">
      <c r="A554" s="228"/>
    </row>
    <row r="555" customFormat="false" ht="11.25" hidden="false" customHeight="false" outlineLevel="0" collapsed="false">
      <c r="A555" s="228"/>
    </row>
    <row r="556" customFormat="false" ht="11.25" hidden="false" customHeight="false" outlineLevel="0" collapsed="false">
      <c r="A556" s="228"/>
    </row>
    <row r="557" customFormat="false" ht="11.25" hidden="false" customHeight="false" outlineLevel="0" collapsed="false">
      <c r="A557" s="228"/>
    </row>
    <row r="558" customFormat="false" ht="11.25" hidden="false" customHeight="false" outlineLevel="0" collapsed="false">
      <c r="A558" s="228"/>
    </row>
    <row r="559" customFormat="false" ht="11.25" hidden="false" customHeight="false" outlineLevel="0" collapsed="false">
      <c r="A559" s="228"/>
    </row>
    <row r="560" customFormat="false" ht="11.25" hidden="false" customHeight="false" outlineLevel="0" collapsed="false">
      <c r="A560" s="228"/>
    </row>
    <row r="561" customFormat="false" ht="11.25" hidden="false" customHeight="false" outlineLevel="0" collapsed="false">
      <c r="A561" s="228"/>
    </row>
    <row r="562" customFormat="false" ht="11.25" hidden="false" customHeight="false" outlineLevel="0" collapsed="false">
      <c r="A562" s="228"/>
    </row>
    <row r="563" customFormat="false" ht="11.25" hidden="false" customHeight="false" outlineLevel="0" collapsed="false">
      <c r="A563" s="228"/>
    </row>
    <row r="564" customFormat="false" ht="11.25" hidden="false" customHeight="false" outlineLevel="0" collapsed="false">
      <c r="A564" s="228"/>
    </row>
    <row r="565" customFormat="false" ht="11.25" hidden="false" customHeight="false" outlineLevel="0" collapsed="false">
      <c r="A565" s="228"/>
    </row>
    <row r="566" customFormat="false" ht="11.25" hidden="false" customHeight="false" outlineLevel="0" collapsed="false">
      <c r="A566" s="228"/>
    </row>
    <row r="567" customFormat="false" ht="11.25" hidden="false" customHeight="false" outlineLevel="0" collapsed="false">
      <c r="A567" s="228"/>
    </row>
    <row r="568" customFormat="false" ht="11.25" hidden="false" customHeight="false" outlineLevel="0" collapsed="false">
      <c r="A568" s="228"/>
    </row>
    <row r="569" customFormat="false" ht="11.25" hidden="false" customHeight="false" outlineLevel="0" collapsed="false">
      <c r="A569" s="228"/>
    </row>
    <row r="570" customFormat="false" ht="11.25" hidden="false" customHeight="false" outlineLevel="0" collapsed="false">
      <c r="A570" s="228"/>
    </row>
    <row r="571" customFormat="false" ht="11.25" hidden="false" customHeight="false" outlineLevel="0" collapsed="false">
      <c r="A571" s="228"/>
    </row>
    <row r="572" customFormat="false" ht="11.25" hidden="false" customHeight="false" outlineLevel="0" collapsed="false">
      <c r="A572" s="228"/>
    </row>
    <row r="573" customFormat="false" ht="11.25" hidden="false" customHeight="false" outlineLevel="0" collapsed="false">
      <c r="A573" s="228"/>
    </row>
    <row r="574" customFormat="false" ht="11.25" hidden="false" customHeight="false" outlineLevel="0" collapsed="false">
      <c r="A574" s="228"/>
    </row>
    <row r="575" customFormat="false" ht="11.25" hidden="false" customHeight="false" outlineLevel="0" collapsed="false">
      <c r="A575" s="228"/>
    </row>
    <row r="576" customFormat="false" ht="11.25" hidden="false" customHeight="false" outlineLevel="0" collapsed="false">
      <c r="A576" s="228"/>
    </row>
    <row r="577" customFormat="false" ht="11.25" hidden="false" customHeight="false" outlineLevel="0" collapsed="false">
      <c r="A577" s="228"/>
    </row>
    <row r="578" customFormat="false" ht="11.25" hidden="false" customHeight="false" outlineLevel="0" collapsed="false">
      <c r="A578" s="228"/>
    </row>
    <row r="579" customFormat="false" ht="11.25" hidden="false" customHeight="false" outlineLevel="0" collapsed="false">
      <c r="A579" s="228"/>
    </row>
    <row r="580" customFormat="false" ht="11.25" hidden="false" customHeight="false" outlineLevel="0" collapsed="false">
      <c r="A580" s="228"/>
    </row>
    <row r="581" customFormat="false" ht="11.25" hidden="false" customHeight="false" outlineLevel="0" collapsed="false">
      <c r="A581" s="228"/>
    </row>
    <row r="582" customFormat="false" ht="11.25" hidden="false" customHeight="false" outlineLevel="0" collapsed="false">
      <c r="A582" s="228"/>
    </row>
    <row r="583" customFormat="false" ht="11.25" hidden="false" customHeight="false" outlineLevel="0" collapsed="false">
      <c r="A583" s="228"/>
    </row>
    <row r="584" customFormat="false" ht="11.25" hidden="false" customHeight="false" outlineLevel="0" collapsed="false">
      <c r="A584" s="228"/>
    </row>
    <row r="585" customFormat="false" ht="11.25" hidden="false" customHeight="false" outlineLevel="0" collapsed="false">
      <c r="A585" s="228"/>
    </row>
    <row r="586" customFormat="false" ht="11.25" hidden="false" customHeight="false" outlineLevel="0" collapsed="false">
      <c r="A586" s="228"/>
    </row>
    <row r="587" customFormat="false" ht="11.25" hidden="false" customHeight="false" outlineLevel="0" collapsed="false">
      <c r="A587" s="228"/>
    </row>
    <row r="588" customFormat="false" ht="11.25" hidden="false" customHeight="false" outlineLevel="0" collapsed="false">
      <c r="A588" s="228"/>
    </row>
    <row r="589" customFormat="false" ht="11.25" hidden="false" customHeight="false" outlineLevel="0" collapsed="false">
      <c r="A589" s="228"/>
    </row>
    <row r="590" customFormat="false" ht="11.25" hidden="false" customHeight="false" outlineLevel="0" collapsed="false">
      <c r="A590" s="228"/>
    </row>
    <row r="591" customFormat="false" ht="11.25" hidden="false" customHeight="false" outlineLevel="0" collapsed="false">
      <c r="A591" s="228"/>
    </row>
    <row r="592" customFormat="false" ht="11.25" hidden="false" customHeight="false" outlineLevel="0" collapsed="false">
      <c r="A592" s="228"/>
    </row>
    <row r="593" customFormat="false" ht="11.25" hidden="false" customHeight="false" outlineLevel="0" collapsed="false">
      <c r="A593" s="228"/>
    </row>
    <row r="594" customFormat="false" ht="11.25" hidden="false" customHeight="false" outlineLevel="0" collapsed="false">
      <c r="A594" s="228"/>
    </row>
    <row r="595" customFormat="false" ht="11.25" hidden="false" customHeight="false" outlineLevel="0" collapsed="false">
      <c r="A595" s="228"/>
    </row>
    <row r="596" customFormat="false" ht="11.25" hidden="false" customHeight="false" outlineLevel="0" collapsed="false">
      <c r="A596" s="228"/>
    </row>
    <row r="597" customFormat="false" ht="11.25" hidden="false" customHeight="false" outlineLevel="0" collapsed="false">
      <c r="A597" s="228"/>
    </row>
    <row r="598" customFormat="false" ht="11.25" hidden="false" customHeight="false" outlineLevel="0" collapsed="false">
      <c r="A598" s="228"/>
    </row>
    <row r="599" customFormat="false" ht="11.25" hidden="false" customHeight="false" outlineLevel="0" collapsed="false">
      <c r="A599" s="228"/>
    </row>
    <row r="600" customFormat="false" ht="11.25" hidden="false" customHeight="false" outlineLevel="0" collapsed="false">
      <c r="A600" s="228"/>
    </row>
    <row r="601" customFormat="false" ht="11.25" hidden="false" customHeight="false" outlineLevel="0" collapsed="false">
      <c r="A601" s="228"/>
    </row>
    <row r="602" customFormat="false" ht="11.25" hidden="false" customHeight="false" outlineLevel="0" collapsed="false">
      <c r="A602" s="228"/>
    </row>
    <row r="603" customFormat="false" ht="11.25" hidden="false" customHeight="false" outlineLevel="0" collapsed="false">
      <c r="A603" s="228"/>
    </row>
    <row r="604" customFormat="false" ht="11.25" hidden="false" customHeight="false" outlineLevel="0" collapsed="false">
      <c r="A604" s="228"/>
    </row>
    <row r="605" customFormat="false" ht="11.25" hidden="false" customHeight="false" outlineLevel="0" collapsed="false">
      <c r="A605" s="228"/>
    </row>
    <row r="606" customFormat="false" ht="11.25" hidden="false" customHeight="false" outlineLevel="0" collapsed="false">
      <c r="A606" s="228"/>
    </row>
    <row r="607" customFormat="false" ht="11.25" hidden="false" customHeight="false" outlineLevel="0" collapsed="false">
      <c r="A607" s="228"/>
    </row>
    <row r="608" customFormat="false" ht="11.25" hidden="false" customHeight="false" outlineLevel="0" collapsed="false">
      <c r="A608" s="228"/>
    </row>
    <row r="609" customFormat="false" ht="11.25" hidden="false" customHeight="false" outlineLevel="0" collapsed="false">
      <c r="A609" s="228"/>
    </row>
    <row r="610" customFormat="false" ht="11.25" hidden="false" customHeight="false" outlineLevel="0" collapsed="false">
      <c r="A610" s="228"/>
    </row>
    <row r="611" customFormat="false" ht="11.25" hidden="false" customHeight="false" outlineLevel="0" collapsed="false">
      <c r="A611" s="228"/>
    </row>
    <row r="612" customFormat="false" ht="11.25" hidden="false" customHeight="false" outlineLevel="0" collapsed="false">
      <c r="A612" s="228"/>
    </row>
    <row r="613" customFormat="false" ht="11.25" hidden="false" customHeight="false" outlineLevel="0" collapsed="false">
      <c r="A613" s="228"/>
    </row>
    <row r="614" customFormat="false" ht="11.25" hidden="false" customHeight="false" outlineLevel="0" collapsed="false">
      <c r="A614" s="228"/>
    </row>
    <row r="615" customFormat="false" ht="11.25" hidden="false" customHeight="false" outlineLevel="0" collapsed="false">
      <c r="A615" s="228"/>
    </row>
    <row r="616" customFormat="false" ht="11.25" hidden="false" customHeight="false" outlineLevel="0" collapsed="false">
      <c r="A616" s="228"/>
    </row>
    <row r="617" customFormat="false" ht="11.25" hidden="false" customHeight="false" outlineLevel="0" collapsed="false">
      <c r="A617" s="228"/>
    </row>
    <row r="618" customFormat="false" ht="11.25" hidden="false" customHeight="false" outlineLevel="0" collapsed="false">
      <c r="A618" s="228"/>
    </row>
    <row r="619" customFormat="false" ht="11.25" hidden="false" customHeight="false" outlineLevel="0" collapsed="false">
      <c r="A619" s="228"/>
    </row>
    <row r="620" customFormat="false" ht="11.25" hidden="false" customHeight="false" outlineLevel="0" collapsed="false">
      <c r="A620" s="228"/>
    </row>
    <row r="621" customFormat="false" ht="11.25" hidden="false" customHeight="false" outlineLevel="0" collapsed="false">
      <c r="A621" s="228"/>
    </row>
    <row r="622" customFormat="false" ht="11.25" hidden="false" customHeight="false" outlineLevel="0" collapsed="false">
      <c r="A622" s="228"/>
    </row>
    <row r="623" customFormat="false" ht="11.25" hidden="false" customHeight="false" outlineLevel="0" collapsed="false">
      <c r="A623" s="228"/>
    </row>
    <row r="624" customFormat="false" ht="11.25" hidden="false" customHeight="false" outlineLevel="0" collapsed="false">
      <c r="A624" s="228"/>
    </row>
    <row r="625" customFormat="false" ht="11.25" hidden="false" customHeight="false" outlineLevel="0" collapsed="false">
      <c r="A625" s="228"/>
    </row>
    <row r="626" customFormat="false" ht="11.25" hidden="false" customHeight="false" outlineLevel="0" collapsed="false">
      <c r="A626" s="228"/>
    </row>
    <row r="627" customFormat="false" ht="11.25" hidden="false" customHeight="false" outlineLevel="0" collapsed="false">
      <c r="A627" s="228"/>
    </row>
    <row r="628" customFormat="false" ht="11.25" hidden="false" customHeight="false" outlineLevel="0" collapsed="false">
      <c r="A628" s="228"/>
    </row>
    <row r="629" customFormat="false" ht="11.25" hidden="false" customHeight="false" outlineLevel="0" collapsed="false">
      <c r="A629" s="228"/>
    </row>
    <row r="630" customFormat="false" ht="11.25" hidden="false" customHeight="false" outlineLevel="0" collapsed="false">
      <c r="A630" s="228"/>
    </row>
    <row r="631" customFormat="false" ht="11.25" hidden="false" customHeight="false" outlineLevel="0" collapsed="false">
      <c r="A631" s="228"/>
    </row>
    <row r="632" customFormat="false" ht="11.25" hidden="false" customHeight="false" outlineLevel="0" collapsed="false">
      <c r="A632" s="228"/>
    </row>
    <row r="633" customFormat="false" ht="11.25" hidden="false" customHeight="false" outlineLevel="0" collapsed="false">
      <c r="A633" s="228"/>
    </row>
    <row r="634" customFormat="false" ht="11.25" hidden="false" customHeight="false" outlineLevel="0" collapsed="false">
      <c r="A634" s="228"/>
    </row>
    <row r="635" customFormat="false" ht="11.25" hidden="false" customHeight="false" outlineLevel="0" collapsed="false">
      <c r="A635" s="228"/>
    </row>
    <row r="636" customFormat="false" ht="11.25" hidden="false" customHeight="false" outlineLevel="0" collapsed="false">
      <c r="A636" s="228"/>
    </row>
    <row r="637" customFormat="false" ht="11.25" hidden="false" customHeight="false" outlineLevel="0" collapsed="false">
      <c r="A637" s="228"/>
    </row>
    <row r="638" customFormat="false" ht="11.25" hidden="false" customHeight="false" outlineLevel="0" collapsed="false">
      <c r="A638" s="228"/>
    </row>
    <row r="639" customFormat="false" ht="11.25" hidden="false" customHeight="false" outlineLevel="0" collapsed="false">
      <c r="A639" s="228"/>
    </row>
    <row r="640" customFormat="false" ht="11.25" hidden="false" customHeight="false" outlineLevel="0" collapsed="false">
      <c r="A640" s="228"/>
    </row>
    <row r="641" customFormat="false" ht="11.25" hidden="false" customHeight="false" outlineLevel="0" collapsed="false">
      <c r="A641" s="228"/>
    </row>
    <row r="642" customFormat="false" ht="11.25" hidden="false" customHeight="false" outlineLevel="0" collapsed="false">
      <c r="A642" s="228"/>
    </row>
    <row r="643" customFormat="false" ht="11.25" hidden="false" customHeight="false" outlineLevel="0" collapsed="false">
      <c r="A643" s="228"/>
    </row>
    <row r="644" customFormat="false" ht="11.25" hidden="false" customHeight="false" outlineLevel="0" collapsed="false">
      <c r="A644" s="228"/>
    </row>
    <row r="645" customFormat="false" ht="11.25" hidden="false" customHeight="false" outlineLevel="0" collapsed="false">
      <c r="A645" s="228"/>
    </row>
    <row r="646" customFormat="false" ht="11.25" hidden="false" customHeight="false" outlineLevel="0" collapsed="false">
      <c r="A646" s="228"/>
    </row>
    <row r="647" customFormat="false" ht="11.25" hidden="false" customHeight="false" outlineLevel="0" collapsed="false">
      <c r="A647" s="228"/>
    </row>
    <row r="648" customFormat="false" ht="11.25" hidden="false" customHeight="false" outlineLevel="0" collapsed="false">
      <c r="A648" s="228"/>
    </row>
    <row r="649" customFormat="false" ht="11.25" hidden="false" customHeight="false" outlineLevel="0" collapsed="false">
      <c r="A649" s="228"/>
    </row>
    <row r="650" customFormat="false" ht="11.25" hidden="false" customHeight="false" outlineLevel="0" collapsed="false">
      <c r="A650" s="228"/>
    </row>
    <row r="651" customFormat="false" ht="11.25" hidden="false" customHeight="false" outlineLevel="0" collapsed="false">
      <c r="A651" s="228"/>
    </row>
    <row r="652" customFormat="false" ht="11.25" hidden="false" customHeight="false" outlineLevel="0" collapsed="false">
      <c r="A652" s="228"/>
    </row>
    <row r="653" customFormat="false" ht="11.25" hidden="false" customHeight="false" outlineLevel="0" collapsed="false">
      <c r="A653" s="228"/>
    </row>
    <row r="654" customFormat="false" ht="11.25" hidden="false" customHeight="false" outlineLevel="0" collapsed="false">
      <c r="A654" s="228"/>
    </row>
    <row r="655" customFormat="false" ht="11.25" hidden="false" customHeight="false" outlineLevel="0" collapsed="false">
      <c r="A655" s="228"/>
    </row>
    <row r="656" customFormat="false" ht="11.25" hidden="false" customHeight="false" outlineLevel="0" collapsed="false">
      <c r="A656" s="228"/>
    </row>
    <row r="657" customFormat="false" ht="11.25" hidden="false" customHeight="false" outlineLevel="0" collapsed="false">
      <c r="A657" s="228"/>
    </row>
    <row r="658" customFormat="false" ht="11.25" hidden="false" customHeight="false" outlineLevel="0" collapsed="false">
      <c r="A658" s="228"/>
    </row>
    <row r="659" customFormat="false" ht="11.25" hidden="false" customHeight="false" outlineLevel="0" collapsed="false">
      <c r="A659" s="228"/>
    </row>
    <row r="660" customFormat="false" ht="11.25" hidden="false" customHeight="false" outlineLevel="0" collapsed="false">
      <c r="A660" s="228"/>
    </row>
    <row r="661" customFormat="false" ht="11.25" hidden="false" customHeight="false" outlineLevel="0" collapsed="false">
      <c r="A661" s="228"/>
    </row>
    <row r="662" customFormat="false" ht="11.25" hidden="false" customHeight="false" outlineLevel="0" collapsed="false">
      <c r="A662" s="228"/>
    </row>
    <row r="663" customFormat="false" ht="11.25" hidden="false" customHeight="false" outlineLevel="0" collapsed="false">
      <c r="A663" s="228"/>
    </row>
    <row r="664" customFormat="false" ht="11.25" hidden="false" customHeight="false" outlineLevel="0" collapsed="false">
      <c r="A664" s="228"/>
    </row>
    <row r="665" customFormat="false" ht="11.25" hidden="false" customHeight="false" outlineLevel="0" collapsed="false">
      <c r="A665" s="228"/>
    </row>
    <row r="666" customFormat="false" ht="11.25" hidden="false" customHeight="false" outlineLevel="0" collapsed="false">
      <c r="A666" s="228"/>
    </row>
    <row r="667" customFormat="false" ht="11.25" hidden="false" customHeight="false" outlineLevel="0" collapsed="false">
      <c r="A667" s="228"/>
    </row>
    <row r="668" customFormat="false" ht="11.25" hidden="false" customHeight="false" outlineLevel="0" collapsed="false">
      <c r="A668" s="228"/>
    </row>
    <row r="669" customFormat="false" ht="11.25" hidden="false" customHeight="false" outlineLevel="0" collapsed="false">
      <c r="A669" s="228"/>
    </row>
    <row r="670" customFormat="false" ht="11.25" hidden="false" customHeight="false" outlineLevel="0" collapsed="false">
      <c r="A670" s="228"/>
    </row>
    <row r="671" customFormat="false" ht="11.25" hidden="false" customHeight="false" outlineLevel="0" collapsed="false">
      <c r="A671" s="228"/>
    </row>
    <row r="672" customFormat="false" ht="11.25" hidden="false" customHeight="false" outlineLevel="0" collapsed="false">
      <c r="A672" s="228"/>
    </row>
    <row r="673" customFormat="false" ht="11.25" hidden="false" customHeight="false" outlineLevel="0" collapsed="false">
      <c r="A673" s="228"/>
    </row>
    <row r="674" customFormat="false" ht="11.25" hidden="false" customHeight="false" outlineLevel="0" collapsed="false">
      <c r="A674" s="228"/>
    </row>
    <row r="675" customFormat="false" ht="11.25" hidden="false" customHeight="false" outlineLevel="0" collapsed="false">
      <c r="A675" s="228"/>
    </row>
    <row r="676" customFormat="false" ht="11.25" hidden="false" customHeight="false" outlineLevel="0" collapsed="false">
      <c r="A676" s="228"/>
    </row>
    <row r="677" customFormat="false" ht="11.25" hidden="false" customHeight="false" outlineLevel="0" collapsed="false">
      <c r="A677" s="228"/>
    </row>
    <row r="678" customFormat="false" ht="11.25" hidden="false" customHeight="false" outlineLevel="0" collapsed="false">
      <c r="A678" s="228"/>
    </row>
    <row r="679" customFormat="false" ht="11.25" hidden="false" customHeight="false" outlineLevel="0" collapsed="false">
      <c r="A679" s="228"/>
    </row>
    <row r="680" customFormat="false" ht="11.25" hidden="false" customHeight="false" outlineLevel="0" collapsed="false">
      <c r="A680" s="228"/>
    </row>
    <row r="681" customFormat="false" ht="11.25" hidden="false" customHeight="false" outlineLevel="0" collapsed="false">
      <c r="A681" s="228"/>
    </row>
    <row r="682" customFormat="false" ht="11.25" hidden="false" customHeight="false" outlineLevel="0" collapsed="false">
      <c r="A682" s="228"/>
    </row>
    <row r="683" customFormat="false" ht="11.25" hidden="false" customHeight="false" outlineLevel="0" collapsed="false">
      <c r="A683" s="228"/>
    </row>
    <row r="684" customFormat="false" ht="11.25" hidden="false" customHeight="false" outlineLevel="0" collapsed="false">
      <c r="A684" s="228"/>
    </row>
    <row r="685" customFormat="false" ht="11.25" hidden="false" customHeight="false" outlineLevel="0" collapsed="false">
      <c r="A685" s="228"/>
    </row>
    <row r="686" customFormat="false" ht="11.25" hidden="false" customHeight="false" outlineLevel="0" collapsed="false">
      <c r="A686" s="228"/>
    </row>
    <row r="687" customFormat="false" ht="11.25" hidden="false" customHeight="false" outlineLevel="0" collapsed="false">
      <c r="A687" s="228"/>
    </row>
    <row r="688" customFormat="false" ht="11.25" hidden="false" customHeight="false" outlineLevel="0" collapsed="false">
      <c r="A688" s="228"/>
    </row>
    <row r="689" customFormat="false" ht="11.25" hidden="false" customHeight="false" outlineLevel="0" collapsed="false">
      <c r="A689" s="228"/>
    </row>
    <row r="690" customFormat="false" ht="11.25" hidden="false" customHeight="false" outlineLevel="0" collapsed="false">
      <c r="A690" s="228"/>
    </row>
    <row r="691" customFormat="false" ht="11.25" hidden="false" customHeight="false" outlineLevel="0" collapsed="false">
      <c r="A691" s="228"/>
    </row>
    <row r="692" customFormat="false" ht="11.25" hidden="false" customHeight="false" outlineLevel="0" collapsed="false">
      <c r="A692" s="228"/>
    </row>
    <row r="693" customFormat="false" ht="11.25" hidden="false" customHeight="false" outlineLevel="0" collapsed="false">
      <c r="A693" s="228"/>
    </row>
    <row r="694" customFormat="false" ht="11.25" hidden="false" customHeight="false" outlineLevel="0" collapsed="false">
      <c r="A694" s="228"/>
    </row>
    <row r="695" customFormat="false" ht="11.25" hidden="false" customHeight="false" outlineLevel="0" collapsed="false">
      <c r="A695" s="228"/>
    </row>
    <row r="696" customFormat="false" ht="11.25" hidden="false" customHeight="false" outlineLevel="0" collapsed="false">
      <c r="A696" s="228"/>
    </row>
    <row r="697" customFormat="false" ht="11.25" hidden="false" customHeight="false" outlineLevel="0" collapsed="false">
      <c r="A697" s="228"/>
    </row>
    <row r="698" customFormat="false" ht="11.25" hidden="false" customHeight="false" outlineLevel="0" collapsed="false">
      <c r="A698" s="228"/>
    </row>
    <row r="699" customFormat="false" ht="11.25" hidden="false" customHeight="false" outlineLevel="0" collapsed="false">
      <c r="A699" s="228"/>
    </row>
    <row r="700" customFormat="false" ht="11.25" hidden="false" customHeight="false" outlineLevel="0" collapsed="false">
      <c r="A700" s="228"/>
    </row>
    <row r="701" customFormat="false" ht="11.25" hidden="false" customHeight="false" outlineLevel="0" collapsed="false">
      <c r="A701" s="228"/>
    </row>
    <row r="702" customFormat="false" ht="11.25" hidden="false" customHeight="false" outlineLevel="0" collapsed="false">
      <c r="A702" s="228"/>
    </row>
    <row r="703" customFormat="false" ht="11.25" hidden="false" customHeight="false" outlineLevel="0" collapsed="false">
      <c r="A703" s="228"/>
    </row>
    <row r="704" customFormat="false" ht="11.25" hidden="false" customHeight="false" outlineLevel="0" collapsed="false">
      <c r="A704" s="228"/>
    </row>
    <row r="705" customFormat="false" ht="11.25" hidden="false" customHeight="false" outlineLevel="0" collapsed="false">
      <c r="A705" s="228"/>
    </row>
    <row r="706" customFormat="false" ht="11.25" hidden="false" customHeight="false" outlineLevel="0" collapsed="false">
      <c r="A706" s="228"/>
    </row>
    <row r="707" customFormat="false" ht="11.25" hidden="false" customHeight="false" outlineLevel="0" collapsed="false">
      <c r="A707" s="228"/>
    </row>
    <row r="708" customFormat="false" ht="11.25" hidden="false" customHeight="false" outlineLevel="0" collapsed="false">
      <c r="A708" s="228"/>
    </row>
    <row r="709" customFormat="false" ht="11.25" hidden="false" customHeight="false" outlineLevel="0" collapsed="false">
      <c r="A709" s="228"/>
    </row>
    <row r="710" customFormat="false" ht="11.25" hidden="false" customHeight="false" outlineLevel="0" collapsed="false">
      <c r="A710" s="228"/>
    </row>
    <row r="711" customFormat="false" ht="11.25" hidden="false" customHeight="false" outlineLevel="0" collapsed="false">
      <c r="A711" s="228"/>
    </row>
    <row r="712" customFormat="false" ht="11.25" hidden="false" customHeight="false" outlineLevel="0" collapsed="false">
      <c r="A712" s="228"/>
    </row>
    <row r="713" customFormat="false" ht="11.25" hidden="false" customHeight="false" outlineLevel="0" collapsed="false">
      <c r="A713" s="228"/>
    </row>
    <row r="714" customFormat="false" ht="11.25" hidden="false" customHeight="false" outlineLevel="0" collapsed="false">
      <c r="A714" s="228"/>
    </row>
    <row r="715" customFormat="false" ht="11.25" hidden="false" customHeight="false" outlineLevel="0" collapsed="false">
      <c r="A715" s="228"/>
    </row>
    <row r="716" customFormat="false" ht="11.25" hidden="false" customHeight="false" outlineLevel="0" collapsed="false">
      <c r="A716" s="228"/>
    </row>
    <row r="717" customFormat="false" ht="11.25" hidden="false" customHeight="false" outlineLevel="0" collapsed="false">
      <c r="A717" s="228"/>
    </row>
    <row r="718" customFormat="false" ht="11.25" hidden="false" customHeight="false" outlineLevel="0" collapsed="false">
      <c r="A718" s="228"/>
    </row>
    <row r="719" customFormat="false" ht="11.25" hidden="false" customHeight="false" outlineLevel="0" collapsed="false">
      <c r="A719" s="228"/>
    </row>
    <row r="720" customFormat="false" ht="11.25" hidden="false" customHeight="false" outlineLevel="0" collapsed="false">
      <c r="A720" s="228"/>
    </row>
    <row r="721" customFormat="false" ht="11.25" hidden="false" customHeight="false" outlineLevel="0" collapsed="false">
      <c r="A721" s="228"/>
    </row>
    <row r="722" customFormat="false" ht="11.25" hidden="false" customHeight="false" outlineLevel="0" collapsed="false">
      <c r="A722" s="228"/>
    </row>
    <row r="723" customFormat="false" ht="11.25" hidden="false" customHeight="false" outlineLevel="0" collapsed="false">
      <c r="A723" s="228"/>
    </row>
    <row r="724" customFormat="false" ht="11.25" hidden="false" customHeight="false" outlineLevel="0" collapsed="false">
      <c r="A724" s="228"/>
    </row>
    <row r="725" customFormat="false" ht="11.25" hidden="false" customHeight="false" outlineLevel="0" collapsed="false">
      <c r="A725" s="228"/>
    </row>
    <row r="726" customFormat="false" ht="11.25" hidden="false" customHeight="false" outlineLevel="0" collapsed="false">
      <c r="A726" s="228"/>
    </row>
    <row r="727" customFormat="false" ht="11.25" hidden="false" customHeight="false" outlineLevel="0" collapsed="false">
      <c r="A727" s="228"/>
    </row>
    <row r="728" customFormat="false" ht="11.25" hidden="false" customHeight="false" outlineLevel="0" collapsed="false">
      <c r="A728" s="228"/>
    </row>
    <row r="729" customFormat="false" ht="11.25" hidden="false" customHeight="false" outlineLevel="0" collapsed="false">
      <c r="A729" s="228"/>
    </row>
    <row r="730" customFormat="false" ht="11.25" hidden="false" customHeight="false" outlineLevel="0" collapsed="false">
      <c r="A730" s="228"/>
    </row>
    <row r="731" customFormat="false" ht="11.25" hidden="false" customHeight="false" outlineLevel="0" collapsed="false">
      <c r="A731" s="228"/>
    </row>
    <row r="732" customFormat="false" ht="11.25" hidden="false" customHeight="false" outlineLevel="0" collapsed="false">
      <c r="A732" s="228"/>
    </row>
    <row r="733" customFormat="false" ht="11.25" hidden="false" customHeight="false" outlineLevel="0" collapsed="false">
      <c r="A733" s="228"/>
    </row>
    <row r="734" customFormat="false" ht="11.25" hidden="false" customHeight="false" outlineLevel="0" collapsed="false">
      <c r="A734" s="228"/>
    </row>
    <row r="735" customFormat="false" ht="11.25" hidden="false" customHeight="false" outlineLevel="0" collapsed="false">
      <c r="A735" s="228"/>
    </row>
    <row r="736" customFormat="false" ht="11.25" hidden="false" customHeight="false" outlineLevel="0" collapsed="false">
      <c r="A736" s="228"/>
    </row>
    <row r="737" customFormat="false" ht="11.25" hidden="false" customHeight="false" outlineLevel="0" collapsed="false">
      <c r="A737" s="228"/>
    </row>
    <row r="738" customFormat="false" ht="11.25" hidden="false" customHeight="false" outlineLevel="0" collapsed="false">
      <c r="A738" s="228"/>
    </row>
    <row r="739" customFormat="false" ht="11.25" hidden="false" customHeight="false" outlineLevel="0" collapsed="false">
      <c r="A739" s="228"/>
    </row>
    <row r="740" customFormat="false" ht="11.25" hidden="false" customHeight="false" outlineLevel="0" collapsed="false">
      <c r="A740" s="228"/>
    </row>
    <row r="741" customFormat="false" ht="11.25" hidden="false" customHeight="false" outlineLevel="0" collapsed="false">
      <c r="A741" s="228"/>
    </row>
    <row r="742" customFormat="false" ht="11.25" hidden="false" customHeight="false" outlineLevel="0" collapsed="false">
      <c r="A742" s="228"/>
    </row>
    <row r="743" customFormat="false" ht="11.25" hidden="false" customHeight="false" outlineLevel="0" collapsed="false">
      <c r="A743" s="228"/>
    </row>
    <row r="744" customFormat="false" ht="11.25" hidden="false" customHeight="false" outlineLevel="0" collapsed="false">
      <c r="A744" s="228"/>
    </row>
    <row r="745" customFormat="false" ht="11.25" hidden="false" customHeight="false" outlineLevel="0" collapsed="false">
      <c r="A745" s="228"/>
    </row>
    <row r="746" customFormat="false" ht="11.25" hidden="false" customHeight="false" outlineLevel="0" collapsed="false">
      <c r="A746" s="228"/>
    </row>
    <row r="747" customFormat="false" ht="11.25" hidden="false" customHeight="false" outlineLevel="0" collapsed="false">
      <c r="A747" s="228"/>
    </row>
    <row r="748" customFormat="false" ht="11.25" hidden="false" customHeight="false" outlineLevel="0" collapsed="false">
      <c r="A748" s="228"/>
    </row>
    <row r="749" customFormat="false" ht="11.25" hidden="false" customHeight="false" outlineLevel="0" collapsed="false">
      <c r="A749" s="228"/>
    </row>
    <row r="750" customFormat="false" ht="11.25" hidden="false" customHeight="false" outlineLevel="0" collapsed="false">
      <c r="A750" s="228"/>
    </row>
    <row r="751" customFormat="false" ht="11.25" hidden="false" customHeight="false" outlineLevel="0" collapsed="false">
      <c r="A751" s="228"/>
    </row>
    <row r="752" customFormat="false" ht="11.25" hidden="false" customHeight="false" outlineLevel="0" collapsed="false">
      <c r="A752" s="228"/>
    </row>
    <row r="753" customFormat="false" ht="11.25" hidden="false" customHeight="false" outlineLevel="0" collapsed="false">
      <c r="A753" s="228"/>
    </row>
    <row r="754" customFormat="false" ht="11.25" hidden="false" customHeight="false" outlineLevel="0" collapsed="false">
      <c r="A754" s="228"/>
    </row>
    <row r="755" customFormat="false" ht="11.25" hidden="false" customHeight="false" outlineLevel="0" collapsed="false">
      <c r="A755" s="228"/>
    </row>
    <row r="756" customFormat="false" ht="11.25" hidden="false" customHeight="false" outlineLevel="0" collapsed="false">
      <c r="A756" s="228"/>
    </row>
    <row r="757" customFormat="false" ht="11.25" hidden="false" customHeight="false" outlineLevel="0" collapsed="false">
      <c r="A757" s="228"/>
    </row>
    <row r="758" customFormat="false" ht="11.25" hidden="false" customHeight="false" outlineLevel="0" collapsed="false">
      <c r="A758" s="228"/>
    </row>
    <row r="759" customFormat="false" ht="11.25" hidden="false" customHeight="false" outlineLevel="0" collapsed="false">
      <c r="A759" s="228"/>
    </row>
    <row r="760" customFormat="false" ht="11.25" hidden="false" customHeight="false" outlineLevel="0" collapsed="false">
      <c r="A760" s="228"/>
    </row>
    <row r="761" customFormat="false" ht="11.25" hidden="false" customHeight="false" outlineLevel="0" collapsed="false">
      <c r="A761" s="228"/>
    </row>
    <row r="762" customFormat="false" ht="11.25" hidden="false" customHeight="false" outlineLevel="0" collapsed="false">
      <c r="A762" s="228"/>
    </row>
    <row r="763" customFormat="false" ht="11.25" hidden="false" customHeight="false" outlineLevel="0" collapsed="false">
      <c r="A763" s="228"/>
    </row>
    <row r="764" customFormat="false" ht="11.25" hidden="false" customHeight="false" outlineLevel="0" collapsed="false">
      <c r="A764" s="228"/>
    </row>
    <row r="765" customFormat="false" ht="11.25" hidden="false" customHeight="false" outlineLevel="0" collapsed="false">
      <c r="A765" s="228"/>
    </row>
    <row r="766" customFormat="false" ht="11.25" hidden="false" customHeight="false" outlineLevel="0" collapsed="false">
      <c r="A766" s="228"/>
    </row>
    <row r="767" customFormat="false" ht="11.25" hidden="false" customHeight="false" outlineLevel="0" collapsed="false">
      <c r="A767" s="228"/>
    </row>
    <row r="768" customFormat="false" ht="11.25" hidden="false" customHeight="false" outlineLevel="0" collapsed="false">
      <c r="A768" s="228"/>
    </row>
    <row r="769" customFormat="false" ht="11.25" hidden="false" customHeight="false" outlineLevel="0" collapsed="false">
      <c r="A769" s="228"/>
    </row>
    <row r="770" customFormat="false" ht="11.25" hidden="false" customHeight="false" outlineLevel="0" collapsed="false">
      <c r="A770" s="228"/>
    </row>
    <row r="771" customFormat="false" ht="11.25" hidden="false" customHeight="false" outlineLevel="0" collapsed="false">
      <c r="A771" s="228"/>
    </row>
    <row r="772" customFormat="false" ht="11.25" hidden="false" customHeight="false" outlineLevel="0" collapsed="false">
      <c r="A772" s="228"/>
    </row>
    <row r="773" customFormat="false" ht="11.25" hidden="false" customHeight="false" outlineLevel="0" collapsed="false">
      <c r="A773" s="228"/>
    </row>
    <row r="774" customFormat="false" ht="11.25" hidden="false" customHeight="false" outlineLevel="0" collapsed="false">
      <c r="A774" s="228"/>
    </row>
    <row r="775" customFormat="false" ht="11.25" hidden="false" customHeight="false" outlineLevel="0" collapsed="false">
      <c r="A775" s="228"/>
    </row>
    <row r="776" customFormat="false" ht="11.25" hidden="false" customHeight="false" outlineLevel="0" collapsed="false">
      <c r="A776" s="228"/>
    </row>
    <row r="777" customFormat="false" ht="11.25" hidden="false" customHeight="false" outlineLevel="0" collapsed="false">
      <c r="A777" s="228"/>
    </row>
    <row r="778" customFormat="false" ht="11.25" hidden="false" customHeight="false" outlineLevel="0" collapsed="false">
      <c r="A778" s="228"/>
    </row>
    <row r="779" customFormat="false" ht="11.25" hidden="false" customHeight="false" outlineLevel="0" collapsed="false">
      <c r="A779" s="228"/>
    </row>
    <row r="780" customFormat="false" ht="11.25" hidden="false" customHeight="false" outlineLevel="0" collapsed="false">
      <c r="A780" s="228"/>
    </row>
    <row r="781" customFormat="false" ht="11.25" hidden="false" customHeight="false" outlineLevel="0" collapsed="false">
      <c r="A781" s="228"/>
    </row>
    <row r="782" customFormat="false" ht="11.25" hidden="false" customHeight="false" outlineLevel="0" collapsed="false">
      <c r="A782" s="228"/>
    </row>
    <row r="783" customFormat="false" ht="11.25" hidden="false" customHeight="false" outlineLevel="0" collapsed="false">
      <c r="A783" s="228"/>
    </row>
    <row r="784" customFormat="false" ht="11.25" hidden="false" customHeight="false" outlineLevel="0" collapsed="false">
      <c r="A784" s="228"/>
    </row>
    <row r="785" customFormat="false" ht="11.25" hidden="false" customHeight="false" outlineLevel="0" collapsed="false">
      <c r="A785" s="228"/>
    </row>
    <row r="786" customFormat="false" ht="11.25" hidden="false" customHeight="false" outlineLevel="0" collapsed="false">
      <c r="A786" s="228"/>
    </row>
    <row r="787" customFormat="false" ht="11.25" hidden="false" customHeight="false" outlineLevel="0" collapsed="false">
      <c r="A787" s="228"/>
    </row>
    <row r="788" customFormat="false" ht="11.25" hidden="false" customHeight="false" outlineLevel="0" collapsed="false">
      <c r="A788" s="228"/>
    </row>
    <row r="789" customFormat="false" ht="11.25" hidden="false" customHeight="false" outlineLevel="0" collapsed="false">
      <c r="A789" s="228"/>
    </row>
    <row r="790" customFormat="false" ht="11.25" hidden="false" customHeight="false" outlineLevel="0" collapsed="false">
      <c r="A790" s="228"/>
    </row>
    <row r="791" customFormat="false" ht="11.25" hidden="false" customHeight="false" outlineLevel="0" collapsed="false">
      <c r="A791" s="228"/>
    </row>
    <row r="792" customFormat="false" ht="11.25" hidden="false" customHeight="false" outlineLevel="0" collapsed="false">
      <c r="A792" s="228"/>
    </row>
    <row r="793" customFormat="false" ht="11.25" hidden="false" customHeight="false" outlineLevel="0" collapsed="false">
      <c r="A793" s="228"/>
    </row>
    <row r="794" customFormat="false" ht="11.25" hidden="false" customHeight="false" outlineLevel="0" collapsed="false">
      <c r="A794" s="228"/>
    </row>
    <row r="795" customFormat="false" ht="11.25" hidden="false" customHeight="false" outlineLevel="0" collapsed="false">
      <c r="A795" s="228"/>
    </row>
    <row r="796" customFormat="false" ht="11.25" hidden="false" customHeight="false" outlineLevel="0" collapsed="false">
      <c r="A796" s="228"/>
    </row>
    <row r="797" customFormat="false" ht="11.25" hidden="false" customHeight="false" outlineLevel="0" collapsed="false">
      <c r="A797" s="228"/>
    </row>
    <row r="798" customFormat="false" ht="11.25" hidden="false" customHeight="false" outlineLevel="0" collapsed="false">
      <c r="A798" s="228"/>
    </row>
    <row r="799" customFormat="false" ht="11.25" hidden="false" customHeight="false" outlineLevel="0" collapsed="false">
      <c r="A799" s="228"/>
    </row>
    <row r="800" customFormat="false" ht="11.25" hidden="false" customHeight="false" outlineLevel="0" collapsed="false">
      <c r="A800" s="228"/>
    </row>
    <row r="801" customFormat="false" ht="11.25" hidden="false" customHeight="false" outlineLevel="0" collapsed="false">
      <c r="A801" s="228"/>
    </row>
    <row r="802" customFormat="false" ht="11.25" hidden="false" customHeight="false" outlineLevel="0" collapsed="false">
      <c r="A802" s="228"/>
    </row>
    <row r="803" customFormat="false" ht="11.25" hidden="false" customHeight="false" outlineLevel="0" collapsed="false">
      <c r="A803" s="228"/>
    </row>
    <row r="804" customFormat="false" ht="11.25" hidden="false" customHeight="false" outlineLevel="0" collapsed="false">
      <c r="A804" s="228"/>
    </row>
    <row r="805" customFormat="false" ht="11.25" hidden="false" customHeight="false" outlineLevel="0" collapsed="false">
      <c r="A805" s="228"/>
    </row>
    <row r="806" customFormat="false" ht="11.25" hidden="false" customHeight="false" outlineLevel="0" collapsed="false">
      <c r="A806" s="228"/>
    </row>
    <row r="807" customFormat="false" ht="11.25" hidden="false" customHeight="false" outlineLevel="0" collapsed="false">
      <c r="A807" s="228"/>
    </row>
    <row r="808" customFormat="false" ht="11.25" hidden="false" customHeight="false" outlineLevel="0" collapsed="false">
      <c r="A808" s="228"/>
    </row>
    <row r="809" customFormat="false" ht="11.25" hidden="false" customHeight="false" outlineLevel="0" collapsed="false">
      <c r="A809" s="228"/>
    </row>
    <row r="810" customFormat="false" ht="11.25" hidden="false" customHeight="false" outlineLevel="0" collapsed="false">
      <c r="A810" s="228"/>
    </row>
    <row r="811" customFormat="false" ht="11.25" hidden="false" customHeight="false" outlineLevel="0" collapsed="false">
      <c r="A811" s="228"/>
    </row>
    <row r="812" customFormat="false" ht="11.25" hidden="false" customHeight="false" outlineLevel="0" collapsed="false">
      <c r="A812" s="228"/>
    </row>
    <row r="813" customFormat="false" ht="11.25" hidden="false" customHeight="false" outlineLevel="0" collapsed="false">
      <c r="A813" s="228"/>
    </row>
    <row r="814" customFormat="false" ht="11.25" hidden="false" customHeight="false" outlineLevel="0" collapsed="false">
      <c r="A814" s="228"/>
    </row>
    <row r="815" customFormat="false" ht="11.25" hidden="false" customHeight="false" outlineLevel="0" collapsed="false">
      <c r="A815" s="228"/>
    </row>
    <row r="816" customFormat="false" ht="11.25" hidden="false" customHeight="false" outlineLevel="0" collapsed="false">
      <c r="A816" s="228"/>
    </row>
    <row r="817" customFormat="false" ht="11.25" hidden="false" customHeight="false" outlineLevel="0" collapsed="false">
      <c r="A817" s="228"/>
    </row>
    <row r="818" customFormat="false" ht="11.25" hidden="false" customHeight="false" outlineLevel="0" collapsed="false">
      <c r="A818" s="228"/>
    </row>
    <row r="819" customFormat="false" ht="11.25" hidden="false" customHeight="false" outlineLevel="0" collapsed="false">
      <c r="A819" s="228"/>
    </row>
    <row r="820" customFormat="false" ht="11.25" hidden="false" customHeight="false" outlineLevel="0" collapsed="false">
      <c r="A820" s="228"/>
    </row>
    <row r="821" customFormat="false" ht="11.25" hidden="false" customHeight="false" outlineLevel="0" collapsed="false">
      <c r="A821" s="228"/>
    </row>
    <row r="822" customFormat="false" ht="11.25" hidden="false" customHeight="false" outlineLevel="0" collapsed="false">
      <c r="A822" s="228"/>
    </row>
    <row r="823" customFormat="false" ht="11.25" hidden="false" customHeight="false" outlineLevel="0" collapsed="false">
      <c r="A823" s="228"/>
    </row>
    <row r="824" customFormat="false" ht="11.25" hidden="false" customHeight="false" outlineLevel="0" collapsed="false">
      <c r="A824" s="228"/>
    </row>
    <row r="825" customFormat="false" ht="11.25" hidden="false" customHeight="false" outlineLevel="0" collapsed="false">
      <c r="A825" s="228"/>
    </row>
    <row r="826" customFormat="false" ht="11.25" hidden="false" customHeight="false" outlineLevel="0" collapsed="false">
      <c r="A826" s="228"/>
    </row>
    <row r="827" customFormat="false" ht="11.25" hidden="false" customHeight="false" outlineLevel="0" collapsed="false">
      <c r="A827" s="228"/>
    </row>
    <row r="828" customFormat="false" ht="11.25" hidden="false" customHeight="false" outlineLevel="0" collapsed="false">
      <c r="A828" s="228"/>
    </row>
    <row r="829" customFormat="false" ht="11.25" hidden="false" customHeight="false" outlineLevel="0" collapsed="false">
      <c r="A829" s="228"/>
    </row>
    <row r="830" customFormat="false" ht="11.25" hidden="false" customHeight="false" outlineLevel="0" collapsed="false">
      <c r="A830" s="228"/>
    </row>
    <row r="831" customFormat="false" ht="11.25" hidden="false" customHeight="false" outlineLevel="0" collapsed="false">
      <c r="A831" s="228"/>
    </row>
    <row r="832" customFormat="false" ht="11.25" hidden="false" customHeight="false" outlineLevel="0" collapsed="false">
      <c r="A832" s="228"/>
    </row>
    <row r="833" customFormat="false" ht="11.25" hidden="false" customHeight="false" outlineLevel="0" collapsed="false">
      <c r="A833" s="228"/>
    </row>
    <row r="834" customFormat="false" ht="11.25" hidden="false" customHeight="false" outlineLevel="0" collapsed="false">
      <c r="A834" s="228"/>
    </row>
    <row r="835" customFormat="false" ht="11.25" hidden="false" customHeight="false" outlineLevel="0" collapsed="false">
      <c r="A835" s="228"/>
    </row>
    <row r="836" customFormat="false" ht="11.25" hidden="false" customHeight="false" outlineLevel="0" collapsed="false">
      <c r="A836" s="228"/>
    </row>
    <row r="837" customFormat="false" ht="11.25" hidden="false" customHeight="false" outlineLevel="0" collapsed="false">
      <c r="A837" s="228"/>
    </row>
    <row r="838" customFormat="false" ht="11.25" hidden="false" customHeight="false" outlineLevel="0" collapsed="false">
      <c r="A838" s="228"/>
    </row>
    <row r="839" customFormat="false" ht="11.25" hidden="false" customHeight="false" outlineLevel="0" collapsed="false">
      <c r="A839" s="228"/>
    </row>
    <row r="840" customFormat="false" ht="11.25" hidden="false" customHeight="false" outlineLevel="0" collapsed="false">
      <c r="A840" s="228"/>
    </row>
    <row r="841" customFormat="false" ht="11.25" hidden="false" customHeight="false" outlineLevel="0" collapsed="false">
      <c r="A841" s="228"/>
    </row>
    <row r="842" customFormat="false" ht="11.25" hidden="false" customHeight="false" outlineLevel="0" collapsed="false">
      <c r="A842" s="228"/>
    </row>
    <row r="843" customFormat="false" ht="11.25" hidden="false" customHeight="false" outlineLevel="0" collapsed="false">
      <c r="A843" s="228"/>
    </row>
    <row r="844" customFormat="false" ht="11.25" hidden="false" customHeight="false" outlineLevel="0" collapsed="false">
      <c r="A844" s="228"/>
    </row>
    <row r="845" customFormat="false" ht="11.25" hidden="false" customHeight="false" outlineLevel="0" collapsed="false">
      <c r="A845" s="228"/>
    </row>
    <row r="846" customFormat="false" ht="11.25" hidden="false" customHeight="false" outlineLevel="0" collapsed="false">
      <c r="A846" s="228"/>
    </row>
    <row r="847" customFormat="false" ht="11.25" hidden="false" customHeight="false" outlineLevel="0" collapsed="false">
      <c r="A847" s="228"/>
    </row>
    <row r="848" customFormat="false" ht="11.25" hidden="false" customHeight="false" outlineLevel="0" collapsed="false">
      <c r="A848" s="228"/>
    </row>
    <row r="849" customFormat="false" ht="11.25" hidden="false" customHeight="false" outlineLevel="0" collapsed="false">
      <c r="A849" s="228"/>
    </row>
    <row r="850" customFormat="false" ht="11.25" hidden="false" customHeight="false" outlineLevel="0" collapsed="false">
      <c r="A850" s="228"/>
    </row>
    <row r="851" customFormat="false" ht="11.25" hidden="false" customHeight="false" outlineLevel="0" collapsed="false">
      <c r="A851" s="228"/>
    </row>
    <row r="852" customFormat="false" ht="11.25" hidden="false" customHeight="false" outlineLevel="0" collapsed="false">
      <c r="A852" s="228"/>
    </row>
    <row r="853" customFormat="false" ht="11.25" hidden="false" customHeight="false" outlineLevel="0" collapsed="false">
      <c r="A853" s="228"/>
    </row>
    <row r="854" customFormat="false" ht="11.25" hidden="false" customHeight="false" outlineLevel="0" collapsed="false">
      <c r="A854" s="228"/>
    </row>
    <row r="855" customFormat="false" ht="11.25" hidden="false" customHeight="false" outlineLevel="0" collapsed="false">
      <c r="A855" s="228"/>
    </row>
    <row r="856" customFormat="false" ht="11.25" hidden="false" customHeight="false" outlineLevel="0" collapsed="false">
      <c r="A856" s="228"/>
    </row>
    <row r="857" customFormat="false" ht="11.25" hidden="false" customHeight="false" outlineLevel="0" collapsed="false">
      <c r="A857" s="228"/>
    </row>
    <row r="858" customFormat="false" ht="11.25" hidden="false" customHeight="false" outlineLevel="0" collapsed="false">
      <c r="A858" s="228"/>
    </row>
    <row r="859" customFormat="false" ht="11.25" hidden="false" customHeight="false" outlineLevel="0" collapsed="false">
      <c r="A859" s="228"/>
    </row>
    <row r="860" customFormat="false" ht="11.25" hidden="false" customHeight="false" outlineLevel="0" collapsed="false">
      <c r="A860" s="228"/>
    </row>
    <row r="861" customFormat="false" ht="11.25" hidden="false" customHeight="false" outlineLevel="0" collapsed="false">
      <c r="A861" s="228"/>
    </row>
    <row r="862" customFormat="false" ht="11.25" hidden="false" customHeight="false" outlineLevel="0" collapsed="false">
      <c r="A862" s="228"/>
    </row>
    <row r="863" customFormat="false" ht="11.25" hidden="false" customHeight="false" outlineLevel="0" collapsed="false">
      <c r="A863" s="228"/>
    </row>
    <row r="864" customFormat="false" ht="11.25" hidden="false" customHeight="false" outlineLevel="0" collapsed="false">
      <c r="A864" s="228"/>
    </row>
    <row r="865" customFormat="false" ht="11.25" hidden="false" customHeight="false" outlineLevel="0" collapsed="false">
      <c r="A865" s="228"/>
    </row>
    <row r="866" customFormat="false" ht="11.25" hidden="false" customHeight="false" outlineLevel="0" collapsed="false">
      <c r="A866" s="228"/>
    </row>
    <row r="867" customFormat="false" ht="11.25" hidden="false" customHeight="false" outlineLevel="0" collapsed="false">
      <c r="A867" s="228"/>
    </row>
    <row r="868" customFormat="false" ht="11.25" hidden="false" customHeight="false" outlineLevel="0" collapsed="false">
      <c r="A868" s="228"/>
    </row>
    <row r="869" customFormat="false" ht="11.25" hidden="false" customHeight="false" outlineLevel="0" collapsed="false">
      <c r="A869" s="228"/>
    </row>
    <row r="870" customFormat="false" ht="11.25" hidden="false" customHeight="false" outlineLevel="0" collapsed="false">
      <c r="A870" s="228"/>
    </row>
    <row r="871" customFormat="false" ht="11.25" hidden="false" customHeight="false" outlineLevel="0" collapsed="false">
      <c r="A871" s="228"/>
    </row>
    <row r="872" customFormat="false" ht="11.25" hidden="false" customHeight="false" outlineLevel="0" collapsed="false">
      <c r="A872" s="228"/>
    </row>
    <row r="873" customFormat="false" ht="11.25" hidden="false" customHeight="false" outlineLevel="0" collapsed="false">
      <c r="A873" s="228"/>
    </row>
    <row r="874" customFormat="false" ht="11.25" hidden="false" customHeight="false" outlineLevel="0" collapsed="false">
      <c r="A874" s="228"/>
    </row>
    <row r="875" customFormat="false" ht="11.25" hidden="false" customHeight="false" outlineLevel="0" collapsed="false">
      <c r="A875" s="228"/>
    </row>
    <row r="876" customFormat="false" ht="11.25" hidden="false" customHeight="false" outlineLevel="0" collapsed="false">
      <c r="A876" s="228"/>
    </row>
    <row r="877" customFormat="false" ht="11.25" hidden="false" customHeight="false" outlineLevel="0" collapsed="false">
      <c r="A877" s="228"/>
    </row>
    <row r="878" customFormat="false" ht="11.25" hidden="false" customHeight="false" outlineLevel="0" collapsed="false">
      <c r="A878" s="228"/>
    </row>
    <row r="879" customFormat="false" ht="11.25" hidden="false" customHeight="false" outlineLevel="0" collapsed="false">
      <c r="A879" s="228"/>
    </row>
    <row r="880" customFormat="false" ht="11.25" hidden="false" customHeight="false" outlineLevel="0" collapsed="false">
      <c r="A880" s="228"/>
    </row>
    <row r="881" customFormat="false" ht="11.25" hidden="false" customHeight="false" outlineLevel="0" collapsed="false">
      <c r="A881" s="228"/>
    </row>
    <row r="882" customFormat="false" ht="11.25" hidden="false" customHeight="false" outlineLevel="0" collapsed="false">
      <c r="A882" s="228"/>
    </row>
    <row r="883" customFormat="false" ht="11.25" hidden="false" customHeight="false" outlineLevel="0" collapsed="false">
      <c r="A883" s="228"/>
    </row>
    <row r="884" customFormat="false" ht="11.25" hidden="false" customHeight="false" outlineLevel="0" collapsed="false">
      <c r="A884" s="228"/>
    </row>
    <row r="885" customFormat="false" ht="11.25" hidden="false" customHeight="false" outlineLevel="0" collapsed="false">
      <c r="A885" s="228"/>
    </row>
    <row r="886" customFormat="false" ht="11.25" hidden="false" customHeight="false" outlineLevel="0" collapsed="false">
      <c r="A886" s="228"/>
    </row>
    <row r="887" customFormat="false" ht="11.25" hidden="false" customHeight="false" outlineLevel="0" collapsed="false">
      <c r="A887" s="228"/>
    </row>
    <row r="888" customFormat="false" ht="11.25" hidden="false" customHeight="false" outlineLevel="0" collapsed="false">
      <c r="A888" s="228"/>
    </row>
    <row r="889" customFormat="false" ht="11.25" hidden="false" customHeight="false" outlineLevel="0" collapsed="false">
      <c r="A889" s="228"/>
    </row>
    <row r="890" customFormat="false" ht="11.25" hidden="false" customHeight="false" outlineLevel="0" collapsed="false">
      <c r="A890" s="228"/>
    </row>
    <row r="891" customFormat="false" ht="11.25" hidden="false" customHeight="false" outlineLevel="0" collapsed="false">
      <c r="A891" s="228"/>
    </row>
    <row r="892" customFormat="false" ht="11.25" hidden="false" customHeight="false" outlineLevel="0" collapsed="false">
      <c r="A892" s="228"/>
    </row>
    <row r="893" customFormat="false" ht="11.25" hidden="false" customHeight="false" outlineLevel="0" collapsed="false">
      <c r="A893" s="228"/>
    </row>
    <row r="894" customFormat="false" ht="11.25" hidden="false" customHeight="false" outlineLevel="0" collapsed="false">
      <c r="A894" s="228"/>
    </row>
    <row r="895" customFormat="false" ht="11.25" hidden="false" customHeight="false" outlineLevel="0" collapsed="false">
      <c r="A895" s="228"/>
    </row>
    <row r="896" customFormat="false" ht="11.25" hidden="false" customHeight="false" outlineLevel="0" collapsed="false">
      <c r="A896" s="228"/>
    </row>
    <row r="897" customFormat="false" ht="11.25" hidden="false" customHeight="false" outlineLevel="0" collapsed="false">
      <c r="A897" s="228"/>
    </row>
    <row r="898" customFormat="false" ht="11.25" hidden="false" customHeight="false" outlineLevel="0" collapsed="false">
      <c r="A898" s="228"/>
    </row>
    <row r="899" customFormat="false" ht="11.25" hidden="false" customHeight="false" outlineLevel="0" collapsed="false">
      <c r="A899" s="228"/>
    </row>
    <row r="900" customFormat="false" ht="11.25" hidden="false" customHeight="false" outlineLevel="0" collapsed="false">
      <c r="A900" s="228"/>
    </row>
    <row r="901" customFormat="false" ht="11.25" hidden="false" customHeight="false" outlineLevel="0" collapsed="false">
      <c r="A901" s="228"/>
    </row>
    <row r="902" customFormat="false" ht="11.25" hidden="false" customHeight="false" outlineLevel="0" collapsed="false">
      <c r="A902" s="228"/>
    </row>
    <row r="903" customFormat="false" ht="11.25" hidden="false" customHeight="false" outlineLevel="0" collapsed="false">
      <c r="A903" s="228"/>
    </row>
    <row r="904" customFormat="false" ht="11.25" hidden="false" customHeight="false" outlineLevel="0" collapsed="false">
      <c r="A904" s="228"/>
    </row>
    <row r="905" customFormat="false" ht="11.25" hidden="false" customHeight="false" outlineLevel="0" collapsed="false">
      <c r="A905" s="228"/>
    </row>
    <row r="906" customFormat="false" ht="11.25" hidden="false" customHeight="false" outlineLevel="0" collapsed="false">
      <c r="A906" s="228"/>
    </row>
    <row r="907" customFormat="false" ht="11.25" hidden="false" customHeight="false" outlineLevel="0" collapsed="false">
      <c r="A907" s="228"/>
    </row>
    <row r="908" customFormat="false" ht="11.25" hidden="false" customHeight="false" outlineLevel="0" collapsed="false">
      <c r="A908" s="228"/>
    </row>
    <row r="909" customFormat="false" ht="11.25" hidden="false" customHeight="false" outlineLevel="0" collapsed="false">
      <c r="A909" s="228"/>
    </row>
    <row r="910" customFormat="false" ht="11.25" hidden="false" customHeight="false" outlineLevel="0" collapsed="false">
      <c r="A910" s="228"/>
    </row>
    <row r="911" customFormat="false" ht="11.25" hidden="false" customHeight="false" outlineLevel="0" collapsed="false">
      <c r="A911" s="228"/>
    </row>
    <row r="912" customFormat="false" ht="11.25" hidden="false" customHeight="false" outlineLevel="0" collapsed="false">
      <c r="A912" s="228"/>
    </row>
    <row r="913" customFormat="false" ht="11.25" hidden="false" customHeight="false" outlineLevel="0" collapsed="false">
      <c r="A913" s="228"/>
    </row>
    <row r="914" customFormat="false" ht="11.25" hidden="false" customHeight="false" outlineLevel="0" collapsed="false">
      <c r="A914" s="228"/>
    </row>
    <row r="915" customFormat="false" ht="11.25" hidden="false" customHeight="false" outlineLevel="0" collapsed="false">
      <c r="A915" s="228"/>
    </row>
    <row r="916" customFormat="false" ht="11.25" hidden="false" customHeight="false" outlineLevel="0" collapsed="false">
      <c r="A916" s="228"/>
    </row>
    <row r="917" customFormat="false" ht="11.25" hidden="false" customHeight="false" outlineLevel="0" collapsed="false">
      <c r="A917" s="228"/>
    </row>
    <row r="918" customFormat="false" ht="11.25" hidden="false" customHeight="false" outlineLevel="0" collapsed="false">
      <c r="A918" s="228"/>
    </row>
    <row r="919" customFormat="false" ht="11.25" hidden="false" customHeight="false" outlineLevel="0" collapsed="false">
      <c r="A919" s="228"/>
    </row>
    <row r="920" customFormat="false" ht="11.25" hidden="false" customHeight="false" outlineLevel="0" collapsed="false">
      <c r="A920" s="228"/>
    </row>
    <row r="921" customFormat="false" ht="11.25" hidden="false" customHeight="false" outlineLevel="0" collapsed="false">
      <c r="A921" s="228"/>
    </row>
    <row r="922" customFormat="false" ht="11.25" hidden="false" customHeight="false" outlineLevel="0" collapsed="false">
      <c r="A922" s="228"/>
    </row>
    <row r="923" customFormat="false" ht="11.25" hidden="false" customHeight="false" outlineLevel="0" collapsed="false">
      <c r="A923" s="228"/>
    </row>
    <row r="924" customFormat="false" ht="11.25" hidden="false" customHeight="false" outlineLevel="0" collapsed="false">
      <c r="A924" s="228"/>
    </row>
    <row r="925" customFormat="false" ht="11.25" hidden="false" customHeight="false" outlineLevel="0" collapsed="false">
      <c r="A925" s="228"/>
    </row>
    <row r="926" customFormat="false" ht="11.25" hidden="false" customHeight="false" outlineLevel="0" collapsed="false">
      <c r="A926" s="228"/>
    </row>
    <row r="927" customFormat="false" ht="11.25" hidden="false" customHeight="false" outlineLevel="0" collapsed="false">
      <c r="A927" s="228"/>
    </row>
    <row r="928" customFormat="false" ht="11.25" hidden="false" customHeight="false" outlineLevel="0" collapsed="false">
      <c r="A928" s="228"/>
    </row>
    <row r="929" customFormat="false" ht="11.25" hidden="false" customHeight="false" outlineLevel="0" collapsed="false">
      <c r="A929" s="228"/>
    </row>
    <row r="930" customFormat="false" ht="11.25" hidden="false" customHeight="false" outlineLevel="0" collapsed="false">
      <c r="A930" s="228"/>
    </row>
    <row r="931" customFormat="false" ht="11.25" hidden="false" customHeight="false" outlineLevel="0" collapsed="false">
      <c r="A931" s="228"/>
    </row>
    <row r="932" customFormat="false" ht="11.25" hidden="false" customHeight="false" outlineLevel="0" collapsed="false">
      <c r="A932" s="228"/>
    </row>
    <row r="933" customFormat="false" ht="11.25" hidden="false" customHeight="false" outlineLevel="0" collapsed="false">
      <c r="A933" s="228"/>
    </row>
    <row r="934" customFormat="false" ht="11.25" hidden="false" customHeight="false" outlineLevel="0" collapsed="false">
      <c r="A934" s="228"/>
    </row>
    <row r="935" customFormat="false" ht="11.25" hidden="false" customHeight="false" outlineLevel="0" collapsed="false">
      <c r="A935" s="228"/>
    </row>
    <row r="936" customFormat="false" ht="11.25" hidden="false" customHeight="false" outlineLevel="0" collapsed="false">
      <c r="A936" s="228"/>
    </row>
    <row r="937" customFormat="false" ht="11.25" hidden="false" customHeight="false" outlineLevel="0" collapsed="false">
      <c r="A937" s="228"/>
    </row>
    <row r="938" customFormat="false" ht="11.25" hidden="false" customHeight="false" outlineLevel="0" collapsed="false">
      <c r="A938" s="228"/>
    </row>
    <row r="939" customFormat="false" ht="11.25" hidden="false" customHeight="false" outlineLevel="0" collapsed="false">
      <c r="A939" s="228"/>
    </row>
    <row r="940" customFormat="false" ht="11.25" hidden="false" customHeight="false" outlineLevel="0" collapsed="false">
      <c r="A940" s="228"/>
    </row>
    <row r="941" customFormat="false" ht="11.25" hidden="false" customHeight="false" outlineLevel="0" collapsed="false">
      <c r="A941" s="228"/>
    </row>
    <row r="942" customFormat="false" ht="11.25" hidden="false" customHeight="false" outlineLevel="0" collapsed="false">
      <c r="A942" s="228"/>
    </row>
    <row r="943" customFormat="false" ht="11.25" hidden="false" customHeight="false" outlineLevel="0" collapsed="false">
      <c r="A943" s="228"/>
    </row>
    <row r="944" customFormat="false" ht="11.25" hidden="false" customHeight="false" outlineLevel="0" collapsed="false">
      <c r="A944" s="228"/>
    </row>
    <row r="945" customFormat="false" ht="11.25" hidden="false" customHeight="false" outlineLevel="0" collapsed="false">
      <c r="A945" s="228"/>
    </row>
    <row r="946" customFormat="false" ht="11.25" hidden="false" customHeight="false" outlineLevel="0" collapsed="false">
      <c r="A946" s="228"/>
    </row>
    <row r="947" customFormat="false" ht="11.25" hidden="false" customHeight="false" outlineLevel="0" collapsed="false">
      <c r="A947" s="228"/>
    </row>
    <row r="948" customFormat="false" ht="11.25" hidden="false" customHeight="false" outlineLevel="0" collapsed="false">
      <c r="A948" s="228"/>
    </row>
    <row r="949" customFormat="false" ht="11.25" hidden="false" customHeight="false" outlineLevel="0" collapsed="false">
      <c r="A949" s="228"/>
    </row>
    <row r="950" customFormat="false" ht="11.25" hidden="false" customHeight="false" outlineLevel="0" collapsed="false">
      <c r="A950" s="228"/>
    </row>
    <row r="951" customFormat="false" ht="11.25" hidden="false" customHeight="false" outlineLevel="0" collapsed="false">
      <c r="A951" s="228"/>
    </row>
    <row r="952" customFormat="false" ht="11.25" hidden="false" customHeight="false" outlineLevel="0" collapsed="false">
      <c r="A952" s="228"/>
    </row>
    <row r="953" customFormat="false" ht="11.25" hidden="false" customHeight="false" outlineLevel="0" collapsed="false">
      <c r="A953" s="228"/>
    </row>
    <row r="954" customFormat="false" ht="11.25" hidden="false" customHeight="false" outlineLevel="0" collapsed="false">
      <c r="A954" s="228"/>
    </row>
    <row r="955" customFormat="false" ht="11.25" hidden="false" customHeight="false" outlineLevel="0" collapsed="false">
      <c r="A955" s="228"/>
    </row>
    <row r="956" customFormat="false" ht="11.25" hidden="false" customHeight="false" outlineLevel="0" collapsed="false">
      <c r="A956" s="228"/>
    </row>
    <row r="957" customFormat="false" ht="11.25" hidden="false" customHeight="false" outlineLevel="0" collapsed="false">
      <c r="A957" s="228"/>
    </row>
    <row r="958" customFormat="false" ht="11.25" hidden="false" customHeight="false" outlineLevel="0" collapsed="false">
      <c r="A958" s="228"/>
    </row>
    <row r="959" customFormat="false" ht="11.25" hidden="false" customHeight="false" outlineLevel="0" collapsed="false">
      <c r="A959" s="228"/>
    </row>
    <row r="960" customFormat="false" ht="11.25" hidden="false" customHeight="false" outlineLevel="0" collapsed="false">
      <c r="A960" s="228"/>
    </row>
    <row r="961" customFormat="false" ht="11.25" hidden="false" customHeight="false" outlineLevel="0" collapsed="false">
      <c r="A961" s="228"/>
    </row>
    <row r="962" customFormat="false" ht="11.25" hidden="false" customHeight="false" outlineLevel="0" collapsed="false">
      <c r="A962" s="228"/>
    </row>
    <row r="963" customFormat="false" ht="11.25" hidden="false" customHeight="false" outlineLevel="0" collapsed="false">
      <c r="A963" s="228"/>
    </row>
    <row r="964" customFormat="false" ht="11.25" hidden="false" customHeight="false" outlineLevel="0" collapsed="false">
      <c r="A964" s="228"/>
    </row>
    <row r="965" customFormat="false" ht="11.25" hidden="false" customHeight="false" outlineLevel="0" collapsed="false">
      <c r="A965" s="228"/>
    </row>
    <row r="966" customFormat="false" ht="11.25" hidden="false" customHeight="false" outlineLevel="0" collapsed="false">
      <c r="A966" s="228"/>
    </row>
    <row r="967" customFormat="false" ht="11.25" hidden="false" customHeight="false" outlineLevel="0" collapsed="false">
      <c r="A967" s="228"/>
    </row>
    <row r="968" customFormat="false" ht="11.25" hidden="false" customHeight="false" outlineLevel="0" collapsed="false">
      <c r="A968" s="228"/>
    </row>
    <row r="969" customFormat="false" ht="11.25" hidden="false" customHeight="false" outlineLevel="0" collapsed="false">
      <c r="A969" s="228"/>
    </row>
    <row r="970" customFormat="false" ht="11.25" hidden="false" customHeight="false" outlineLevel="0" collapsed="false">
      <c r="A970" s="228"/>
    </row>
    <row r="971" customFormat="false" ht="11.25" hidden="false" customHeight="false" outlineLevel="0" collapsed="false">
      <c r="A971" s="228"/>
    </row>
    <row r="972" customFormat="false" ht="11.25" hidden="false" customHeight="false" outlineLevel="0" collapsed="false">
      <c r="A972" s="228"/>
    </row>
    <row r="973" customFormat="false" ht="11.25" hidden="false" customHeight="false" outlineLevel="0" collapsed="false">
      <c r="A973" s="228"/>
    </row>
    <row r="974" customFormat="false" ht="11.25" hidden="false" customHeight="false" outlineLevel="0" collapsed="false">
      <c r="A974" s="228"/>
    </row>
    <row r="975" customFormat="false" ht="11.25" hidden="false" customHeight="false" outlineLevel="0" collapsed="false">
      <c r="A975" s="228"/>
    </row>
    <row r="976" customFormat="false" ht="11.25" hidden="false" customHeight="false" outlineLevel="0" collapsed="false">
      <c r="A976" s="228"/>
    </row>
    <row r="977" customFormat="false" ht="11.25" hidden="false" customHeight="false" outlineLevel="0" collapsed="false">
      <c r="A977" s="228"/>
    </row>
    <row r="978" customFormat="false" ht="11.25" hidden="false" customHeight="false" outlineLevel="0" collapsed="false">
      <c r="A978" s="228"/>
    </row>
    <row r="979" customFormat="false" ht="11.25" hidden="false" customHeight="false" outlineLevel="0" collapsed="false">
      <c r="A979" s="228"/>
    </row>
    <row r="980" customFormat="false" ht="11.25" hidden="false" customHeight="false" outlineLevel="0" collapsed="false">
      <c r="A980" s="228"/>
    </row>
    <row r="981" customFormat="false" ht="11.25" hidden="false" customHeight="false" outlineLevel="0" collapsed="false">
      <c r="A981" s="228"/>
    </row>
    <row r="982" customFormat="false" ht="11.25" hidden="false" customHeight="false" outlineLevel="0" collapsed="false">
      <c r="A982" s="228"/>
    </row>
    <row r="983" customFormat="false" ht="11.25" hidden="false" customHeight="false" outlineLevel="0" collapsed="false">
      <c r="A983" s="228"/>
    </row>
    <row r="984" customFormat="false" ht="11.25" hidden="false" customHeight="false" outlineLevel="0" collapsed="false">
      <c r="A984" s="228"/>
    </row>
    <row r="985" customFormat="false" ht="11.25" hidden="false" customHeight="false" outlineLevel="0" collapsed="false">
      <c r="A985" s="228"/>
    </row>
    <row r="986" customFormat="false" ht="11.25" hidden="false" customHeight="false" outlineLevel="0" collapsed="false">
      <c r="A986" s="228"/>
    </row>
    <row r="987" customFormat="false" ht="11.25" hidden="false" customHeight="false" outlineLevel="0" collapsed="false">
      <c r="A987" s="228"/>
    </row>
    <row r="988" customFormat="false" ht="11.25" hidden="false" customHeight="false" outlineLevel="0" collapsed="false">
      <c r="A988" s="228"/>
    </row>
    <row r="989" customFormat="false" ht="11.25" hidden="false" customHeight="false" outlineLevel="0" collapsed="false">
      <c r="A989" s="228"/>
    </row>
    <row r="990" customFormat="false" ht="11.25" hidden="false" customHeight="false" outlineLevel="0" collapsed="false">
      <c r="A990" s="228"/>
    </row>
    <row r="991" customFormat="false" ht="11.25" hidden="false" customHeight="false" outlineLevel="0" collapsed="false">
      <c r="A991" s="228"/>
    </row>
    <row r="992" customFormat="false" ht="11.25" hidden="false" customHeight="false" outlineLevel="0" collapsed="false">
      <c r="A992" s="228"/>
    </row>
    <row r="993" customFormat="false" ht="11.25" hidden="false" customHeight="false" outlineLevel="0" collapsed="false">
      <c r="A993" s="228"/>
    </row>
    <row r="994" customFormat="false" ht="11.25" hidden="false" customHeight="false" outlineLevel="0" collapsed="false">
      <c r="A994" s="228"/>
    </row>
    <row r="995" customFormat="false" ht="11.25" hidden="false" customHeight="false" outlineLevel="0" collapsed="false">
      <c r="A995" s="228"/>
    </row>
    <row r="996" customFormat="false" ht="11.25" hidden="false" customHeight="false" outlineLevel="0" collapsed="false">
      <c r="A996" s="228"/>
    </row>
    <row r="997" customFormat="false" ht="11.25" hidden="false" customHeight="false" outlineLevel="0" collapsed="false">
      <c r="A997" s="228"/>
    </row>
    <row r="998" customFormat="false" ht="11.25" hidden="false" customHeight="false" outlineLevel="0" collapsed="false">
      <c r="A998" s="228"/>
    </row>
    <row r="999" customFormat="false" ht="11.25" hidden="false" customHeight="false" outlineLevel="0" collapsed="false">
      <c r="A999" s="228"/>
    </row>
    <row r="1000" customFormat="false" ht="11.25" hidden="false" customHeight="false" outlineLevel="0" collapsed="false">
      <c r="A1000" s="228"/>
    </row>
    <row r="1001" customFormat="false" ht="11.25" hidden="false" customHeight="false" outlineLevel="0" collapsed="false">
      <c r="A1001" s="228"/>
    </row>
    <row r="1002" customFormat="false" ht="11.25" hidden="false" customHeight="false" outlineLevel="0" collapsed="false">
      <c r="A1002" s="228"/>
    </row>
    <row r="1003" customFormat="false" ht="11.25" hidden="false" customHeight="false" outlineLevel="0" collapsed="false">
      <c r="A1003" s="228"/>
    </row>
    <row r="1004" customFormat="false" ht="11.25" hidden="false" customHeight="false" outlineLevel="0" collapsed="false">
      <c r="A1004" s="228"/>
    </row>
    <row r="1005" customFormat="false" ht="11.25" hidden="false" customHeight="false" outlineLevel="0" collapsed="false">
      <c r="A1005" s="228"/>
    </row>
    <row r="1006" customFormat="false" ht="11.25" hidden="false" customHeight="false" outlineLevel="0" collapsed="false">
      <c r="A1006" s="228"/>
    </row>
    <row r="1007" customFormat="false" ht="11.25" hidden="false" customHeight="false" outlineLevel="0" collapsed="false">
      <c r="A1007" s="228"/>
    </row>
    <row r="1008" customFormat="false" ht="11.25" hidden="false" customHeight="false" outlineLevel="0" collapsed="false">
      <c r="A1008" s="228"/>
    </row>
    <row r="1009" customFormat="false" ht="11.25" hidden="false" customHeight="false" outlineLevel="0" collapsed="false">
      <c r="A1009" s="228"/>
    </row>
    <row r="1010" customFormat="false" ht="11.25" hidden="false" customHeight="false" outlineLevel="0" collapsed="false">
      <c r="A1010" s="228"/>
    </row>
    <row r="1011" customFormat="false" ht="11.25" hidden="false" customHeight="false" outlineLevel="0" collapsed="false">
      <c r="A1011" s="228"/>
    </row>
    <row r="1012" customFormat="false" ht="11.25" hidden="false" customHeight="false" outlineLevel="0" collapsed="false">
      <c r="A1012" s="228"/>
    </row>
    <row r="1013" customFormat="false" ht="11.25" hidden="false" customHeight="false" outlineLevel="0" collapsed="false">
      <c r="A1013" s="228"/>
    </row>
    <row r="1014" customFormat="false" ht="11.25" hidden="false" customHeight="false" outlineLevel="0" collapsed="false">
      <c r="A1014" s="228"/>
    </row>
    <row r="1015" customFormat="false" ht="11.25" hidden="false" customHeight="false" outlineLevel="0" collapsed="false">
      <c r="A1015" s="228"/>
    </row>
    <row r="1016" customFormat="false" ht="11.25" hidden="false" customHeight="false" outlineLevel="0" collapsed="false">
      <c r="A1016" s="228"/>
    </row>
    <row r="1017" customFormat="false" ht="11.25" hidden="false" customHeight="false" outlineLevel="0" collapsed="false">
      <c r="A1017" s="228"/>
    </row>
    <row r="1018" customFormat="false" ht="11.25" hidden="false" customHeight="false" outlineLevel="0" collapsed="false">
      <c r="A1018" s="228"/>
    </row>
    <row r="1019" customFormat="false" ht="11.25" hidden="false" customHeight="false" outlineLevel="0" collapsed="false">
      <c r="A1019" s="228"/>
    </row>
    <row r="1020" customFormat="false" ht="11.25" hidden="false" customHeight="false" outlineLevel="0" collapsed="false">
      <c r="A1020" s="228"/>
    </row>
    <row r="1021" customFormat="false" ht="11.25" hidden="false" customHeight="false" outlineLevel="0" collapsed="false">
      <c r="A1021" s="228"/>
    </row>
    <row r="1022" customFormat="false" ht="11.25" hidden="false" customHeight="false" outlineLevel="0" collapsed="false">
      <c r="A1022" s="228"/>
    </row>
    <row r="1023" customFormat="false" ht="11.25" hidden="false" customHeight="false" outlineLevel="0" collapsed="false">
      <c r="A1023" s="228"/>
    </row>
    <row r="1024" customFormat="false" ht="11.25" hidden="false" customHeight="false" outlineLevel="0" collapsed="false">
      <c r="A1024" s="228"/>
    </row>
    <row r="1025" customFormat="false" ht="11.25" hidden="false" customHeight="false" outlineLevel="0" collapsed="false">
      <c r="A1025" s="228"/>
    </row>
    <row r="1026" customFormat="false" ht="11.25" hidden="false" customHeight="false" outlineLevel="0" collapsed="false">
      <c r="A1026" s="228"/>
    </row>
    <row r="1027" customFormat="false" ht="11.25" hidden="false" customHeight="false" outlineLevel="0" collapsed="false">
      <c r="A1027" s="228"/>
    </row>
    <row r="1028" customFormat="false" ht="11.25" hidden="false" customHeight="false" outlineLevel="0" collapsed="false">
      <c r="A1028" s="228"/>
    </row>
    <row r="1029" customFormat="false" ht="11.25" hidden="false" customHeight="false" outlineLevel="0" collapsed="false">
      <c r="A1029" s="228"/>
    </row>
    <row r="1030" customFormat="false" ht="11.25" hidden="false" customHeight="false" outlineLevel="0" collapsed="false">
      <c r="A1030" s="228"/>
    </row>
    <row r="1031" customFormat="false" ht="11.25" hidden="false" customHeight="false" outlineLevel="0" collapsed="false">
      <c r="A1031" s="228"/>
    </row>
    <row r="1032" customFormat="false" ht="11.25" hidden="false" customHeight="false" outlineLevel="0" collapsed="false">
      <c r="A1032" s="228"/>
    </row>
    <row r="1033" customFormat="false" ht="11.25" hidden="false" customHeight="false" outlineLevel="0" collapsed="false">
      <c r="A1033" s="228"/>
    </row>
    <row r="1034" customFormat="false" ht="11.25" hidden="false" customHeight="false" outlineLevel="0" collapsed="false">
      <c r="A1034" s="228"/>
    </row>
    <row r="1035" customFormat="false" ht="11.25" hidden="false" customHeight="false" outlineLevel="0" collapsed="false">
      <c r="A1035" s="228"/>
    </row>
    <row r="1036" customFormat="false" ht="11.25" hidden="false" customHeight="false" outlineLevel="0" collapsed="false">
      <c r="A1036" s="228"/>
    </row>
    <row r="1037" customFormat="false" ht="11.25" hidden="false" customHeight="false" outlineLevel="0" collapsed="false">
      <c r="A1037" s="228"/>
    </row>
    <row r="1038" customFormat="false" ht="11.25" hidden="false" customHeight="false" outlineLevel="0" collapsed="false">
      <c r="A1038" s="228"/>
    </row>
    <row r="1039" customFormat="false" ht="11.25" hidden="false" customHeight="false" outlineLevel="0" collapsed="false">
      <c r="A1039" s="228"/>
    </row>
    <row r="1040" customFormat="false" ht="11.25" hidden="false" customHeight="false" outlineLevel="0" collapsed="false">
      <c r="A1040" s="228"/>
    </row>
    <row r="1041" customFormat="false" ht="11.25" hidden="false" customHeight="false" outlineLevel="0" collapsed="false">
      <c r="A1041" s="228"/>
    </row>
    <row r="1042" customFormat="false" ht="11.25" hidden="false" customHeight="false" outlineLevel="0" collapsed="false">
      <c r="A1042" s="228"/>
    </row>
    <row r="1043" customFormat="false" ht="11.25" hidden="false" customHeight="false" outlineLevel="0" collapsed="false">
      <c r="A1043" s="228"/>
    </row>
    <row r="1044" customFormat="false" ht="11.25" hidden="false" customHeight="false" outlineLevel="0" collapsed="false">
      <c r="A1044" s="228"/>
    </row>
    <row r="1045" customFormat="false" ht="11.25" hidden="false" customHeight="false" outlineLevel="0" collapsed="false">
      <c r="A1045" s="228"/>
    </row>
    <row r="1046" customFormat="false" ht="11.25" hidden="false" customHeight="false" outlineLevel="0" collapsed="false">
      <c r="A1046" s="228"/>
    </row>
    <row r="1047" customFormat="false" ht="11.25" hidden="false" customHeight="false" outlineLevel="0" collapsed="false">
      <c r="A1047" s="228"/>
    </row>
    <row r="1048" customFormat="false" ht="11.25" hidden="false" customHeight="false" outlineLevel="0" collapsed="false">
      <c r="A1048" s="228"/>
    </row>
    <row r="1049" customFormat="false" ht="11.25" hidden="false" customHeight="false" outlineLevel="0" collapsed="false">
      <c r="A1049" s="228"/>
    </row>
    <row r="1050" customFormat="false" ht="11.25" hidden="false" customHeight="false" outlineLevel="0" collapsed="false">
      <c r="A1050" s="228"/>
    </row>
    <row r="1051" customFormat="false" ht="11.25" hidden="false" customHeight="false" outlineLevel="0" collapsed="false">
      <c r="A1051" s="228"/>
    </row>
    <row r="1052" customFormat="false" ht="11.25" hidden="false" customHeight="false" outlineLevel="0" collapsed="false">
      <c r="A1052" s="228"/>
    </row>
    <row r="1053" customFormat="false" ht="11.25" hidden="false" customHeight="false" outlineLevel="0" collapsed="false">
      <c r="A1053" s="228"/>
    </row>
    <row r="1054" customFormat="false" ht="11.25" hidden="false" customHeight="false" outlineLevel="0" collapsed="false">
      <c r="A1054" s="228"/>
    </row>
    <row r="1055" customFormat="false" ht="11.25" hidden="false" customHeight="false" outlineLevel="0" collapsed="false">
      <c r="A1055" s="228"/>
    </row>
    <row r="1056" customFormat="false" ht="11.25" hidden="false" customHeight="false" outlineLevel="0" collapsed="false">
      <c r="A1056" s="228"/>
    </row>
    <row r="1057" customFormat="false" ht="11.25" hidden="false" customHeight="false" outlineLevel="0" collapsed="false">
      <c r="A1057" s="228"/>
    </row>
    <row r="1058" customFormat="false" ht="11.25" hidden="false" customHeight="false" outlineLevel="0" collapsed="false">
      <c r="A1058" s="228"/>
    </row>
    <row r="1059" customFormat="false" ht="11.25" hidden="false" customHeight="false" outlineLevel="0" collapsed="false">
      <c r="A1059" s="228"/>
    </row>
    <row r="1060" customFormat="false" ht="11.25" hidden="false" customHeight="false" outlineLevel="0" collapsed="false">
      <c r="A1060" s="228"/>
    </row>
    <row r="1061" customFormat="false" ht="11.25" hidden="false" customHeight="false" outlineLevel="0" collapsed="false">
      <c r="A1061" s="228"/>
    </row>
    <row r="1062" customFormat="false" ht="11.25" hidden="false" customHeight="false" outlineLevel="0" collapsed="false">
      <c r="A1062" s="228"/>
    </row>
    <row r="1063" customFormat="false" ht="11.25" hidden="false" customHeight="false" outlineLevel="0" collapsed="false">
      <c r="A1063" s="228"/>
    </row>
    <row r="1064" customFormat="false" ht="11.25" hidden="false" customHeight="false" outlineLevel="0" collapsed="false">
      <c r="A1064" s="228"/>
    </row>
    <row r="1065" customFormat="false" ht="11.25" hidden="false" customHeight="false" outlineLevel="0" collapsed="false">
      <c r="A1065" s="228"/>
    </row>
    <row r="1066" customFormat="false" ht="11.25" hidden="false" customHeight="false" outlineLevel="0" collapsed="false">
      <c r="A1066" s="228"/>
    </row>
    <row r="1067" customFormat="false" ht="11.25" hidden="false" customHeight="false" outlineLevel="0" collapsed="false">
      <c r="A1067" s="228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5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1" activeCellId="0" sqref="A1:IV1638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65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true" hidden="true" outlineLevel="0" max="21" min="17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4.27"/>
    <col collapsed="false" customWidth="true" hidden="true" outlineLevel="0" max="37" min="35" style="2" width="9.28"/>
    <col collapsed="false" customWidth="false" hidden="false" outlineLevel="0" max="257" min="3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65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2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</row>
    <row r="6" customFormat="false" ht="24.75" hidden="false" customHeight="true" outlineLevel="0" collapsed="false">
      <c r="A6" s="353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14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 t="s">
        <v>18</v>
      </c>
      <c r="AN6" s="14" t="s">
        <v>19</v>
      </c>
      <c r="AO6" s="14"/>
      <c r="AP6" s="14" t="s">
        <v>20</v>
      </c>
      <c r="AQ6" s="14"/>
      <c r="AR6" s="14" t="s">
        <v>21</v>
      </c>
      <c r="AS6" s="14"/>
      <c r="AT6" s="14" t="s">
        <v>22</v>
      </c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354" t="n">
        <v>37181</v>
      </c>
      <c r="B7" s="355" t="n">
        <v>25.9</v>
      </c>
      <c r="C7" s="356" t="n">
        <v>25.25</v>
      </c>
      <c r="D7" s="355" t="n">
        <v>22.75</v>
      </c>
      <c r="E7" s="356" t="n">
        <v>26.31</v>
      </c>
      <c r="F7" s="355" t="n">
        <v>26.78</v>
      </c>
      <c r="G7" s="356" t="n">
        <v>26.9</v>
      </c>
      <c r="H7" s="355"/>
      <c r="I7" s="356" t="n">
        <v>26.78</v>
      </c>
      <c r="J7" s="355"/>
      <c r="K7" s="356"/>
      <c r="L7" s="355"/>
      <c r="M7" s="356"/>
      <c r="N7" s="355"/>
      <c r="O7" s="356"/>
      <c r="Q7" s="355"/>
      <c r="R7" s="356" t="n">
        <v>62</v>
      </c>
      <c r="S7" s="357"/>
      <c r="T7" s="356"/>
      <c r="U7" s="358"/>
      <c r="V7" s="359"/>
      <c r="W7" s="358"/>
      <c r="X7" s="356"/>
      <c r="Y7" s="357"/>
      <c r="Z7" s="360"/>
      <c r="AB7" s="357"/>
      <c r="AC7" s="356"/>
      <c r="AD7" s="357"/>
      <c r="AE7" s="356"/>
      <c r="AF7" s="357"/>
      <c r="AG7" s="356"/>
      <c r="AI7" s="1"/>
      <c r="AJ7" s="15"/>
      <c r="AL7" s="2" t="n">
        <v>37073</v>
      </c>
      <c r="AM7" s="2" t="n">
        <v>9.98</v>
      </c>
      <c r="AN7" s="2" t="n">
        <v>0.418</v>
      </c>
      <c r="AO7" s="2" t="n">
        <v>10.398</v>
      </c>
      <c r="AP7" s="2" t="n">
        <v>0.04</v>
      </c>
      <c r="AQ7" s="2" t="n">
        <v>10.02</v>
      </c>
      <c r="AR7" s="2" t="n">
        <v>0.318</v>
      </c>
      <c r="AS7" s="2" t="n">
        <v>10.298</v>
      </c>
      <c r="AT7" s="2" t="n">
        <v>0.438</v>
      </c>
      <c r="AU7" s="2" t="n">
        <v>10.418</v>
      </c>
    </row>
    <row r="8" customFormat="false" ht="12.75" hidden="false" customHeight="false" outlineLevel="0" collapsed="false">
      <c r="A8" s="354" t="n">
        <v>37182</v>
      </c>
      <c r="B8" s="355" t="n">
        <v>27</v>
      </c>
      <c r="C8" s="356" t="n">
        <v>27</v>
      </c>
      <c r="D8" s="355" t="n">
        <v>24</v>
      </c>
      <c r="E8" s="356" t="n">
        <v>27.25</v>
      </c>
      <c r="F8" s="355" t="n">
        <v>27.75</v>
      </c>
      <c r="G8" s="356" t="n">
        <v>28</v>
      </c>
      <c r="H8" s="355"/>
      <c r="I8" s="356" t="n">
        <v>27.1875</v>
      </c>
      <c r="J8" s="355"/>
      <c r="K8" s="356"/>
      <c r="L8" s="355"/>
      <c r="M8" s="356"/>
      <c r="N8" s="355"/>
      <c r="O8" s="356"/>
      <c r="Q8" s="355"/>
      <c r="R8" s="356" t="n">
        <v>49.5</v>
      </c>
      <c r="S8" s="357"/>
      <c r="T8" s="356"/>
      <c r="U8" s="358"/>
      <c r="V8" s="359"/>
      <c r="W8" s="358"/>
      <c r="X8" s="356"/>
      <c r="Y8" s="357"/>
      <c r="Z8" s="360"/>
      <c r="AB8" s="357"/>
      <c r="AC8" s="356"/>
      <c r="AD8" s="357"/>
      <c r="AE8" s="356"/>
      <c r="AF8" s="357"/>
      <c r="AG8" s="356"/>
      <c r="AI8" s="1"/>
      <c r="AJ8" s="15"/>
      <c r="AL8" s="2" t="n">
        <v>37104</v>
      </c>
      <c r="AM8" s="2" t="n">
        <v>6.293</v>
      </c>
      <c r="AN8" s="2" t="n">
        <v>0.433</v>
      </c>
      <c r="AO8" s="2" t="n">
        <v>6.726</v>
      </c>
      <c r="AP8" s="2" t="n">
        <v>0.05</v>
      </c>
      <c r="AQ8" s="2" t="n">
        <v>6.343</v>
      </c>
      <c r="AR8" s="2" t="n">
        <v>0.333</v>
      </c>
      <c r="AS8" s="2" t="n">
        <v>6.626</v>
      </c>
      <c r="AT8" s="2" t="n">
        <v>0.463</v>
      </c>
      <c r="AU8" s="2" t="n">
        <v>6.756</v>
      </c>
    </row>
    <row r="9" customFormat="false" ht="12.75" hidden="false" customHeight="false" outlineLevel="0" collapsed="false">
      <c r="A9" s="354" t="n">
        <v>37183</v>
      </c>
      <c r="B9" s="355" t="n">
        <v>27</v>
      </c>
      <c r="C9" s="356" t="n">
        <v>27</v>
      </c>
      <c r="D9" s="355" t="n">
        <v>24</v>
      </c>
      <c r="E9" s="356" t="n">
        <v>27.25</v>
      </c>
      <c r="F9" s="355" t="n">
        <v>27.75</v>
      </c>
      <c r="G9" s="356" t="n">
        <v>28</v>
      </c>
      <c r="H9" s="355"/>
      <c r="I9" s="356" t="n">
        <v>27.1875</v>
      </c>
      <c r="J9" s="355"/>
      <c r="K9" s="356"/>
      <c r="L9" s="355"/>
      <c r="M9" s="356"/>
      <c r="N9" s="355"/>
      <c r="O9" s="356"/>
      <c r="Q9" s="355"/>
      <c r="R9" s="356" t="n">
        <v>49.5</v>
      </c>
      <c r="S9" s="357"/>
      <c r="T9" s="356"/>
      <c r="U9" s="358"/>
      <c r="V9" s="359"/>
      <c r="W9" s="358"/>
      <c r="X9" s="356"/>
      <c r="Y9" s="357"/>
      <c r="Z9" s="360"/>
      <c r="AB9" s="357"/>
      <c r="AC9" s="356"/>
      <c r="AD9" s="357"/>
      <c r="AE9" s="356"/>
      <c r="AF9" s="357"/>
      <c r="AG9" s="356"/>
      <c r="AI9" s="1"/>
      <c r="AJ9" s="15"/>
      <c r="AL9" s="2" t="n">
        <v>37135</v>
      </c>
      <c r="AM9" s="2" t="n">
        <v>4.998</v>
      </c>
      <c r="AN9" s="2" t="n">
        <v>0.385</v>
      </c>
      <c r="AO9" s="2" t="n">
        <v>5.383</v>
      </c>
      <c r="AP9" s="2" t="n">
        <v>0.075</v>
      </c>
      <c r="AQ9" s="2" t="n">
        <v>5.073</v>
      </c>
      <c r="AR9" s="2" t="n">
        <v>0.285</v>
      </c>
      <c r="AS9" s="2" t="n">
        <v>5.283</v>
      </c>
      <c r="AT9" s="2" t="n">
        <v>0.305</v>
      </c>
      <c r="AU9" s="2" t="n">
        <v>5.303</v>
      </c>
    </row>
    <row r="10" customFormat="false" ht="12.75" hidden="false" customHeight="false" outlineLevel="0" collapsed="false">
      <c r="A10" s="354" t="n">
        <v>37184</v>
      </c>
      <c r="B10" s="355" t="n">
        <v>27</v>
      </c>
      <c r="C10" s="356" t="n">
        <v>27</v>
      </c>
      <c r="D10" s="355" t="n">
        <v>24</v>
      </c>
      <c r="E10" s="356" t="n">
        <v>27.25</v>
      </c>
      <c r="F10" s="355" t="n">
        <v>27.75</v>
      </c>
      <c r="G10" s="356" t="n">
        <v>28</v>
      </c>
      <c r="H10" s="355"/>
      <c r="I10" s="356" t="n">
        <v>30.25</v>
      </c>
      <c r="J10" s="355"/>
      <c r="K10" s="356"/>
      <c r="L10" s="355"/>
      <c r="M10" s="356"/>
      <c r="N10" s="355"/>
      <c r="O10" s="356"/>
      <c r="Q10" s="355"/>
      <c r="R10" s="356" t="n">
        <v>41.5</v>
      </c>
      <c r="S10" s="357"/>
      <c r="T10" s="356"/>
      <c r="U10" s="358"/>
      <c r="V10" s="359"/>
      <c r="W10" s="358"/>
      <c r="X10" s="356"/>
      <c r="Y10" s="357"/>
      <c r="Z10" s="360"/>
      <c r="AB10" s="357"/>
      <c r="AC10" s="356"/>
      <c r="AD10" s="357"/>
      <c r="AE10" s="356"/>
      <c r="AF10" s="357"/>
      <c r="AG10" s="356"/>
      <c r="AI10" s="1"/>
      <c r="AJ10" s="15"/>
      <c r="AL10" s="2" t="n">
        <v>37165</v>
      </c>
      <c r="AM10" s="2" t="n">
        <v>5.384</v>
      </c>
      <c r="AN10" s="2" t="n">
        <v>0.39</v>
      </c>
      <c r="AO10" s="2" t="n">
        <v>5.774</v>
      </c>
      <c r="AP10" s="2" t="n">
        <v>0.135</v>
      </c>
      <c r="AQ10" s="2" t="n">
        <v>5.519</v>
      </c>
      <c r="AR10" s="2" t="n">
        <v>0.29</v>
      </c>
      <c r="AS10" s="2" t="n">
        <v>5.674</v>
      </c>
      <c r="AT10" s="2" t="n">
        <v>0.33</v>
      </c>
      <c r="AU10" s="2" t="n">
        <v>5.714</v>
      </c>
    </row>
    <row r="11" customFormat="false" ht="12.75" hidden="false" customHeight="false" outlineLevel="0" collapsed="false">
      <c r="A11" s="354" t="n">
        <v>37186</v>
      </c>
      <c r="B11" s="355" t="n">
        <v>27</v>
      </c>
      <c r="C11" s="356" t="n">
        <v>27</v>
      </c>
      <c r="D11" s="355" t="n">
        <v>24</v>
      </c>
      <c r="E11" s="356" t="n">
        <v>27.25</v>
      </c>
      <c r="F11" s="355" t="n">
        <v>27.75</v>
      </c>
      <c r="G11" s="356" t="n">
        <v>28</v>
      </c>
      <c r="H11" s="355"/>
      <c r="I11" s="356" t="n">
        <v>27.1875</v>
      </c>
      <c r="J11" s="355"/>
      <c r="K11" s="356"/>
      <c r="L11" s="355"/>
      <c r="M11" s="356"/>
      <c r="N11" s="355"/>
      <c r="O11" s="356"/>
      <c r="Q11" s="355"/>
      <c r="R11" s="356" t="n">
        <v>49.5</v>
      </c>
      <c r="S11" s="357"/>
      <c r="T11" s="356"/>
      <c r="U11" s="358"/>
      <c r="V11" s="359"/>
      <c r="W11" s="358"/>
      <c r="X11" s="356"/>
      <c r="Y11" s="357"/>
      <c r="Z11" s="360"/>
      <c r="AB11" s="357"/>
      <c r="AC11" s="356"/>
      <c r="AD11" s="357"/>
      <c r="AE11" s="356"/>
      <c r="AF11" s="357"/>
      <c r="AG11" s="356"/>
      <c r="AI11" s="1"/>
      <c r="AJ11" s="15"/>
      <c r="AL11" s="2" t="n">
        <v>37196</v>
      </c>
      <c r="AM11" s="2" t="n">
        <v>4.891</v>
      </c>
      <c r="AN11" s="2" t="n">
        <v>0.475</v>
      </c>
      <c r="AO11" s="2" t="n">
        <v>5.366</v>
      </c>
      <c r="AP11" s="2" t="n">
        <v>0.14</v>
      </c>
      <c r="AQ11" s="2" t="n">
        <v>5.031</v>
      </c>
      <c r="AR11" s="2" t="n">
        <v>0.375</v>
      </c>
      <c r="AS11" s="2" t="n">
        <v>5.266</v>
      </c>
      <c r="AT11" s="2" t="n">
        <v>0.48</v>
      </c>
      <c r="AU11" s="2" t="n">
        <v>5.371</v>
      </c>
    </row>
    <row r="12" customFormat="false" ht="12.75" hidden="false" customHeight="false" outlineLevel="0" collapsed="false">
      <c r="A12" s="354" t="n">
        <v>37187</v>
      </c>
      <c r="B12" s="355" t="n">
        <v>27</v>
      </c>
      <c r="C12" s="356" t="n">
        <v>27</v>
      </c>
      <c r="D12" s="355" t="n">
        <v>24</v>
      </c>
      <c r="E12" s="356" t="n">
        <v>27.25</v>
      </c>
      <c r="F12" s="355" t="n">
        <v>27.75</v>
      </c>
      <c r="G12" s="356" t="n">
        <v>28</v>
      </c>
      <c r="H12" s="355"/>
      <c r="I12" s="356" t="n">
        <v>27.1875</v>
      </c>
      <c r="J12" s="355"/>
      <c r="K12" s="356"/>
      <c r="L12" s="355"/>
      <c r="M12" s="356"/>
      <c r="N12" s="355"/>
      <c r="O12" s="356"/>
      <c r="Q12" s="355"/>
      <c r="R12" s="356" t="n">
        <v>49.5</v>
      </c>
      <c r="S12" s="357"/>
      <c r="T12" s="356"/>
      <c r="U12" s="358"/>
      <c r="V12" s="359"/>
      <c r="W12" s="358"/>
      <c r="X12" s="356"/>
      <c r="Y12" s="357"/>
      <c r="Z12" s="360"/>
      <c r="AB12" s="357"/>
      <c r="AC12" s="356"/>
      <c r="AD12" s="357"/>
      <c r="AE12" s="356"/>
      <c r="AF12" s="357"/>
      <c r="AG12" s="356"/>
      <c r="AI12" s="1"/>
      <c r="AJ12" s="15"/>
      <c r="AL12" s="2" t="n">
        <v>37226</v>
      </c>
      <c r="AM12" s="2" t="n">
        <v>3.738</v>
      </c>
      <c r="AN12" s="2" t="n">
        <v>0.71</v>
      </c>
      <c r="AO12" s="2" t="n">
        <v>4.448</v>
      </c>
      <c r="AP12" s="2" t="n">
        <v>0.125</v>
      </c>
      <c r="AQ12" s="2" t="n">
        <v>3.863</v>
      </c>
      <c r="AR12" s="2" t="n">
        <v>0.71</v>
      </c>
      <c r="AS12" s="2" t="n">
        <v>4.448</v>
      </c>
      <c r="AT12" s="2" t="n">
        <v>0.94</v>
      </c>
      <c r="AU12" s="2" t="n">
        <v>4.678</v>
      </c>
    </row>
    <row r="13" customFormat="false" ht="12.75" hidden="false" customHeight="false" outlineLevel="0" collapsed="false">
      <c r="A13" s="354" t="n">
        <v>37188</v>
      </c>
      <c r="B13" s="355" t="n">
        <v>27</v>
      </c>
      <c r="C13" s="356" t="n">
        <v>27</v>
      </c>
      <c r="D13" s="355" t="n">
        <v>24</v>
      </c>
      <c r="E13" s="356" t="n">
        <v>27.25</v>
      </c>
      <c r="F13" s="355" t="n">
        <v>27.75</v>
      </c>
      <c r="G13" s="356" t="n">
        <v>28</v>
      </c>
      <c r="H13" s="355"/>
      <c r="I13" s="356" t="n">
        <v>27.1875</v>
      </c>
      <c r="J13" s="355"/>
      <c r="K13" s="356"/>
      <c r="L13" s="355"/>
      <c r="M13" s="356"/>
      <c r="N13" s="355"/>
      <c r="O13" s="356"/>
      <c r="Q13" s="355"/>
      <c r="R13" s="356" t="n">
        <v>49.5</v>
      </c>
      <c r="S13" s="357"/>
      <c r="T13" s="356"/>
      <c r="U13" s="358"/>
      <c r="V13" s="359"/>
      <c r="W13" s="358"/>
      <c r="X13" s="356"/>
      <c r="Y13" s="357"/>
      <c r="Z13" s="360"/>
      <c r="AB13" s="357"/>
      <c r="AC13" s="356"/>
      <c r="AD13" s="357"/>
      <c r="AE13" s="356"/>
      <c r="AF13" s="357"/>
      <c r="AG13" s="356"/>
      <c r="AI13" s="1"/>
      <c r="AJ13" s="15"/>
      <c r="AL13" s="2" t="n">
        <v>37257</v>
      </c>
      <c r="AM13" s="2" t="n">
        <v>3.182</v>
      </c>
      <c r="AN13" s="2" t="n">
        <v>1.135</v>
      </c>
      <c r="AO13" s="2" t="n">
        <v>4.317</v>
      </c>
      <c r="AP13" s="2" t="n">
        <v>0.0275</v>
      </c>
      <c r="AQ13" s="2" t="n">
        <v>3.2095</v>
      </c>
      <c r="AR13" s="2" t="n">
        <v>1.135</v>
      </c>
      <c r="AS13" s="2" t="n">
        <v>4.317</v>
      </c>
      <c r="AT13" s="2" t="n">
        <v>1.955</v>
      </c>
      <c r="AU13" s="2" t="n">
        <v>5.137</v>
      </c>
    </row>
    <row r="14" customFormat="false" ht="12.75" hidden="false" customHeight="false" outlineLevel="0" collapsed="false">
      <c r="A14" s="354" t="n">
        <v>37189</v>
      </c>
      <c r="B14" s="355" t="n">
        <v>27</v>
      </c>
      <c r="C14" s="356" t="n">
        <v>27</v>
      </c>
      <c r="D14" s="355" t="n">
        <v>24</v>
      </c>
      <c r="E14" s="356" t="n">
        <v>27.25</v>
      </c>
      <c r="F14" s="355" t="n">
        <v>27.75</v>
      </c>
      <c r="G14" s="356" t="n">
        <v>28</v>
      </c>
      <c r="H14" s="355"/>
      <c r="I14" s="356" t="n">
        <v>27.1875</v>
      </c>
      <c r="J14" s="355"/>
      <c r="K14" s="356"/>
      <c r="L14" s="355"/>
      <c r="M14" s="356"/>
      <c r="N14" s="355"/>
      <c r="O14" s="356"/>
      <c r="Q14" s="355"/>
      <c r="R14" s="356" t="n">
        <v>49.5</v>
      </c>
      <c r="S14" s="357"/>
      <c r="T14" s="356"/>
      <c r="U14" s="358"/>
      <c r="V14" s="359"/>
      <c r="W14" s="358"/>
      <c r="X14" s="356"/>
      <c r="Y14" s="357"/>
      <c r="Z14" s="360"/>
      <c r="AB14" s="357"/>
      <c r="AC14" s="356"/>
      <c r="AD14" s="357"/>
      <c r="AE14" s="356"/>
      <c r="AF14" s="357"/>
      <c r="AG14" s="356"/>
      <c r="AH14" s="265"/>
      <c r="AI14" s="354"/>
      <c r="AJ14" s="361"/>
      <c r="AK14" s="265"/>
      <c r="AL14" s="265" t="n">
        <v>37288</v>
      </c>
      <c r="AM14" s="265" t="n">
        <v>3.167</v>
      </c>
      <c r="AN14" s="265" t="n">
        <v>1.115</v>
      </c>
      <c r="AO14" s="265" t="n">
        <v>4.282</v>
      </c>
      <c r="AP14" s="265" t="n">
        <v>0.0275</v>
      </c>
      <c r="AQ14" s="265" t="n">
        <v>3.1945</v>
      </c>
      <c r="AR14" s="265" t="n">
        <v>1.115</v>
      </c>
      <c r="AS14" s="265" t="n">
        <v>4.282</v>
      </c>
      <c r="AT14" s="265" t="n">
        <v>1.915</v>
      </c>
      <c r="AU14" s="265" t="n">
        <v>5.082</v>
      </c>
      <c r="AV14" s="265"/>
      <c r="AW14" s="265"/>
      <c r="AX14" s="265"/>
      <c r="AY14" s="265"/>
      <c r="AZ14" s="265"/>
      <c r="BA14" s="265"/>
      <c r="BB14" s="265"/>
      <c r="BC14" s="265"/>
      <c r="BD14" s="265"/>
      <c r="BE14" s="265"/>
      <c r="BF14" s="265"/>
      <c r="BG14" s="265"/>
      <c r="BH14" s="265"/>
      <c r="BI14" s="265"/>
      <c r="BJ14" s="265"/>
      <c r="BK14" s="265"/>
      <c r="BL14" s="265"/>
      <c r="BM14" s="265"/>
      <c r="BN14" s="265"/>
      <c r="BO14" s="265"/>
      <c r="BP14" s="265"/>
      <c r="BQ14" s="265"/>
      <c r="BR14" s="265"/>
      <c r="BS14" s="265"/>
      <c r="BT14" s="265"/>
      <c r="BU14" s="265"/>
      <c r="BV14" s="265"/>
      <c r="BW14" s="265"/>
      <c r="BX14" s="265"/>
      <c r="BY14" s="265"/>
      <c r="BZ14" s="265"/>
      <c r="CA14" s="265"/>
      <c r="CB14" s="265"/>
      <c r="CC14" s="265"/>
      <c r="CD14" s="265"/>
      <c r="CE14" s="265"/>
      <c r="CF14" s="265"/>
      <c r="CG14" s="265"/>
      <c r="CH14" s="265"/>
      <c r="CI14" s="265"/>
      <c r="CJ14" s="265"/>
      <c r="CK14" s="265"/>
      <c r="CL14" s="265"/>
      <c r="CM14" s="265"/>
      <c r="CN14" s="265"/>
      <c r="CO14" s="265"/>
      <c r="CP14" s="265"/>
      <c r="CQ14" s="265"/>
      <c r="CR14" s="265"/>
      <c r="CS14" s="265"/>
      <c r="CT14" s="265"/>
      <c r="CU14" s="265"/>
      <c r="CV14" s="265"/>
      <c r="CW14" s="265"/>
      <c r="CX14" s="265"/>
      <c r="CY14" s="265"/>
      <c r="CZ14" s="265"/>
      <c r="DA14" s="265"/>
      <c r="DB14" s="265"/>
      <c r="DC14" s="265"/>
      <c r="DD14" s="265"/>
      <c r="DE14" s="265"/>
      <c r="DF14" s="265"/>
      <c r="DG14" s="265"/>
      <c r="DH14" s="265"/>
      <c r="DI14" s="265"/>
      <c r="DJ14" s="265"/>
      <c r="DK14" s="265"/>
      <c r="DL14" s="265"/>
      <c r="DM14" s="265"/>
      <c r="DN14" s="265"/>
      <c r="DO14" s="265"/>
      <c r="DP14" s="265"/>
      <c r="DQ14" s="265"/>
      <c r="DR14" s="265"/>
      <c r="DS14" s="265"/>
      <c r="DT14" s="265"/>
      <c r="DU14" s="265"/>
      <c r="DV14" s="265"/>
      <c r="DW14" s="265"/>
      <c r="DX14" s="265"/>
      <c r="DY14" s="265"/>
      <c r="DZ14" s="265"/>
      <c r="EA14" s="265"/>
      <c r="EB14" s="265"/>
      <c r="EC14" s="265"/>
      <c r="ED14" s="265"/>
      <c r="EE14" s="265"/>
      <c r="EF14" s="265"/>
      <c r="EG14" s="265"/>
      <c r="EH14" s="265"/>
      <c r="EI14" s="265"/>
      <c r="EJ14" s="265"/>
      <c r="EK14" s="265"/>
      <c r="EL14" s="265"/>
      <c r="EM14" s="265"/>
      <c r="EN14" s="265"/>
      <c r="EO14" s="265"/>
      <c r="EP14" s="265"/>
      <c r="EQ14" s="265"/>
      <c r="ER14" s="265"/>
      <c r="ES14" s="265"/>
      <c r="ET14" s="265"/>
      <c r="EU14" s="265"/>
      <c r="EV14" s="265"/>
      <c r="EW14" s="265"/>
      <c r="EX14" s="265"/>
      <c r="EY14" s="265"/>
      <c r="EZ14" s="265"/>
      <c r="FA14" s="265"/>
      <c r="FB14" s="265"/>
      <c r="FC14" s="265"/>
      <c r="FD14" s="265"/>
      <c r="FE14" s="265"/>
      <c r="FF14" s="265"/>
      <c r="FG14" s="265"/>
      <c r="FH14" s="265"/>
      <c r="FI14" s="265"/>
      <c r="FJ14" s="265"/>
      <c r="FK14" s="265"/>
      <c r="FL14" s="265"/>
      <c r="FM14" s="265"/>
      <c r="FN14" s="265"/>
      <c r="FO14" s="265"/>
      <c r="FP14" s="265"/>
      <c r="FQ14" s="265"/>
      <c r="FR14" s="265"/>
      <c r="FS14" s="265"/>
      <c r="FT14" s="265"/>
      <c r="FU14" s="265"/>
      <c r="FV14" s="265"/>
      <c r="FW14" s="265"/>
      <c r="FX14" s="265"/>
      <c r="FY14" s="265"/>
      <c r="FZ14" s="265"/>
      <c r="GA14" s="265"/>
      <c r="GB14" s="265"/>
      <c r="GC14" s="265"/>
      <c r="GD14" s="265"/>
      <c r="GE14" s="265"/>
      <c r="GF14" s="265"/>
      <c r="GG14" s="265"/>
      <c r="GH14" s="265"/>
      <c r="GI14" s="265"/>
      <c r="GJ14" s="265"/>
      <c r="GK14" s="265"/>
      <c r="GL14" s="265"/>
      <c r="GM14" s="265"/>
      <c r="GN14" s="265"/>
      <c r="GO14" s="265"/>
      <c r="GP14" s="265"/>
      <c r="GQ14" s="265"/>
      <c r="GR14" s="265"/>
      <c r="GS14" s="265"/>
      <c r="GT14" s="265"/>
      <c r="GU14" s="265"/>
      <c r="GV14" s="265"/>
      <c r="GW14" s="265"/>
      <c r="GX14" s="265"/>
      <c r="GY14" s="265"/>
      <c r="GZ14" s="265"/>
      <c r="HA14" s="265"/>
      <c r="HB14" s="265"/>
      <c r="HC14" s="265"/>
      <c r="HD14" s="265"/>
      <c r="HE14" s="265"/>
      <c r="HF14" s="265"/>
      <c r="HG14" s="265"/>
      <c r="HH14" s="265"/>
      <c r="HI14" s="265"/>
      <c r="HJ14" s="265"/>
      <c r="HK14" s="265"/>
      <c r="HL14" s="265"/>
      <c r="HM14" s="265"/>
      <c r="HN14" s="265"/>
      <c r="HO14" s="265"/>
      <c r="HP14" s="265"/>
      <c r="HQ14" s="265"/>
      <c r="HR14" s="265"/>
      <c r="HS14" s="265"/>
      <c r="HT14" s="265"/>
      <c r="HU14" s="265"/>
      <c r="HV14" s="265"/>
      <c r="HW14" s="265"/>
      <c r="HX14" s="265"/>
      <c r="HY14" s="265"/>
      <c r="HZ14" s="265"/>
      <c r="IA14" s="265"/>
      <c r="IB14" s="265"/>
      <c r="IC14" s="265"/>
      <c r="ID14" s="265"/>
      <c r="IE14" s="265"/>
      <c r="IF14" s="265"/>
      <c r="IG14" s="265"/>
      <c r="IH14" s="265"/>
      <c r="II14" s="265"/>
      <c r="IJ14" s="265"/>
      <c r="IK14" s="265"/>
      <c r="IL14" s="265"/>
      <c r="IM14" s="265"/>
      <c r="IN14" s="265"/>
      <c r="IO14" s="265"/>
      <c r="IP14" s="265"/>
      <c r="IQ14" s="265"/>
      <c r="IR14" s="265"/>
      <c r="IS14" s="265"/>
      <c r="IT14" s="265"/>
      <c r="IU14" s="265"/>
      <c r="IV14" s="265"/>
      <c r="IW14" s="265"/>
    </row>
    <row r="15" customFormat="false" ht="12.75" hidden="false" customHeight="false" outlineLevel="0" collapsed="false">
      <c r="A15" s="354" t="n">
        <v>37190</v>
      </c>
      <c r="B15" s="355" t="n">
        <v>27</v>
      </c>
      <c r="C15" s="356" t="n">
        <v>27</v>
      </c>
      <c r="D15" s="355" t="n">
        <v>24</v>
      </c>
      <c r="E15" s="356" t="n">
        <v>27.25</v>
      </c>
      <c r="F15" s="355" t="n">
        <v>27.75</v>
      </c>
      <c r="G15" s="356" t="n">
        <v>28</v>
      </c>
      <c r="H15" s="355"/>
      <c r="I15" s="356" t="n">
        <v>27.1875</v>
      </c>
      <c r="J15" s="355"/>
      <c r="K15" s="356"/>
      <c r="L15" s="355"/>
      <c r="M15" s="356"/>
      <c r="N15" s="355"/>
      <c r="O15" s="356"/>
      <c r="Q15" s="355"/>
      <c r="R15" s="356" t="n">
        <v>49.5</v>
      </c>
      <c r="S15" s="357"/>
      <c r="T15" s="356"/>
      <c r="U15" s="358"/>
      <c r="V15" s="359"/>
      <c r="W15" s="358"/>
      <c r="X15" s="356"/>
      <c r="Y15" s="357"/>
      <c r="Z15" s="360"/>
      <c r="AB15" s="357"/>
      <c r="AC15" s="356"/>
      <c r="AD15" s="357"/>
      <c r="AE15" s="356"/>
      <c r="AF15" s="357"/>
      <c r="AG15" s="356"/>
      <c r="AH15" s="265"/>
      <c r="AI15" s="354"/>
      <c r="AJ15" s="361"/>
      <c r="AK15" s="265"/>
      <c r="AL15" s="265" t="n">
        <v>37316</v>
      </c>
      <c r="AM15" s="265" t="n">
        <v>2.295</v>
      </c>
      <c r="AN15" s="265" t="n">
        <v>0.61</v>
      </c>
      <c r="AO15" s="265" t="n">
        <v>2.905</v>
      </c>
      <c r="AP15" s="265" t="n">
        <v>0.0275</v>
      </c>
      <c r="AQ15" s="265" t="n">
        <v>2.3225</v>
      </c>
      <c r="AR15" s="265" t="n">
        <v>0.61</v>
      </c>
      <c r="AS15" s="265" t="n">
        <v>2.905</v>
      </c>
      <c r="AT15" s="265" t="n">
        <v>0.725</v>
      </c>
      <c r="AU15" s="265" t="n">
        <v>3.02</v>
      </c>
      <c r="AV15" s="265"/>
      <c r="AW15" s="265"/>
      <c r="AX15" s="265"/>
      <c r="AY15" s="265"/>
      <c r="AZ15" s="265"/>
      <c r="BA15" s="265"/>
      <c r="BB15" s="265"/>
      <c r="BC15" s="265"/>
      <c r="BD15" s="265"/>
      <c r="BE15" s="265"/>
      <c r="BF15" s="265"/>
      <c r="BG15" s="265"/>
      <c r="BH15" s="265"/>
      <c r="BI15" s="265"/>
      <c r="BJ15" s="265"/>
      <c r="BK15" s="265"/>
      <c r="BL15" s="265"/>
      <c r="BM15" s="265"/>
      <c r="BN15" s="265"/>
      <c r="BO15" s="265"/>
      <c r="BP15" s="265"/>
      <c r="BQ15" s="265"/>
      <c r="BR15" s="265"/>
      <c r="BS15" s="265"/>
      <c r="BT15" s="265"/>
      <c r="BU15" s="265"/>
      <c r="BV15" s="265"/>
      <c r="BW15" s="265"/>
      <c r="BX15" s="265"/>
      <c r="BY15" s="265"/>
      <c r="BZ15" s="265"/>
      <c r="CA15" s="265"/>
      <c r="CB15" s="265"/>
      <c r="CC15" s="265"/>
      <c r="CD15" s="265"/>
      <c r="CE15" s="265"/>
      <c r="CF15" s="265"/>
      <c r="CG15" s="265"/>
      <c r="CH15" s="265"/>
      <c r="CI15" s="265"/>
      <c r="CJ15" s="265"/>
      <c r="CK15" s="265"/>
      <c r="CL15" s="265"/>
      <c r="CM15" s="265"/>
      <c r="CN15" s="265"/>
      <c r="CO15" s="265"/>
      <c r="CP15" s="265"/>
      <c r="CQ15" s="265"/>
      <c r="CR15" s="265"/>
      <c r="CS15" s="265"/>
      <c r="CT15" s="265"/>
      <c r="CU15" s="265"/>
      <c r="CV15" s="265"/>
      <c r="CW15" s="265"/>
      <c r="CX15" s="265"/>
      <c r="CY15" s="265"/>
      <c r="CZ15" s="265"/>
      <c r="DA15" s="265"/>
      <c r="DB15" s="265"/>
      <c r="DC15" s="265"/>
      <c r="DD15" s="265"/>
      <c r="DE15" s="265"/>
      <c r="DF15" s="265"/>
      <c r="DG15" s="265"/>
      <c r="DH15" s="265"/>
      <c r="DI15" s="265"/>
      <c r="DJ15" s="265"/>
      <c r="DK15" s="265"/>
      <c r="DL15" s="265"/>
      <c r="DM15" s="265"/>
      <c r="DN15" s="265"/>
      <c r="DO15" s="265"/>
      <c r="DP15" s="265"/>
      <c r="DQ15" s="265"/>
      <c r="DR15" s="265"/>
      <c r="DS15" s="265"/>
      <c r="DT15" s="265"/>
      <c r="DU15" s="265"/>
      <c r="DV15" s="265"/>
      <c r="DW15" s="265"/>
      <c r="DX15" s="265"/>
      <c r="DY15" s="265"/>
      <c r="DZ15" s="265"/>
      <c r="EA15" s="265"/>
      <c r="EB15" s="265"/>
      <c r="EC15" s="265"/>
      <c r="ED15" s="265"/>
      <c r="EE15" s="265"/>
      <c r="EF15" s="265"/>
      <c r="EG15" s="265"/>
      <c r="EH15" s="265"/>
      <c r="EI15" s="265"/>
      <c r="EJ15" s="265"/>
      <c r="EK15" s="265"/>
      <c r="EL15" s="265"/>
      <c r="EM15" s="265"/>
      <c r="EN15" s="265"/>
      <c r="EO15" s="265"/>
      <c r="EP15" s="265"/>
      <c r="EQ15" s="265"/>
      <c r="ER15" s="265"/>
      <c r="ES15" s="265"/>
      <c r="ET15" s="265"/>
      <c r="EU15" s="265"/>
      <c r="EV15" s="265"/>
      <c r="EW15" s="265"/>
      <c r="EX15" s="265"/>
      <c r="EY15" s="265"/>
      <c r="EZ15" s="265"/>
      <c r="FA15" s="265"/>
      <c r="FB15" s="265"/>
      <c r="FC15" s="265"/>
      <c r="FD15" s="265"/>
      <c r="FE15" s="265"/>
      <c r="FF15" s="265"/>
      <c r="FG15" s="265"/>
      <c r="FH15" s="265"/>
      <c r="FI15" s="265"/>
      <c r="FJ15" s="265"/>
      <c r="FK15" s="265"/>
      <c r="FL15" s="265"/>
      <c r="FM15" s="265"/>
      <c r="FN15" s="265"/>
      <c r="FO15" s="265"/>
      <c r="FP15" s="265"/>
      <c r="FQ15" s="265"/>
      <c r="FR15" s="265"/>
      <c r="FS15" s="265"/>
      <c r="FT15" s="265"/>
      <c r="FU15" s="265"/>
      <c r="FV15" s="265"/>
      <c r="FW15" s="265"/>
      <c r="FX15" s="265"/>
      <c r="FY15" s="265"/>
      <c r="FZ15" s="265"/>
      <c r="GA15" s="265"/>
      <c r="GB15" s="265"/>
      <c r="GC15" s="265"/>
      <c r="GD15" s="265"/>
      <c r="GE15" s="265"/>
      <c r="GF15" s="265"/>
      <c r="GG15" s="265"/>
      <c r="GH15" s="265"/>
      <c r="GI15" s="265"/>
      <c r="GJ15" s="265"/>
      <c r="GK15" s="265"/>
      <c r="GL15" s="265"/>
      <c r="GM15" s="265"/>
      <c r="GN15" s="265"/>
      <c r="GO15" s="265"/>
      <c r="GP15" s="265"/>
      <c r="GQ15" s="265"/>
      <c r="GR15" s="265"/>
      <c r="GS15" s="265"/>
      <c r="GT15" s="265"/>
      <c r="GU15" s="265"/>
      <c r="GV15" s="265"/>
      <c r="GW15" s="265"/>
      <c r="GX15" s="265"/>
      <c r="GY15" s="265"/>
      <c r="GZ15" s="265"/>
      <c r="HA15" s="265"/>
      <c r="HB15" s="265"/>
      <c r="HC15" s="265"/>
      <c r="HD15" s="265"/>
      <c r="HE15" s="265"/>
      <c r="HF15" s="265"/>
      <c r="HG15" s="265"/>
      <c r="HH15" s="265"/>
      <c r="HI15" s="265"/>
      <c r="HJ15" s="265"/>
      <c r="HK15" s="265"/>
      <c r="HL15" s="265"/>
      <c r="HM15" s="265"/>
      <c r="HN15" s="265"/>
      <c r="HO15" s="265"/>
      <c r="HP15" s="265"/>
      <c r="HQ15" s="265"/>
      <c r="HR15" s="265"/>
      <c r="HS15" s="265"/>
      <c r="HT15" s="265"/>
      <c r="HU15" s="265"/>
      <c r="HV15" s="265"/>
      <c r="HW15" s="265"/>
      <c r="HX15" s="265"/>
      <c r="HY15" s="265"/>
      <c r="HZ15" s="265"/>
      <c r="IA15" s="265"/>
      <c r="IB15" s="265"/>
      <c r="IC15" s="265"/>
      <c r="ID15" s="265"/>
      <c r="IE15" s="265"/>
      <c r="IF15" s="265"/>
      <c r="IG15" s="265"/>
      <c r="IH15" s="265"/>
      <c r="II15" s="265"/>
      <c r="IJ15" s="265"/>
      <c r="IK15" s="265"/>
      <c r="IL15" s="265"/>
      <c r="IM15" s="265"/>
      <c r="IN15" s="265"/>
      <c r="IO15" s="265"/>
      <c r="IP15" s="265"/>
      <c r="IQ15" s="265"/>
      <c r="IR15" s="265"/>
      <c r="IS15" s="265"/>
      <c r="IT15" s="265"/>
      <c r="IU15" s="265"/>
      <c r="IV15" s="265"/>
      <c r="IW15" s="265"/>
    </row>
    <row r="16" customFormat="false" ht="12.75" hidden="false" customHeight="false" outlineLevel="0" collapsed="false">
      <c r="A16" s="354" t="n">
        <v>37191</v>
      </c>
      <c r="B16" s="355" t="n">
        <v>27</v>
      </c>
      <c r="C16" s="356" t="n">
        <v>27</v>
      </c>
      <c r="D16" s="355" t="n">
        <v>24</v>
      </c>
      <c r="E16" s="356" t="n">
        <v>27.25</v>
      </c>
      <c r="F16" s="355" t="n">
        <v>27.75</v>
      </c>
      <c r="G16" s="356" t="n">
        <v>28</v>
      </c>
      <c r="H16" s="355"/>
      <c r="I16" s="356" t="n">
        <v>25.5</v>
      </c>
      <c r="J16" s="355"/>
      <c r="K16" s="356"/>
      <c r="L16" s="355"/>
      <c r="M16" s="356"/>
      <c r="N16" s="355"/>
      <c r="O16" s="356"/>
      <c r="Q16" s="355"/>
      <c r="R16" s="356" t="n">
        <v>41.5</v>
      </c>
      <c r="S16" s="357"/>
      <c r="T16" s="356"/>
      <c r="U16" s="358"/>
      <c r="V16" s="359"/>
      <c r="W16" s="358"/>
      <c r="X16" s="356"/>
      <c r="Y16" s="357"/>
      <c r="Z16" s="360"/>
      <c r="AB16" s="357"/>
      <c r="AC16" s="356"/>
      <c r="AD16" s="357"/>
      <c r="AE16" s="356"/>
      <c r="AF16" s="357"/>
      <c r="AG16" s="356"/>
      <c r="AI16" s="1"/>
      <c r="AJ16" s="15"/>
      <c r="AL16" s="2" t="n">
        <v>37347</v>
      </c>
      <c r="AM16" s="2" t="n">
        <v>1.83</v>
      </c>
      <c r="AN16" s="2" t="n">
        <v>0.35</v>
      </c>
      <c r="AO16" s="2" t="n">
        <v>2.18</v>
      </c>
      <c r="AP16" s="2" t="n">
        <v>0.0275</v>
      </c>
      <c r="AQ16" s="2" t="n">
        <v>1.8575</v>
      </c>
      <c r="AR16" s="2" t="n">
        <v>0.35</v>
      </c>
      <c r="AS16" s="2" t="n">
        <v>2.18</v>
      </c>
      <c r="AT16" s="2" t="n">
        <v>0.4</v>
      </c>
      <c r="AU16" s="2" t="n">
        <v>2.23</v>
      </c>
    </row>
    <row r="17" customFormat="false" ht="12.75" hidden="false" customHeight="false" outlineLevel="0" collapsed="false">
      <c r="A17" s="354" t="n">
        <v>37193</v>
      </c>
      <c r="B17" s="355" t="n">
        <v>27</v>
      </c>
      <c r="C17" s="356" t="n">
        <v>27</v>
      </c>
      <c r="D17" s="355" t="n">
        <v>24</v>
      </c>
      <c r="E17" s="356" t="n">
        <v>27.25</v>
      </c>
      <c r="F17" s="355" t="n">
        <v>27.75</v>
      </c>
      <c r="G17" s="356" t="n">
        <v>28</v>
      </c>
      <c r="H17" s="355"/>
      <c r="I17" s="356" t="n">
        <v>27.1875</v>
      </c>
      <c r="J17" s="355"/>
      <c r="K17" s="356"/>
      <c r="L17" s="355"/>
      <c r="M17" s="356"/>
      <c r="N17" s="355"/>
      <c r="O17" s="356"/>
      <c r="Q17" s="355"/>
      <c r="R17" s="356" t="n">
        <v>49.5</v>
      </c>
      <c r="S17" s="357"/>
      <c r="T17" s="356"/>
      <c r="U17" s="358"/>
      <c r="V17" s="359"/>
      <c r="W17" s="358"/>
      <c r="X17" s="356"/>
      <c r="Y17" s="357"/>
      <c r="Z17" s="360"/>
      <c r="AB17" s="357"/>
      <c r="AC17" s="356"/>
      <c r="AD17" s="357"/>
      <c r="AE17" s="356"/>
      <c r="AF17" s="357"/>
      <c r="AG17" s="356"/>
      <c r="AI17" s="1"/>
      <c r="AJ17" s="15"/>
      <c r="AL17" s="2" t="n">
        <v>37377</v>
      </c>
      <c r="AM17" s="2" t="n">
        <v>2.592</v>
      </c>
      <c r="AN17" s="2" t="n">
        <v>0.31</v>
      </c>
      <c r="AO17" s="2" t="n">
        <v>2.902</v>
      </c>
      <c r="AP17" s="2" t="n">
        <v>0.0275</v>
      </c>
      <c r="AQ17" s="2" t="n">
        <v>2.6195</v>
      </c>
      <c r="AR17" s="2" t="n">
        <v>0.31</v>
      </c>
      <c r="AS17" s="2" t="n">
        <v>2.902</v>
      </c>
      <c r="AT17" s="2" t="n">
        <v>0.36</v>
      </c>
      <c r="AU17" s="2" t="n">
        <v>2.952</v>
      </c>
    </row>
    <row r="18" customFormat="false" ht="12.75" hidden="false" customHeight="false" outlineLevel="0" collapsed="false">
      <c r="A18" s="354" t="n">
        <v>37194</v>
      </c>
      <c r="B18" s="355" t="n">
        <v>27</v>
      </c>
      <c r="C18" s="356" t="n">
        <v>27</v>
      </c>
      <c r="D18" s="355" t="n">
        <v>24</v>
      </c>
      <c r="E18" s="356" t="n">
        <v>27.25</v>
      </c>
      <c r="F18" s="355" t="n">
        <v>27.75</v>
      </c>
      <c r="G18" s="356" t="n">
        <v>28</v>
      </c>
      <c r="H18" s="355"/>
      <c r="I18" s="356" t="n">
        <v>27.1875</v>
      </c>
      <c r="J18" s="355"/>
      <c r="K18" s="356"/>
      <c r="L18" s="355"/>
      <c r="M18" s="356"/>
      <c r="N18" s="355"/>
      <c r="O18" s="356"/>
      <c r="Q18" s="355"/>
      <c r="R18" s="356" t="n">
        <v>49.5</v>
      </c>
      <c r="S18" s="357"/>
      <c r="T18" s="356"/>
      <c r="U18" s="358"/>
      <c r="V18" s="359"/>
      <c r="W18" s="358"/>
      <c r="X18" s="356"/>
      <c r="Y18" s="357"/>
      <c r="Z18" s="360"/>
      <c r="AB18" s="357"/>
      <c r="AC18" s="356"/>
      <c r="AD18" s="357"/>
      <c r="AE18" s="356"/>
      <c r="AF18" s="357"/>
      <c r="AG18" s="356"/>
      <c r="AI18" s="1"/>
      <c r="AJ18" s="15"/>
      <c r="AL18" s="2" t="n">
        <v>37408</v>
      </c>
      <c r="AM18" s="2" t="n">
        <v>2.852</v>
      </c>
      <c r="AN18" s="2" t="n">
        <v>0.31</v>
      </c>
      <c r="AO18" s="2" t="n">
        <v>3.162</v>
      </c>
      <c r="AP18" s="2" t="n">
        <v>0.0275</v>
      </c>
      <c r="AQ18" s="2" t="n">
        <v>2.8795</v>
      </c>
      <c r="AR18" s="2" t="n">
        <v>0.31</v>
      </c>
      <c r="AS18" s="2" t="n">
        <v>3.162</v>
      </c>
      <c r="AT18" s="2" t="n">
        <v>0.35</v>
      </c>
      <c r="AU18" s="2" t="n">
        <v>3.202</v>
      </c>
    </row>
    <row r="19" customFormat="false" ht="12.75" hidden="false" customHeight="false" outlineLevel="0" collapsed="false">
      <c r="A19" s="354" t="n">
        <v>37195</v>
      </c>
      <c r="B19" s="355" t="n">
        <v>27</v>
      </c>
      <c r="C19" s="356" t="n">
        <v>27</v>
      </c>
      <c r="D19" s="355" t="n">
        <v>24</v>
      </c>
      <c r="E19" s="356" t="n">
        <v>27.25</v>
      </c>
      <c r="F19" s="355" t="n">
        <v>27.75</v>
      </c>
      <c r="G19" s="356" t="n">
        <v>28</v>
      </c>
      <c r="H19" s="355"/>
      <c r="I19" s="356" t="n">
        <v>27.1875</v>
      </c>
      <c r="J19" s="355"/>
      <c r="K19" s="356"/>
      <c r="L19" s="355"/>
      <c r="M19" s="356"/>
      <c r="N19" s="355"/>
      <c r="O19" s="356"/>
      <c r="Q19" s="355"/>
      <c r="R19" s="356" t="n">
        <v>49.5</v>
      </c>
      <c r="S19" s="357"/>
      <c r="T19" s="356"/>
      <c r="U19" s="358"/>
      <c r="V19" s="359"/>
      <c r="W19" s="358"/>
      <c r="X19" s="356"/>
      <c r="Y19" s="357"/>
      <c r="Z19" s="360"/>
      <c r="AB19" s="357"/>
      <c r="AC19" s="356"/>
      <c r="AD19" s="357"/>
      <c r="AE19" s="356"/>
      <c r="AF19" s="357"/>
      <c r="AG19" s="356"/>
      <c r="AI19" s="1"/>
      <c r="AJ19" s="15"/>
      <c r="AL19" s="2" t="n">
        <v>37438</v>
      </c>
      <c r="AM19" s="2" t="n">
        <v>3.037</v>
      </c>
      <c r="AN19" s="2" t="n">
        <v>0.42</v>
      </c>
      <c r="AO19" s="2" t="n">
        <v>3.457</v>
      </c>
      <c r="AP19" s="2" t="n">
        <v>0.0275</v>
      </c>
      <c r="AQ19" s="2" t="n">
        <v>3.0645</v>
      </c>
      <c r="AR19" s="2" t="n">
        <v>0.32</v>
      </c>
      <c r="AS19" s="2" t="n">
        <v>3.357</v>
      </c>
      <c r="AT19" s="2" t="n">
        <v>0.41</v>
      </c>
      <c r="AU19" s="2" t="n">
        <v>3.447</v>
      </c>
    </row>
    <row r="20" customFormat="false" ht="12.75" hidden="false" customHeight="false" outlineLevel="0" collapsed="false">
      <c r="A20" s="354" t="n">
        <v>37196</v>
      </c>
      <c r="B20" s="355" t="n">
        <v>27</v>
      </c>
      <c r="C20" s="356" t="n">
        <v>28.75</v>
      </c>
      <c r="D20" s="355" t="n">
        <v>28</v>
      </c>
      <c r="E20" s="356" t="n">
        <v>29.25</v>
      </c>
      <c r="F20" s="355" t="n">
        <v>28.25</v>
      </c>
      <c r="G20" s="356" t="n">
        <v>28</v>
      </c>
      <c r="H20" s="355"/>
      <c r="I20" s="356" t="n">
        <v>24.9</v>
      </c>
      <c r="J20" s="355"/>
      <c r="K20" s="356"/>
      <c r="L20" s="355"/>
      <c r="M20" s="356"/>
      <c r="N20" s="355"/>
      <c r="O20" s="356"/>
      <c r="Q20" s="355"/>
      <c r="R20" s="356" t="n">
        <v>46.4999961853027</v>
      </c>
      <c r="S20" s="357"/>
      <c r="T20" s="356"/>
      <c r="U20" s="358"/>
      <c r="V20" s="359"/>
      <c r="W20" s="358"/>
      <c r="X20" s="356"/>
      <c r="Y20" s="357"/>
      <c r="Z20" s="360"/>
      <c r="AB20" s="357"/>
      <c r="AC20" s="356"/>
      <c r="AD20" s="357"/>
      <c r="AE20" s="356"/>
      <c r="AF20" s="357"/>
      <c r="AG20" s="356"/>
      <c r="AI20" s="1"/>
      <c r="AJ20" s="15"/>
      <c r="AL20" s="2" t="n">
        <v>37469</v>
      </c>
      <c r="AM20" s="2" t="n">
        <v>3.032</v>
      </c>
      <c r="AN20" s="2" t="n">
        <v>0.42</v>
      </c>
      <c r="AO20" s="2" t="n">
        <v>3.452</v>
      </c>
      <c r="AP20" s="2" t="n">
        <v>0.085</v>
      </c>
      <c r="AQ20" s="2" t="n">
        <v>3.117</v>
      </c>
      <c r="AR20" s="2" t="n">
        <v>0.32</v>
      </c>
      <c r="AS20" s="2" t="n">
        <v>3.352</v>
      </c>
      <c r="AT20" s="2" t="n">
        <v>0.41</v>
      </c>
      <c r="AU20" s="2" t="n">
        <v>3.442</v>
      </c>
    </row>
    <row r="21" customFormat="false" ht="12.75" hidden="false" customHeight="false" outlineLevel="0" collapsed="false">
      <c r="A21" s="354" t="n">
        <v>37197</v>
      </c>
      <c r="B21" s="355" t="n">
        <v>27</v>
      </c>
      <c r="C21" s="356" t="n">
        <v>28.75</v>
      </c>
      <c r="D21" s="355" t="n">
        <v>28</v>
      </c>
      <c r="E21" s="356" t="n">
        <v>29.25</v>
      </c>
      <c r="F21" s="355" t="n">
        <v>28.25</v>
      </c>
      <c r="G21" s="356" t="n">
        <v>28</v>
      </c>
      <c r="H21" s="355"/>
      <c r="I21" s="356" t="n">
        <v>24.9</v>
      </c>
      <c r="J21" s="355"/>
      <c r="K21" s="356"/>
      <c r="L21" s="355"/>
      <c r="M21" s="356"/>
      <c r="N21" s="355"/>
      <c r="O21" s="356"/>
      <c r="Q21" s="355"/>
      <c r="R21" s="356" t="n">
        <v>46.4999961853027</v>
      </c>
      <c r="S21" s="357"/>
      <c r="T21" s="356"/>
      <c r="U21" s="358"/>
      <c r="V21" s="359"/>
      <c r="W21" s="358"/>
      <c r="X21" s="356"/>
      <c r="Y21" s="357"/>
      <c r="Z21" s="360"/>
      <c r="AB21" s="357"/>
      <c r="AC21" s="356"/>
      <c r="AD21" s="357"/>
      <c r="AE21" s="356"/>
      <c r="AF21" s="357"/>
      <c r="AG21" s="356"/>
      <c r="AH21" s="265"/>
      <c r="AI21" s="354"/>
      <c r="AJ21" s="361"/>
      <c r="AK21" s="265"/>
      <c r="AL21" s="265" t="n">
        <v>37500</v>
      </c>
      <c r="AM21" s="265" t="n">
        <v>2.982</v>
      </c>
      <c r="AN21" s="265" t="n">
        <v>0.41</v>
      </c>
      <c r="AO21" s="265" t="n">
        <v>3.392</v>
      </c>
      <c r="AP21" s="265" t="n">
        <v>0.12</v>
      </c>
      <c r="AQ21" s="265" t="n">
        <v>3.102</v>
      </c>
      <c r="AR21" s="265" t="n">
        <v>0.31</v>
      </c>
      <c r="AS21" s="265" t="n">
        <v>3.292</v>
      </c>
      <c r="AT21" s="265" t="n">
        <v>0.37</v>
      </c>
      <c r="AU21" s="265" t="n">
        <v>3.352</v>
      </c>
      <c r="AV21" s="265"/>
      <c r="AW21" s="265"/>
      <c r="AX21" s="265"/>
      <c r="AY21" s="265"/>
      <c r="AZ21" s="265"/>
      <c r="BA21" s="265"/>
      <c r="BB21" s="265"/>
      <c r="BC21" s="265"/>
      <c r="BD21" s="265"/>
      <c r="BE21" s="265"/>
      <c r="BF21" s="265"/>
      <c r="BG21" s="265"/>
      <c r="BH21" s="265"/>
      <c r="BI21" s="265"/>
      <c r="BJ21" s="265"/>
      <c r="BK21" s="265"/>
      <c r="BL21" s="265"/>
      <c r="BM21" s="265"/>
      <c r="BN21" s="265"/>
      <c r="BO21" s="265"/>
      <c r="BP21" s="265"/>
      <c r="BQ21" s="265"/>
      <c r="BR21" s="265"/>
      <c r="BS21" s="265"/>
      <c r="BT21" s="265"/>
      <c r="BU21" s="265"/>
      <c r="BV21" s="265"/>
      <c r="BW21" s="265"/>
      <c r="BX21" s="265"/>
      <c r="BY21" s="265"/>
      <c r="BZ21" s="265"/>
      <c r="CA21" s="265"/>
      <c r="CB21" s="265"/>
      <c r="CC21" s="265"/>
      <c r="CD21" s="265"/>
      <c r="CE21" s="265"/>
      <c r="CF21" s="265"/>
      <c r="CG21" s="265"/>
      <c r="CH21" s="265"/>
      <c r="CI21" s="265"/>
      <c r="CJ21" s="265"/>
      <c r="CK21" s="265"/>
      <c r="CL21" s="265"/>
      <c r="CM21" s="265"/>
      <c r="CN21" s="265"/>
      <c r="CO21" s="265"/>
      <c r="CP21" s="265"/>
      <c r="CQ21" s="265"/>
      <c r="CR21" s="265"/>
      <c r="CS21" s="265"/>
      <c r="CT21" s="265"/>
      <c r="CU21" s="265"/>
      <c r="CV21" s="265"/>
      <c r="CW21" s="265"/>
      <c r="CX21" s="265"/>
      <c r="CY21" s="265"/>
      <c r="CZ21" s="265"/>
      <c r="DA21" s="265"/>
      <c r="DB21" s="265"/>
      <c r="DC21" s="265"/>
      <c r="DD21" s="265"/>
      <c r="DE21" s="265"/>
      <c r="DF21" s="265"/>
      <c r="DG21" s="265"/>
      <c r="DH21" s="265"/>
      <c r="DI21" s="265"/>
      <c r="DJ21" s="265"/>
      <c r="DK21" s="265"/>
      <c r="DL21" s="265"/>
      <c r="DM21" s="265"/>
      <c r="DN21" s="265"/>
      <c r="DO21" s="265"/>
      <c r="DP21" s="265"/>
      <c r="DQ21" s="265"/>
      <c r="DR21" s="265"/>
      <c r="DS21" s="265"/>
      <c r="DT21" s="265"/>
      <c r="DU21" s="265"/>
      <c r="DV21" s="265"/>
      <c r="DW21" s="265"/>
      <c r="DX21" s="265"/>
      <c r="DY21" s="265"/>
      <c r="DZ21" s="265"/>
      <c r="EA21" s="265"/>
      <c r="EB21" s="265"/>
      <c r="EC21" s="265"/>
      <c r="ED21" s="265"/>
      <c r="EE21" s="265"/>
      <c r="EF21" s="265"/>
      <c r="EG21" s="265"/>
      <c r="EH21" s="265"/>
      <c r="EI21" s="265"/>
      <c r="EJ21" s="265"/>
      <c r="EK21" s="265"/>
      <c r="EL21" s="265"/>
      <c r="EM21" s="265"/>
      <c r="EN21" s="265"/>
      <c r="EO21" s="265"/>
      <c r="EP21" s="265"/>
      <c r="EQ21" s="265"/>
      <c r="ER21" s="265"/>
      <c r="ES21" s="265"/>
      <c r="ET21" s="265"/>
      <c r="EU21" s="265"/>
      <c r="EV21" s="265"/>
      <c r="EW21" s="265"/>
      <c r="EX21" s="265"/>
      <c r="EY21" s="265"/>
      <c r="EZ21" s="265"/>
      <c r="FA21" s="265"/>
      <c r="FB21" s="265"/>
      <c r="FC21" s="265"/>
      <c r="FD21" s="265"/>
      <c r="FE21" s="265"/>
      <c r="FF21" s="265"/>
      <c r="FG21" s="265"/>
      <c r="FH21" s="265"/>
      <c r="FI21" s="265"/>
      <c r="FJ21" s="265"/>
      <c r="FK21" s="265"/>
      <c r="FL21" s="265"/>
      <c r="FM21" s="265"/>
      <c r="FN21" s="265"/>
      <c r="FO21" s="265"/>
      <c r="FP21" s="265"/>
      <c r="FQ21" s="265"/>
      <c r="FR21" s="265"/>
      <c r="FS21" s="265"/>
      <c r="FT21" s="265"/>
      <c r="FU21" s="265"/>
      <c r="FV21" s="265"/>
      <c r="FW21" s="265"/>
      <c r="FX21" s="265"/>
      <c r="FY21" s="265"/>
      <c r="FZ21" s="265"/>
      <c r="GA21" s="265"/>
      <c r="GB21" s="265"/>
      <c r="GC21" s="265"/>
      <c r="GD21" s="265"/>
      <c r="GE21" s="265"/>
      <c r="GF21" s="265"/>
      <c r="GG21" s="265"/>
      <c r="GH21" s="265"/>
      <c r="GI21" s="265"/>
      <c r="GJ21" s="265"/>
      <c r="GK21" s="265"/>
      <c r="GL21" s="265"/>
      <c r="GM21" s="265"/>
      <c r="GN21" s="265"/>
      <c r="GO21" s="265"/>
      <c r="GP21" s="265"/>
      <c r="GQ21" s="265"/>
      <c r="GR21" s="265"/>
      <c r="GS21" s="265"/>
      <c r="GT21" s="265"/>
      <c r="GU21" s="265"/>
      <c r="GV21" s="265"/>
      <c r="GW21" s="265"/>
      <c r="GX21" s="265"/>
      <c r="GY21" s="265"/>
      <c r="GZ21" s="265"/>
      <c r="HA21" s="265"/>
      <c r="HB21" s="265"/>
      <c r="HC21" s="265"/>
      <c r="HD21" s="265"/>
      <c r="HE21" s="265"/>
      <c r="HF21" s="265"/>
      <c r="HG21" s="265"/>
      <c r="HH21" s="265"/>
      <c r="HI21" s="265"/>
      <c r="HJ21" s="265"/>
      <c r="HK21" s="265"/>
      <c r="HL21" s="265"/>
      <c r="HM21" s="265"/>
      <c r="HN21" s="265"/>
      <c r="HO21" s="265"/>
      <c r="HP21" s="265"/>
      <c r="HQ21" s="265"/>
      <c r="HR21" s="265"/>
      <c r="HS21" s="265"/>
      <c r="HT21" s="265"/>
      <c r="HU21" s="265"/>
      <c r="HV21" s="265"/>
      <c r="HW21" s="265"/>
      <c r="HX21" s="265"/>
      <c r="HY21" s="265"/>
      <c r="HZ21" s="265"/>
      <c r="IA21" s="265"/>
      <c r="IB21" s="265"/>
      <c r="IC21" s="265"/>
      <c r="ID21" s="265"/>
      <c r="IE21" s="265"/>
      <c r="IF21" s="265"/>
      <c r="IG21" s="265"/>
      <c r="IH21" s="265"/>
      <c r="II21" s="265"/>
      <c r="IJ21" s="265"/>
      <c r="IK21" s="265"/>
      <c r="IL21" s="265"/>
      <c r="IM21" s="265"/>
      <c r="IN21" s="265"/>
      <c r="IO21" s="265"/>
      <c r="IP21" s="265"/>
      <c r="IQ21" s="265"/>
      <c r="IR21" s="265"/>
      <c r="IS21" s="265"/>
      <c r="IT21" s="265"/>
      <c r="IU21" s="265"/>
      <c r="IV21" s="265"/>
      <c r="IW21" s="265"/>
    </row>
    <row r="22" customFormat="false" ht="12.75" hidden="false" customHeight="false" outlineLevel="0" collapsed="false">
      <c r="A22" s="354" t="n">
        <v>37198</v>
      </c>
      <c r="B22" s="355" t="n">
        <v>27</v>
      </c>
      <c r="C22" s="356" t="n">
        <v>28.75</v>
      </c>
      <c r="D22" s="355" t="n">
        <v>28</v>
      </c>
      <c r="E22" s="356" t="n">
        <v>29.25</v>
      </c>
      <c r="F22" s="355" t="n">
        <v>28.25</v>
      </c>
      <c r="G22" s="356" t="n">
        <v>28</v>
      </c>
      <c r="H22" s="355"/>
      <c r="I22" s="356" t="n">
        <v>24.8999996185303</v>
      </c>
      <c r="J22" s="355"/>
      <c r="K22" s="356"/>
      <c r="L22" s="355"/>
      <c r="M22" s="356"/>
      <c r="N22" s="355"/>
      <c r="O22" s="356"/>
      <c r="Q22" s="355"/>
      <c r="R22" s="356" t="n">
        <v>36.629997253418</v>
      </c>
      <c r="S22" s="357"/>
      <c r="T22" s="356"/>
      <c r="U22" s="358"/>
      <c r="V22" s="359"/>
      <c r="W22" s="358"/>
      <c r="X22" s="356"/>
      <c r="Y22" s="357"/>
      <c r="Z22" s="360"/>
      <c r="AB22" s="357"/>
      <c r="AC22" s="356"/>
      <c r="AD22" s="357"/>
      <c r="AE22" s="356"/>
      <c r="AF22" s="357"/>
      <c r="AG22" s="356"/>
      <c r="AH22" s="265"/>
      <c r="AI22" s="354"/>
      <c r="AJ22" s="361"/>
      <c r="AK22" s="265"/>
      <c r="AL22" s="265" t="n">
        <v>37530</v>
      </c>
      <c r="AM22" s="265" t="n">
        <v>2.889</v>
      </c>
      <c r="AN22" s="265" t="n">
        <v>0.44</v>
      </c>
      <c r="AO22" s="265" t="n">
        <v>3.329</v>
      </c>
      <c r="AP22" s="265" t="n">
        <v>0.145</v>
      </c>
      <c r="AQ22" s="265" t="n">
        <v>3.034</v>
      </c>
      <c r="AR22" s="265" t="n">
        <v>0.34</v>
      </c>
      <c r="AS22" s="265" t="n">
        <v>3.229</v>
      </c>
      <c r="AT22" s="265" t="n">
        <v>0.38</v>
      </c>
      <c r="AU22" s="265" t="n">
        <v>3.269</v>
      </c>
      <c r="AV22" s="265"/>
      <c r="AW22" s="265"/>
      <c r="AX22" s="265"/>
      <c r="AY22" s="265"/>
      <c r="AZ22" s="265"/>
      <c r="BA22" s="265"/>
      <c r="BB22" s="265"/>
      <c r="BC22" s="265"/>
      <c r="BD22" s="265"/>
      <c r="BE22" s="265"/>
      <c r="BF22" s="265"/>
      <c r="BG22" s="265"/>
      <c r="BH22" s="265"/>
      <c r="BI22" s="265"/>
      <c r="BJ22" s="265"/>
      <c r="BK22" s="265"/>
      <c r="BL22" s="265"/>
      <c r="BM22" s="265"/>
      <c r="BN22" s="265"/>
      <c r="BO22" s="265"/>
      <c r="BP22" s="265"/>
      <c r="BQ22" s="265"/>
      <c r="BR22" s="265"/>
      <c r="BS22" s="265"/>
      <c r="BT22" s="265"/>
      <c r="BU22" s="265"/>
      <c r="BV22" s="265"/>
      <c r="BW22" s="265"/>
      <c r="BX22" s="265"/>
      <c r="BY22" s="265"/>
      <c r="BZ22" s="265"/>
      <c r="CA22" s="265"/>
      <c r="CB22" s="265"/>
      <c r="CC22" s="265"/>
      <c r="CD22" s="265"/>
      <c r="CE22" s="265"/>
      <c r="CF22" s="265"/>
      <c r="CG22" s="265"/>
      <c r="CH22" s="265"/>
      <c r="CI22" s="265"/>
      <c r="CJ22" s="265"/>
      <c r="CK22" s="265"/>
      <c r="CL22" s="265"/>
      <c r="CM22" s="265"/>
      <c r="CN22" s="265"/>
      <c r="CO22" s="265"/>
      <c r="CP22" s="265"/>
      <c r="CQ22" s="265"/>
      <c r="CR22" s="265"/>
      <c r="CS22" s="265"/>
      <c r="CT22" s="265"/>
      <c r="CU22" s="265"/>
      <c r="CV22" s="265"/>
      <c r="CW22" s="265"/>
      <c r="CX22" s="265"/>
      <c r="CY22" s="265"/>
      <c r="CZ22" s="265"/>
      <c r="DA22" s="265"/>
      <c r="DB22" s="265"/>
      <c r="DC22" s="265"/>
      <c r="DD22" s="265"/>
      <c r="DE22" s="265"/>
      <c r="DF22" s="265"/>
      <c r="DG22" s="265"/>
      <c r="DH22" s="265"/>
      <c r="DI22" s="265"/>
      <c r="DJ22" s="265"/>
      <c r="DK22" s="265"/>
      <c r="DL22" s="265"/>
      <c r="DM22" s="265"/>
      <c r="DN22" s="265"/>
      <c r="DO22" s="265"/>
      <c r="DP22" s="265"/>
      <c r="DQ22" s="265"/>
      <c r="DR22" s="265"/>
      <c r="DS22" s="265"/>
      <c r="DT22" s="265"/>
      <c r="DU22" s="265"/>
      <c r="DV22" s="265"/>
      <c r="DW22" s="265"/>
      <c r="DX22" s="265"/>
      <c r="DY22" s="265"/>
      <c r="DZ22" s="265"/>
      <c r="EA22" s="265"/>
      <c r="EB22" s="265"/>
      <c r="EC22" s="265"/>
      <c r="ED22" s="265"/>
      <c r="EE22" s="265"/>
      <c r="EF22" s="265"/>
      <c r="EG22" s="265"/>
      <c r="EH22" s="265"/>
      <c r="EI22" s="265"/>
      <c r="EJ22" s="265"/>
      <c r="EK22" s="265"/>
      <c r="EL22" s="265"/>
      <c r="EM22" s="265"/>
      <c r="EN22" s="265"/>
      <c r="EO22" s="265"/>
      <c r="EP22" s="265"/>
      <c r="EQ22" s="265"/>
      <c r="ER22" s="265"/>
      <c r="ES22" s="265"/>
      <c r="ET22" s="265"/>
      <c r="EU22" s="265"/>
      <c r="EV22" s="265"/>
      <c r="EW22" s="265"/>
      <c r="EX22" s="265"/>
      <c r="EY22" s="265"/>
      <c r="EZ22" s="265"/>
      <c r="FA22" s="265"/>
      <c r="FB22" s="265"/>
      <c r="FC22" s="265"/>
      <c r="FD22" s="265"/>
      <c r="FE22" s="265"/>
      <c r="FF22" s="265"/>
      <c r="FG22" s="265"/>
      <c r="FH22" s="265"/>
      <c r="FI22" s="265"/>
      <c r="FJ22" s="265"/>
      <c r="FK22" s="265"/>
      <c r="FL22" s="265"/>
      <c r="FM22" s="265"/>
      <c r="FN22" s="265"/>
      <c r="FO22" s="265"/>
      <c r="FP22" s="265"/>
      <c r="FQ22" s="265"/>
      <c r="FR22" s="265"/>
      <c r="FS22" s="265"/>
      <c r="FT22" s="265"/>
      <c r="FU22" s="265"/>
      <c r="FV22" s="265"/>
      <c r="FW22" s="265"/>
      <c r="FX22" s="265"/>
      <c r="FY22" s="265"/>
      <c r="FZ22" s="265"/>
      <c r="GA22" s="265"/>
      <c r="GB22" s="265"/>
      <c r="GC22" s="265"/>
      <c r="GD22" s="265"/>
      <c r="GE22" s="265"/>
      <c r="GF22" s="265"/>
      <c r="GG22" s="265"/>
      <c r="GH22" s="265"/>
      <c r="GI22" s="265"/>
      <c r="GJ22" s="265"/>
      <c r="GK22" s="265"/>
      <c r="GL22" s="265"/>
      <c r="GM22" s="265"/>
      <c r="GN22" s="265"/>
      <c r="GO22" s="265"/>
      <c r="GP22" s="265"/>
      <c r="GQ22" s="265"/>
      <c r="GR22" s="265"/>
      <c r="GS22" s="265"/>
      <c r="GT22" s="265"/>
      <c r="GU22" s="265"/>
      <c r="GV22" s="265"/>
      <c r="GW22" s="265"/>
      <c r="GX22" s="265"/>
      <c r="GY22" s="265"/>
      <c r="GZ22" s="265"/>
      <c r="HA22" s="265"/>
      <c r="HB22" s="265"/>
      <c r="HC22" s="265"/>
      <c r="HD22" s="265"/>
      <c r="HE22" s="265"/>
      <c r="HF22" s="265"/>
      <c r="HG22" s="265"/>
      <c r="HH22" s="265"/>
      <c r="HI22" s="265"/>
      <c r="HJ22" s="265"/>
      <c r="HK22" s="265"/>
      <c r="HL22" s="265"/>
      <c r="HM22" s="265"/>
      <c r="HN22" s="265"/>
      <c r="HO22" s="265"/>
      <c r="HP22" s="265"/>
      <c r="HQ22" s="265"/>
      <c r="HR22" s="265"/>
      <c r="HS22" s="265"/>
      <c r="HT22" s="265"/>
      <c r="HU22" s="265"/>
      <c r="HV22" s="265"/>
      <c r="HW22" s="265"/>
      <c r="HX22" s="265"/>
      <c r="HY22" s="265"/>
      <c r="HZ22" s="265"/>
      <c r="IA22" s="265"/>
      <c r="IB22" s="265"/>
      <c r="IC22" s="265"/>
      <c r="ID22" s="265"/>
      <c r="IE22" s="265"/>
      <c r="IF22" s="265"/>
      <c r="IG22" s="265"/>
      <c r="IH22" s="265"/>
      <c r="II22" s="265"/>
      <c r="IJ22" s="265"/>
      <c r="IK22" s="265"/>
      <c r="IL22" s="265"/>
      <c r="IM22" s="265"/>
      <c r="IN22" s="265"/>
      <c r="IO22" s="265"/>
      <c r="IP22" s="265"/>
      <c r="IQ22" s="265"/>
      <c r="IR22" s="265"/>
      <c r="IS22" s="265"/>
      <c r="IT22" s="265"/>
      <c r="IU22" s="265"/>
      <c r="IV22" s="265"/>
      <c r="IW22" s="265"/>
    </row>
    <row r="23" customFormat="false" ht="12.75" hidden="false" customHeight="false" outlineLevel="0" collapsed="false">
      <c r="A23" s="354" t="n">
        <v>37200</v>
      </c>
      <c r="B23" s="355" t="n">
        <v>27</v>
      </c>
      <c r="C23" s="356" t="n">
        <v>28.75</v>
      </c>
      <c r="D23" s="355" t="n">
        <v>28</v>
      </c>
      <c r="E23" s="356" t="n">
        <v>29.25</v>
      </c>
      <c r="F23" s="355" t="n">
        <v>28.25</v>
      </c>
      <c r="G23" s="356" t="n">
        <v>28</v>
      </c>
      <c r="H23" s="355"/>
      <c r="I23" s="356" t="n">
        <v>20.1749992370605</v>
      </c>
      <c r="J23" s="355"/>
      <c r="K23" s="356"/>
      <c r="L23" s="355"/>
      <c r="M23" s="356"/>
      <c r="N23" s="355"/>
      <c r="O23" s="356"/>
      <c r="Q23" s="355"/>
      <c r="R23" s="356" t="n">
        <v>46.4999961853027</v>
      </c>
      <c r="S23" s="357"/>
      <c r="T23" s="356"/>
      <c r="U23" s="358"/>
      <c r="V23" s="359"/>
      <c r="W23" s="358"/>
      <c r="X23" s="356"/>
      <c r="Y23" s="357"/>
      <c r="Z23" s="360"/>
      <c r="AB23" s="357"/>
      <c r="AC23" s="356"/>
      <c r="AD23" s="357"/>
      <c r="AE23" s="356"/>
      <c r="AF23" s="357"/>
      <c r="AG23" s="356"/>
      <c r="AI23" s="1"/>
      <c r="AJ23" s="15"/>
      <c r="AL23" s="2" t="n">
        <v>37561</v>
      </c>
      <c r="AM23" s="2" t="n">
        <v>2.911</v>
      </c>
      <c r="AN23" s="2" t="n">
        <v>0.57</v>
      </c>
      <c r="AO23" s="2" t="n">
        <v>3.481</v>
      </c>
      <c r="AP23" s="2" t="n">
        <v>0.14</v>
      </c>
      <c r="AQ23" s="2" t="n">
        <v>3.051</v>
      </c>
      <c r="AR23" s="2" t="n">
        <v>0.47</v>
      </c>
      <c r="AS23" s="2" t="n">
        <v>3.381</v>
      </c>
      <c r="AT23" s="2" t="n">
        <v>0.58</v>
      </c>
      <c r="AU23" s="2" t="n">
        <v>3.491</v>
      </c>
    </row>
    <row r="24" customFormat="false" ht="12.75" hidden="false" customHeight="false" outlineLevel="0" collapsed="false">
      <c r="A24" s="354" t="n">
        <v>37201</v>
      </c>
      <c r="B24" s="355" t="n">
        <v>27</v>
      </c>
      <c r="C24" s="356" t="n">
        <v>28.75</v>
      </c>
      <c r="D24" s="355" t="n">
        <v>28</v>
      </c>
      <c r="E24" s="356" t="n">
        <v>29.25</v>
      </c>
      <c r="F24" s="355" t="n">
        <v>28.25</v>
      </c>
      <c r="G24" s="356" t="n">
        <v>28</v>
      </c>
      <c r="H24" s="355"/>
      <c r="I24" s="356" t="n">
        <v>20.1749992370605</v>
      </c>
      <c r="J24" s="355"/>
      <c r="K24" s="356"/>
      <c r="L24" s="355"/>
      <c r="M24" s="356"/>
      <c r="N24" s="355"/>
      <c r="O24" s="356"/>
      <c r="Q24" s="355"/>
      <c r="R24" s="356" t="n">
        <v>46.4999961853027</v>
      </c>
      <c r="S24" s="357"/>
      <c r="T24" s="356"/>
      <c r="U24" s="358"/>
      <c r="V24" s="359"/>
      <c r="W24" s="358"/>
      <c r="X24" s="356"/>
      <c r="Y24" s="357"/>
      <c r="Z24" s="360"/>
      <c r="AB24" s="357"/>
      <c r="AC24" s="356"/>
      <c r="AD24" s="357"/>
      <c r="AE24" s="356"/>
      <c r="AF24" s="357"/>
      <c r="AG24" s="356"/>
      <c r="AI24" s="1"/>
      <c r="AJ24" s="15"/>
      <c r="AL24" s="2" t="n">
        <v>37591</v>
      </c>
      <c r="AM24" s="2" t="n">
        <v>2.956</v>
      </c>
      <c r="AN24" s="2" t="n">
        <v>0.79</v>
      </c>
      <c r="AO24" s="2" t="n">
        <v>3.746</v>
      </c>
      <c r="AP24" s="2" t="n">
        <v>0.135</v>
      </c>
      <c r="AQ24" s="2" t="n">
        <v>3.091</v>
      </c>
      <c r="AR24" s="2" t="n">
        <v>0.79</v>
      </c>
      <c r="AS24" s="2" t="n">
        <v>3.746</v>
      </c>
      <c r="AT24" s="2" t="n">
        <v>0.92</v>
      </c>
      <c r="AU24" s="2" t="n">
        <v>3.876</v>
      </c>
    </row>
    <row r="25" customFormat="false" ht="12.75" hidden="false" customHeight="false" outlineLevel="0" collapsed="false">
      <c r="A25" s="354" t="n">
        <v>37202</v>
      </c>
      <c r="B25" s="355" t="n">
        <v>27</v>
      </c>
      <c r="C25" s="356" t="n">
        <v>28.75</v>
      </c>
      <c r="D25" s="355" t="n">
        <v>28</v>
      </c>
      <c r="E25" s="356" t="n">
        <v>29.25</v>
      </c>
      <c r="F25" s="355" t="n">
        <v>28.25</v>
      </c>
      <c r="G25" s="356" t="n">
        <v>28</v>
      </c>
      <c r="H25" s="355"/>
      <c r="I25" s="356" t="n">
        <v>20.1749992370605</v>
      </c>
      <c r="J25" s="355"/>
      <c r="K25" s="356"/>
      <c r="L25" s="355"/>
      <c r="M25" s="356"/>
      <c r="N25" s="355"/>
      <c r="O25" s="356"/>
      <c r="Q25" s="355"/>
      <c r="R25" s="356" t="n">
        <v>46.4999961853027</v>
      </c>
      <c r="S25" s="357"/>
      <c r="T25" s="356"/>
      <c r="U25" s="358"/>
      <c r="V25" s="359"/>
      <c r="W25" s="358"/>
      <c r="X25" s="356"/>
      <c r="Y25" s="357"/>
      <c r="Z25" s="360"/>
      <c r="AB25" s="357"/>
      <c r="AC25" s="356"/>
      <c r="AD25" s="357"/>
      <c r="AE25" s="356"/>
      <c r="AF25" s="357"/>
      <c r="AG25" s="356"/>
      <c r="AI25" s="1"/>
      <c r="AJ25" s="15"/>
      <c r="AL25" s="2" t="n">
        <v>37622</v>
      </c>
      <c r="AM25" s="2" t="n">
        <v>2.999</v>
      </c>
      <c r="AN25" s="2" t="n">
        <v>1.06</v>
      </c>
      <c r="AO25" s="2" t="n">
        <v>4.059</v>
      </c>
      <c r="AP25" s="2" t="n">
        <v>0.035</v>
      </c>
      <c r="AQ25" s="2" t="n">
        <v>3.034</v>
      </c>
      <c r="AR25" s="2" t="n">
        <v>1.06</v>
      </c>
      <c r="AS25" s="2" t="n">
        <v>4.059</v>
      </c>
      <c r="AT25" s="2" t="n">
        <v>1.775</v>
      </c>
      <c r="AU25" s="2" t="n">
        <v>4.774</v>
      </c>
    </row>
    <row r="26" customFormat="false" ht="12.75" hidden="false" customHeight="false" outlineLevel="0" collapsed="false">
      <c r="A26" s="354" t="n">
        <v>37203</v>
      </c>
      <c r="B26" s="355" t="n">
        <v>27</v>
      </c>
      <c r="C26" s="356" t="n">
        <v>28.75</v>
      </c>
      <c r="D26" s="355" t="n">
        <v>28</v>
      </c>
      <c r="E26" s="356" t="n">
        <v>29.25</v>
      </c>
      <c r="F26" s="355" t="n">
        <v>28.25</v>
      </c>
      <c r="G26" s="356" t="n">
        <v>28</v>
      </c>
      <c r="H26" s="355"/>
      <c r="I26" s="356" t="n">
        <v>20.1749992370605</v>
      </c>
      <c r="J26" s="355"/>
      <c r="K26" s="356"/>
      <c r="L26" s="355"/>
      <c r="M26" s="356"/>
      <c r="N26" s="355"/>
      <c r="O26" s="356"/>
      <c r="Q26" s="355"/>
      <c r="R26" s="356" t="n">
        <v>46.4999961853027</v>
      </c>
      <c r="S26" s="357"/>
      <c r="T26" s="356"/>
      <c r="U26" s="358"/>
      <c r="V26" s="359"/>
      <c r="W26" s="358"/>
      <c r="X26" s="356"/>
      <c r="Y26" s="357"/>
      <c r="Z26" s="360"/>
      <c r="AB26" s="357"/>
      <c r="AC26" s="356"/>
      <c r="AD26" s="357"/>
      <c r="AE26" s="356"/>
      <c r="AF26" s="357"/>
      <c r="AG26" s="356"/>
      <c r="AI26" s="1"/>
      <c r="AJ26" s="15"/>
      <c r="AL26" s="2" t="n">
        <v>37653</v>
      </c>
      <c r="AM26" s="2" t="n">
        <v>3.042</v>
      </c>
      <c r="AN26" s="2" t="n">
        <v>1.06</v>
      </c>
      <c r="AO26" s="2" t="n">
        <v>4.102</v>
      </c>
      <c r="AP26" s="2" t="n">
        <v>0.035</v>
      </c>
      <c r="AQ26" s="2" t="n">
        <v>3.077</v>
      </c>
      <c r="AR26" s="2" t="n">
        <v>1.06</v>
      </c>
      <c r="AS26" s="2" t="n">
        <v>4.102</v>
      </c>
      <c r="AT26" s="2" t="n">
        <v>1.775</v>
      </c>
      <c r="AU26" s="2" t="n">
        <v>4.817</v>
      </c>
    </row>
    <row r="27" customFormat="false" ht="12.75" hidden="false" customHeight="false" outlineLevel="0" collapsed="false">
      <c r="A27" s="354" t="n">
        <v>37204</v>
      </c>
      <c r="B27" s="355" t="n">
        <v>27</v>
      </c>
      <c r="C27" s="356" t="n">
        <v>28.75</v>
      </c>
      <c r="D27" s="355" t="n">
        <v>28</v>
      </c>
      <c r="E27" s="356" t="n">
        <v>29.25</v>
      </c>
      <c r="F27" s="355" t="n">
        <v>28.25</v>
      </c>
      <c r="G27" s="356" t="n">
        <v>28</v>
      </c>
      <c r="H27" s="355"/>
      <c r="I27" s="356" t="n">
        <v>20.1749992370605</v>
      </c>
      <c r="J27" s="355"/>
      <c r="K27" s="356"/>
      <c r="L27" s="355"/>
      <c r="M27" s="356"/>
      <c r="N27" s="355"/>
      <c r="O27" s="356"/>
      <c r="Q27" s="355"/>
      <c r="R27" s="356" t="n">
        <v>46.4999961853027</v>
      </c>
      <c r="S27" s="357"/>
      <c r="T27" s="356"/>
      <c r="U27" s="358"/>
      <c r="V27" s="359"/>
      <c r="W27" s="358"/>
      <c r="X27" s="356"/>
      <c r="Y27" s="357"/>
      <c r="Z27" s="360"/>
      <c r="AB27" s="357"/>
      <c r="AC27" s="356"/>
      <c r="AD27" s="357"/>
      <c r="AE27" s="356"/>
      <c r="AF27" s="357"/>
      <c r="AG27" s="356"/>
      <c r="AI27" s="1"/>
      <c r="AJ27" s="15"/>
      <c r="AL27" s="2" t="n">
        <v>37681</v>
      </c>
      <c r="AM27" s="2" t="n">
        <v>3.039</v>
      </c>
      <c r="AN27" s="2" t="n">
        <v>0.57</v>
      </c>
      <c r="AO27" s="2" t="n">
        <v>3.609</v>
      </c>
      <c r="AP27" s="2" t="n">
        <v>0.035</v>
      </c>
      <c r="AQ27" s="2" t="n">
        <v>3.074</v>
      </c>
      <c r="AR27" s="2" t="n">
        <v>0.57</v>
      </c>
      <c r="AS27" s="2" t="n">
        <v>3.609</v>
      </c>
      <c r="AT27" s="2" t="n">
        <v>0.65</v>
      </c>
      <c r="AU27" s="2" t="n">
        <v>3.689</v>
      </c>
    </row>
    <row r="28" customFormat="false" ht="12.75" hidden="false" customHeight="false" outlineLevel="0" collapsed="false">
      <c r="A28" s="354" t="n">
        <v>37205</v>
      </c>
      <c r="B28" s="355" t="n">
        <v>27</v>
      </c>
      <c r="C28" s="356" t="n">
        <v>28.75</v>
      </c>
      <c r="D28" s="355" t="n">
        <v>28</v>
      </c>
      <c r="E28" s="356" t="n">
        <v>29.25</v>
      </c>
      <c r="F28" s="355" t="n">
        <v>28.25</v>
      </c>
      <c r="G28" s="356" t="n">
        <v>28</v>
      </c>
      <c r="H28" s="355"/>
      <c r="I28" s="356" t="n">
        <v>26</v>
      </c>
      <c r="J28" s="355"/>
      <c r="K28" s="356"/>
      <c r="L28" s="355"/>
      <c r="M28" s="356"/>
      <c r="N28" s="355"/>
      <c r="O28" s="356"/>
      <c r="Q28" s="355"/>
      <c r="R28" s="356" t="n">
        <v>36.629997253418</v>
      </c>
      <c r="S28" s="357"/>
      <c r="T28" s="356"/>
      <c r="U28" s="358"/>
      <c r="V28" s="359"/>
      <c r="W28" s="358"/>
      <c r="X28" s="356"/>
      <c r="Y28" s="357"/>
      <c r="Z28" s="360"/>
      <c r="AB28" s="357"/>
      <c r="AC28" s="356"/>
      <c r="AD28" s="357"/>
      <c r="AE28" s="356"/>
      <c r="AF28" s="357"/>
      <c r="AG28" s="356"/>
      <c r="AH28" s="265"/>
      <c r="AI28" s="354"/>
      <c r="AJ28" s="361"/>
      <c r="AK28" s="265"/>
      <c r="AL28" s="265" t="n">
        <v>37712</v>
      </c>
      <c r="AM28" s="265" t="n">
        <v>3.059</v>
      </c>
      <c r="AN28" s="265" t="n">
        <v>0.36</v>
      </c>
      <c r="AO28" s="265" t="n">
        <v>3.419</v>
      </c>
      <c r="AP28" s="265" t="n">
        <v>0.035</v>
      </c>
      <c r="AQ28" s="265" t="n">
        <v>3.094</v>
      </c>
      <c r="AR28" s="265" t="n">
        <v>0.36</v>
      </c>
      <c r="AS28" s="265" t="n">
        <v>3.419</v>
      </c>
      <c r="AT28" s="265" t="n">
        <v>0.38</v>
      </c>
      <c r="AU28" s="265" t="n">
        <v>3.439</v>
      </c>
      <c r="AV28" s="265"/>
      <c r="AW28" s="265"/>
      <c r="AX28" s="265"/>
      <c r="AY28" s="265"/>
      <c r="AZ28" s="265"/>
      <c r="BA28" s="265"/>
      <c r="BB28" s="265"/>
      <c r="BC28" s="265"/>
      <c r="BD28" s="265"/>
      <c r="BE28" s="265"/>
      <c r="BF28" s="265"/>
      <c r="BG28" s="265"/>
      <c r="BH28" s="265"/>
      <c r="BI28" s="265"/>
      <c r="BJ28" s="265"/>
      <c r="BK28" s="265"/>
      <c r="BL28" s="265"/>
      <c r="BM28" s="265"/>
      <c r="BN28" s="265"/>
      <c r="BO28" s="265"/>
      <c r="BP28" s="265"/>
      <c r="BQ28" s="265"/>
      <c r="BR28" s="265"/>
      <c r="BS28" s="265"/>
      <c r="BT28" s="265"/>
      <c r="BU28" s="265"/>
      <c r="BV28" s="265"/>
      <c r="BW28" s="265"/>
      <c r="BX28" s="265"/>
      <c r="BY28" s="265"/>
      <c r="BZ28" s="265"/>
      <c r="CA28" s="265"/>
      <c r="CB28" s="265"/>
      <c r="CC28" s="265"/>
      <c r="CD28" s="265"/>
      <c r="CE28" s="265"/>
      <c r="CF28" s="265"/>
      <c r="CG28" s="265"/>
      <c r="CH28" s="265"/>
      <c r="CI28" s="265"/>
      <c r="CJ28" s="265"/>
      <c r="CK28" s="265"/>
      <c r="CL28" s="265"/>
      <c r="CM28" s="265"/>
      <c r="CN28" s="265"/>
      <c r="CO28" s="265"/>
      <c r="CP28" s="265"/>
      <c r="CQ28" s="265"/>
      <c r="CR28" s="265"/>
      <c r="CS28" s="265"/>
      <c r="CT28" s="265"/>
      <c r="CU28" s="265"/>
      <c r="CV28" s="265"/>
      <c r="CW28" s="265"/>
      <c r="CX28" s="265"/>
      <c r="CY28" s="265"/>
      <c r="CZ28" s="265"/>
      <c r="DA28" s="265"/>
      <c r="DB28" s="265"/>
      <c r="DC28" s="265"/>
      <c r="DD28" s="265"/>
      <c r="DE28" s="265"/>
      <c r="DF28" s="265"/>
      <c r="DG28" s="265"/>
      <c r="DH28" s="265"/>
      <c r="DI28" s="265"/>
      <c r="DJ28" s="265"/>
      <c r="DK28" s="265"/>
      <c r="DL28" s="265"/>
      <c r="DM28" s="265"/>
      <c r="DN28" s="265"/>
      <c r="DO28" s="265"/>
      <c r="DP28" s="265"/>
      <c r="DQ28" s="265"/>
      <c r="DR28" s="265"/>
      <c r="DS28" s="265"/>
      <c r="DT28" s="265"/>
      <c r="DU28" s="265"/>
      <c r="DV28" s="265"/>
      <c r="DW28" s="265"/>
      <c r="DX28" s="265"/>
      <c r="DY28" s="265"/>
      <c r="DZ28" s="265"/>
      <c r="EA28" s="265"/>
      <c r="EB28" s="265"/>
      <c r="EC28" s="265"/>
      <c r="ED28" s="265"/>
      <c r="EE28" s="265"/>
      <c r="EF28" s="265"/>
      <c r="EG28" s="265"/>
      <c r="EH28" s="265"/>
      <c r="EI28" s="265"/>
      <c r="EJ28" s="265"/>
      <c r="EK28" s="265"/>
      <c r="EL28" s="265"/>
      <c r="EM28" s="265"/>
      <c r="EN28" s="265"/>
      <c r="EO28" s="265"/>
      <c r="EP28" s="265"/>
      <c r="EQ28" s="265"/>
      <c r="ER28" s="265"/>
      <c r="ES28" s="265"/>
      <c r="ET28" s="265"/>
      <c r="EU28" s="265"/>
      <c r="EV28" s="265"/>
      <c r="EW28" s="265"/>
      <c r="EX28" s="265"/>
      <c r="EY28" s="265"/>
      <c r="EZ28" s="265"/>
      <c r="FA28" s="265"/>
      <c r="FB28" s="265"/>
      <c r="FC28" s="265"/>
      <c r="FD28" s="265"/>
      <c r="FE28" s="265"/>
      <c r="FF28" s="265"/>
      <c r="FG28" s="265"/>
      <c r="FH28" s="265"/>
      <c r="FI28" s="265"/>
      <c r="FJ28" s="265"/>
      <c r="FK28" s="265"/>
      <c r="FL28" s="265"/>
      <c r="FM28" s="265"/>
      <c r="FN28" s="265"/>
      <c r="FO28" s="265"/>
      <c r="FP28" s="265"/>
      <c r="FQ28" s="265"/>
      <c r="FR28" s="265"/>
      <c r="FS28" s="265"/>
      <c r="FT28" s="265"/>
      <c r="FU28" s="265"/>
      <c r="FV28" s="265"/>
      <c r="FW28" s="265"/>
      <c r="FX28" s="265"/>
      <c r="FY28" s="265"/>
      <c r="FZ28" s="265"/>
      <c r="GA28" s="265"/>
      <c r="GB28" s="265"/>
      <c r="GC28" s="265"/>
      <c r="GD28" s="265"/>
      <c r="GE28" s="265"/>
      <c r="GF28" s="265"/>
      <c r="GG28" s="265"/>
      <c r="GH28" s="265"/>
      <c r="GI28" s="265"/>
      <c r="GJ28" s="265"/>
      <c r="GK28" s="265"/>
      <c r="GL28" s="265"/>
      <c r="GM28" s="265"/>
      <c r="GN28" s="265"/>
      <c r="GO28" s="265"/>
      <c r="GP28" s="265"/>
      <c r="GQ28" s="265"/>
      <c r="GR28" s="265"/>
      <c r="GS28" s="265"/>
      <c r="GT28" s="265"/>
      <c r="GU28" s="265"/>
      <c r="GV28" s="265"/>
      <c r="GW28" s="265"/>
      <c r="GX28" s="265"/>
      <c r="GY28" s="265"/>
      <c r="GZ28" s="265"/>
      <c r="HA28" s="265"/>
      <c r="HB28" s="265"/>
      <c r="HC28" s="265"/>
      <c r="HD28" s="265"/>
      <c r="HE28" s="265"/>
      <c r="HF28" s="265"/>
      <c r="HG28" s="265"/>
      <c r="HH28" s="265"/>
      <c r="HI28" s="265"/>
      <c r="HJ28" s="265"/>
      <c r="HK28" s="265"/>
      <c r="HL28" s="265"/>
      <c r="HM28" s="265"/>
      <c r="HN28" s="265"/>
      <c r="HO28" s="265"/>
      <c r="HP28" s="265"/>
      <c r="HQ28" s="265"/>
      <c r="HR28" s="265"/>
      <c r="HS28" s="265"/>
      <c r="HT28" s="265"/>
      <c r="HU28" s="265"/>
      <c r="HV28" s="265"/>
      <c r="HW28" s="265"/>
      <c r="HX28" s="265"/>
      <c r="HY28" s="265"/>
      <c r="HZ28" s="265"/>
      <c r="IA28" s="265"/>
      <c r="IB28" s="265"/>
      <c r="IC28" s="265"/>
      <c r="ID28" s="265"/>
      <c r="IE28" s="265"/>
      <c r="IF28" s="265"/>
      <c r="IG28" s="265"/>
      <c r="IH28" s="265"/>
      <c r="II28" s="265"/>
      <c r="IJ28" s="265"/>
      <c r="IK28" s="265"/>
      <c r="IL28" s="265"/>
      <c r="IM28" s="265"/>
      <c r="IN28" s="265"/>
      <c r="IO28" s="265"/>
      <c r="IP28" s="265"/>
      <c r="IQ28" s="265"/>
      <c r="IR28" s="265"/>
      <c r="IS28" s="265"/>
      <c r="IT28" s="265"/>
      <c r="IU28" s="265"/>
      <c r="IV28" s="265"/>
      <c r="IW28" s="265"/>
    </row>
    <row r="29" customFormat="false" ht="12.75" hidden="false" customHeight="false" outlineLevel="0" collapsed="false">
      <c r="A29" s="354" t="n">
        <v>37207</v>
      </c>
      <c r="B29" s="355" t="n">
        <v>27</v>
      </c>
      <c r="C29" s="356" t="n">
        <v>28.75</v>
      </c>
      <c r="D29" s="355" t="n">
        <v>28</v>
      </c>
      <c r="E29" s="356" t="n">
        <v>29.25</v>
      </c>
      <c r="F29" s="355" t="n">
        <v>28.25</v>
      </c>
      <c r="G29" s="356" t="n">
        <v>28</v>
      </c>
      <c r="H29" s="355"/>
      <c r="I29" s="356" t="n">
        <v>20.1749992370605</v>
      </c>
      <c r="J29" s="355"/>
      <c r="K29" s="356"/>
      <c r="L29" s="355"/>
      <c r="M29" s="356"/>
      <c r="N29" s="355"/>
      <c r="O29" s="356"/>
      <c r="Q29" s="355"/>
      <c r="R29" s="356" t="n">
        <v>46.4999961853027</v>
      </c>
      <c r="S29" s="357"/>
      <c r="T29" s="356"/>
      <c r="U29" s="358"/>
      <c r="V29" s="359"/>
      <c r="W29" s="358"/>
      <c r="X29" s="356"/>
      <c r="Y29" s="357"/>
      <c r="Z29" s="360"/>
      <c r="AB29" s="357"/>
      <c r="AC29" s="356"/>
      <c r="AD29" s="357"/>
      <c r="AE29" s="356"/>
      <c r="AF29" s="357"/>
      <c r="AG29" s="356"/>
      <c r="AH29" s="265"/>
      <c r="AI29" s="354"/>
      <c r="AJ29" s="361"/>
      <c r="AK29" s="265"/>
      <c r="AL29" s="265" t="n">
        <v>37742</v>
      </c>
      <c r="AM29" s="265" t="n">
        <v>3.241</v>
      </c>
      <c r="AN29" s="265" t="n">
        <v>0.325</v>
      </c>
      <c r="AO29" s="265" t="n">
        <v>3.566</v>
      </c>
      <c r="AP29" s="265" t="n">
        <v>0.035</v>
      </c>
      <c r="AQ29" s="265" t="n">
        <v>3.276</v>
      </c>
      <c r="AR29" s="265" t="n">
        <v>0.325</v>
      </c>
      <c r="AS29" s="265" t="n">
        <v>3.566</v>
      </c>
      <c r="AT29" s="265" t="n">
        <v>0.33</v>
      </c>
      <c r="AU29" s="265" t="n">
        <v>3.571</v>
      </c>
      <c r="AV29" s="265"/>
      <c r="AW29" s="265"/>
      <c r="AX29" s="265"/>
      <c r="AY29" s="265"/>
      <c r="AZ29" s="265"/>
      <c r="BA29" s="265"/>
      <c r="BB29" s="265"/>
      <c r="BC29" s="265"/>
      <c r="BD29" s="265"/>
      <c r="BE29" s="265"/>
      <c r="BF29" s="265"/>
      <c r="BG29" s="265"/>
      <c r="BH29" s="265"/>
      <c r="BI29" s="265"/>
      <c r="BJ29" s="265"/>
      <c r="BK29" s="265"/>
      <c r="BL29" s="265"/>
      <c r="BM29" s="265"/>
      <c r="BN29" s="265"/>
      <c r="BO29" s="265"/>
      <c r="BP29" s="265"/>
      <c r="BQ29" s="265"/>
      <c r="BR29" s="265"/>
      <c r="BS29" s="265"/>
      <c r="BT29" s="265"/>
      <c r="BU29" s="265"/>
      <c r="BV29" s="265"/>
      <c r="BW29" s="265"/>
      <c r="BX29" s="265"/>
      <c r="BY29" s="265"/>
      <c r="BZ29" s="265"/>
      <c r="CA29" s="265"/>
      <c r="CB29" s="265"/>
      <c r="CC29" s="265"/>
      <c r="CD29" s="265"/>
      <c r="CE29" s="265"/>
      <c r="CF29" s="265"/>
      <c r="CG29" s="265"/>
      <c r="CH29" s="265"/>
      <c r="CI29" s="265"/>
      <c r="CJ29" s="265"/>
      <c r="CK29" s="265"/>
      <c r="CL29" s="265"/>
      <c r="CM29" s="265"/>
      <c r="CN29" s="265"/>
      <c r="CO29" s="265"/>
      <c r="CP29" s="265"/>
      <c r="CQ29" s="265"/>
      <c r="CR29" s="265"/>
      <c r="CS29" s="265"/>
      <c r="CT29" s="265"/>
      <c r="CU29" s="265"/>
      <c r="CV29" s="265"/>
      <c r="CW29" s="265"/>
      <c r="CX29" s="265"/>
      <c r="CY29" s="265"/>
      <c r="CZ29" s="265"/>
      <c r="DA29" s="265"/>
      <c r="DB29" s="265"/>
      <c r="DC29" s="265"/>
      <c r="DD29" s="265"/>
      <c r="DE29" s="265"/>
      <c r="DF29" s="265"/>
      <c r="DG29" s="265"/>
      <c r="DH29" s="265"/>
      <c r="DI29" s="265"/>
      <c r="DJ29" s="265"/>
      <c r="DK29" s="265"/>
      <c r="DL29" s="265"/>
      <c r="DM29" s="265"/>
      <c r="DN29" s="265"/>
      <c r="DO29" s="265"/>
      <c r="DP29" s="265"/>
      <c r="DQ29" s="265"/>
      <c r="DR29" s="265"/>
      <c r="DS29" s="265"/>
      <c r="DT29" s="265"/>
      <c r="DU29" s="265"/>
      <c r="DV29" s="265"/>
      <c r="DW29" s="265"/>
      <c r="DX29" s="265"/>
      <c r="DY29" s="265"/>
      <c r="DZ29" s="265"/>
      <c r="EA29" s="265"/>
      <c r="EB29" s="265"/>
      <c r="EC29" s="265"/>
      <c r="ED29" s="265"/>
      <c r="EE29" s="265"/>
      <c r="EF29" s="265"/>
      <c r="EG29" s="265"/>
      <c r="EH29" s="265"/>
      <c r="EI29" s="265"/>
      <c r="EJ29" s="265"/>
      <c r="EK29" s="265"/>
      <c r="EL29" s="265"/>
      <c r="EM29" s="265"/>
      <c r="EN29" s="265"/>
      <c r="EO29" s="265"/>
      <c r="EP29" s="265"/>
      <c r="EQ29" s="265"/>
      <c r="ER29" s="265"/>
      <c r="ES29" s="265"/>
      <c r="ET29" s="265"/>
      <c r="EU29" s="265"/>
      <c r="EV29" s="265"/>
      <c r="EW29" s="265"/>
      <c r="EX29" s="265"/>
      <c r="EY29" s="265"/>
      <c r="EZ29" s="265"/>
      <c r="FA29" s="265"/>
      <c r="FB29" s="265"/>
      <c r="FC29" s="265"/>
      <c r="FD29" s="265"/>
      <c r="FE29" s="265"/>
      <c r="FF29" s="265"/>
      <c r="FG29" s="265"/>
      <c r="FH29" s="265"/>
      <c r="FI29" s="265"/>
      <c r="FJ29" s="265"/>
      <c r="FK29" s="265"/>
      <c r="FL29" s="265"/>
      <c r="FM29" s="265"/>
      <c r="FN29" s="265"/>
      <c r="FO29" s="265"/>
      <c r="FP29" s="265"/>
      <c r="FQ29" s="265"/>
      <c r="FR29" s="265"/>
      <c r="FS29" s="265"/>
      <c r="FT29" s="265"/>
      <c r="FU29" s="265"/>
      <c r="FV29" s="265"/>
      <c r="FW29" s="265"/>
      <c r="FX29" s="265"/>
      <c r="FY29" s="265"/>
      <c r="FZ29" s="265"/>
      <c r="GA29" s="265"/>
      <c r="GB29" s="265"/>
      <c r="GC29" s="265"/>
      <c r="GD29" s="265"/>
      <c r="GE29" s="265"/>
      <c r="GF29" s="265"/>
      <c r="GG29" s="265"/>
      <c r="GH29" s="265"/>
      <c r="GI29" s="265"/>
      <c r="GJ29" s="265"/>
      <c r="GK29" s="265"/>
      <c r="GL29" s="265"/>
      <c r="GM29" s="265"/>
      <c r="GN29" s="265"/>
      <c r="GO29" s="265"/>
      <c r="GP29" s="265"/>
      <c r="GQ29" s="265"/>
      <c r="GR29" s="265"/>
      <c r="GS29" s="265"/>
      <c r="GT29" s="265"/>
      <c r="GU29" s="265"/>
      <c r="GV29" s="265"/>
      <c r="GW29" s="265"/>
      <c r="GX29" s="265"/>
      <c r="GY29" s="265"/>
      <c r="GZ29" s="265"/>
      <c r="HA29" s="265"/>
      <c r="HB29" s="265"/>
      <c r="HC29" s="265"/>
      <c r="HD29" s="265"/>
      <c r="HE29" s="265"/>
      <c r="HF29" s="265"/>
      <c r="HG29" s="265"/>
      <c r="HH29" s="265"/>
      <c r="HI29" s="265"/>
      <c r="HJ29" s="265"/>
      <c r="HK29" s="265"/>
      <c r="HL29" s="265"/>
      <c r="HM29" s="265"/>
      <c r="HN29" s="265"/>
      <c r="HO29" s="265"/>
      <c r="HP29" s="265"/>
      <c r="HQ29" s="265"/>
      <c r="HR29" s="265"/>
      <c r="HS29" s="265"/>
      <c r="HT29" s="265"/>
      <c r="HU29" s="265"/>
      <c r="HV29" s="265"/>
      <c r="HW29" s="265"/>
      <c r="HX29" s="265"/>
      <c r="HY29" s="265"/>
      <c r="HZ29" s="265"/>
      <c r="IA29" s="265"/>
      <c r="IB29" s="265"/>
      <c r="IC29" s="265"/>
      <c r="ID29" s="265"/>
      <c r="IE29" s="265"/>
      <c r="IF29" s="265"/>
      <c r="IG29" s="265"/>
      <c r="IH29" s="265"/>
      <c r="II29" s="265"/>
      <c r="IJ29" s="265"/>
      <c r="IK29" s="265"/>
      <c r="IL29" s="265"/>
      <c r="IM29" s="265"/>
      <c r="IN29" s="265"/>
      <c r="IO29" s="265"/>
      <c r="IP29" s="265"/>
      <c r="IQ29" s="265"/>
      <c r="IR29" s="265"/>
      <c r="IS29" s="265"/>
      <c r="IT29" s="265"/>
      <c r="IU29" s="265"/>
      <c r="IV29" s="265"/>
      <c r="IW29" s="265"/>
    </row>
    <row r="30" customFormat="false" ht="12.75" hidden="false" customHeight="false" outlineLevel="0" collapsed="false">
      <c r="A30" s="354" t="n">
        <v>37208</v>
      </c>
      <c r="B30" s="355" t="n">
        <v>27</v>
      </c>
      <c r="C30" s="356" t="n">
        <v>28.75</v>
      </c>
      <c r="D30" s="355" t="n">
        <v>28</v>
      </c>
      <c r="E30" s="356" t="n">
        <v>29.25</v>
      </c>
      <c r="F30" s="355" t="n">
        <v>28.25</v>
      </c>
      <c r="G30" s="356" t="n">
        <v>28</v>
      </c>
      <c r="H30" s="355"/>
      <c r="I30" s="356" t="n">
        <v>20.1749992370605</v>
      </c>
      <c r="J30" s="355"/>
      <c r="K30" s="356"/>
      <c r="L30" s="355"/>
      <c r="M30" s="356"/>
      <c r="N30" s="355"/>
      <c r="O30" s="356"/>
      <c r="Q30" s="355"/>
      <c r="R30" s="356" t="n">
        <v>46.4999961853027</v>
      </c>
      <c r="S30" s="357"/>
      <c r="T30" s="356"/>
      <c r="U30" s="358"/>
      <c r="V30" s="359"/>
      <c r="W30" s="358"/>
      <c r="X30" s="356"/>
      <c r="Y30" s="357"/>
      <c r="Z30" s="360"/>
      <c r="AB30" s="357"/>
      <c r="AC30" s="356"/>
      <c r="AD30" s="357"/>
      <c r="AE30" s="356"/>
      <c r="AF30" s="357"/>
      <c r="AG30" s="356"/>
      <c r="AI30" s="1"/>
      <c r="AJ30" s="15"/>
      <c r="AL30" s="2" t="n">
        <v>37773</v>
      </c>
      <c r="AM30" s="2" t="n">
        <v>3.449</v>
      </c>
      <c r="AN30" s="2" t="n">
        <v>0.335</v>
      </c>
      <c r="AO30" s="2" t="n">
        <v>3.784</v>
      </c>
      <c r="AP30" s="2" t="n">
        <v>0.035</v>
      </c>
      <c r="AQ30" s="2" t="n">
        <v>3.484</v>
      </c>
      <c r="AR30" s="2" t="n">
        <v>0.335</v>
      </c>
      <c r="AS30" s="2" t="n">
        <v>3.784</v>
      </c>
      <c r="AT30" s="2" t="n">
        <v>0.37</v>
      </c>
      <c r="AU30" s="2" t="n">
        <v>3.819</v>
      </c>
    </row>
    <row r="31" customFormat="false" ht="12.75" hidden="false" customHeight="false" outlineLevel="0" collapsed="false">
      <c r="A31" s="354" t="n">
        <v>37209</v>
      </c>
      <c r="B31" s="355" t="n">
        <v>27</v>
      </c>
      <c r="C31" s="356" t="n">
        <v>28.75</v>
      </c>
      <c r="D31" s="355" t="n">
        <v>28</v>
      </c>
      <c r="E31" s="356" t="n">
        <v>29.25</v>
      </c>
      <c r="F31" s="355" t="n">
        <v>28.25</v>
      </c>
      <c r="G31" s="356" t="n">
        <v>28</v>
      </c>
      <c r="H31" s="355"/>
      <c r="I31" s="356" t="n">
        <v>20.1749992370605</v>
      </c>
      <c r="J31" s="355"/>
      <c r="K31" s="356"/>
      <c r="L31" s="355"/>
      <c r="M31" s="356"/>
      <c r="N31" s="355"/>
      <c r="O31" s="356"/>
      <c r="Q31" s="355"/>
      <c r="R31" s="356" t="n">
        <v>46.4999961853027</v>
      </c>
      <c r="S31" s="357"/>
      <c r="T31" s="356"/>
      <c r="U31" s="358"/>
      <c r="V31" s="359"/>
      <c r="W31" s="358"/>
      <c r="X31" s="356"/>
      <c r="Y31" s="357"/>
      <c r="Z31" s="360"/>
      <c r="AB31" s="357"/>
      <c r="AC31" s="356"/>
      <c r="AD31" s="357"/>
      <c r="AE31" s="356"/>
      <c r="AF31" s="357"/>
      <c r="AG31" s="356"/>
      <c r="AI31" s="1"/>
      <c r="AJ31" s="15"/>
      <c r="AL31" s="2" t="n">
        <v>37803</v>
      </c>
      <c r="AM31" s="2" t="n">
        <v>3.572</v>
      </c>
      <c r="AN31" s="2" t="n">
        <v>0.45</v>
      </c>
      <c r="AO31" s="2" t="n">
        <v>4.022</v>
      </c>
      <c r="AP31" s="2" t="n">
        <v>0.035</v>
      </c>
      <c r="AQ31" s="2" t="n">
        <v>3.607</v>
      </c>
      <c r="AR31" s="2" t="n">
        <v>0.35</v>
      </c>
      <c r="AS31" s="2" t="n">
        <v>3.922</v>
      </c>
      <c r="AT31" s="2" t="n">
        <v>0.41</v>
      </c>
      <c r="AU31" s="2" t="n">
        <v>3.982</v>
      </c>
    </row>
    <row r="32" customFormat="false" ht="12.75" hidden="false" customHeight="false" outlineLevel="0" collapsed="false">
      <c r="A32" s="354" t="n">
        <v>37210</v>
      </c>
      <c r="B32" s="355" t="n">
        <v>27</v>
      </c>
      <c r="C32" s="356" t="n">
        <v>28.75</v>
      </c>
      <c r="D32" s="355" t="n">
        <v>28</v>
      </c>
      <c r="E32" s="356" t="n">
        <v>29.25</v>
      </c>
      <c r="F32" s="355" t="n">
        <v>28.25</v>
      </c>
      <c r="G32" s="356" t="n">
        <v>28</v>
      </c>
      <c r="H32" s="355"/>
      <c r="I32" s="356" t="n">
        <v>20.1749992370605</v>
      </c>
      <c r="J32" s="355"/>
      <c r="K32" s="356"/>
      <c r="L32" s="355"/>
      <c r="M32" s="356"/>
      <c r="N32" s="355"/>
      <c r="O32" s="356"/>
      <c r="Q32" s="355"/>
      <c r="R32" s="356" t="n">
        <v>46.4999961853027</v>
      </c>
      <c r="S32" s="357"/>
      <c r="T32" s="356"/>
      <c r="U32" s="358"/>
      <c r="V32" s="359"/>
      <c r="W32" s="358"/>
      <c r="X32" s="356"/>
      <c r="Y32" s="357"/>
      <c r="Z32" s="360"/>
      <c r="AB32" s="357"/>
      <c r="AC32" s="356"/>
      <c r="AD32" s="357"/>
      <c r="AE32" s="356"/>
      <c r="AF32" s="357"/>
      <c r="AG32" s="356"/>
      <c r="AI32" s="1"/>
      <c r="AJ32" s="15"/>
      <c r="AL32" s="2" t="n">
        <v>37834</v>
      </c>
      <c r="AM32" s="2" t="n">
        <v>3.477</v>
      </c>
      <c r="AN32" s="2" t="n">
        <v>0.45</v>
      </c>
      <c r="AO32" s="2" t="n">
        <v>3.927</v>
      </c>
      <c r="AP32" s="2" t="n">
        <v>0.13</v>
      </c>
      <c r="AQ32" s="2" t="n">
        <v>3.607</v>
      </c>
      <c r="AR32" s="2" t="n">
        <v>0.35</v>
      </c>
      <c r="AS32" s="2" t="n">
        <v>3.827</v>
      </c>
      <c r="AT32" s="2" t="n">
        <v>0.41</v>
      </c>
      <c r="AU32" s="2" t="n">
        <v>3.887</v>
      </c>
    </row>
    <row r="33" customFormat="false" ht="12.75" hidden="false" customHeight="false" outlineLevel="0" collapsed="false">
      <c r="A33" s="354" t="n">
        <v>37211</v>
      </c>
      <c r="B33" s="355" t="n">
        <v>27</v>
      </c>
      <c r="C33" s="356" t="n">
        <v>28.75</v>
      </c>
      <c r="D33" s="355" t="n">
        <v>28</v>
      </c>
      <c r="E33" s="356" t="n">
        <v>29.25</v>
      </c>
      <c r="F33" s="355" t="n">
        <v>28.25</v>
      </c>
      <c r="G33" s="356" t="n">
        <v>28</v>
      </c>
      <c r="H33" s="355"/>
      <c r="I33" s="356" t="n">
        <v>20.1749992370605</v>
      </c>
      <c r="J33" s="355"/>
      <c r="K33" s="356"/>
      <c r="L33" s="355"/>
      <c r="M33" s="356"/>
      <c r="N33" s="355"/>
      <c r="O33" s="356"/>
      <c r="Q33" s="355"/>
      <c r="R33" s="356" t="n">
        <v>46.4999961853027</v>
      </c>
      <c r="S33" s="357"/>
      <c r="T33" s="356"/>
      <c r="U33" s="358"/>
      <c r="V33" s="359"/>
      <c r="W33" s="358"/>
      <c r="X33" s="356"/>
      <c r="Y33" s="357"/>
      <c r="Z33" s="360"/>
      <c r="AB33" s="357"/>
      <c r="AC33" s="356"/>
      <c r="AD33" s="357"/>
      <c r="AE33" s="356"/>
      <c r="AF33" s="357"/>
      <c r="AG33" s="356"/>
      <c r="AI33" s="1"/>
      <c r="AJ33" s="15"/>
      <c r="AL33" s="2" t="n">
        <v>37865</v>
      </c>
      <c r="AM33" s="2" t="n">
        <v>3.377</v>
      </c>
      <c r="AN33" s="2" t="n">
        <v>0.415</v>
      </c>
      <c r="AO33" s="2" t="n">
        <v>3.792</v>
      </c>
      <c r="AP33" s="2" t="n">
        <v>0.13</v>
      </c>
      <c r="AQ33" s="2" t="n">
        <v>3.507</v>
      </c>
      <c r="AR33" s="2" t="n">
        <v>0.315</v>
      </c>
      <c r="AS33" s="2" t="n">
        <v>3.692</v>
      </c>
      <c r="AT33" s="2" t="n">
        <v>0.36</v>
      </c>
      <c r="AU33" s="2" t="n">
        <v>3.737</v>
      </c>
    </row>
    <row r="34" customFormat="false" ht="12.75" hidden="false" customHeight="false" outlineLevel="0" collapsed="false">
      <c r="A34" s="354" t="n">
        <v>37225</v>
      </c>
      <c r="B34" s="355" t="n">
        <v>27</v>
      </c>
      <c r="C34" s="356" t="n">
        <v>28.75</v>
      </c>
      <c r="D34" s="355" t="n">
        <v>28</v>
      </c>
      <c r="E34" s="356" t="n">
        <v>28</v>
      </c>
      <c r="F34" s="355" t="n">
        <v>28.25</v>
      </c>
      <c r="G34" s="356" t="n">
        <v>28</v>
      </c>
      <c r="H34" s="355"/>
      <c r="I34" s="356" t="n">
        <v>26</v>
      </c>
      <c r="J34" s="355"/>
      <c r="K34" s="356"/>
      <c r="L34" s="355"/>
      <c r="M34" s="356"/>
      <c r="N34" s="355"/>
      <c r="O34" s="356"/>
      <c r="Q34" s="355"/>
      <c r="R34" s="356" t="n">
        <v>46.4999961853027</v>
      </c>
      <c r="S34" s="357"/>
      <c r="T34" s="356"/>
      <c r="U34" s="358"/>
      <c r="V34" s="359"/>
      <c r="W34" s="358"/>
      <c r="X34" s="356"/>
      <c r="Y34" s="357"/>
      <c r="Z34" s="360"/>
      <c r="AB34" s="357"/>
      <c r="AC34" s="356"/>
      <c r="AD34" s="357"/>
      <c r="AE34" s="356"/>
      <c r="AF34" s="357"/>
      <c r="AG34" s="356"/>
      <c r="AI34" s="1"/>
      <c r="AJ34" s="15"/>
      <c r="AL34" s="2" t="n">
        <v>37895</v>
      </c>
      <c r="AM34" s="2" t="n">
        <v>3.253</v>
      </c>
      <c r="AN34" s="2" t="n">
        <v>0.46</v>
      </c>
      <c r="AO34" s="2" t="n">
        <v>3.713</v>
      </c>
      <c r="AP34" s="2" t="n">
        <v>0.13</v>
      </c>
      <c r="AQ34" s="2" t="n">
        <v>3.383</v>
      </c>
      <c r="AR34" s="2" t="n">
        <v>0.36</v>
      </c>
      <c r="AS34" s="2" t="n">
        <v>3.613</v>
      </c>
      <c r="AT34" s="2" t="n">
        <v>0.4</v>
      </c>
      <c r="AU34" s="2" t="n">
        <v>3.653</v>
      </c>
    </row>
    <row r="35" customFormat="false" ht="12.75" hidden="false" customHeight="false" outlineLevel="0" collapsed="false">
      <c r="A35" s="354" t="n">
        <v>37226</v>
      </c>
      <c r="B35" s="355" t="n">
        <v>31.5</v>
      </c>
      <c r="C35" s="356" t="n">
        <v>36.25</v>
      </c>
      <c r="D35" s="355" t="n">
        <v>36</v>
      </c>
      <c r="E35" s="356" t="n">
        <v>36</v>
      </c>
      <c r="F35" s="355" t="n">
        <v>33.5</v>
      </c>
      <c r="G35" s="356" t="n">
        <v>33.5</v>
      </c>
      <c r="H35" s="355"/>
      <c r="I35" s="356" t="n">
        <v>32.5</v>
      </c>
      <c r="J35" s="355"/>
      <c r="K35" s="356"/>
      <c r="L35" s="355"/>
      <c r="M35" s="356"/>
      <c r="N35" s="355"/>
      <c r="O35" s="356"/>
      <c r="Q35" s="355"/>
      <c r="R35" s="356" t="n">
        <v>51.5499992370606</v>
      </c>
      <c r="S35" s="357"/>
      <c r="T35" s="356"/>
      <c r="U35" s="358"/>
      <c r="V35" s="359"/>
      <c r="W35" s="358"/>
      <c r="X35" s="356"/>
      <c r="Y35" s="357"/>
      <c r="Z35" s="360"/>
      <c r="AB35" s="357"/>
      <c r="AC35" s="356"/>
      <c r="AD35" s="357"/>
      <c r="AE35" s="356"/>
      <c r="AF35" s="357"/>
      <c r="AG35" s="356"/>
      <c r="AH35" s="265"/>
      <c r="AI35" s="354"/>
      <c r="AJ35" s="361"/>
      <c r="AK35" s="265"/>
      <c r="AL35" s="265" t="n">
        <v>37926</v>
      </c>
      <c r="AM35" s="265" t="n">
        <v>3.263</v>
      </c>
      <c r="AN35" s="265" t="n">
        <v>0.56</v>
      </c>
      <c r="AO35" s="265" t="n">
        <v>3.823</v>
      </c>
      <c r="AP35" s="265" t="n">
        <v>0.13</v>
      </c>
      <c r="AQ35" s="265" t="n">
        <v>3.393</v>
      </c>
      <c r="AR35" s="265" t="n">
        <v>0.46</v>
      </c>
      <c r="AS35" s="265" t="n">
        <v>3.723</v>
      </c>
      <c r="AT35" s="265" t="n">
        <v>0.72</v>
      </c>
      <c r="AU35" s="265" t="n">
        <v>3.983</v>
      </c>
      <c r="AV35" s="265"/>
      <c r="AW35" s="265"/>
      <c r="AX35" s="265"/>
      <c r="AY35" s="265"/>
      <c r="AZ35" s="265"/>
      <c r="BA35" s="265"/>
      <c r="BB35" s="265"/>
      <c r="BC35" s="265"/>
      <c r="BD35" s="265"/>
      <c r="BE35" s="265"/>
      <c r="BF35" s="265"/>
      <c r="BG35" s="265"/>
      <c r="BH35" s="265"/>
      <c r="BI35" s="265"/>
      <c r="BJ35" s="265"/>
      <c r="BK35" s="265"/>
      <c r="BL35" s="265"/>
      <c r="BM35" s="265"/>
      <c r="BN35" s="265"/>
      <c r="BO35" s="265"/>
      <c r="BP35" s="265"/>
      <c r="BQ35" s="265"/>
      <c r="BR35" s="265"/>
      <c r="BS35" s="265"/>
      <c r="BT35" s="265"/>
      <c r="BU35" s="265"/>
      <c r="BV35" s="265"/>
      <c r="BW35" s="265"/>
      <c r="BX35" s="265"/>
      <c r="BY35" s="265"/>
      <c r="BZ35" s="265"/>
      <c r="CA35" s="265"/>
      <c r="CB35" s="265"/>
      <c r="CC35" s="265"/>
      <c r="CD35" s="265"/>
      <c r="CE35" s="265"/>
      <c r="CF35" s="265"/>
      <c r="CG35" s="265"/>
      <c r="CH35" s="265"/>
      <c r="CI35" s="265"/>
      <c r="CJ35" s="265"/>
      <c r="CK35" s="265"/>
      <c r="CL35" s="265"/>
      <c r="CM35" s="265"/>
      <c r="CN35" s="265"/>
      <c r="CO35" s="265"/>
      <c r="CP35" s="265"/>
      <c r="CQ35" s="265"/>
      <c r="CR35" s="265"/>
      <c r="CS35" s="265"/>
      <c r="CT35" s="265"/>
      <c r="CU35" s="265"/>
      <c r="CV35" s="265"/>
      <c r="CW35" s="265"/>
      <c r="CX35" s="265"/>
      <c r="CY35" s="265"/>
      <c r="CZ35" s="265"/>
      <c r="DA35" s="265"/>
      <c r="DB35" s="265"/>
      <c r="DC35" s="265"/>
      <c r="DD35" s="265"/>
      <c r="DE35" s="265"/>
      <c r="DF35" s="265"/>
      <c r="DG35" s="265"/>
      <c r="DH35" s="265"/>
      <c r="DI35" s="265"/>
      <c r="DJ35" s="265"/>
      <c r="DK35" s="265"/>
      <c r="DL35" s="265"/>
      <c r="DM35" s="265"/>
      <c r="DN35" s="265"/>
      <c r="DO35" s="265"/>
      <c r="DP35" s="265"/>
      <c r="DQ35" s="265"/>
      <c r="DR35" s="265"/>
      <c r="DS35" s="265"/>
      <c r="DT35" s="265"/>
      <c r="DU35" s="265"/>
      <c r="DV35" s="265"/>
      <c r="DW35" s="265"/>
      <c r="DX35" s="265"/>
      <c r="DY35" s="265"/>
      <c r="DZ35" s="265"/>
      <c r="EA35" s="265"/>
      <c r="EB35" s="265"/>
      <c r="EC35" s="265"/>
      <c r="ED35" s="265"/>
      <c r="EE35" s="265"/>
      <c r="EF35" s="265"/>
      <c r="EG35" s="265"/>
      <c r="EH35" s="265"/>
      <c r="EI35" s="265"/>
      <c r="EJ35" s="265"/>
      <c r="EK35" s="265"/>
      <c r="EL35" s="265"/>
      <c r="EM35" s="265"/>
      <c r="EN35" s="265"/>
      <c r="EO35" s="265"/>
      <c r="EP35" s="265"/>
      <c r="EQ35" s="265"/>
      <c r="ER35" s="265"/>
      <c r="ES35" s="265"/>
      <c r="ET35" s="265"/>
      <c r="EU35" s="265"/>
      <c r="EV35" s="265"/>
      <c r="EW35" s="265"/>
      <c r="EX35" s="265"/>
      <c r="EY35" s="265"/>
      <c r="EZ35" s="265"/>
      <c r="FA35" s="265"/>
      <c r="FB35" s="265"/>
      <c r="FC35" s="265"/>
      <c r="FD35" s="265"/>
      <c r="FE35" s="265"/>
      <c r="FF35" s="265"/>
      <c r="FG35" s="265"/>
      <c r="FH35" s="265"/>
      <c r="FI35" s="265"/>
      <c r="FJ35" s="265"/>
      <c r="FK35" s="265"/>
      <c r="FL35" s="265"/>
      <c r="FM35" s="265"/>
      <c r="FN35" s="265"/>
      <c r="FO35" s="265"/>
      <c r="FP35" s="265"/>
      <c r="FQ35" s="265"/>
      <c r="FR35" s="265"/>
      <c r="FS35" s="265"/>
      <c r="FT35" s="265"/>
      <c r="FU35" s="265"/>
      <c r="FV35" s="265"/>
      <c r="FW35" s="265"/>
      <c r="FX35" s="265"/>
      <c r="FY35" s="265"/>
      <c r="FZ35" s="265"/>
      <c r="GA35" s="265"/>
      <c r="GB35" s="265"/>
      <c r="GC35" s="265"/>
      <c r="GD35" s="265"/>
      <c r="GE35" s="265"/>
      <c r="GF35" s="265"/>
      <c r="GG35" s="265"/>
      <c r="GH35" s="265"/>
      <c r="GI35" s="265"/>
      <c r="GJ35" s="265"/>
      <c r="GK35" s="265"/>
      <c r="GL35" s="265"/>
      <c r="GM35" s="265"/>
      <c r="GN35" s="265"/>
      <c r="GO35" s="265"/>
      <c r="GP35" s="265"/>
      <c r="GQ35" s="265"/>
      <c r="GR35" s="265"/>
      <c r="GS35" s="265"/>
      <c r="GT35" s="265"/>
      <c r="GU35" s="265"/>
      <c r="GV35" s="265"/>
      <c r="GW35" s="265"/>
      <c r="GX35" s="265"/>
      <c r="GY35" s="265"/>
      <c r="GZ35" s="265"/>
      <c r="HA35" s="265"/>
      <c r="HB35" s="265"/>
      <c r="HC35" s="265"/>
      <c r="HD35" s="265"/>
      <c r="HE35" s="265"/>
      <c r="HF35" s="265"/>
      <c r="HG35" s="265"/>
      <c r="HH35" s="265"/>
      <c r="HI35" s="265"/>
      <c r="HJ35" s="265"/>
      <c r="HK35" s="265"/>
      <c r="HL35" s="265"/>
      <c r="HM35" s="265"/>
      <c r="HN35" s="265"/>
      <c r="HO35" s="265"/>
      <c r="HP35" s="265"/>
      <c r="HQ35" s="265"/>
      <c r="HR35" s="265"/>
      <c r="HS35" s="265"/>
      <c r="HT35" s="265"/>
      <c r="HU35" s="265"/>
      <c r="HV35" s="265"/>
      <c r="HW35" s="265"/>
      <c r="HX35" s="265"/>
      <c r="HY35" s="265"/>
      <c r="HZ35" s="265"/>
      <c r="IA35" s="265"/>
      <c r="IB35" s="265"/>
      <c r="IC35" s="265"/>
      <c r="ID35" s="265"/>
      <c r="IE35" s="265"/>
      <c r="IF35" s="265"/>
      <c r="IG35" s="265"/>
      <c r="IH35" s="265"/>
      <c r="II35" s="265"/>
      <c r="IJ35" s="265"/>
      <c r="IK35" s="265"/>
      <c r="IL35" s="265"/>
      <c r="IM35" s="265"/>
      <c r="IN35" s="265"/>
      <c r="IO35" s="265"/>
      <c r="IP35" s="265"/>
      <c r="IQ35" s="265"/>
      <c r="IR35" s="265"/>
      <c r="IS35" s="265"/>
      <c r="IT35" s="265"/>
      <c r="IU35" s="265"/>
      <c r="IV35" s="265"/>
      <c r="IW35" s="265"/>
    </row>
    <row r="36" customFormat="false" ht="12.75" hidden="false" customHeight="false" outlineLevel="0" collapsed="false">
      <c r="A36" s="354" t="n">
        <v>37257</v>
      </c>
      <c r="B36" s="355" t="n">
        <v>31.75</v>
      </c>
      <c r="C36" s="356" t="n">
        <v>35.6</v>
      </c>
      <c r="D36" s="355" t="n">
        <v>35.85</v>
      </c>
      <c r="E36" s="356" t="n">
        <v>35.75</v>
      </c>
      <c r="F36" s="355" t="n">
        <v>34</v>
      </c>
      <c r="G36" s="356" t="n">
        <v>33.25</v>
      </c>
      <c r="H36" s="355"/>
      <c r="I36" s="356" t="n">
        <v>33.25</v>
      </c>
      <c r="J36" s="355"/>
      <c r="K36" s="356"/>
      <c r="L36" s="355"/>
      <c r="M36" s="356"/>
      <c r="N36" s="355"/>
      <c r="O36" s="356"/>
      <c r="Q36" s="355"/>
      <c r="R36" s="356" t="n">
        <v>51.3885113525391</v>
      </c>
      <c r="S36" s="357"/>
      <c r="T36" s="356"/>
      <c r="U36" s="358"/>
      <c r="V36" s="359"/>
      <c r="W36" s="358"/>
      <c r="X36" s="356"/>
      <c r="Y36" s="357"/>
      <c r="Z36" s="360"/>
      <c r="AB36" s="357"/>
      <c r="AC36" s="356"/>
      <c r="AD36" s="357"/>
      <c r="AE36" s="356"/>
      <c r="AF36" s="357"/>
      <c r="AG36" s="356"/>
      <c r="AH36" s="265"/>
      <c r="AI36" s="354"/>
      <c r="AJ36" s="361"/>
      <c r="AK36" s="265"/>
      <c r="AL36" s="265" t="n">
        <v>37956</v>
      </c>
      <c r="AM36" s="265" t="n">
        <v>3.293</v>
      </c>
      <c r="AN36" s="265" t="n">
        <v>0.77</v>
      </c>
      <c r="AO36" s="265" t="n">
        <v>4.063</v>
      </c>
      <c r="AP36" s="265" t="n">
        <v>0.13</v>
      </c>
      <c r="AQ36" s="265" t="n">
        <v>3.423</v>
      </c>
      <c r="AR36" s="265" t="n">
        <v>0.77</v>
      </c>
      <c r="AS36" s="265" t="n">
        <v>4.063</v>
      </c>
      <c r="AT36" s="265" t="n">
        <v>0.97</v>
      </c>
      <c r="AU36" s="265" t="n">
        <v>4.263</v>
      </c>
      <c r="AV36" s="265"/>
      <c r="AW36" s="265"/>
      <c r="AX36" s="265"/>
      <c r="AY36" s="265"/>
      <c r="AZ36" s="265"/>
      <c r="BA36" s="265"/>
      <c r="BB36" s="265"/>
      <c r="BC36" s="265"/>
      <c r="BD36" s="265"/>
      <c r="BE36" s="265"/>
      <c r="BF36" s="265"/>
      <c r="BG36" s="265"/>
      <c r="BH36" s="265"/>
      <c r="BI36" s="265"/>
      <c r="BJ36" s="265"/>
      <c r="BK36" s="265"/>
      <c r="BL36" s="265"/>
      <c r="BM36" s="265"/>
      <c r="BN36" s="265"/>
      <c r="BO36" s="265"/>
      <c r="BP36" s="265"/>
      <c r="BQ36" s="265"/>
      <c r="BR36" s="265"/>
      <c r="BS36" s="265"/>
      <c r="BT36" s="265"/>
      <c r="BU36" s="265"/>
      <c r="BV36" s="265"/>
      <c r="BW36" s="265"/>
      <c r="BX36" s="265"/>
      <c r="BY36" s="265"/>
      <c r="BZ36" s="265"/>
      <c r="CA36" s="265"/>
      <c r="CB36" s="265"/>
      <c r="CC36" s="265"/>
      <c r="CD36" s="265"/>
      <c r="CE36" s="265"/>
      <c r="CF36" s="265"/>
      <c r="CG36" s="265"/>
      <c r="CH36" s="265"/>
      <c r="CI36" s="265"/>
      <c r="CJ36" s="265"/>
      <c r="CK36" s="265"/>
      <c r="CL36" s="265"/>
      <c r="CM36" s="265"/>
      <c r="CN36" s="265"/>
      <c r="CO36" s="265"/>
      <c r="CP36" s="265"/>
      <c r="CQ36" s="265"/>
      <c r="CR36" s="265"/>
      <c r="CS36" s="265"/>
      <c r="CT36" s="265"/>
      <c r="CU36" s="265"/>
      <c r="CV36" s="265"/>
      <c r="CW36" s="265"/>
      <c r="CX36" s="265"/>
      <c r="CY36" s="265"/>
      <c r="CZ36" s="265"/>
      <c r="DA36" s="265"/>
      <c r="DB36" s="265"/>
      <c r="DC36" s="265"/>
      <c r="DD36" s="265"/>
      <c r="DE36" s="265"/>
      <c r="DF36" s="265"/>
      <c r="DG36" s="265"/>
      <c r="DH36" s="265"/>
      <c r="DI36" s="265"/>
      <c r="DJ36" s="265"/>
      <c r="DK36" s="265"/>
      <c r="DL36" s="265"/>
      <c r="DM36" s="265"/>
      <c r="DN36" s="265"/>
      <c r="DO36" s="265"/>
      <c r="DP36" s="265"/>
      <c r="DQ36" s="265"/>
      <c r="DR36" s="265"/>
      <c r="DS36" s="265"/>
      <c r="DT36" s="265"/>
      <c r="DU36" s="265"/>
      <c r="DV36" s="265"/>
      <c r="DW36" s="265"/>
      <c r="DX36" s="265"/>
      <c r="DY36" s="265"/>
      <c r="DZ36" s="265"/>
      <c r="EA36" s="265"/>
      <c r="EB36" s="265"/>
      <c r="EC36" s="265"/>
      <c r="ED36" s="265"/>
      <c r="EE36" s="265"/>
      <c r="EF36" s="265"/>
      <c r="EG36" s="265"/>
      <c r="EH36" s="265"/>
      <c r="EI36" s="265"/>
      <c r="EJ36" s="265"/>
      <c r="EK36" s="265"/>
      <c r="EL36" s="265"/>
      <c r="EM36" s="265"/>
      <c r="EN36" s="265"/>
      <c r="EO36" s="265"/>
      <c r="EP36" s="265"/>
      <c r="EQ36" s="265"/>
      <c r="ER36" s="265"/>
      <c r="ES36" s="265"/>
      <c r="ET36" s="265"/>
      <c r="EU36" s="265"/>
      <c r="EV36" s="265"/>
      <c r="EW36" s="265"/>
      <c r="EX36" s="265"/>
      <c r="EY36" s="265"/>
      <c r="EZ36" s="265"/>
      <c r="FA36" s="265"/>
      <c r="FB36" s="265"/>
      <c r="FC36" s="265"/>
      <c r="FD36" s="265"/>
      <c r="FE36" s="265"/>
      <c r="FF36" s="265"/>
      <c r="FG36" s="265"/>
      <c r="FH36" s="265"/>
      <c r="FI36" s="265"/>
      <c r="FJ36" s="265"/>
      <c r="FK36" s="265"/>
      <c r="FL36" s="265"/>
      <c r="FM36" s="265"/>
      <c r="FN36" s="265"/>
      <c r="FO36" s="265"/>
      <c r="FP36" s="265"/>
      <c r="FQ36" s="265"/>
      <c r="FR36" s="265"/>
      <c r="FS36" s="265"/>
      <c r="FT36" s="265"/>
      <c r="FU36" s="265"/>
      <c r="FV36" s="265"/>
      <c r="FW36" s="265"/>
      <c r="FX36" s="265"/>
      <c r="FY36" s="265"/>
      <c r="FZ36" s="265"/>
      <c r="GA36" s="265"/>
      <c r="GB36" s="265"/>
      <c r="GC36" s="265"/>
      <c r="GD36" s="265"/>
      <c r="GE36" s="265"/>
      <c r="GF36" s="265"/>
      <c r="GG36" s="265"/>
      <c r="GH36" s="265"/>
      <c r="GI36" s="265"/>
      <c r="GJ36" s="265"/>
      <c r="GK36" s="265"/>
      <c r="GL36" s="265"/>
      <c r="GM36" s="265"/>
      <c r="GN36" s="265"/>
      <c r="GO36" s="265"/>
      <c r="GP36" s="265"/>
      <c r="GQ36" s="265"/>
      <c r="GR36" s="265"/>
      <c r="GS36" s="265"/>
      <c r="GT36" s="265"/>
      <c r="GU36" s="265"/>
      <c r="GV36" s="265"/>
      <c r="GW36" s="265"/>
      <c r="GX36" s="265"/>
      <c r="GY36" s="265"/>
      <c r="GZ36" s="265"/>
      <c r="HA36" s="265"/>
      <c r="HB36" s="265"/>
      <c r="HC36" s="265"/>
      <c r="HD36" s="265"/>
      <c r="HE36" s="265"/>
      <c r="HF36" s="265"/>
      <c r="HG36" s="265"/>
      <c r="HH36" s="265"/>
      <c r="HI36" s="265"/>
      <c r="HJ36" s="265"/>
      <c r="HK36" s="265"/>
      <c r="HL36" s="265"/>
      <c r="HM36" s="265"/>
      <c r="HN36" s="265"/>
      <c r="HO36" s="265"/>
      <c r="HP36" s="265"/>
      <c r="HQ36" s="265"/>
      <c r="HR36" s="265"/>
      <c r="HS36" s="265"/>
      <c r="HT36" s="265"/>
      <c r="HU36" s="265"/>
      <c r="HV36" s="265"/>
      <c r="HW36" s="265"/>
      <c r="HX36" s="265"/>
      <c r="HY36" s="265"/>
      <c r="HZ36" s="265"/>
      <c r="IA36" s="265"/>
      <c r="IB36" s="265"/>
      <c r="IC36" s="265"/>
      <c r="ID36" s="265"/>
      <c r="IE36" s="265"/>
      <c r="IF36" s="265"/>
      <c r="IG36" s="265"/>
      <c r="IH36" s="265"/>
      <c r="II36" s="265"/>
      <c r="IJ36" s="265"/>
      <c r="IK36" s="265"/>
      <c r="IL36" s="265"/>
      <c r="IM36" s="265"/>
      <c r="IN36" s="265"/>
      <c r="IO36" s="265"/>
      <c r="IP36" s="265"/>
      <c r="IQ36" s="265"/>
      <c r="IR36" s="265"/>
      <c r="IS36" s="265"/>
      <c r="IT36" s="265"/>
      <c r="IU36" s="265"/>
      <c r="IV36" s="265"/>
      <c r="IW36" s="265"/>
    </row>
    <row r="37" customFormat="false" ht="12.75" hidden="false" customHeight="false" outlineLevel="0" collapsed="false">
      <c r="A37" s="354" t="n">
        <v>37288</v>
      </c>
      <c r="B37" s="355" t="n">
        <v>31.25</v>
      </c>
      <c r="C37" s="356" t="n">
        <v>33.9</v>
      </c>
      <c r="D37" s="355" t="n">
        <v>34</v>
      </c>
      <c r="E37" s="356" t="n">
        <v>35.5</v>
      </c>
      <c r="F37" s="355" t="n">
        <v>33.25</v>
      </c>
      <c r="G37" s="356" t="n">
        <v>32.5</v>
      </c>
      <c r="H37" s="355"/>
      <c r="I37" s="356" t="n">
        <v>33.25</v>
      </c>
      <c r="J37" s="355"/>
      <c r="K37" s="356"/>
      <c r="L37" s="355"/>
      <c r="M37" s="356"/>
      <c r="N37" s="355"/>
      <c r="O37" s="356"/>
      <c r="Q37" s="355"/>
      <c r="R37" s="356" t="n">
        <v>50.7947370910645</v>
      </c>
      <c r="S37" s="357"/>
      <c r="T37" s="356"/>
      <c r="U37" s="358"/>
      <c r="V37" s="359"/>
      <c r="W37" s="358"/>
      <c r="X37" s="356"/>
      <c r="Y37" s="357"/>
      <c r="Z37" s="360"/>
      <c r="AB37" s="357"/>
      <c r="AC37" s="356"/>
      <c r="AD37" s="357"/>
      <c r="AE37" s="356"/>
      <c r="AF37" s="357"/>
      <c r="AG37" s="356"/>
      <c r="AI37" s="1"/>
      <c r="AJ37" s="15"/>
      <c r="AL37" s="2" t="n">
        <v>37987</v>
      </c>
      <c r="AM37" s="2" t="n">
        <v>3.319</v>
      </c>
      <c r="AN37" s="2" t="n">
        <v>1.04</v>
      </c>
      <c r="AO37" s="2" t="n">
        <v>4.359</v>
      </c>
      <c r="AP37" s="2" t="n">
        <v>0.035</v>
      </c>
      <c r="AQ37" s="2" t="n">
        <v>3.354</v>
      </c>
      <c r="AR37" s="2" t="n">
        <v>1.04</v>
      </c>
      <c r="AS37" s="2" t="n">
        <v>4.359</v>
      </c>
      <c r="AT37" s="2" t="n">
        <v>1.6</v>
      </c>
      <c r="AU37" s="2" t="n">
        <v>4.919</v>
      </c>
    </row>
    <row r="38" customFormat="false" ht="12.75" hidden="false" customHeight="false" outlineLevel="0" collapsed="false">
      <c r="A38" s="354" t="n">
        <v>37316</v>
      </c>
      <c r="B38" s="355" t="n">
        <v>30.5</v>
      </c>
      <c r="C38" s="356" t="n">
        <v>30.5</v>
      </c>
      <c r="D38" s="355" t="n">
        <v>30.5</v>
      </c>
      <c r="E38" s="356" t="n">
        <v>33</v>
      </c>
      <c r="F38" s="355" t="n">
        <v>32.25</v>
      </c>
      <c r="G38" s="356" t="n">
        <v>31.75</v>
      </c>
      <c r="H38" s="355"/>
      <c r="I38" s="356" t="n">
        <v>31</v>
      </c>
      <c r="J38" s="355"/>
      <c r="K38" s="356"/>
      <c r="L38" s="355"/>
      <c r="M38" s="356"/>
      <c r="N38" s="355"/>
      <c r="O38" s="356"/>
      <c r="Q38" s="355"/>
      <c r="R38" s="356" t="n">
        <v>49.5290556335449</v>
      </c>
      <c r="S38" s="357"/>
      <c r="T38" s="356"/>
      <c r="U38" s="358"/>
      <c r="V38" s="359"/>
      <c r="W38" s="358"/>
      <c r="X38" s="356"/>
      <c r="Y38" s="357"/>
      <c r="Z38" s="360"/>
      <c r="AB38" s="357"/>
      <c r="AC38" s="356"/>
      <c r="AD38" s="357"/>
      <c r="AE38" s="356"/>
      <c r="AF38" s="357"/>
      <c r="AG38" s="356"/>
      <c r="AI38" s="1"/>
      <c r="AJ38" s="15"/>
      <c r="AL38" s="2" t="n">
        <v>38018</v>
      </c>
      <c r="AM38" s="2" t="n">
        <v>3.348</v>
      </c>
      <c r="AN38" s="2" t="n">
        <v>1.04</v>
      </c>
      <c r="AO38" s="2" t="n">
        <v>4.388</v>
      </c>
      <c r="AP38" s="2" t="n">
        <v>0.035</v>
      </c>
      <c r="AQ38" s="2" t="n">
        <v>3.383</v>
      </c>
      <c r="AR38" s="2" t="n">
        <v>1.04</v>
      </c>
      <c r="AS38" s="2" t="n">
        <v>4.388</v>
      </c>
      <c r="AT38" s="2" t="n">
        <v>1.6</v>
      </c>
      <c r="AU38" s="2" t="n">
        <v>4.948</v>
      </c>
    </row>
    <row r="39" customFormat="false" ht="12.75" hidden="false" customHeight="false" outlineLevel="0" collapsed="false">
      <c r="A39" s="354" t="n">
        <v>37347</v>
      </c>
      <c r="B39" s="355" t="n">
        <v>29.75</v>
      </c>
      <c r="C39" s="356" t="n">
        <v>30</v>
      </c>
      <c r="D39" s="355" t="n">
        <v>28</v>
      </c>
      <c r="E39" s="356" t="n">
        <v>30.5</v>
      </c>
      <c r="F39" s="355" t="n">
        <v>30.25</v>
      </c>
      <c r="G39" s="356" t="n">
        <v>31.75</v>
      </c>
      <c r="H39" s="355"/>
      <c r="I39" s="356" t="n">
        <v>29.75</v>
      </c>
      <c r="J39" s="355"/>
      <c r="K39" s="356"/>
      <c r="L39" s="355"/>
      <c r="M39" s="356"/>
      <c r="N39" s="355"/>
      <c r="O39" s="356"/>
      <c r="Q39" s="355"/>
      <c r="R39" s="356" t="n">
        <v>44.2592724609375</v>
      </c>
      <c r="S39" s="357"/>
      <c r="T39" s="356"/>
      <c r="U39" s="358"/>
      <c r="V39" s="359"/>
      <c r="W39" s="358"/>
      <c r="X39" s="356"/>
      <c r="Y39" s="357"/>
      <c r="Z39" s="360"/>
      <c r="AB39" s="357"/>
      <c r="AC39" s="356"/>
      <c r="AD39" s="357"/>
      <c r="AE39" s="356"/>
      <c r="AF39" s="357"/>
      <c r="AG39" s="356"/>
      <c r="AI39" s="1"/>
      <c r="AJ39" s="15"/>
      <c r="AL39" s="2" t="n">
        <v>38047</v>
      </c>
      <c r="AM39" s="2" t="n">
        <v>3.352</v>
      </c>
      <c r="AN39" s="2" t="n">
        <v>0.54</v>
      </c>
      <c r="AO39" s="2" t="n">
        <v>3.892</v>
      </c>
      <c r="AP39" s="2" t="n">
        <v>0.035</v>
      </c>
      <c r="AQ39" s="2" t="n">
        <v>3.387</v>
      </c>
      <c r="AR39" s="2" t="n">
        <v>0.54</v>
      </c>
      <c r="AS39" s="2" t="n">
        <v>3.892</v>
      </c>
      <c r="AT39" s="2" t="n">
        <v>0.71</v>
      </c>
      <c r="AU39" s="2" t="n">
        <v>4.062</v>
      </c>
    </row>
    <row r="40" customFormat="false" ht="12.75" hidden="false" customHeight="false" outlineLevel="0" collapsed="false">
      <c r="A40" s="354" t="n">
        <v>37377</v>
      </c>
      <c r="B40" s="355" t="n">
        <v>34.5</v>
      </c>
      <c r="C40" s="356" t="n">
        <v>29</v>
      </c>
      <c r="D40" s="355" t="n">
        <v>26.5</v>
      </c>
      <c r="E40" s="356" t="n">
        <v>30.5</v>
      </c>
      <c r="F40" s="355" t="n">
        <v>33.5</v>
      </c>
      <c r="G40" s="356" t="n">
        <v>37.5</v>
      </c>
      <c r="H40" s="355"/>
      <c r="I40" s="356" t="n">
        <v>29.75</v>
      </c>
      <c r="J40" s="355"/>
      <c r="K40" s="356"/>
      <c r="L40" s="355"/>
      <c r="M40" s="356"/>
      <c r="N40" s="355"/>
      <c r="O40" s="356"/>
      <c r="Q40" s="355"/>
      <c r="R40" s="356" t="n">
        <v>44.6892874145508</v>
      </c>
      <c r="S40" s="357"/>
      <c r="T40" s="356"/>
      <c r="U40" s="358"/>
      <c r="V40" s="359"/>
      <c r="W40" s="358"/>
      <c r="X40" s="356"/>
      <c r="Y40" s="357"/>
      <c r="Z40" s="360"/>
      <c r="AB40" s="357"/>
      <c r="AC40" s="356"/>
      <c r="AD40" s="357"/>
      <c r="AE40" s="356"/>
      <c r="AF40" s="357"/>
      <c r="AG40" s="356"/>
      <c r="AI40" s="1"/>
      <c r="AJ40" s="15"/>
      <c r="AL40" s="2" t="n">
        <v>38078</v>
      </c>
      <c r="AM40" s="2" t="n">
        <v>3.364</v>
      </c>
      <c r="AN40" s="2" t="n">
        <v>0.36</v>
      </c>
      <c r="AO40" s="2" t="n">
        <v>3.724</v>
      </c>
      <c r="AP40" s="2" t="n">
        <v>0.035</v>
      </c>
      <c r="AQ40" s="2" t="n">
        <v>3.399</v>
      </c>
      <c r="AR40" s="2" t="n">
        <v>0.36</v>
      </c>
      <c r="AS40" s="2" t="n">
        <v>3.724</v>
      </c>
      <c r="AT40" s="2" t="n">
        <v>0.38</v>
      </c>
      <c r="AU40" s="2" t="n">
        <v>3.744</v>
      </c>
    </row>
    <row r="41" customFormat="false" ht="12.75" hidden="false" customHeight="false" outlineLevel="0" collapsed="false">
      <c r="A41" s="354" t="n">
        <v>37408</v>
      </c>
      <c r="B41" s="355" t="n">
        <v>42</v>
      </c>
      <c r="C41" s="356" t="n">
        <v>30.5</v>
      </c>
      <c r="D41" s="355" t="n">
        <v>28</v>
      </c>
      <c r="E41" s="356" t="n">
        <v>37</v>
      </c>
      <c r="F41" s="355" t="n">
        <v>38</v>
      </c>
      <c r="G41" s="356" t="n">
        <v>47</v>
      </c>
      <c r="H41" s="355"/>
      <c r="I41" s="356" t="n">
        <v>36.5</v>
      </c>
      <c r="J41" s="355"/>
      <c r="K41" s="356"/>
      <c r="L41" s="355"/>
      <c r="M41" s="356"/>
      <c r="N41" s="355"/>
      <c r="O41" s="356"/>
      <c r="Q41" s="355"/>
      <c r="R41" s="356" t="n">
        <v>45.5408963266726</v>
      </c>
      <c r="S41" s="357"/>
      <c r="T41" s="356"/>
      <c r="U41" s="358"/>
      <c r="V41" s="359"/>
      <c r="W41" s="358"/>
      <c r="X41" s="356"/>
      <c r="Y41" s="357"/>
      <c r="Z41" s="360"/>
      <c r="AB41" s="357"/>
      <c r="AC41" s="356"/>
      <c r="AD41" s="357"/>
      <c r="AE41" s="356"/>
      <c r="AF41" s="357"/>
      <c r="AG41" s="356"/>
      <c r="AI41" s="1"/>
      <c r="AJ41" s="15"/>
      <c r="AL41" s="2" t="n">
        <v>38108</v>
      </c>
      <c r="AM41" s="2" t="n">
        <v>3.535</v>
      </c>
      <c r="AN41" s="2" t="n">
        <v>0.325</v>
      </c>
      <c r="AO41" s="2" t="n">
        <v>3.86</v>
      </c>
      <c r="AP41" s="2" t="n">
        <v>0.035</v>
      </c>
      <c r="AQ41" s="2" t="n">
        <v>3.57</v>
      </c>
      <c r="AR41" s="2" t="n">
        <v>0.325</v>
      </c>
      <c r="AS41" s="2" t="n">
        <v>3.86</v>
      </c>
      <c r="AT41" s="2" t="n">
        <v>0.33</v>
      </c>
      <c r="AU41" s="2" t="n">
        <v>3.865</v>
      </c>
    </row>
    <row r="42" customFormat="false" ht="12.75" hidden="false" customHeight="false" outlineLevel="0" collapsed="false">
      <c r="A42" s="354" t="n">
        <v>37438</v>
      </c>
      <c r="B42" s="355" t="n">
        <v>50</v>
      </c>
      <c r="C42" s="356" t="n">
        <v>44</v>
      </c>
      <c r="D42" s="355" t="n">
        <v>41</v>
      </c>
      <c r="E42" s="356" t="n">
        <v>46</v>
      </c>
      <c r="F42" s="355" t="n">
        <v>45.75</v>
      </c>
      <c r="G42" s="356" t="n">
        <v>57</v>
      </c>
      <c r="H42" s="355"/>
      <c r="I42" s="356" t="n">
        <v>45.25</v>
      </c>
      <c r="J42" s="355"/>
      <c r="K42" s="356"/>
      <c r="L42" s="355"/>
      <c r="M42" s="356"/>
      <c r="N42" s="355"/>
      <c r="O42" s="356"/>
      <c r="Q42" s="355"/>
      <c r="R42" s="356" t="n">
        <v>48.2072105701923</v>
      </c>
      <c r="S42" s="357"/>
      <c r="T42" s="356"/>
      <c r="U42" s="358"/>
      <c r="V42" s="359"/>
      <c r="W42" s="358"/>
      <c r="X42" s="356"/>
      <c r="Y42" s="357"/>
      <c r="Z42" s="360"/>
      <c r="AB42" s="357"/>
      <c r="AC42" s="356"/>
      <c r="AD42" s="357"/>
      <c r="AE42" s="356"/>
      <c r="AF42" s="357"/>
      <c r="AG42" s="356"/>
      <c r="AI42" s="1"/>
      <c r="AJ42" s="15"/>
      <c r="AL42" s="2" t="n">
        <v>38139</v>
      </c>
      <c r="AM42" s="2" t="n">
        <v>3.692</v>
      </c>
      <c r="AN42" s="2" t="n">
        <v>0.335</v>
      </c>
      <c r="AO42" s="2" t="n">
        <v>4.027</v>
      </c>
      <c r="AP42" s="2" t="n">
        <v>0.035</v>
      </c>
      <c r="AQ42" s="2" t="n">
        <v>3.727</v>
      </c>
      <c r="AR42" s="2" t="n">
        <v>0.335</v>
      </c>
      <c r="AS42" s="2" t="n">
        <v>4.027</v>
      </c>
      <c r="AT42" s="2" t="n">
        <v>0.37</v>
      </c>
      <c r="AU42" s="2" t="n">
        <v>4.062</v>
      </c>
    </row>
    <row r="43" customFormat="false" ht="12.75" hidden="false" customHeight="false" outlineLevel="0" collapsed="false">
      <c r="A43" s="354" t="n">
        <v>37469</v>
      </c>
      <c r="B43" s="355" t="n">
        <v>58.5</v>
      </c>
      <c r="C43" s="356" t="n">
        <v>51</v>
      </c>
      <c r="D43" s="355" t="n">
        <v>48.5</v>
      </c>
      <c r="E43" s="356" t="n">
        <v>53</v>
      </c>
      <c r="F43" s="355" t="n">
        <v>53</v>
      </c>
      <c r="G43" s="356" t="n">
        <v>68.5</v>
      </c>
      <c r="H43" s="355"/>
      <c r="I43" s="356" t="n">
        <v>52.25</v>
      </c>
      <c r="J43" s="355"/>
      <c r="K43" s="356"/>
      <c r="L43" s="355"/>
      <c r="M43" s="356"/>
      <c r="N43" s="355"/>
      <c r="O43" s="356"/>
      <c r="Q43" s="355"/>
      <c r="R43" s="356" t="n">
        <v>49.049641055147</v>
      </c>
      <c r="S43" s="357"/>
      <c r="T43" s="356"/>
      <c r="U43" s="358"/>
      <c r="V43" s="359"/>
      <c r="W43" s="358"/>
      <c r="X43" s="356"/>
      <c r="Y43" s="357"/>
      <c r="Z43" s="360"/>
      <c r="AB43" s="357"/>
      <c r="AC43" s="356"/>
      <c r="AD43" s="357"/>
      <c r="AE43" s="356"/>
      <c r="AF43" s="357"/>
      <c r="AG43" s="356"/>
      <c r="AI43" s="1"/>
      <c r="AJ43" s="15"/>
      <c r="AL43" s="2" t="n">
        <v>38169</v>
      </c>
      <c r="AM43" s="2" t="n">
        <v>3.747</v>
      </c>
      <c r="AN43" s="2" t="n">
        <v>0.45</v>
      </c>
      <c r="AO43" s="2" t="n">
        <v>4.197</v>
      </c>
      <c r="AP43" s="2" t="n">
        <v>0.035</v>
      </c>
      <c r="AQ43" s="2" t="n">
        <v>3.782</v>
      </c>
      <c r="AR43" s="2" t="n">
        <v>0.35</v>
      </c>
      <c r="AS43" s="2" t="n">
        <v>4.097</v>
      </c>
      <c r="AT43" s="2" t="n">
        <v>0.41</v>
      </c>
      <c r="AU43" s="2" t="n">
        <v>4.157</v>
      </c>
    </row>
    <row r="44" customFormat="false" ht="12.75" hidden="false" customHeight="false" outlineLevel="0" collapsed="false">
      <c r="A44" s="354" t="n">
        <v>37500</v>
      </c>
      <c r="B44" s="355" t="n">
        <v>48</v>
      </c>
      <c r="C44" s="356" t="n">
        <v>45</v>
      </c>
      <c r="D44" s="355" t="n">
        <v>41.5</v>
      </c>
      <c r="E44" s="356" t="n">
        <v>44.5</v>
      </c>
      <c r="F44" s="355" t="n">
        <v>44.75</v>
      </c>
      <c r="G44" s="356" t="n">
        <v>55</v>
      </c>
      <c r="H44" s="355"/>
      <c r="I44" s="356" t="n">
        <v>40.25</v>
      </c>
      <c r="J44" s="355"/>
      <c r="K44" s="356"/>
      <c r="L44" s="355"/>
      <c r="M44" s="356"/>
      <c r="N44" s="355"/>
      <c r="O44" s="356"/>
      <c r="Q44" s="355"/>
      <c r="R44" s="356" t="n">
        <v>49.0011022079987</v>
      </c>
      <c r="S44" s="357"/>
      <c r="T44" s="356"/>
      <c r="U44" s="358"/>
      <c r="V44" s="359"/>
      <c r="W44" s="358"/>
      <c r="X44" s="356"/>
      <c r="Y44" s="357"/>
      <c r="Z44" s="360"/>
      <c r="AB44" s="357"/>
      <c r="AC44" s="356"/>
      <c r="AD44" s="357"/>
      <c r="AE44" s="356"/>
      <c r="AF44" s="357"/>
      <c r="AG44" s="356"/>
      <c r="AI44" s="1"/>
      <c r="AJ44" s="15"/>
      <c r="AL44" s="2" t="n">
        <v>38200</v>
      </c>
      <c r="AM44" s="2" t="n">
        <v>3.632</v>
      </c>
      <c r="AN44" s="2" t="n">
        <v>0.45</v>
      </c>
      <c r="AO44" s="2" t="n">
        <v>4.082</v>
      </c>
      <c r="AP44" s="2" t="n">
        <v>0.13</v>
      </c>
      <c r="AQ44" s="2" t="n">
        <v>3.762</v>
      </c>
      <c r="AR44" s="2" t="n">
        <v>0.35</v>
      </c>
      <c r="AS44" s="2" t="n">
        <v>3.982</v>
      </c>
      <c r="AT44" s="2" t="n">
        <v>0.41</v>
      </c>
      <c r="AU44" s="2" t="n">
        <v>4.042</v>
      </c>
    </row>
    <row r="45" customFormat="false" ht="12.75" hidden="false" customHeight="false" outlineLevel="0" collapsed="false">
      <c r="A45" s="354" t="n">
        <v>37530</v>
      </c>
      <c r="B45" s="355" t="n">
        <v>35.25</v>
      </c>
      <c r="C45" s="356" t="n">
        <v>35.5</v>
      </c>
      <c r="D45" s="355" t="n">
        <v>36</v>
      </c>
      <c r="E45" s="356" t="n">
        <v>38</v>
      </c>
      <c r="F45" s="355" t="n">
        <v>37.25</v>
      </c>
      <c r="G45" s="356" t="n">
        <v>37.75</v>
      </c>
      <c r="H45" s="355"/>
      <c r="I45" s="356" t="n">
        <v>36.25</v>
      </c>
      <c r="J45" s="355"/>
      <c r="K45" s="356"/>
      <c r="L45" s="355"/>
      <c r="M45" s="356"/>
      <c r="N45" s="355"/>
      <c r="O45" s="356"/>
      <c r="Q45" s="355"/>
      <c r="R45" s="356" t="n">
        <v>45.595879581737</v>
      </c>
      <c r="S45" s="357"/>
      <c r="T45" s="356"/>
      <c r="U45" s="358"/>
      <c r="V45" s="359"/>
      <c r="W45" s="358"/>
      <c r="X45" s="356"/>
      <c r="Y45" s="357"/>
      <c r="Z45" s="360"/>
      <c r="AB45" s="357"/>
      <c r="AC45" s="356"/>
      <c r="AD45" s="357"/>
      <c r="AE45" s="356"/>
      <c r="AF45" s="357"/>
      <c r="AG45" s="356"/>
      <c r="AI45" s="1"/>
      <c r="AJ45" s="15"/>
      <c r="AL45" s="2" t="n">
        <v>38231</v>
      </c>
      <c r="AM45" s="2" t="n">
        <v>3.485</v>
      </c>
      <c r="AN45" s="2" t="n">
        <v>0.415</v>
      </c>
      <c r="AO45" s="2" t="n">
        <v>3.9</v>
      </c>
      <c r="AP45" s="2" t="n">
        <v>0.13</v>
      </c>
      <c r="AQ45" s="2" t="n">
        <v>3.615</v>
      </c>
      <c r="AR45" s="2" t="n">
        <v>0.315</v>
      </c>
      <c r="AS45" s="2" t="n">
        <v>3.8</v>
      </c>
      <c r="AT45" s="2" t="n">
        <v>0.36</v>
      </c>
      <c r="AU45" s="2" t="n">
        <v>3.845</v>
      </c>
    </row>
    <row r="46" customFormat="false" ht="12.75" hidden="false" customHeight="false" outlineLevel="0" collapsed="false">
      <c r="A46" s="354" t="n">
        <v>37561</v>
      </c>
      <c r="B46" s="355" t="n">
        <v>33.75</v>
      </c>
      <c r="C46" s="356" t="n">
        <v>33.5</v>
      </c>
      <c r="D46" s="355" t="n">
        <v>34</v>
      </c>
      <c r="E46" s="356" t="n">
        <v>34.5</v>
      </c>
      <c r="F46" s="355" t="n">
        <v>36.75</v>
      </c>
      <c r="G46" s="356" t="n">
        <v>35.75</v>
      </c>
      <c r="H46" s="355"/>
      <c r="I46" s="356" t="n">
        <v>35.5</v>
      </c>
      <c r="J46" s="355"/>
      <c r="K46" s="356"/>
      <c r="L46" s="355"/>
      <c r="M46" s="356"/>
      <c r="N46" s="355"/>
      <c r="O46" s="356"/>
      <c r="Q46" s="355"/>
      <c r="R46" s="356" t="n">
        <v>50.3678711443149</v>
      </c>
      <c r="S46" s="357"/>
      <c r="T46" s="356"/>
      <c r="U46" s="358"/>
      <c r="V46" s="359"/>
      <c r="W46" s="358"/>
      <c r="X46" s="356"/>
      <c r="Y46" s="357"/>
      <c r="Z46" s="360"/>
      <c r="AB46" s="357"/>
      <c r="AC46" s="356"/>
      <c r="AD46" s="357"/>
      <c r="AE46" s="356"/>
      <c r="AF46" s="357"/>
      <c r="AG46" s="356"/>
      <c r="AI46" s="1"/>
      <c r="AJ46" s="15"/>
      <c r="AL46" s="2" t="n">
        <v>38261</v>
      </c>
      <c r="AM46" s="2" t="n">
        <v>3.32</v>
      </c>
      <c r="AN46" s="2" t="n">
        <v>0.46</v>
      </c>
      <c r="AO46" s="2" t="n">
        <v>3.78</v>
      </c>
      <c r="AP46" s="2" t="n">
        <v>0.13</v>
      </c>
      <c r="AQ46" s="2" t="n">
        <v>3.45</v>
      </c>
      <c r="AR46" s="2" t="n">
        <v>0.36</v>
      </c>
      <c r="AS46" s="2" t="n">
        <v>3.68</v>
      </c>
      <c r="AT46" s="2" t="n">
        <v>0.4</v>
      </c>
      <c r="AU46" s="2" t="n">
        <v>3.72</v>
      </c>
    </row>
    <row r="47" customFormat="false" ht="12.75" hidden="false" customHeight="false" outlineLevel="0" collapsed="false">
      <c r="A47" s="354" t="n">
        <v>37591</v>
      </c>
      <c r="B47" s="355" t="n">
        <v>34.5</v>
      </c>
      <c r="C47" s="356" t="n">
        <v>35.75</v>
      </c>
      <c r="D47" s="355" t="n">
        <v>36.25</v>
      </c>
      <c r="E47" s="356" t="n">
        <v>38.25</v>
      </c>
      <c r="F47" s="355" t="n">
        <v>38.75</v>
      </c>
      <c r="G47" s="356" t="n">
        <v>36.5</v>
      </c>
      <c r="H47" s="355"/>
      <c r="I47" s="356" t="n">
        <v>37.75</v>
      </c>
      <c r="J47" s="355"/>
      <c r="K47" s="356"/>
      <c r="L47" s="355"/>
      <c r="M47" s="356"/>
      <c r="N47" s="355"/>
      <c r="O47" s="356"/>
      <c r="Q47" s="355"/>
      <c r="R47" s="356" t="n">
        <v>54.0851331041389</v>
      </c>
      <c r="S47" s="357"/>
      <c r="T47" s="356"/>
      <c r="U47" s="358"/>
      <c r="V47" s="359"/>
      <c r="W47" s="358"/>
      <c r="X47" s="356"/>
      <c r="Y47" s="357"/>
      <c r="Z47" s="360"/>
      <c r="AB47" s="357"/>
      <c r="AC47" s="356"/>
      <c r="AD47" s="357"/>
      <c r="AE47" s="356"/>
      <c r="AF47" s="357"/>
      <c r="AG47" s="356"/>
      <c r="AI47" s="1"/>
      <c r="AJ47" s="15"/>
      <c r="AL47" s="2" t="n">
        <v>38292</v>
      </c>
      <c r="AM47" s="2" t="n">
        <v>3.315</v>
      </c>
      <c r="AN47" s="2" t="n">
        <v>0.56</v>
      </c>
      <c r="AO47" s="2" t="n">
        <v>3.875</v>
      </c>
      <c r="AP47" s="2" t="n">
        <v>0.13</v>
      </c>
      <c r="AQ47" s="2" t="n">
        <v>3.445</v>
      </c>
      <c r="AR47" s="2" t="n">
        <v>0.46</v>
      </c>
      <c r="AS47" s="2" t="n">
        <v>3.775</v>
      </c>
      <c r="AT47" s="2" t="n">
        <v>0.725</v>
      </c>
      <c r="AU47" s="2" t="n">
        <v>4.04</v>
      </c>
    </row>
    <row r="48" customFormat="false" ht="12.75" hidden="false" customHeight="false" outlineLevel="0" collapsed="false">
      <c r="A48" s="354" t="n">
        <v>37622</v>
      </c>
      <c r="B48" s="355" t="n">
        <v>35.25</v>
      </c>
      <c r="C48" s="356" t="n">
        <v>39.75</v>
      </c>
      <c r="D48" s="355" t="n">
        <v>40</v>
      </c>
      <c r="E48" s="356" t="n">
        <v>40</v>
      </c>
      <c r="F48" s="355" t="n">
        <v>39.5</v>
      </c>
      <c r="G48" s="356" t="n">
        <v>37.25</v>
      </c>
      <c r="H48" s="355"/>
      <c r="I48" s="356" t="n">
        <v>28.5</v>
      </c>
      <c r="J48" s="355"/>
      <c r="K48" s="356"/>
      <c r="L48" s="355"/>
      <c r="M48" s="356"/>
      <c r="N48" s="355"/>
      <c r="O48" s="356"/>
      <c r="Q48" s="355"/>
      <c r="R48" s="356" t="n">
        <v>49.2506280298266</v>
      </c>
      <c r="S48" s="357"/>
      <c r="T48" s="356"/>
      <c r="U48" s="358"/>
      <c r="V48" s="359"/>
      <c r="W48" s="358"/>
      <c r="X48" s="356"/>
      <c r="Y48" s="357"/>
      <c r="Z48" s="360"/>
      <c r="AB48" s="357"/>
      <c r="AC48" s="356"/>
      <c r="AD48" s="357"/>
      <c r="AE48" s="356"/>
      <c r="AF48" s="357"/>
      <c r="AG48" s="356"/>
      <c r="AI48" s="1"/>
      <c r="AJ48" s="15"/>
      <c r="AL48" s="2" t="n">
        <v>38322</v>
      </c>
      <c r="AM48" s="2" t="n">
        <v>3.353</v>
      </c>
      <c r="AN48" s="2" t="n">
        <v>0.77</v>
      </c>
      <c r="AO48" s="2" t="n">
        <v>4.123</v>
      </c>
      <c r="AP48" s="2" t="n">
        <v>0.13</v>
      </c>
      <c r="AQ48" s="2" t="n">
        <v>3.483</v>
      </c>
      <c r="AR48" s="2" t="n">
        <v>0.77</v>
      </c>
      <c r="AS48" s="2" t="n">
        <v>4.123</v>
      </c>
      <c r="AT48" s="2" t="n">
        <v>0.98</v>
      </c>
      <c r="AU48" s="2" t="n">
        <v>4.333</v>
      </c>
    </row>
    <row r="49" customFormat="false" ht="12.75" hidden="false" customHeight="false" outlineLevel="0" collapsed="false">
      <c r="A49" s="354" t="n">
        <v>37653</v>
      </c>
      <c r="B49" s="355" t="n">
        <v>34.75</v>
      </c>
      <c r="C49" s="356" t="n">
        <v>38.25</v>
      </c>
      <c r="D49" s="355" t="n">
        <v>38.5</v>
      </c>
      <c r="E49" s="356" t="n">
        <v>39</v>
      </c>
      <c r="F49" s="355" t="n">
        <v>38</v>
      </c>
      <c r="G49" s="356" t="n">
        <v>36.75</v>
      </c>
      <c r="H49" s="355"/>
      <c r="I49" s="356" t="n">
        <v>27.5</v>
      </c>
      <c r="J49" s="355"/>
      <c r="K49" s="356"/>
      <c r="L49" s="355"/>
      <c r="M49" s="356"/>
      <c r="N49" s="355"/>
      <c r="O49" s="356"/>
      <c r="Q49" s="355"/>
      <c r="R49" s="356" t="n">
        <v>47.771043507246</v>
      </c>
      <c r="S49" s="357"/>
      <c r="T49" s="356"/>
      <c r="U49" s="358"/>
      <c r="V49" s="359"/>
      <c r="W49" s="358"/>
      <c r="X49" s="356"/>
      <c r="Y49" s="357"/>
      <c r="Z49" s="360"/>
      <c r="AB49" s="357"/>
      <c r="AC49" s="356"/>
      <c r="AD49" s="357"/>
      <c r="AE49" s="356"/>
      <c r="AF49" s="357"/>
      <c r="AG49" s="356"/>
      <c r="AI49" s="1"/>
      <c r="AJ49" s="15"/>
      <c r="AL49" s="2" t="n">
        <v>38353</v>
      </c>
      <c r="AM49" s="2" t="n">
        <v>3.398</v>
      </c>
      <c r="AN49" s="2" t="n">
        <v>1.04</v>
      </c>
      <c r="AO49" s="2" t="n">
        <v>4.438</v>
      </c>
      <c r="AP49" s="2" t="n">
        <v>0.045</v>
      </c>
      <c r="AQ49" s="2" t="n">
        <v>3.443</v>
      </c>
      <c r="AR49" s="2" t="n">
        <v>1.04</v>
      </c>
      <c r="AS49" s="2" t="n">
        <v>4.438</v>
      </c>
      <c r="AT49" s="2" t="n">
        <v>1.615</v>
      </c>
      <c r="AU49" s="2" t="n">
        <v>5.013</v>
      </c>
    </row>
    <row r="50" customFormat="false" ht="12.75" hidden="false" customHeight="false" outlineLevel="0" collapsed="false">
      <c r="A50" s="354" t="n">
        <v>37681</v>
      </c>
      <c r="B50" s="355" t="n">
        <v>34.75</v>
      </c>
      <c r="C50" s="356" t="n">
        <v>34</v>
      </c>
      <c r="D50" s="355" t="n">
        <v>34</v>
      </c>
      <c r="E50" s="356" t="n">
        <v>37</v>
      </c>
      <c r="F50" s="355" t="n">
        <v>36.5</v>
      </c>
      <c r="G50" s="356" t="n">
        <v>36.75</v>
      </c>
      <c r="H50" s="355"/>
      <c r="I50" s="356" t="n">
        <v>25</v>
      </c>
      <c r="J50" s="355"/>
      <c r="K50" s="356"/>
      <c r="L50" s="355"/>
      <c r="M50" s="356"/>
      <c r="N50" s="355"/>
      <c r="O50" s="356"/>
      <c r="Q50" s="355"/>
      <c r="R50" s="356" t="n">
        <v>46.2115720216899</v>
      </c>
      <c r="S50" s="357"/>
      <c r="T50" s="356"/>
      <c r="U50" s="358"/>
      <c r="V50" s="359"/>
      <c r="W50" s="358"/>
      <c r="X50" s="356"/>
      <c r="Y50" s="357"/>
      <c r="Z50" s="360"/>
      <c r="AB50" s="357"/>
      <c r="AC50" s="356"/>
      <c r="AD50" s="357"/>
      <c r="AE50" s="356"/>
      <c r="AF50" s="357"/>
      <c r="AG50" s="356"/>
      <c r="AI50" s="1"/>
      <c r="AJ50" s="15"/>
      <c r="AL50" s="2" t="n">
        <v>38384</v>
      </c>
      <c r="AM50" s="2" t="n">
        <v>3.436</v>
      </c>
      <c r="AN50" s="2" t="n">
        <v>1.04</v>
      </c>
      <c r="AO50" s="2" t="n">
        <v>4.476</v>
      </c>
      <c r="AP50" s="2" t="n">
        <v>0.045</v>
      </c>
      <c r="AQ50" s="2" t="n">
        <v>3.481</v>
      </c>
      <c r="AR50" s="2" t="n">
        <v>1.04</v>
      </c>
      <c r="AS50" s="2" t="n">
        <v>4.476</v>
      </c>
      <c r="AT50" s="2" t="n">
        <v>1.615</v>
      </c>
      <c r="AU50" s="2" t="n">
        <v>5.051</v>
      </c>
    </row>
    <row r="51" customFormat="false" ht="12.75" hidden="false" customHeight="false" outlineLevel="0" collapsed="false">
      <c r="A51" s="354" t="n">
        <v>37712</v>
      </c>
      <c r="B51" s="355" t="n">
        <v>34.25</v>
      </c>
      <c r="C51" s="356" t="n">
        <v>34.25</v>
      </c>
      <c r="D51" s="355" t="n">
        <v>31</v>
      </c>
      <c r="E51" s="356" t="n">
        <v>35</v>
      </c>
      <c r="F51" s="355" t="n">
        <v>36</v>
      </c>
      <c r="G51" s="356" t="n">
        <v>36.25</v>
      </c>
      <c r="H51" s="355"/>
      <c r="I51" s="356" t="n">
        <v>23.5</v>
      </c>
      <c r="J51" s="355"/>
      <c r="K51" s="356"/>
      <c r="L51" s="355"/>
      <c r="M51" s="356"/>
      <c r="N51" s="355"/>
      <c r="O51" s="356"/>
      <c r="Q51" s="355"/>
      <c r="R51" s="356" t="n">
        <v>43.9638332927547</v>
      </c>
      <c r="S51" s="357"/>
      <c r="T51" s="356"/>
      <c r="U51" s="358"/>
      <c r="V51" s="359"/>
      <c r="W51" s="358"/>
      <c r="X51" s="356"/>
      <c r="Y51" s="357"/>
      <c r="Z51" s="360"/>
      <c r="AB51" s="357"/>
      <c r="AC51" s="356"/>
      <c r="AD51" s="357"/>
      <c r="AE51" s="356"/>
      <c r="AF51" s="357"/>
      <c r="AG51" s="356"/>
      <c r="AI51" s="1"/>
      <c r="AJ51" s="15"/>
      <c r="AL51" s="2" t="n">
        <v>38412</v>
      </c>
      <c r="AM51" s="2" t="n">
        <v>3.43</v>
      </c>
      <c r="AN51" s="2" t="n">
        <v>0.54</v>
      </c>
      <c r="AO51" s="2" t="n">
        <v>3.97</v>
      </c>
      <c r="AP51" s="2" t="n">
        <v>0.045</v>
      </c>
      <c r="AQ51" s="2" t="n">
        <v>3.475</v>
      </c>
      <c r="AR51" s="2" t="n">
        <v>0.54</v>
      </c>
      <c r="AS51" s="2" t="n">
        <v>3.97</v>
      </c>
      <c r="AT51" s="2" t="n">
        <v>0.715</v>
      </c>
      <c r="AU51" s="2" t="n">
        <v>4.145</v>
      </c>
    </row>
    <row r="52" customFormat="false" ht="12.75" hidden="false" customHeight="false" outlineLevel="0" collapsed="false">
      <c r="A52" s="354" t="n">
        <v>37742</v>
      </c>
      <c r="B52" s="355" t="n">
        <v>34.25</v>
      </c>
      <c r="C52" s="356" t="n">
        <v>30.75</v>
      </c>
      <c r="D52" s="355" t="n">
        <v>27.5</v>
      </c>
      <c r="E52" s="356" t="n">
        <v>35</v>
      </c>
      <c r="F52" s="355" t="n">
        <v>36.5</v>
      </c>
      <c r="G52" s="356" t="n">
        <v>36.25</v>
      </c>
      <c r="H52" s="355"/>
      <c r="I52" s="356" t="n">
        <v>24.5</v>
      </c>
      <c r="J52" s="355"/>
      <c r="K52" s="356"/>
      <c r="L52" s="355"/>
      <c r="M52" s="356"/>
      <c r="N52" s="355"/>
      <c r="O52" s="356"/>
      <c r="Q52" s="355"/>
      <c r="R52" s="356" t="n">
        <v>44.1226874001892</v>
      </c>
      <c r="S52" s="357"/>
      <c r="T52" s="356"/>
      <c r="U52" s="358"/>
      <c r="V52" s="359"/>
      <c r="W52" s="358"/>
      <c r="X52" s="356"/>
      <c r="Y52" s="357"/>
      <c r="Z52" s="360"/>
      <c r="AB52" s="357"/>
      <c r="AC52" s="356"/>
      <c r="AD52" s="357"/>
      <c r="AE52" s="356"/>
      <c r="AF52" s="357"/>
      <c r="AG52" s="356"/>
      <c r="AI52" s="1"/>
      <c r="AJ52" s="15"/>
      <c r="AL52" s="2" t="n">
        <v>38443</v>
      </c>
      <c r="AM52" s="2" t="n">
        <v>3.43</v>
      </c>
      <c r="AN52" s="2" t="n">
        <v>0.36</v>
      </c>
      <c r="AO52" s="2" t="n">
        <v>3.79</v>
      </c>
      <c r="AP52" s="2" t="n">
        <v>0.045</v>
      </c>
      <c r="AQ52" s="2" t="n">
        <v>3.475</v>
      </c>
      <c r="AR52" s="2" t="n">
        <v>0.36</v>
      </c>
      <c r="AS52" s="2" t="n">
        <v>3.79</v>
      </c>
      <c r="AT52" s="2" t="n">
        <v>0.38</v>
      </c>
      <c r="AU52" s="2" t="n">
        <v>3.81</v>
      </c>
    </row>
    <row r="53" customFormat="false" ht="12.75" hidden="false" customHeight="false" outlineLevel="0" collapsed="false">
      <c r="A53" s="354" t="n">
        <v>37773</v>
      </c>
      <c r="B53" s="355" t="n">
        <v>38.75</v>
      </c>
      <c r="C53" s="356" t="n">
        <v>32</v>
      </c>
      <c r="D53" s="355" t="n">
        <v>28.75</v>
      </c>
      <c r="E53" s="356" t="n">
        <v>39.5</v>
      </c>
      <c r="F53" s="355" t="n">
        <v>41</v>
      </c>
      <c r="G53" s="356" t="n">
        <v>43.25</v>
      </c>
      <c r="H53" s="355"/>
      <c r="I53" s="356" t="n">
        <v>28.5</v>
      </c>
      <c r="J53" s="355"/>
      <c r="K53" s="356"/>
      <c r="L53" s="355"/>
      <c r="M53" s="356"/>
      <c r="N53" s="355"/>
      <c r="O53" s="356"/>
      <c r="Q53" s="355"/>
      <c r="R53" s="356" t="n">
        <v>44.5933114462474</v>
      </c>
      <c r="S53" s="357"/>
      <c r="T53" s="356"/>
      <c r="U53" s="358"/>
      <c r="V53" s="359"/>
      <c r="W53" s="358"/>
      <c r="X53" s="356"/>
      <c r="Y53" s="357"/>
      <c r="Z53" s="360"/>
      <c r="AB53" s="357"/>
      <c r="AC53" s="356"/>
      <c r="AD53" s="357"/>
      <c r="AE53" s="356"/>
      <c r="AF53" s="357"/>
      <c r="AG53" s="356"/>
      <c r="AI53" s="1"/>
      <c r="AJ53" s="15"/>
      <c r="AL53" s="2" t="n">
        <v>38473</v>
      </c>
      <c r="AM53" s="2" t="n">
        <v>3.6</v>
      </c>
      <c r="AN53" s="2" t="n">
        <v>0.325</v>
      </c>
      <c r="AO53" s="2" t="n">
        <v>3.925</v>
      </c>
      <c r="AP53" s="2" t="n">
        <v>0.045</v>
      </c>
      <c r="AQ53" s="2" t="n">
        <v>3.645</v>
      </c>
      <c r="AR53" s="2" t="n">
        <v>0.325</v>
      </c>
      <c r="AS53" s="2" t="n">
        <v>3.925</v>
      </c>
      <c r="AT53" s="2" t="n">
        <v>0.33</v>
      </c>
      <c r="AU53" s="2" t="n">
        <v>3.93</v>
      </c>
    </row>
    <row r="54" customFormat="false" ht="12.75" hidden="false" customHeight="false" outlineLevel="0" collapsed="false">
      <c r="A54" s="354" t="n">
        <v>37803</v>
      </c>
      <c r="B54" s="355" t="n">
        <v>53.25</v>
      </c>
      <c r="C54" s="356" t="n">
        <v>51.5</v>
      </c>
      <c r="D54" s="355" t="n">
        <v>47</v>
      </c>
      <c r="E54" s="356" t="n">
        <v>49.5</v>
      </c>
      <c r="F54" s="355" t="n">
        <v>55</v>
      </c>
      <c r="G54" s="356" t="n">
        <v>59.25</v>
      </c>
      <c r="H54" s="355"/>
      <c r="I54" s="356" t="n">
        <v>38.75</v>
      </c>
      <c r="J54" s="355"/>
      <c r="K54" s="356"/>
      <c r="L54" s="355"/>
      <c r="M54" s="356"/>
      <c r="N54" s="355"/>
      <c r="O54" s="356"/>
      <c r="Q54" s="355"/>
      <c r="R54" s="356" t="n">
        <v>45.0003128502895</v>
      </c>
      <c r="S54" s="357"/>
      <c r="T54" s="356"/>
      <c r="U54" s="358"/>
      <c r="V54" s="359"/>
      <c r="W54" s="358"/>
      <c r="X54" s="356"/>
      <c r="Y54" s="357"/>
      <c r="Z54" s="360"/>
      <c r="AB54" s="357"/>
      <c r="AC54" s="356"/>
      <c r="AD54" s="357"/>
      <c r="AE54" s="356"/>
      <c r="AF54" s="357"/>
      <c r="AG54" s="356"/>
      <c r="AI54" s="1"/>
      <c r="AJ54" s="15"/>
      <c r="AL54" s="2" t="n">
        <v>38504</v>
      </c>
      <c r="AM54" s="2" t="n">
        <v>3.752</v>
      </c>
      <c r="AN54" s="2" t="n">
        <v>0.335</v>
      </c>
      <c r="AO54" s="2" t="n">
        <v>4.087</v>
      </c>
      <c r="AP54" s="2" t="n">
        <v>0.045</v>
      </c>
      <c r="AQ54" s="2" t="n">
        <v>3.797</v>
      </c>
      <c r="AR54" s="2" t="n">
        <v>0.335</v>
      </c>
      <c r="AS54" s="2" t="n">
        <v>4.087</v>
      </c>
      <c r="AT54" s="2" t="n">
        <v>0.37</v>
      </c>
      <c r="AU54" s="2" t="n">
        <v>4.122</v>
      </c>
    </row>
    <row r="55" customFormat="false" ht="12.75" hidden="false" customHeight="false" outlineLevel="0" collapsed="false">
      <c r="A55" s="354" t="n">
        <v>37834</v>
      </c>
      <c r="B55" s="2" t="n">
        <v>59.75</v>
      </c>
      <c r="C55" s="2" t="n">
        <v>58.5</v>
      </c>
      <c r="D55" s="2" t="n">
        <v>55</v>
      </c>
      <c r="E55" s="2" t="n">
        <v>58.5</v>
      </c>
      <c r="F55" s="2" t="n">
        <v>61.25</v>
      </c>
      <c r="G55" s="2" t="n">
        <v>67.75</v>
      </c>
      <c r="I55" s="2" t="n">
        <v>47.5</v>
      </c>
      <c r="R55" s="2" t="n">
        <v>45.4530229983863</v>
      </c>
      <c r="AI55" s="1"/>
      <c r="AJ55" s="15"/>
      <c r="AL55" s="2" t="n">
        <v>38534</v>
      </c>
      <c r="AM55" s="2" t="n">
        <v>3.8395</v>
      </c>
      <c r="AN55" s="2" t="n">
        <v>0.45</v>
      </c>
      <c r="AO55" s="2" t="n">
        <v>4.2895</v>
      </c>
      <c r="AP55" s="2" t="n">
        <v>0.045</v>
      </c>
      <c r="AQ55" s="2" t="n">
        <v>3.8845</v>
      </c>
      <c r="AR55" s="2" t="n">
        <v>0.35</v>
      </c>
      <c r="AS55" s="2" t="n">
        <v>4.1895</v>
      </c>
      <c r="AT55" s="2" t="n">
        <v>0.41</v>
      </c>
      <c r="AU55" s="2" t="n">
        <v>4.2495</v>
      </c>
    </row>
    <row r="56" customFormat="false" ht="12.75" hidden="false" customHeight="false" outlineLevel="0" collapsed="false">
      <c r="A56" s="354" t="n">
        <v>37865</v>
      </c>
      <c r="B56" s="2" t="n">
        <v>47.25</v>
      </c>
      <c r="C56" s="2" t="n">
        <v>49</v>
      </c>
      <c r="D56" s="2" t="n">
        <v>45.5</v>
      </c>
      <c r="E56" s="2" t="n">
        <v>53.5</v>
      </c>
      <c r="F56" s="2" t="n">
        <v>48.25</v>
      </c>
      <c r="G56" s="2" t="n">
        <v>53.25</v>
      </c>
      <c r="I56" s="2" t="n">
        <v>37.5</v>
      </c>
      <c r="R56" s="2" t="n">
        <v>45.5139495971812</v>
      </c>
      <c r="AI56" s="1"/>
      <c r="AJ56" s="15"/>
      <c r="AL56" s="2" t="n">
        <v>38565</v>
      </c>
      <c r="AM56" s="2" t="n">
        <v>3.7245</v>
      </c>
      <c r="AN56" s="2" t="n">
        <v>0.45</v>
      </c>
      <c r="AO56" s="2" t="n">
        <v>4.1745</v>
      </c>
      <c r="AP56" s="2" t="n">
        <v>0.13</v>
      </c>
      <c r="AQ56" s="2" t="n">
        <v>3.8545</v>
      </c>
      <c r="AR56" s="2" t="n">
        <v>0.35</v>
      </c>
      <c r="AS56" s="2" t="n">
        <v>4.0745</v>
      </c>
      <c r="AT56" s="2" t="n">
        <v>0.41</v>
      </c>
      <c r="AU56" s="2" t="n">
        <v>4.1345</v>
      </c>
    </row>
    <row r="57" customFormat="false" ht="12.75" hidden="false" customHeight="false" outlineLevel="0" collapsed="false">
      <c r="A57" s="354" t="n">
        <v>37895</v>
      </c>
      <c r="B57" s="2" t="n">
        <v>36.75</v>
      </c>
      <c r="C57" s="2" t="n">
        <v>38.75</v>
      </c>
      <c r="D57" s="2" t="n">
        <v>39</v>
      </c>
      <c r="E57" s="2" t="n">
        <v>39.75</v>
      </c>
      <c r="F57" s="2" t="n">
        <v>38</v>
      </c>
      <c r="G57" s="2" t="n">
        <v>39</v>
      </c>
      <c r="I57" s="2" t="n">
        <v>28</v>
      </c>
      <c r="R57" s="2" t="n">
        <v>45.6998506661026</v>
      </c>
      <c r="AI57" s="1"/>
      <c r="AJ57" s="15"/>
      <c r="AL57" s="2" t="n">
        <v>38596</v>
      </c>
      <c r="AM57" s="2" t="n">
        <v>3.5775</v>
      </c>
      <c r="AN57" s="2" t="n">
        <v>0.415</v>
      </c>
      <c r="AO57" s="2" t="n">
        <v>3.9925</v>
      </c>
      <c r="AP57" s="2" t="n">
        <v>0.13</v>
      </c>
      <c r="AQ57" s="2" t="n">
        <v>3.7075</v>
      </c>
      <c r="AR57" s="2" t="n">
        <v>0.315</v>
      </c>
      <c r="AS57" s="2" t="n">
        <v>3.8925</v>
      </c>
      <c r="AT57" s="2" t="n">
        <v>0.36</v>
      </c>
      <c r="AU57" s="2" t="n">
        <v>3.9375</v>
      </c>
    </row>
    <row r="58" customFormat="false" ht="12.75" hidden="false" customHeight="false" outlineLevel="0" collapsed="false">
      <c r="A58" s="354" t="n">
        <v>37926</v>
      </c>
      <c r="B58" s="2" t="n">
        <v>35.25</v>
      </c>
      <c r="C58" s="2" t="n">
        <v>34.75</v>
      </c>
      <c r="D58" s="2" t="n">
        <v>35</v>
      </c>
      <c r="E58" s="2" t="n">
        <v>37</v>
      </c>
      <c r="F58" s="2" t="n">
        <v>38.25</v>
      </c>
      <c r="G58" s="2" t="n">
        <v>37</v>
      </c>
      <c r="I58" s="2" t="n">
        <v>25.5</v>
      </c>
      <c r="R58" s="2" t="n">
        <v>49.1504376331642</v>
      </c>
      <c r="AI58" s="1"/>
      <c r="AJ58" s="15"/>
      <c r="AL58" s="2" t="n">
        <v>38626</v>
      </c>
      <c r="AM58" s="2" t="n">
        <v>3.4125</v>
      </c>
      <c r="AN58" s="2" t="n">
        <v>0.46</v>
      </c>
      <c r="AO58" s="2" t="n">
        <v>3.8725</v>
      </c>
      <c r="AP58" s="2" t="n">
        <v>0.13</v>
      </c>
      <c r="AQ58" s="2" t="n">
        <v>3.5425</v>
      </c>
      <c r="AR58" s="2" t="n">
        <v>0.36</v>
      </c>
      <c r="AS58" s="2" t="n">
        <v>3.7725</v>
      </c>
      <c r="AT58" s="2" t="n">
        <v>0.4</v>
      </c>
      <c r="AU58" s="2" t="n">
        <v>3.8125</v>
      </c>
    </row>
    <row r="59" customFormat="false" ht="12.75" hidden="false" customHeight="false" outlineLevel="0" collapsed="false">
      <c r="A59" s="354" t="n">
        <v>37956</v>
      </c>
      <c r="B59" s="2" t="n">
        <v>35.25</v>
      </c>
      <c r="C59" s="2" t="n">
        <v>37.25</v>
      </c>
      <c r="D59" s="2" t="n">
        <v>37.5</v>
      </c>
      <c r="E59" s="2" t="n">
        <v>40.25</v>
      </c>
      <c r="F59" s="2" t="n">
        <v>39</v>
      </c>
      <c r="G59" s="2" t="n">
        <v>36.75</v>
      </c>
      <c r="I59" s="2" t="n">
        <v>29</v>
      </c>
      <c r="R59" s="2" t="n">
        <v>51.5976284891781</v>
      </c>
      <c r="AI59" s="1"/>
      <c r="AJ59" s="15"/>
      <c r="AL59" s="2" t="n">
        <v>38657</v>
      </c>
      <c r="AM59" s="2" t="n">
        <v>3.4075</v>
      </c>
      <c r="AN59" s="2" t="n">
        <v>0.56</v>
      </c>
      <c r="AO59" s="2" t="n">
        <v>3.9675</v>
      </c>
      <c r="AP59" s="2" t="n">
        <v>0.13</v>
      </c>
      <c r="AQ59" s="2" t="n">
        <v>3.5375</v>
      </c>
      <c r="AR59" s="2" t="n">
        <v>0.46</v>
      </c>
      <c r="AS59" s="2" t="n">
        <v>3.8675</v>
      </c>
      <c r="AT59" s="2" t="n">
        <v>0.73</v>
      </c>
      <c r="AU59" s="2" t="n">
        <v>4.1375</v>
      </c>
    </row>
    <row r="60" customFormat="false" ht="12.75" hidden="false" customHeight="false" outlineLevel="0" collapsed="false">
      <c r="A60" s="354" t="n">
        <v>37987</v>
      </c>
      <c r="B60" s="2" t="n">
        <v>36.23</v>
      </c>
      <c r="C60" s="2" t="n">
        <v>40.27</v>
      </c>
      <c r="D60" s="2" t="n">
        <v>40.1</v>
      </c>
      <c r="E60" s="2" t="n">
        <v>40.75</v>
      </c>
      <c r="F60" s="2" t="n">
        <v>40.15</v>
      </c>
      <c r="G60" s="2" t="n">
        <v>38.43</v>
      </c>
      <c r="I60" s="2" t="n">
        <v>19.25</v>
      </c>
      <c r="R60" s="2" t="n">
        <v>49.9523156286909</v>
      </c>
      <c r="AI60" s="1"/>
      <c r="AJ60" s="15"/>
      <c r="AL60" s="2" t="n">
        <v>38687</v>
      </c>
      <c r="AM60" s="2" t="n">
        <v>3.4455</v>
      </c>
      <c r="AN60" s="2" t="n">
        <v>0.77</v>
      </c>
      <c r="AO60" s="2" t="n">
        <v>4.2155</v>
      </c>
      <c r="AP60" s="2" t="n">
        <v>0.13</v>
      </c>
      <c r="AQ60" s="2" t="n">
        <v>3.5755</v>
      </c>
      <c r="AR60" s="2" t="n">
        <v>0.77</v>
      </c>
      <c r="AS60" s="2" t="n">
        <v>4.2155</v>
      </c>
      <c r="AT60" s="2" t="n">
        <v>0.98</v>
      </c>
      <c r="AU60" s="2" t="n">
        <v>4.4255</v>
      </c>
    </row>
    <row r="61" customFormat="false" ht="12.75" hidden="false" customHeight="false" outlineLevel="0" collapsed="false">
      <c r="A61" s="354" t="n">
        <v>38018</v>
      </c>
      <c r="B61" s="2" t="n">
        <v>35.8</v>
      </c>
      <c r="C61" s="2" t="n">
        <v>38.98</v>
      </c>
      <c r="D61" s="2" t="n">
        <v>38.81</v>
      </c>
      <c r="E61" s="2" t="n">
        <v>39.89</v>
      </c>
      <c r="F61" s="2" t="n">
        <v>38.87</v>
      </c>
      <c r="G61" s="2" t="n">
        <v>38</v>
      </c>
      <c r="I61" s="2" t="n">
        <v>21.5</v>
      </c>
      <c r="R61" s="2" t="n">
        <v>48.2343200254431</v>
      </c>
      <c r="AI61" s="1"/>
      <c r="AJ61" s="15"/>
      <c r="AL61" s="2" t="n">
        <v>38718</v>
      </c>
      <c r="AM61" s="2" t="n">
        <v>3.4905</v>
      </c>
      <c r="AN61" s="2" t="n">
        <v>1.04</v>
      </c>
      <c r="AO61" s="2" t="n">
        <v>4.5305</v>
      </c>
      <c r="AP61" s="2" t="n">
        <v>0.045</v>
      </c>
      <c r="AQ61" s="2" t="n">
        <v>3.5355</v>
      </c>
      <c r="AR61" s="2" t="n">
        <v>1.04</v>
      </c>
      <c r="AS61" s="2" t="n">
        <v>4.5305</v>
      </c>
      <c r="AT61" s="2" t="n">
        <v>1.6</v>
      </c>
      <c r="AU61" s="2" t="n">
        <v>5.0905</v>
      </c>
    </row>
    <row r="62" customFormat="false" ht="12.75" hidden="false" customHeight="false" outlineLevel="0" collapsed="false">
      <c r="A62" s="354" t="n">
        <v>38047</v>
      </c>
      <c r="B62" s="2" t="n">
        <v>35.8</v>
      </c>
      <c r="C62" s="2" t="n">
        <v>35.32</v>
      </c>
      <c r="D62" s="2" t="n">
        <v>34.95</v>
      </c>
      <c r="E62" s="2" t="n">
        <v>38.17</v>
      </c>
      <c r="F62" s="2" t="n">
        <v>37.58</v>
      </c>
      <c r="G62" s="2" t="n">
        <v>38</v>
      </c>
      <c r="I62" s="2" t="n">
        <v>18.5</v>
      </c>
      <c r="R62" s="2" t="n">
        <v>46.0402840636463</v>
      </c>
      <c r="AI62" s="1"/>
      <c r="AJ62" s="15"/>
      <c r="AL62" s="2" t="n">
        <v>38749</v>
      </c>
      <c r="AM62" s="2" t="n">
        <v>3.5285</v>
      </c>
      <c r="AN62" s="2" t="n">
        <v>1.04</v>
      </c>
      <c r="AO62" s="2" t="n">
        <v>4.5685</v>
      </c>
      <c r="AP62" s="2" t="n">
        <v>0.045</v>
      </c>
      <c r="AQ62" s="2" t="n">
        <v>3.5735</v>
      </c>
      <c r="AR62" s="2" t="n">
        <v>1.04</v>
      </c>
      <c r="AS62" s="2" t="n">
        <v>4.5685</v>
      </c>
      <c r="AT62" s="2" t="n">
        <v>1.6</v>
      </c>
      <c r="AU62" s="2" t="n">
        <v>5.1285</v>
      </c>
    </row>
    <row r="63" customFormat="false" ht="12.75" hidden="false" customHeight="false" outlineLevel="0" collapsed="false">
      <c r="A63" s="354" t="n">
        <v>38078</v>
      </c>
      <c r="B63" s="2" t="n">
        <v>35.37</v>
      </c>
      <c r="C63" s="2" t="n">
        <v>35.54</v>
      </c>
      <c r="D63" s="2" t="n">
        <v>32.38</v>
      </c>
      <c r="E63" s="2" t="n">
        <v>36.45</v>
      </c>
      <c r="F63" s="2" t="n">
        <v>37.16</v>
      </c>
      <c r="G63" s="2" t="n">
        <v>37.57</v>
      </c>
      <c r="I63" s="2" t="n">
        <v>26.5</v>
      </c>
      <c r="R63" s="2" t="n">
        <v>42.9864597238055</v>
      </c>
      <c r="AI63" s="1"/>
      <c r="AJ63" s="15"/>
      <c r="AL63" s="2" t="n">
        <v>38777</v>
      </c>
      <c r="AM63" s="2" t="n">
        <v>3.5225</v>
      </c>
      <c r="AN63" s="2" t="n">
        <v>0.54</v>
      </c>
      <c r="AO63" s="2" t="n">
        <v>4.0625</v>
      </c>
      <c r="AP63" s="2" t="n">
        <v>0.045</v>
      </c>
      <c r="AQ63" s="2" t="n">
        <v>3.5675</v>
      </c>
      <c r="AR63" s="2" t="n">
        <v>0.54</v>
      </c>
      <c r="AS63" s="2" t="n">
        <v>4.0625</v>
      </c>
      <c r="AT63" s="2" t="n">
        <v>0.72</v>
      </c>
      <c r="AU63" s="2" t="n">
        <v>4.2425</v>
      </c>
    </row>
    <row r="64" customFormat="false" ht="12.75" hidden="false" customHeight="false" outlineLevel="0" collapsed="false">
      <c r="A64" s="354" t="n">
        <v>38108</v>
      </c>
      <c r="B64" s="2" t="n">
        <v>35.37</v>
      </c>
      <c r="C64" s="2" t="n">
        <v>32.53</v>
      </c>
      <c r="D64" s="2" t="n">
        <v>29.38</v>
      </c>
      <c r="E64" s="2" t="n">
        <v>36.45</v>
      </c>
      <c r="F64" s="2" t="n">
        <v>37.59</v>
      </c>
      <c r="G64" s="2" t="n">
        <v>37.57</v>
      </c>
      <c r="I64" s="2" t="n">
        <v>26.5</v>
      </c>
      <c r="R64" s="2" t="n">
        <v>42.9110653422317</v>
      </c>
      <c r="AI64" s="1"/>
      <c r="AJ64" s="15"/>
      <c r="AL64" s="2" t="n">
        <v>38808</v>
      </c>
      <c r="AM64" s="2" t="n">
        <v>3.5225</v>
      </c>
      <c r="AN64" s="2" t="n">
        <v>0.36</v>
      </c>
      <c r="AO64" s="2" t="n">
        <v>3.8825</v>
      </c>
      <c r="AP64" s="2" t="n">
        <v>0.045</v>
      </c>
      <c r="AQ64" s="2" t="n">
        <v>3.5675</v>
      </c>
      <c r="AR64" s="2" t="n">
        <v>0.36</v>
      </c>
      <c r="AS64" s="2" t="n">
        <v>3.8825</v>
      </c>
      <c r="AT64" s="2" t="n">
        <v>0.38</v>
      </c>
      <c r="AU64" s="2" t="n">
        <v>3.9025</v>
      </c>
    </row>
    <row r="65" customFormat="false" ht="12.75" hidden="false" customHeight="false" outlineLevel="0" collapsed="false">
      <c r="A65" s="354" t="n">
        <v>38139</v>
      </c>
      <c r="B65" s="2" t="n">
        <v>39.23</v>
      </c>
      <c r="C65" s="2" t="n">
        <v>33.6</v>
      </c>
      <c r="D65" s="2" t="n">
        <v>30.45</v>
      </c>
      <c r="E65" s="2" t="n">
        <v>40.32</v>
      </c>
      <c r="F65" s="2" t="n">
        <v>41.44</v>
      </c>
      <c r="G65" s="2" t="n">
        <v>43.56</v>
      </c>
      <c r="I65" s="2" t="n">
        <v>32.5</v>
      </c>
      <c r="R65" s="2" t="n">
        <v>43.4747670620599</v>
      </c>
      <c r="AI65" s="1"/>
      <c r="AJ65" s="15"/>
      <c r="AL65" s="2" t="n">
        <v>38838</v>
      </c>
      <c r="AM65" s="2" t="n">
        <v>3.6925</v>
      </c>
      <c r="AN65" s="2" t="n">
        <v>0.325</v>
      </c>
      <c r="AO65" s="2" t="n">
        <v>4.0175</v>
      </c>
      <c r="AP65" s="2" t="n">
        <v>0.045</v>
      </c>
      <c r="AQ65" s="2" t="n">
        <v>3.7375</v>
      </c>
      <c r="AR65" s="2" t="n">
        <v>0.325</v>
      </c>
      <c r="AS65" s="2" t="n">
        <v>4.0175</v>
      </c>
      <c r="AT65" s="2" t="n">
        <v>0.33</v>
      </c>
      <c r="AU65" s="2" t="n">
        <v>4.0225</v>
      </c>
    </row>
    <row r="66" customFormat="false" ht="12.75" hidden="false" customHeight="false" outlineLevel="0" collapsed="false">
      <c r="A66" s="354" t="n">
        <v>38169</v>
      </c>
      <c r="B66" s="2" t="n">
        <v>51.64</v>
      </c>
      <c r="C66" s="2" t="n">
        <v>50.39</v>
      </c>
      <c r="D66" s="2" t="n">
        <v>46.11</v>
      </c>
      <c r="E66" s="2" t="n">
        <v>48.91</v>
      </c>
      <c r="F66" s="2" t="n">
        <v>53.41</v>
      </c>
      <c r="G66" s="2" t="n">
        <v>57.24</v>
      </c>
      <c r="I66" s="2" t="n">
        <v>36.5</v>
      </c>
      <c r="R66" s="2" t="n">
        <v>44.1444095397154</v>
      </c>
      <c r="AI66" s="1"/>
      <c r="AJ66" s="15"/>
      <c r="AL66" s="2" t="n">
        <v>38869</v>
      </c>
      <c r="AM66" s="2" t="n">
        <v>3.8445</v>
      </c>
      <c r="AN66" s="2" t="n">
        <v>0.335</v>
      </c>
      <c r="AO66" s="2" t="n">
        <v>4.1795</v>
      </c>
      <c r="AP66" s="2" t="n">
        <v>0.045</v>
      </c>
      <c r="AQ66" s="2" t="n">
        <v>3.8895</v>
      </c>
      <c r="AR66" s="2" t="n">
        <v>0.335</v>
      </c>
      <c r="AS66" s="2" t="n">
        <v>4.1795</v>
      </c>
      <c r="AT66" s="2" t="n">
        <v>0.37</v>
      </c>
      <c r="AU66" s="2" t="n">
        <v>4.2145</v>
      </c>
    </row>
    <row r="67" customFormat="false" ht="12.75" hidden="false" customHeight="false" outlineLevel="0" collapsed="false">
      <c r="A67" s="354" t="n">
        <v>38200</v>
      </c>
      <c r="B67" s="2" t="n">
        <v>57.21</v>
      </c>
      <c r="C67" s="2" t="n">
        <v>56.41</v>
      </c>
      <c r="D67" s="2" t="n">
        <v>52.97</v>
      </c>
      <c r="E67" s="2" t="n">
        <v>56.65</v>
      </c>
      <c r="F67" s="2" t="n">
        <v>58.75</v>
      </c>
      <c r="G67" s="2" t="n">
        <v>64.51</v>
      </c>
      <c r="I67" s="2" t="n">
        <v>45.5</v>
      </c>
      <c r="R67" s="2" t="n">
        <v>44.7122319150304</v>
      </c>
      <c r="AI67" s="1"/>
      <c r="AJ67" s="15"/>
      <c r="AL67" s="2" t="n">
        <v>38899</v>
      </c>
      <c r="AM67" s="2" t="n">
        <v>3.9345</v>
      </c>
      <c r="AN67" s="2" t="n">
        <v>0.45</v>
      </c>
      <c r="AO67" s="2" t="n">
        <v>4.3845</v>
      </c>
      <c r="AP67" s="2" t="n">
        <v>0.045</v>
      </c>
      <c r="AQ67" s="2" t="n">
        <v>3.9795</v>
      </c>
      <c r="AR67" s="2" t="n">
        <v>0.35</v>
      </c>
      <c r="AS67" s="2" t="n">
        <v>4.2845</v>
      </c>
      <c r="AT67" s="2" t="n">
        <v>0.41</v>
      </c>
      <c r="AU67" s="2" t="n">
        <v>4.3445</v>
      </c>
    </row>
    <row r="68" customFormat="false" ht="12.75" hidden="false" customHeight="false" outlineLevel="0" collapsed="false">
      <c r="A68" s="354" t="n">
        <v>38231</v>
      </c>
      <c r="B68" s="2" t="n">
        <v>46.51</v>
      </c>
      <c r="C68" s="2" t="n">
        <v>48.24</v>
      </c>
      <c r="D68" s="2" t="n">
        <v>44.82</v>
      </c>
      <c r="E68" s="2" t="n">
        <v>52.35</v>
      </c>
      <c r="F68" s="2" t="n">
        <v>47.64</v>
      </c>
      <c r="G68" s="2" t="n">
        <v>52.11</v>
      </c>
      <c r="I68" s="2" t="n">
        <v>29.25</v>
      </c>
      <c r="R68" s="2" t="n">
        <v>44.6254615934613</v>
      </c>
      <c r="AI68" s="1"/>
      <c r="AJ68" s="15"/>
      <c r="AL68" s="2" t="n">
        <v>38930</v>
      </c>
      <c r="AM68" s="2" t="n">
        <v>3.8195</v>
      </c>
      <c r="AN68" s="2" t="n">
        <v>0.45</v>
      </c>
      <c r="AO68" s="2" t="n">
        <v>4.2695</v>
      </c>
      <c r="AP68" s="2" t="n">
        <v>0.13</v>
      </c>
      <c r="AQ68" s="2" t="n">
        <v>3.9495</v>
      </c>
      <c r="AR68" s="2" t="n">
        <v>0.35</v>
      </c>
      <c r="AS68" s="2" t="n">
        <v>4.1695</v>
      </c>
      <c r="AT68" s="2" t="n">
        <v>0.41</v>
      </c>
      <c r="AU68" s="2" t="n">
        <v>4.2295</v>
      </c>
    </row>
    <row r="69" customFormat="false" ht="12.75" hidden="false" customHeight="false" outlineLevel="0" collapsed="false">
      <c r="A69" s="354" t="n">
        <v>38261</v>
      </c>
      <c r="B69" s="2" t="n">
        <v>37.52</v>
      </c>
      <c r="C69" s="2" t="n">
        <v>39.42</v>
      </c>
      <c r="D69" s="2" t="n">
        <v>39.25</v>
      </c>
      <c r="E69" s="2" t="n">
        <v>40.54</v>
      </c>
      <c r="F69" s="2" t="n">
        <v>38.88</v>
      </c>
      <c r="G69" s="2" t="n">
        <v>39.93</v>
      </c>
      <c r="I69" s="2" t="n">
        <v>30.5</v>
      </c>
      <c r="R69" s="2" t="n">
        <v>44.6300830283929</v>
      </c>
      <c r="AI69" s="1"/>
      <c r="AJ69" s="15"/>
      <c r="AL69" s="2" t="n">
        <v>38961</v>
      </c>
      <c r="AM69" s="2" t="n">
        <v>3.6725</v>
      </c>
      <c r="AN69" s="2" t="n">
        <v>0.415</v>
      </c>
      <c r="AO69" s="2" t="n">
        <v>4.0875</v>
      </c>
      <c r="AP69" s="2" t="n">
        <v>0.13</v>
      </c>
      <c r="AQ69" s="2" t="n">
        <v>3.8025</v>
      </c>
      <c r="AR69" s="2" t="n">
        <v>0.315</v>
      </c>
      <c r="AS69" s="2" t="n">
        <v>3.9875</v>
      </c>
      <c r="AT69" s="2" t="n">
        <v>0.36</v>
      </c>
      <c r="AU69" s="2" t="n">
        <v>4.0325</v>
      </c>
    </row>
    <row r="70" customFormat="false" ht="12.75" hidden="false" customHeight="false" outlineLevel="0" collapsed="false">
      <c r="A70" s="354" t="n">
        <v>38292</v>
      </c>
      <c r="B70" s="2" t="n">
        <v>36.23</v>
      </c>
      <c r="C70" s="2" t="n">
        <v>35.98</v>
      </c>
      <c r="D70" s="2" t="n">
        <v>35.82</v>
      </c>
      <c r="E70" s="2" t="n">
        <v>38</v>
      </c>
      <c r="F70" s="2" t="n">
        <v>39.09</v>
      </c>
      <c r="G70" s="2" t="n">
        <v>38.21</v>
      </c>
      <c r="I70" s="2" t="n">
        <v>26</v>
      </c>
      <c r="R70" s="2" t="n">
        <v>47.7537825278773</v>
      </c>
      <c r="AI70" s="1"/>
      <c r="AJ70" s="15"/>
      <c r="AL70" s="2" t="n">
        <v>38991</v>
      </c>
      <c r="AM70" s="2" t="n">
        <v>3.5075</v>
      </c>
      <c r="AN70" s="2" t="n">
        <v>0.46</v>
      </c>
      <c r="AO70" s="2" t="n">
        <v>3.9675</v>
      </c>
      <c r="AP70" s="2" t="n">
        <v>0.13</v>
      </c>
      <c r="AQ70" s="2" t="n">
        <v>3.6375</v>
      </c>
      <c r="AR70" s="2" t="n">
        <v>0.36</v>
      </c>
      <c r="AS70" s="2" t="n">
        <v>3.8675</v>
      </c>
      <c r="AT70" s="2" t="n">
        <v>0.4</v>
      </c>
      <c r="AU70" s="2" t="n">
        <v>3.9075</v>
      </c>
    </row>
    <row r="71" customFormat="false" ht="12.75" hidden="false" customHeight="false" outlineLevel="0" collapsed="false">
      <c r="A71" s="354" t="n">
        <v>38322</v>
      </c>
      <c r="B71" s="2" t="n">
        <v>36.23</v>
      </c>
      <c r="C71" s="2" t="n">
        <v>38.13</v>
      </c>
      <c r="D71" s="2" t="n">
        <v>37.96</v>
      </c>
      <c r="E71" s="2" t="n">
        <v>40.97</v>
      </c>
      <c r="F71" s="2" t="n">
        <v>39.73</v>
      </c>
      <c r="G71" s="2" t="n">
        <v>38</v>
      </c>
      <c r="I71" s="2" t="n">
        <v>28.75</v>
      </c>
      <c r="R71" s="2" t="n">
        <v>50.0041715896157</v>
      </c>
      <c r="AI71" s="1"/>
      <c r="AJ71" s="15"/>
      <c r="AL71" s="2" t="n">
        <v>39022</v>
      </c>
      <c r="AM71" s="2" t="n">
        <v>3.5025</v>
      </c>
      <c r="AN71" s="2" t="n">
        <v>0.56</v>
      </c>
      <c r="AO71" s="2" t="n">
        <v>4.0625</v>
      </c>
      <c r="AP71" s="2" t="n">
        <v>0.13</v>
      </c>
      <c r="AQ71" s="2" t="n">
        <v>3.6325</v>
      </c>
      <c r="AR71" s="2" t="n">
        <v>0.46</v>
      </c>
      <c r="AS71" s="2" t="n">
        <v>3.9625</v>
      </c>
      <c r="AT71" s="2" t="n">
        <v>0.73</v>
      </c>
      <c r="AU71" s="2" t="n">
        <v>4.2325</v>
      </c>
    </row>
    <row r="72" customFormat="false" ht="12.75" hidden="false" customHeight="false" outlineLevel="0" collapsed="false">
      <c r="A72" s="354" t="n">
        <v>38353</v>
      </c>
      <c r="B72" s="2" t="n">
        <v>37.1</v>
      </c>
      <c r="C72" s="2" t="n">
        <v>40.76</v>
      </c>
      <c r="D72" s="2" t="n">
        <v>40.23</v>
      </c>
      <c r="E72" s="2" t="n">
        <v>41.45</v>
      </c>
      <c r="F72" s="2" t="n">
        <v>40.79</v>
      </c>
      <c r="G72" s="2" t="n">
        <v>39.42</v>
      </c>
      <c r="I72" s="2" t="n">
        <v>19.25</v>
      </c>
      <c r="R72" s="2" t="n">
        <v>48.7302549816078</v>
      </c>
      <c r="AI72" s="1"/>
      <c r="AJ72" s="15"/>
      <c r="AL72" s="2" t="n">
        <v>39052</v>
      </c>
      <c r="AM72" s="2" t="n">
        <v>3.5405</v>
      </c>
      <c r="AN72" s="2" t="n">
        <v>0.77</v>
      </c>
      <c r="AO72" s="2" t="n">
        <v>4.3105</v>
      </c>
      <c r="AP72" s="2" t="n">
        <v>0.13</v>
      </c>
      <c r="AQ72" s="2" t="n">
        <v>3.6705</v>
      </c>
      <c r="AR72" s="2" t="n">
        <v>0.77</v>
      </c>
      <c r="AS72" s="2" t="n">
        <v>4.3105</v>
      </c>
      <c r="AT72" s="2" t="n">
        <v>0.98</v>
      </c>
      <c r="AU72" s="2" t="n">
        <v>4.5205</v>
      </c>
    </row>
    <row r="73" customFormat="false" ht="12.75" hidden="false" customHeight="false" outlineLevel="0" collapsed="false">
      <c r="A73" s="354" t="n">
        <v>38384</v>
      </c>
      <c r="B73" s="2" t="n">
        <v>36.74</v>
      </c>
      <c r="C73" s="2" t="n">
        <v>39.66</v>
      </c>
      <c r="D73" s="2" t="n">
        <v>39.13</v>
      </c>
      <c r="E73" s="2" t="n">
        <v>40.71</v>
      </c>
      <c r="F73" s="2" t="n">
        <v>39.69</v>
      </c>
      <c r="G73" s="2" t="n">
        <v>39.06</v>
      </c>
      <c r="I73" s="2" t="n">
        <v>21.5</v>
      </c>
      <c r="R73" s="2" t="n">
        <v>47.0966175589332</v>
      </c>
      <c r="AI73" s="1"/>
      <c r="AJ73" s="15"/>
      <c r="AL73" s="2" t="n">
        <v>39083</v>
      </c>
      <c r="AM73" s="2" t="n">
        <v>3.5855</v>
      </c>
      <c r="AN73" s="2" t="n">
        <v>1.04</v>
      </c>
      <c r="AO73" s="2" t="n">
        <v>4.6255</v>
      </c>
      <c r="AP73" s="2" t="n">
        <v>0.045</v>
      </c>
      <c r="AQ73" s="2" t="n">
        <v>3.6305</v>
      </c>
      <c r="AR73" s="2" t="n">
        <v>1.04</v>
      </c>
      <c r="AS73" s="2" t="n">
        <v>4.6255</v>
      </c>
      <c r="AT73" s="2" t="n">
        <v>1.6</v>
      </c>
      <c r="AU73" s="2" t="n">
        <v>5.1855</v>
      </c>
    </row>
    <row r="74" customFormat="false" ht="12.75" hidden="false" customHeight="false" outlineLevel="0" collapsed="false">
      <c r="A74" s="354" t="n">
        <v>38412</v>
      </c>
      <c r="B74" s="2" t="n">
        <v>36.74</v>
      </c>
      <c r="C74" s="2" t="n">
        <v>36.52</v>
      </c>
      <c r="D74" s="2" t="n">
        <v>35.82</v>
      </c>
      <c r="E74" s="2" t="n">
        <v>39.24</v>
      </c>
      <c r="F74" s="2" t="n">
        <v>38.6</v>
      </c>
      <c r="G74" s="2" t="n">
        <v>39.06</v>
      </c>
      <c r="I74" s="2" t="n">
        <v>18.5</v>
      </c>
      <c r="R74" s="2" t="n">
        <v>45.0120015747283</v>
      </c>
      <c r="AI74" s="1"/>
      <c r="AJ74" s="15"/>
      <c r="AL74" s="2" t="n">
        <v>39114</v>
      </c>
      <c r="AM74" s="2" t="n">
        <v>3.6235</v>
      </c>
      <c r="AN74" s="2" t="n">
        <v>1.04</v>
      </c>
      <c r="AO74" s="2" t="n">
        <v>4.6635</v>
      </c>
      <c r="AP74" s="2" t="n">
        <v>0.045</v>
      </c>
      <c r="AQ74" s="2" t="n">
        <v>3.6685</v>
      </c>
      <c r="AR74" s="2" t="n">
        <v>1.04</v>
      </c>
      <c r="AS74" s="2" t="n">
        <v>4.6635</v>
      </c>
      <c r="AT74" s="2" t="n">
        <v>1.6</v>
      </c>
      <c r="AU74" s="2" t="n">
        <v>5.2235</v>
      </c>
    </row>
    <row r="75" customFormat="false" ht="12.75" hidden="false" customHeight="false" outlineLevel="0" collapsed="false">
      <c r="A75" s="354" t="n">
        <v>38443</v>
      </c>
      <c r="B75" s="2" t="n">
        <v>36.37</v>
      </c>
      <c r="C75" s="2" t="n">
        <v>36.71</v>
      </c>
      <c r="D75" s="2" t="n">
        <v>33.61</v>
      </c>
      <c r="E75" s="2" t="n">
        <v>37.76</v>
      </c>
      <c r="F75" s="2" t="n">
        <v>38.23</v>
      </c>
      <c r="G75" s="2" t="n">
        <v>38.69</v>
      </c>
      <c r="I75" s="2" t="n">
        <v>25.5</v>
      </c>
      <c r="R75" s="2" t="n">
        <v>41.9706545358761</v>
      </c>
      <c r="AI75" s="1"/>
      <c r="AJ75" s="15"/>
      <c r="AL75" s="2" t="n">
        <v>39142</v>
      </c>
      <c r="AM75" s="2" t="n">
        <v>3.6175</v>
      </c>
      <c r="AN75" s="2" t="n">
        <v>0.54</v>
      </c>
      <c r="AO75" s="2" t="n">
        <v>4.1575</v>
      </c>
      <c r="AP75" s="2" t="n">
        <v>0.045</v>
      </c>
      <c r="AQ75" s="2" t="n">
        <v>3.6625</v>
      </c>
      <c r="AR75" s="2" t="n">
        <v>0.54</v>
      </c>
      <c r="AS75" s="2" t="n">
        <v>4.1575</v>
      </c>
      <c r="AT75" s="2" t="n">
        <v>0.72</v>
      </c>
      <c r="AU75" s="2" t="n">
        <v>4.3375</v>
      </c>
    </row>
    <row r="76" customFormat="false" ht="12.75" hidden="false" customHeight="false" outlineLevel="0" collapsed="false">
      <c r="A76" s="354" t="n">
        <v>38473</v>
      </c>
      <c r="B76" s="2" t="n">
        <v>36.37</v>
      </c>
      <c r="C76" s="2" t="n">
        <v>34.12</v>
      </c>
      <c r="D76" s="2" t="n">
        <v>31.04</v>
      </c>
      <c r="E76" s="2" t="n">
        <v>37.76</v>
      </c>
      <c r="F76" s="2" t="n">
        <v>38.6</v>
      </c>
      <c r="G76" s="2" t="n">
        <v>38.69</v>
      </c>
      <c r="I76" s="2" t="n">
        <v>25.5</v>
      </c>
      <c r="R76" s="2" t="n">
        <v>41.898140431752</v>
      </c>
      <c r="AI76" s="1"/>
      <c r="AJ76" s="15"/>
      <c r="AL76" s="2" t="n">
        <v>39173</v>
      </c>
      <c r="AM76" s="2" t="n">
        <v>3.6175</v>
      </c>
      <c r="AN76" s="2" t="n">
        <v>0.36</v>
      </c>
      <c r="AO76" s="2" t="n">
        <v>3.9775</v>
      </c>
      <c r="AP76" s="2" t="n">
        <v>0.045</v>
      </c>
      <c r="AQ76" s="2" t="n">
        <v>3.6625</v>
      </c>
      <c r="AR76" s="2" t="n">
        <v>0.36</v>
      </c>
      <c r="AS76" s="2" t="n">
        <v>3.9775</v>
      </c>
      <c r="AT76" s="2" t="n">
        <v>0.38</v>
      </c>
      <c r="AU76" s="2" t="n">
        <v>3.9975</v>
      </c>
    </row>
    <row r="77" customFormat="false" ht="12.75" hidden="false" customHeight="false" outlineLevel="0" collapsed="false">
      <c r="A77" s="354" t="n">
        <v>38504</v>
      </c>
      <c r="B77" s="2" t="n">
        <v>39.67</v>
      </c>
      <c r="C77" s="2" t="n">
        <v>35.05</v>
      </c>
      <c r="D77" s="2" t="n">
        <v>31.96</v>
      </c>
      <c r="E77" s="2" t="n">
        <v>41.09</v>
      </c>
      <c r="F77" s="2" t="n">
        <v>41.89</v>
      </c>
      <c r="G77" s="2" t="n">
        <v>43.8</v>
      </c>
      <c r="I77" s="2" t="n">
        <v>30.5</v>
      </c>
      <c r="R77" s="2" t="n">
        <v>42.4324200713725</v>
      </c>
      <c r="AI77" s="1"/>
      <c r="AJ77" s="15"/>
      <c r="AL77" s="2" t="n">
        <v>39203</v>
      </c>
      <c r="AM77" s="2" t="n">
        <v>3.7875</v>
      </c>
      <c r="AN77" s="2" t="n">
        <v>0.325</v>
      </c>
      <c r="AO77" s="2" t="n">
        <v>4.1125</v>
      </c>
      <c r="AP77" s="2" t="n">
        <v>0.045</v>
      </c>
      <c r="AQ77" s="2" t="n">
        <v>3.8325</v>
      </c>
      <c r="AR77" s="2" t="n">
        <v>0.325</v>
      </c>
      <c r="AS77" s="2" t="n">
        <v>4.1125</v>
      </c>
      <c r="AT77" s="2" t="n">
        <v>0.33</v>
      </c>
      <c r="AU77" s="2" t="n">
        <v>4.1175</v>
      </c>
    </row>
    <row r="78" customFormat="false" ht="12.75" hidden="false" customHeight="false" outlineLevel="0" collapsed="false">
      <c r="A78" s="354" t="n">
        <v>38534</v>
      </c>
      <c r="B78" s="2" t="n">
        <v>50.31</v>
      </c>
      <c r="C78" s="2" t="n">
        <v>49.5</v>
      </c>
      <c r="D78" s="2" t="n">
        <v>45.39</v>
      </c>
      <c r="E78" s="2" t="n">
        <v>48.47</v>
      </c>
      <c r="F78" s="2" t="n">
        <v>52.14</v>
      </c>
      <c r="G78" s="2" t="n">
        <v>55.51</v>
      </c>
      <c r="I78" s="2" t="n">
        <v>27.5</v>
      </c>
      <c r="R78" s="2" t="n">
        <v>43.0674439814478</v>
      </c>
      <c r="AI78" s="1"/>
      <c r="AJ78" s="15"/>
      <c r="AL78" s="2" t="n">
        <v>39234</v>
      </c>
      <c r="AM78" s="2" t="n">
        <v>3.9395</v>
      </c>
      <c r="AN78" s="2" t="n">
        <v>0.335</v>
      </c>
      <c r="AO78" s="2" t="n">
        <v>4.2745</v>
      </c>
      <c r="AP78" s="2" t="n">
        <v>0.045</v>
      </c>
      <c r="AQ78" s="2" t="n">
        <v>3.9845</v>
      </c>
      <c r="AR78" s="2" t="n">
        <v>0.335</v>
      </c>
      <c r="AS78" s="2" t="n">
        <v>4.2745</v>
      </c>
      <c r="AT78" s="2" t="n">
        <v>0.37</v>
      </c>
      <c r="AU78" s="2" t="n">
        <v>4.3095</v>
      </c>
    </row>
    <row r="79" customFormat="false" ht="12.75" hidden="false" customHeight="false" outlineLevel="0" collapsed="false">
      <c r="A79" s="354" t="n">
        <v>38565</v>
      </c>
      <c r="B79" s="2" t="n">
        <v>55.08</v>
      </c>
      <c r="C79" s="2" t="n">
        <v>54.69</v>
      </c>
      <c r="D79" s="2" t="n">
        <v>51.27</v>
      </c>
      <c r="E79" s="2" t="n">
        <v>55.11</v>
      </c>
      <c r="F79" s="2" t="n">
        <v>56.72</v>
      </c>
      <c r="G79" s="2" t="n">
        <v>61.72</v>
      </c>
      <c r="I79" s="2" t="n">
        <v>36.5</v>
      </c>
      <c r="R79" s="2" t="n">
        <v>43.6056092455922</v>
      </c>
      <c r="AI79" s="1"/>
      <c r="AJ79" s="15"/>
      <c r="AL79" s="2" t="n">
        <v>39264</v>
      </c>
      <c r="AM79" s="2" t="n">
        <v>4.032</v>
      </c>
      <c r="AN79" s="2" t="n">
        <v>0.45</v>
      </c>
      <c r="AO79" s="2" t="n">
        <v>4.482</v>
      </c>
      <c r="AP79" s="2" t="n">
        <v>0.045</v>
      </c>
      <c r="AQ79" s="2" t="n">
        <v>4.077</v>
      </c>
      <c r="AR79" s="2" t="n">
        <v>0.35</v>
      </c>
      <c r="AS79" s="2" t="n">
        <v>4.382</v>
      </c>
      <c r="AT79" s="2" t="n">
        <v>0.41</v>
      </c>
      <c r="AU79" s="2" t="n">
        <v>4.442</v>
      </c>
    </row>
    <row r="80" customFormat="false" ht="12.75" hidden="false" customHeight="false" outlineLevel="0" collapsed="false">
      <c r="A80" s="354" t="n">
        <v>38596</v>
      </c>
      <c r="B80" s="2" t="n">
        <v>45.91</v>
      </c>
      <c r="C80" s="2" t="n">
        <v>47.66</v>
      </c>
      <c r="D80" s="2" t="n">
        <v>44.29</v>
      </c>
      <c r="E80" s="2" t="n">
        <v>51.42</v>
      </c>
      <c r="F80" s="2" t="n">
        <v>47.2</v>
      </c>
      <c r="G80" s="2" t="n">
        <v>51.11</v>
      </c>
      <c r="I80" s="2" t="n">
        <v>23.25</v>
      </c>
      <c r="R80" s="2" t="n">
        <v>43.5225177454394</v>
      </c>
      <c r="AI80" s="1"/>
      <c r="AJ80" s="15"/>
      <c r="AL80" s="2" t="n">
        <v>39295</v>
      </c>
      <c r="AM80" s="2" t="n">
        <v>3.917</v>
      </c>
      <c r="AN80" s="2" t="n">
        <v>0.45</v>
      </c>
      <c r="AO80" s="2" t="n">
        <v>4.367</v>
      </c>
      <c r="AP80" s="2" t="n">
        <v>0.13</v>
      </c>
      <c r="AQ80" s="2" t="n">
        <v>4.047</v>
      </c>
      <c r="AR80" s="2" t="n">
        <v>0.35</v>
      </c>
      <c r="AS80" s="2" t="n">
        <v>4.267</v>
      </c>
      <c r="AT80" s="2" t="n">
        <v>0.41</v>
      </c>
      <c r="AU80" s="2" t="n">
        <v>4.327</v>
      </c>
    </row>
    <row r="81" customFormat="false" ht="12.75" hidden="false" customHeight="false" outlineLevel="0" collapsed="false">
      <c r="A81" s="354" t="n">
        <v>38626</v>
      </c>
      <c r="B81" s="2" t="n">
        <v>38.21</v>
      </c>
      <c r="C81" s="2" t="n">
        <v>40.07</v>
      </c>
      <c r="D81" s="2" t="n">
        <v>39.5</v>
      </c>
      <c r="E81" s="2" t="n">
        <v>41.27</v>
      </c>
      <c r="F81" s="2" t="n">
        <v>39.7</v>
      </c>
      <c r="G81" s="2" t="n">
        <v>40.71</v>
      </c>
      <c r="I81" s="2" t="n">
        <v>27.5</v>
      </c>
      <c r="R81" s="2" t="n">
        <v>43.525332299741</v>
      </c>
      <c r="AI81" s="1"/>
      <c r="AJ81" s="15"/>
      <c r="AL81" s="2" t="n">
        <v>39326</v>
      </c>
      <c r="AM81" s="2" t="n">
        <v>3.77</v>
      </c>
      <c r="AN81" s="2" t="n">
        <v>0.415</v>
      </c>
      <c r="AO81" s="2" t="n">
        <v>4.185</v>
      </c>
      <c r="AP81" s="2" t="n">
        <v>0.13</v>
      </c>
      <c r="AQ81" s="2" t="n">
        <v>3.9</v>
      </c>
      <c r="AR81" s="2" t="n">
        <v>0.315</v>
      </c>
      <c r="AS81" s="2" t="n">
        <v>4.085</v>
      </c>
      <c r="AT81" s="2" t="n">
        <v>0.36</v>
      </c>
      <c r="AU81" s="2" t="n">
        <v>4.13</v>
      </c>
    </row>
    <row r="82" customFormat="false" ht="12.75" hidden="false" customHeight="false" outlineLevel="0" collapsed="false">
      <c r="A82" s="354" t="n">
        <v>38657</v>
      </c>
      <c r="B82" s="2" t="n">
        <v>37.11</v>
      </c>
      <c r="C82" s="2" t="n">
        <v>37.11</v>
      </c>
      <c r="D82" s="2" t="n">
        <v>36.56</v>
      </c>
      <c r="E82" s="2" t="n">
        <v>38.92</v>
      </c>
      <c r="F82" s="2" t="n">
        <v>39.88</v>
      </c>
      <c r="G82" s="2" t="n">
        <v>39.25</v>
      </c>
      <c r="I82" s="2" t="n">
        <v>23.5</v>
      </c>
      <c r="R82" s="2" t="n">
        <v>46.5675456931854</v>
      </c>
      <c r="AI82" s="1"/>
      <c r="AJ82" s="15"/>
      <c r="AL82" s="2" t="n">
        <v>39356</v>
      </c>
      <c r="AM82" s="2" t="n">
        <v>3.605</v>
      </c>
      <c r="AN82" s="2" t="n">
        <v>0.46</v>
      </c>
      <c r="AO82" s="2" t="n">
        <v>4.065</v>
      </c>
      <c r="AP82" s="2" t="n">
        <v>0.13</v>
      </c>
      <c r="AQ82" s="2" t="n">
        <v>3.735</v>
      </c>
      <c r="AR82" s="2" t="n">
        <v>0.36</v>
      </c>
      <c r="AS82" s="2" t="n">
        <v>3.965</v>
      </c>
      <c r="AT82" s="2" t="n">
        <v>0.4</v>
      </c>
      <c r="AU82" s="2" t="n">
        <v>4.005</v>
      </c>
    </row>
    <row r="83" customFormat="false" ht="12.75" hidden="false" customHeight="false" outlineLevel="0" collapsed="false">
      <c r="A83" s="354" t="n">
        <v>38687</v>
      </c>
      <c r="B83" s="2" t="n">
        <v>37.11</v>
      </c>
      <c r="C83" s="2" t="n">
        <v>38.97</v>
      </c>
      <c r="D83" s="2" t="n">
        <v>38.4</v>
      </c>
      <c r="E83" s="2" t="n">
        <v>41.64</v>
      </c>
      <c r="F83" s="2" t="n">
        <v>40.43</v>
      </c>
      <c r="G83" s="2" t="n">
        <v>39.07</v>
      </c>
      <c r="I83" s="2" t="n">
        <v>26.25</v>
      </c>
      <c r="R83" s="2" t="n">
        <v>48.7207057912619</v>
      </c>
      <c r="AI83" s="1"/>
      <c r="AJ83" s="15"/>
      <c r="AL83" s="2" t="n">
        <v>39387</v>
      </c>
      <c r="AM83" s="2" t="n">
        <v>3.6</v>
      </c>
      <c r="AN83" s="2" t="n">
        <v>0.56</v>
      </c>
      <c r="AO83" s="2" t="n">
        <v>4.16</v>
      </c>
      <c r="AP83" s="2" t="n">
        <v>0.13</v>
      </c>
      <c r="AQ83" s="2" t="n">
        <v>3.73</v>
      </c>
      <c r="AR83" s="2" t="n">
        <v>0.46</v>
      </c>
      <c r="AS83" s="2" t="n">
        <v>4.06</v>
      </c>
      <c r="AT83" s="2" t="n">
        <v>0.73</v>
      </c>
      <c r="AU83" s="2" t="n">
        <v>4.33</v>
      </c>
    </row>
    <row r="84" customFormat="false" ht="12.75" hidden="false" customHeight="false" outlineLevel="0" collapsed="false">
      <c r="A84" s="354" t="n">
        <v>38718</v>
      </c>
      <c r="B84" s="2" t="n">
        <v>37.9</v>
      </c>
      <c r="C84" s="2" t="n">
        <v>41.51</v>
      </c>
      <c r="D84" s="2" t="n">
        <v>40.46</v>
      </c>
      <c r="E84" s="2" t="n">
        <v>41.99</v>
      </c>
      <c r="F84" s="2" t="n">
        <v>41.33</v>
      </c>
      <c r="G84" s="2" t="n">
        <v>40.32</v>
      </c>
      <c r="I84" s="2" t="n">
        <v>19.5</v>
      </c>
      <c r="R84" s="2" t="n">
        <v>44.2141102265254</v>
      </c>
      <c r="AI84" s="1"/>
      <c r="AJ84" s="15"/>
      <c r="AL84" s="2" t="n">
        <v>39417</v>
      </c>
      <c r="AM84" s="2" t="n">
        <v>3.638</v>
      </c>
      <c r="AN84" s="2" t="n">
        <v>0.77</v>
      </c>
      <c r="AO84" s="2" t="n">
        <v>4.408</v>
      </c>
      <c r="AP84" s="2" t="n">
        <v>0.13</v>
      </c>
      <c r="AQ84" s="2" t="n">
        <v>3.768</v>
      </c>
      <c r="AR84" s="2" t="n">
        <v>0.77</v>
      </c>
      <c r="AS84" s="2" t="n">
        <v>4.408</v>
      </c>
      <c r="AT84" s="2" t="n">
        <v>0.98</v>
      </c>
      <c r="AU84" s="2" t="n">
        <v>4.618</v>
      </c>
    </row>
    <row r="85" customFormat="false" ht="12.75" hidden="false" customHeight="false" outlineLevel="0" collapsed="false">
      <c r="A85" s="354" t="n">
        <v>38749</v>
      </c>
      <c r="B85" s="2" t="n">
        <v>37.58</v>
      </c>
      <c r="C85" s="2" t="n">
        <v>40.5</v>
      </c>
      <c r="D85" s="2" t="n">
        <v>39.46</v>
      </c>
      <c r="E85" s="2" t="n">
        <v>41.32</v>
      </c>
      <c r="F85" s="2" t="n">
        <v>40.39</v>
      </c>
      <c r="G85" s="2" t="n">
        <v>40</v>
      </c>
      <c r="I85" s="2" t="n">
        <v>21.75</v>
      </c>
      <c r="R85" s="2" t="n">
        <v>42.796296329648</v>
      </c>
      <c r="AI85" s="1"/>
      <c r="AJ85" s="15"/>
      <c r="AL85" s="2" t="n">
        <v>39448</v>
      </c>
      <c r="AM85" s="2" t="n">
        <v>3.683</v>
      </c>
      <c r="AN85" s="2" t="n">
        <v>1.04</v>
      </c>
      <c r="AO85" s="2" t="n">
        <v>4.723</v>
      </c>
      <c r="AP85" s="2" t="n">
        <v>0.045</v>
      </c>
      <c r="AQ85" s="2" t="n">
        <v>3.728</v>
      </c>
      <c r="AR85" s="2" t="n">
        <v>1.04</v>
      </c>
      <c r="AS85" s="2" t="n">
        <v>4.723</v>
      </c>
      <c r="AT85" s="2" t="n">
        <v>1.6</v>
      </c>
      <c r="AU85" s="2" t="n">
        <v>5.283</v>
      </c>
    </row>
    <row r="86" customFormat="false" ht="12.75" hidden="false" customHeight="false" outlineLevel="0" collapsed="false">
      <c r="A86" s="354" t="n">
        <v>38777</v>
      </c>
      <c r="B86" s="2" t="n">
        <v>37.58</v>
      </c>
      <c r="C86" s="2" t="n">
        <v>37.62</v>
      </c>
      <c r="D86" s="2" t="n">
        <v>36.45</v>
      </c>
      <c r="E86" s="2" t="n">
        <v>39.98</v>
      </c>
      <c r="F86" s="2" t="n">
        <v>39.46</v>
      </c>
      <c r="G86" s="2" t="n">
        <v>40</v>
      </c>
      <c r="I86" s="2" t="n">
        <v>18.75</v>
      </c>
      <c r="R86" s="2" t="n">
        <v>40.9759230362183</v>
      </c>
      <c r="AI86" s="1"/>
      <c r="AJ86" s="15"/>
      <c r="AL86" s="2" t="n">
        <v>39479</v>
      </c>
      <c r="AM86" s="2" t="n">
        <v>3.721</v>
      </c>
      <c r="AN86" s="2" t="n">
        <v>1.04</v>
      </c>
      <c r="AO86" s="2" t="n">
        <v>4.761</v>
      </c>
      <c r="AP86" s="2" t="n">
        <v>0.045</v>
      </c>
      <c r="AQ86" s="2" t="n">
        <v>3.766</v>
      </c>
      <c r="AR86" s="2" t="n">
        <v>1.04</v>
      </c>
      <c r="AS86" s="2" t="n">
        <v>4.761</v>
      </c>
      <c r="AT86" s="2" t="n">
        <v>1.6</v>
      </c>
      <c r="AU86" s="2" t="n">
        <v>5.321</v>
      </c>
    </row>
    <row r="87" customFormat="false" ht="12.75" hidden="false" customHeight="false" outlineLevel="0" collapsed="false">
      <c r="A87" s="354" t="n">
        <v>38808</v>
      </c>
      <c r="B87" s="2" t="n">
        <v>37.27</v>
      </c>
      <c r="C87" s="2" t="n">
        <v>37.8</v>
      </c>
      <c r="D87" s="2" t="n">
        <v>34.45</v>
      </c>
      <c r="E87" s="2" t="n">
        <v>38.64</v>
      </c>
      <c r="F87" s="2" t="n">
        <v>39.15</v>
      </c>
      <c r="G87" s="2" t="n">
        <v>39.69</v>
      </c>
      <c r="I87" s="2" t="n">
        <v>25.75</v>
      </c>
      <c r="R87" s="2" t="n">
        <v>38.2432207196183</v>
      </c>
      <c r="AI87" s="1"/>
      <c r="AJ87" s="15"/>
      <c r="AL87" s="2" t="n">
        <v>39508</v>
      </c>
      <c r="AM87" s="2" t="n">
        <v>3.715</v>
      </c>
      <c r="AN87" s="2" t="n">
        <v>0.54</v>
      </c>
      <c r="AO87" s="2" t="n">
        <v>4.255</v>
      </c>
      <c r="AP87" s="2" t="n">
        <v>0.045</v>
      </c>
      <c r="AQ87" s="2" t="n">
        <v>3.76</v>
      </c>
      <c r="AR87" s="2" t="n">
        <v>0.54</v>
      </c>
      <c r="AS87" s="2" t="n">
        <v>4.255</v>
      </c>
      <c r="AT87" s="2" t="n">
        <v>0.72</v>
      </c>
      <c r="AU87" s="2" t="n">
        <v>4.435</v>
      </c>
    </row>
    <row r="88" customFormat="false" ht="12.75" hidden="false" customHeight="false" outlineLevel="0" collapsed="false">
      <c r="A88" s="354" t="n">
        <v>38838</v>
      </c>
      <c r="B88" s="2" t="n">
        <v>37.27</v>
      </c>
      <c r="C88" s="2" t="n">
        <v>35.43</v>
      </c>
      <c r="D88" s="2" t="n">
        <v>32.11</v>
      </c>
      <c r="E88" s="2" t="n">
        <v>38.64</v>
      </c>
      <c r="F88" s="2" t="n">
        <v>39.46</v>
      </c>
      <c r="G88" s="2" t="n">
        <v>39.69</v>
      </c>
      <c r="I88" s="2" t="n">
        <v>25.75</v>
      </c>
      <c r="R88" s="2" t="n">
        <v>38.1983896799064</v>
      </c>
      <c r="AI88" s="1"/>
      <c r="AJ88" s="15"/>
      <c r="AL88" s="2" t="n">
        <v>39539</v>
      </c>
      <c r="AM88" s="2" t="n">
        <v>3.715</v>
      </c>
      <c r="AN88" s="2" t="n">
        <v>0.36</v>
      </c>
      <c r="AO88" s="2" t="n">
        <v>4.075</v>
      </c>
      <c r="AP88" s="2" t="n">
        <v>0.045</v>
      </c>
      <c r="AQ88" s="2" t="n">
        <v>3.76</v>
      </c>
      <c r="AR88" s="2" t="n">
        <v>0.36</v>
      </c>
      <c r="AS88" s="2" t="n">
        <v>4.075</v>
      </c>
      <c r="AT88" s="2" t="n">
        <v>0.38</v>
      </c>
      <c r="AU88" s="2" t="n">
        <v>4.095</v>
      </c>
    </row>
    <row r="89" customFormat="false" ht="12.75" hidden="false" customHeight="false" outlineLevel="0" collapsed="false">
      <c r="A89" s="354" t="n">
        <v>38869</v>
      </c>
      <c r="B89" s="2" t="n">
        <v>40.1</v>
      </c>
      <c r="C89" s="2" t="n">
        <v>36.29</v>
      </c>
      <c r="D89" s="2" t="n">
        <v>32.95</v>
      </c>
      <c r="E89" s="2" t="n">
        <v>41.66</v>
      </c>
      <c r="F89" s="2" t="n">
        <v>42.28</v>
      </c>
      <c r="G89" s="2" t="n">
        <v>44.06</v>
      </c>
      <c r="I89" s="2" t="n">
        <v>30.75</v>
      </c>
      <c r="R89" s="2" t="n">
        <v>38.6929979335002</v>
      </c>
      <c r="AI89" s="1"/>
      <c r="AJ89" s="15"/>
      <c r="AL89" s="2" t="n">
        <v>39569</v>
      </c>
      <c r="AM89" s="2" t="n">
        <v>3.885</v>
      </c>
      <c r="AN89" s="2" t="n">
        <v>0.325</v>
      </c>
      <c r="AO89" s="2" t="n">
        <v>4.21</v>
      </c>
      <c r="AP89" s="2" t="n">
        <v>0.045</v>
      </c>
      <c r="AQ89" s="2" t="n">
        <v>3.93</v>
      </c>
      <c r="AR89" s="2" t="n">
        <v>0.325</v>
      </c>
      <c r="AS89" s="2" t="n">
        <v>4.21</v>
      </c>
      <c r="AT89" s="2" t="n">
        <v>0.33</v>
      </c>
      <c r="AU89" s="2" t="n">
        <v>4.215</v>
      </c>
    </row>
    <row r="90" customFormat="false" ht="12.75" hidden="false" customHeight="false" outlineLevel="0" collapsed="false">
      <c r="A90" s="354" t="n">
        <v>38899</v>
      </c>
      <c r="B90" s="2" t="n">
        <v>49.21</v>
      </c>
      <c r="C90" s="2" t="n">
        <v>49.54</v>
      </c>
      <c r="D90" s="2" t="n">
        <v>45.14</v>
      </c>
      <c r="E90" s="2" t="n">
        <v>48.37</v>
      </c>
      <c r="F90" s="2" t="n">
        <v>51.04</v>
      </c>
      <c r="G90" s="2" t="n">
        <v>54.07</v>
      </c>
      <c r="I90" s="2" t="n">
        <v>27.75</v>
      </c>
      <c r="R90" s="2" t="n">
        <v>39.2756810430185</v>
      </c>
      <c r="AI90" s="1"/>
      <c r="AJ90" s="15"/>
      <c r="AL90" s="2" t="n">
        <v>39600</v>
      </c>
      <c r="AM90" s="2" t="n">
        <v>4.037</v>
      </c>
      <c r="AN90" s="2" t="n">
        <v>0.335</v>
      </c>
      <c r="AO90" s="2" t="n">
        <v>4.372</v>
      </c>
      <c r="AP90" s="2" t="n">
        <v>0.045</v>
      </c>
      <c r="AQ90" s="2" t="n">
        <v>4.082</v>
      </c>
      <c r="AR90" s="2" t="n">
        <v>0.335</v>
      </c>
      <c r="AS90" s="2" t="n">
        <v>4.372</v>
      </c>
      <c r="AT90" s="2" t="n">
        <v>0.37</v>
      </c>
      <c r="AU90" s="2" t="n">
        <v>4.407</v>
      </c>
    </row>
    <row r="91" customFormat="false" ht="12.75" hidden="false" customHeight="false" outlineLevel="0" collapsed="false">
      <c r="A91" s="354" t="n">
        <v>38930</v>
      </c>
      <c r="B91" s="2" t="n">
        <v>53.29</v>
      </c>
      <c r="C91" s="2" t="n">
        <v>54.3</v>
      </c>
      <c r="D91" s="2" t="n">
        <v>50.49</v>
      </c>
      <c r="E91" s="2" t="n">
        <v>54.4</v>
      </c>
      <c r="F91" s="2" t="n">
        <v>54.95</v>
      </c>
      <c r="G91" s="2" t="n">
        <v>59.37</v>
      </c>
      <c r="I91" s="2" t="n">
        <v>36.75</v>
      </c>
      <c r="R91" s="2" t="n">
        <v>39.7724150547118</v>
      </c>
      <c r="AI91" s="1"/>
      <c r="AJ91" s="15"/>
      <c r="AL91" s="2" t="n">
        <v>39630</v>
      </c>
      <c r="AM91" s="2" t="n">
        <v>4.132</v>
      </c>
      <c r="AN91" s="2" t="n">
        <v>0.45</v>
      </c>
      <c r="AO91" s="2" t="n">
        <v>4.582</v>
      </c>
      <c r="AP91" s="2" t="n">
        <v>0.045</v>
      </c>
      <c r="AQ91" s="2" t="n">
        <v>4.177</v>
      </c>
      <c r="AR91" s="2" t="n">
        <v>0.35</v>
      </c>
      <c r="AS91" s="2" t="n">
        <v>4.482</v>
      </c>
      <c r="AT91" s="2" t="n">
        <v>0.41</v>
      </c>
      <c r="AU91" s="2" t="n">
        <v>4.542</v>
      </c>
    </row>
    <row r="92" customFormat="false" ht="12.75" hidden="false" customHeight="false" outlineLevel="0" collapsed="false">
      <c r="A92" s="354" t="n">
        <v>38961</v>
      </c>
      <c r="B92" s="2" t="n">
        <v>45.44</v>
      </c>
      <c r="C92" s="2" t="n">
        <v>47.86</v>
      </c>
      <c r="D92" s="2" t="n">
        <v>44.14</v>
      </c>
      <c r="E92" s="2" t="n">
        <v>51.05</v>
      </c>
      <c r="F92" s="2" t="n">
        <v>46.82</v>
      </c>
      <c r="G92" s="2" t="n">
        <v>50.3</v>
      </c>
      <c r="I92" s="2" t="n">
        <v>23.5</v>
      </c>
      <c r="R92" s="2" t="n">
        <v>39.7185026155138</v>
      </c>
      <c r="AI92" s="1"/>
      <c r="AJ92" s="15"/>
      <c r="AL92" s="2" t="n">
        <v>39661</v>
      </c>
      <c r="AM92" s="2" t="n">
        <v>4.017</v>
      </c>
      <c r="AN92" s="2" t="n">
        <v>0.45</v>
      </c>
      <c r="AO92" s="2" t="n">
        <v>4.467</v>
      </c>
      <c r="AP92" s="2" t="n">
        <v>0.13</v>
      </c>
      <c r="AQ92" s="2" t="n">
        <v>4.147</v>
      </c>
      <c r="AR92" s="2" t="n">
        <v>0.35</v>
      </c>
      <c r="AS92" s="2" t="n">
        <v>4.367</v>
      </c>
      <c r="AT92" s="2" t="n">
        <v>0.41</v>
      </c>
      <c r="AU92" s="2" t="n">
        <v>4.427</v>
      </c>
    </row>
    <row r="93" customFormat="false" ht="12.75" hidden="false" customHeight="false" outlineLevel="0" collapsed="false">
      <c r="A93" s="354" t="n">
        <v>38991</v>
      </c>
      <c r="B93" s="2" t="n">
        <v>38.85</v>
      </c>
      <c r="C93" s="2" t="n">
        <v>40.9</v>
      </c>
      <c r="D93" s="2" t="n">
        <v>39.8</v>
      </c>
      <c r="E93" s="2" t="n">
        <v>41.83</v>
      </c>
      <c r="F93" s="2" t="n">
        <v>40.4</v>
      </c>
      <c r="G93" s="2" t="n">
        <v>41.42</v>
      </c>
      <c r="I93" s="2" t="n">
        <v>27.75</v>
      </c>
      <c r="R93" s="2" t="n">
        <v>39.7396541167291</v>
      </c>
      <c r="AI93" s="1"/>
      <c r="AJ93" s="15"/>
      <c r="AL93" s="2" t="n">
        <v>39692</v>
      </c>
      <c r="AM93" s="2" t="n">
        <v>3.87</v>
      </c>
      <c r="AN93" s="2" t="n">
        <v>0.415</v>
      </c>
      <c r="AO93" s="2" t="n">
        <v>4.285</v>
      </c>
      <c r="AP93" s="2" t="n">
        <v>0.13</v>
      </c>
      <c r="AQ93" s="2" t="n">
        <v>4</v>
      </c>
      <c r="AR93" s="2" t="n">
        <v>0.315</v>
      </c>
      <c r="AS93" s="2" t="n">
        <v>4.185</v>
      </c>
      <c r="AT93" s="2" t="n">
        <v>0.36</v>
      </c>
      <c r="AU93" s="2" t="n">
        <v>4.23</v>
      </c>
    </row>
    <row r="94" customFormat="false" ht="12.75" hidden="false" customHeight="false" outlineLevel="0" collapsed="false">
      <c r="A94" s="354" t="n">
        <v>39022</v>
      </c>
      <c r="B94" s="2" t="n">
        <v>37.91</v>
      </c>
      <c r="C94" s="2" t="n">
        <v>38.2</v>
      </c>
      <c r="D94" s="2" t="n">
        <v>37.13</v>
      </c>
      <c r="E94" s="2" t="n">
        <v>39.58</v>
      </c>
      <c r="F94" s="2" t="n">
        <v>40.56</v>
      </c>
      <c r="G94" s="2" t="n">
        <v>40.17</v>
      </c>
      <c r="I94" s="2" t="n">
        <v>23.75</v>
      </c>
      <c r="R94" s="2" t="n">
        <v>42.5133749729643</v>
      </c>
      <c r="AI94" s="1"/>
      <c r="AJ94" s="15"/>
      <c r="AL94" s="2" t="n">
        <v>39722</v>
      </c>
      <c r="AM94" s="2" t="n">
        <v>3.705</v>
      </c>
      <c r="AN94" s="2" t="n">
        <v>0.46</v>
      </c>
      <c r="AO94" s="2" t="n">
        <v>4.165</v>
      </c>
      <c r="AP94" s="2" t="n">
        <v>0.13</v>
      </c>
      <c r="AQ94" s="2" t="n">
        <v>3.835</v>
      </c>
      <c r="AR94" s="2" t="n">
        <v>0.36</v>
      </c>
      <c r="AS94" s="2" t="n">
        <v>4.065</v>
      </c>
      <c r="AT94" s="2" t="n">
        <v>0.4</v>
      </c>
      <c r="AU94" s="2" t="n">
        <v>4.105</v>
      </c>
    </row>
    <row r="95" customFormat="false" ht="12.75" hidden="false" customHeight="false" outlineLevel="0" collapsed="false">
      <c r="A95" s="354" t="n">
        <v>39052</v>
      </c>
      <c r="B95" s="2" t="n">
        <v>37.91</v>
      </c>
      <c r="C95" s="2" t="n">
        <v>39.9</v>
      </c>
      <c r="D95" s="2" t="n">
        <v>38.8</v>
      </c>
      <c r="E95" s="2" t="n">
        <v>42.17</v>
      </c>
      <c r="F95" s="2" t="n">
        <v>41.03</v>
      </c>
      <c r="G95" s="2" t="n">
        <v>40.02</v>
      </c>
      <c r="I95" s="2" t="n">
        <v>26.5</v>
      </c>
      <c r="R95" s="2" t="n">
        <v>44.4260496504709</v>
      </c>
      <c r="AI95" s="1"/>
      <c r="AJ95" s="15"/>
      <c r="AL95" s="2" t="n">
        <v>39753</v>
      </c>
      <c r="AM95" s="2" t="n">
        <v>3.7</v>
      </c>
      <c r="AN95" s="2" t="n">
        <v>0.56</v>
      </c>
      <c r="AO95" s="2" t="n">
        <v>4.26</v>
      </c>
      <c r="AP95" s="2" t="n">
        <v>0.13</v>
      </c>
      <c r="AQ95" s="2" t="n">
        <v>3.83</v>
      </c>
      <c r="AR95" s="2" t="n">
        <v>0.46</v>
      </c>
      <c r="AS95" s="2" t="n">
        <v>4.16</v>
      </c>
      <c r="AT95" s="2" t="n">
        <v>0.73</v>
      </c>
      <c r="AU95" s="2" t="n">
        <v>4.43</v>
      </c>
    </row>
    <row r="96" customFormat="false" ht="12.75" hidden="false" customHeight="false" outlineLevel="0" collapsed="false">
      <c r="A96" s="354" t="n">
        <v>39083</v>
      </c>
      <c r="B96" s="2" t="n">
        <v>38.47</v>
      </c>
      <c r="C96" s="2" t="n">
        <v>42.46</v>
      </c>
      <c r="D96" s="2" t="n">
        <v>40.58</v>
      </c>
      <c r="E96" s="2" t="n">
        <v>42.47</v>
      </c>
      <c r="F96" s="2" t="n">
        <v>41.74</v>
      </c>
      <c r="G96" s="2" t="n">
        <v>40.92</v>
      </c>
      <c r="I96" s="2" t="n">
        <v>28.85</v>
      </c>
      <c r="R96" s="2" t="n">
        <v>45.5924044854758</v>
      </c>
      <c r="AI96" s="1"/>
      <c r="AJ96" s="15"/>
      <c r="AL96" s="2" t="n">
        <v>39783</v>
      </c>
      <c r="AM96" s="2" t="n">
        <v>3.738</v>
      </c>
      <c r="AN96" s="2" t="n">
        <v>0.77</v>
      </c>
      <c r="AO96" s="2" t="n">
        <v>4.508</v>
      </c>
      <c r="AP96" s="2" t="n">
        <v>0.13</v>
      </c>
      <c r="AQ96" s="2" t="n">
        <v>3.868</v>
      </c>
      <c r="AR96" s="2" t="n">
        <v>0.77</v>
      </c>
      <c r="AS96" s="2" t="n">
        <v>4.508</v>
      </c>
      <c r="AT96" s="2" t="n">
        <v>0.98</v>
      </c>
      <c r="AU96" s="2" t="n">
        <v>4.718</v>
      </c>
    </row>
    <row r="97" customFormat="false" ht="12.75" hidden="false" customHeight="false" outlineLevel="0" collapsed="false">
      <c r="A97" s="354" t="n">
        <v>39114</v>
      </c>
      <c r="B97" s="2" t="n">
        <v>38.19</v>
      </c>
      <c r="C97" s="2" t="n">
        <v>41.54</v>
      </c>
      <c r="D97" s="2" t="n">
        <v>39.68</v>
      </c>
      <c r="E97" s="2" t="n">
        <v>41.86</v>
      </c>
      <c r="F97" s="2" t="n">
        <v>40.9</v>
      </c>
      <c r="G97" s="2" t="n">
        <v>40.64</v>
      </c>
      <c r="I97" s="2" t="n">
        <v>31.1</v>
      </c>
      <c r="R97" s="2" t="n">
        <v>44.1539561104103</v>
      </c>
      <c r="AI97" s="1"/>
      <c r="AJ97" s="15"/>
      <c r="AL97" s="2" t="n">
        <v>39814</v>
      </c>
      <c r="AM97" s="2" t="n">
        <v>3.783</v>
      </c>
      <c r="AN97" s="2" t="n">
        <v>1.04</v>
      </c>
      <c r="AO97" s="2" t="n">
        <v>4.823</v>
      </c>
      <c r="AP97" s="2" t="n">
        <v>0.045</v>
      </c>
      <c r="AQ97" s="2" t="n">
        <v>3.828</v>
      </c>
      <c r="AR97" s="2" t="n">
        <v>1.04</v>
      </c>
      <c r="AS97" s="2" t="n">
        <v>4.823</v>
      </c>
      <c r="AT97" s="2" t="n">
        <v>1.6</v>
      </c>
      <c r="AU97" s="2" t="n">
        <v>5.383</v>
      </c>
    </row>
    <row r="98" customFormat="false" ht="12.75" hidden="false" customHeight="false" outlineLevel="0" collapsed="false">
      <c r="A98" s="354" t="n">
        <v>39142</v>
      </c>
      <c r="B98" s="2" t="n">
        <v>38.19</v>
      </c>
      <c r="C98" s="2" t="n">
        <v>38.89</v>
      </c>
      <c r="D98" s="2" t="n">
        <v>36.96</v>
      </c>
      <c r="E98" s="2" t="n">
        <v>40.65</v>
      </c>
      <c r="F98" s="2" t="n">
        <v>40.05</v>
      </c>
      <c r="G98" s="2" t="n">
        <v>40.64</v>
      </c>
      <c r="I98" s="2" t="n">
        <v>28.1</v>
      </c>
      <c r="R98" s="2" t="n">
        <v>42.3128826413468</v>
      </c>
      <c r="AI98" s="1"/>
      <c r="AJ98" s="15"/>
      <c r="AL98" s="2" t="n">
        <v>39845</v>
      </c>
      <c r="AM98" s="2" t="n">
        <v>3.821</v>
      </c>
      <c r="AN98" s="2" t="n">
        <v>1.04</v>
      </c>
      <c r="AO98" s="2" t="n">
        <v>4.861</v>
      </c>
      <c r="AP98" s="2" t="n">
        <v>0.045</v>
      </c>
      <c r="AQ98" s="2" t="n">
        <v>3.866</v>
      </c>
      <c r="AR98" s="2" t="n">
        <v>1.04</v>
      </c>
      <c r="AS98" s="2" t="n">
        <v>4.861</v>
      </c>
      <c r="AT98" s="2" t="n">
        <v>1.6</v>
      </c>
      <c r="AU98" s="2" t="n">
        <v>5.421</v>
      </c>
    </row>
    <row r="99" customFormat="false" ht="12.75" hidden="false" customHeight="false" outlineLevel="0" collapsed="false">
      <c r="A99" s="354" t="n">
        <v>39173</v>
      </c>
      <c r="B99" s="2" t="n">
        <v>37.91</v>
      </c>
      <c r="C99" s="2" t="n">
        <v>39.05</v>
      </c>
      <c r="D99" s="2" t="n">
        <v>35.15</v>
      </c>
      <c r="E99" s="2" t="n">
        <v>39.43</v>
      </c>
      <c r="F99" s="2" t="n">
        <v>39.77</v>
      </c>
      <c r="G99" s="2" t="n">
        <v>40.37</v>
      </c>
      <c r="I99" s="2" t="n">
        <v>35.1</v>
      </c>
      <c r="R99" s="2" t="n">
        <v>39.5551767995374</v>
      </c>
      <c r="AI99" s="1"/>
      <c r="AJ99" s="15"/>
      <c r="AL99" s="2" t="n">
        <v>39873</v>
      </c>
      <c r="AM99" s="2" t="n">
        <v>3.815</v>
      </c>
      <c r="AN99" s="2" t="n">
        <v>0.54</v>
      </c>
      <c r="AO99" s="2" t="n">
        <v>4.355</v>
      </c>
      <c r="AP99" s="2" t="n">
        <v>0.045</v>
      </c>
      <c r="AQ99" s="2" t="n">
        <v>3.86</v>
      </c>
      <c r="AR99" s="2" t="n">
        <v>0.54</v>
      </c>
      <c r="AS99" s="2" t="n">
        <v>4.355</v>
      </c>
      <c r="AT99" s="2" t="n">
        <v>0.72</v>
      </c>
      <c r="AU99" s="2" t="n">
        <v>4.535</v>
      </c>
    </row>
    <row r="100" customFormat="false" ht="12.75" hidden="false" customHeight="false" outlineLevel="0" collapsed="false">
      <c r="A100" s="354" t="n">
        <v>39203</v>
      </c>
      <c r="B100" s="2" t="n">
        <v>37.91</v>
      </c>
      <c r="C100" s="2" t="n">
        <v>36.88</v>
      </c>
      <c r="D100" s="2" t="n">
        <v>33.03</v>
      </c>
      <c r="E100" s="2" t="n">
        <v>39.43</v>
      </c>
      <c r="F100" s="2" t="n">
        <v>40.05</v>
      </c>
      <c r="G100" s="2" t="n">
        <v>40.36</v>
      </c>
      <c r="I100" s="2" t="n">
        <v>35.1</v>
      </c>
      <c r="R100" s="2" t="n">
        <v>39.4967724946208</v>
      </c>
      <c r="AI100" s="1"/>
      <c r="AJ100" s="15"/>
      <c r="AL100" s="2" t="n">
        <v>39904</v>
      </c>
      <c r="AM100" s="2" t="n">
        <v>3.815</v>
      </c>
      <c r="AN100" s="2" t="n">
        <v>0.36</v>
      </c>
      <c r="AO100" s="2" t="n">
        <v>4.175</v>
      </c>
      <c r="AP100" s="2" t="n">
        <v>0.045</v>
      </c>
      <c r="AQ100" s="2" t="n">
        <v>3.86</v>
      </c>
      <c r="AR100" s="2" t="n">
        <v>0.36</v>
      </c>
      <c r="AS100" s="2" t="n">
        <v>4.175</v>
      </c>
      <c r="AT100" s="2" t="n">
        <v>0.38</v>
      </c>
      <c r="AU100" s="2" t="n">
        <v>4.195</v>
      </c>
    </row>
    <row r="101" customFormat="false" ht="12.75" hidden="false" customHeight="false" outlineLevel="0" collapsed="false">
      <c r="A101" s="354" t="n">
        <v>39234</v>
      </c>
      <c r="B101" s="2" t="n">
        <v>40.47</v>
      </c>
      <c r="C101" s="2" t="n">
        <v>37.66</v>
      </c>
      <c r="D101" s="2" t="n">
        <v>33.79</v>
      </c>
      <c r="E101" s="2" t="n">
        <v>42.17</v>
      </c>
      <c r="F101" s="2" t="n">
        <v>42.6</v>
      </c>
      <c r="G101" s="2" t="n">
        <v>44.31</v>
      </c>
      <c r="I101" s="2" t="n">
        <v>41.1</v>
      </c>
      <c r="R101" s="2" t="n">
        <v>39.9785566442186</v>
      </c>
      <c r="AI101" s="1"/>
      <c r="AJ101" s="15"/>
      <c r="AL101" s="2" t="n">
        <v>39934</v>
      </c>
      <c r="AM101" s="2" t="n">
        <v>3.985</v>
      </c>
      <c r="AN101" s="2" t="n">
        <v>0.325</v>
      </c>
      <c r="AO101" s="2" t="n">
        <v>4.31</v>
      </c>
      <c r="AP101" s="2" t="n">
        <v>0.045</v>
      </c>
      <c r="AQ101" s="2" t="n">
        <v>4.03</v>
      </c>
      <c r="AR101" s="2" t="n">
        <v>0.325</v>
      </c>
      <c r="AS101" s="2" t="n">
        <v>4.31</v>
      </c>
      <c r="AT101" s="2" t="n">
        <v>0.33</v>
      </c>
      <c r="AU101" s="2" t="n">
        <v>4.315</v>
      </c>
    </row>
    <row r="102" customFormat="false" ht="12.75" hidden="false" customHeight="false" outlineLevel="0" collapsed="false">
      <c r="A102" s="354" t="n">
        <v>39264</v>
      </c>
      <c r="B102" s="2" t="n">
        <v>48.73</v>
      </c>
      <c r="C102" s="2" t="n">
        <v>49.86</v>
      </c>
      <c r="D102" s="2" t="n">
        <v>44.84</v>
      </c>
      <c r="E102" s="2" t="n">
        <v>48.26</v>
      </c>
      <c r="F102" s="2" t="n">
        <v>50.53</v>
      </c>
      <c r="G102" s="2" t="n">
        <v>53.37</v>
      </c>
      <c r="I102" s="2" t="n">
        <v>48.1</v>
      </c>
      <c r="R102" s="2" t="n">
        <v>40.5482063597684</v>
      </c>
      <c r="AI102" s="1"/>
      <c r="AJ102" s="15"/>
      <c r="AL102" s="2" t="n">
        <v>39965</v>
      </c>
      <c r="AM102" s="2" t="n">
        <v>4.137</v>
      </c>
      <c r="AN102" s="2" t="n">
        <v>0.335</v>
      </c>
      <c r="AO102" s="2" t="n">
        <v>4.472</v>
      </c>
      <c r="AP102" s="2" t="n">
        <v>0.045</v>
      </c>
      <c r="AQ102" s="2" t="n">
        <v>4.182</v>
      </c>
      <c r="AR102" s="2" t="n">
        <v>0.335</v>
      </c>
      <c r="AS102" s="2" t="n">
        <v>4.472</v>
      </c>
      <c r="AT102" s="2" t="n">
        <v>0.37</v>
      </c>
      <c r="AU102" s="2" t="n">
        <v>4.507</v>
      </c>
    </row>
    <row r="103" customFormat="false" ht="12.75" hidden="false" customHeight="false" outlineLevel="0" collapsed="false">
      <c r="A103" s="354" t="n">
        <v>39295</v>
      </c>
      <c r="B103" s="2" t="n">
        <v>52.43</v>
      </c>
      <c r="C103" s="2" t="n">
        <v>54.25</v>
      </c>
      <c r="D103" s="2" t="n">
        <v>49.69</v>
      </c>
      <c r="E103" s="2" t="n">
        <v>53.73</v>
      </c>
      <c r="F103" s="2" t="n">
        <v>54.08</v>
      </c>
      <c r="G103" s="2" t="n">
        <v>58.17</v>
      </c>
      <c r="I103" s="2" t="n">
        <v>57.1</v>
      </c>
      <c r="R103" s="2" t="n">
        <v>41.0301652208137</v>
      </c>
      <c r="AI103" s="1"/>
      <c r="AJ103" s="15"/>
      <c r="AL103" s="2" t="n">
        <v>39995</v>
      </c>
      <c r="AM103" s="2" t="n">
        <v>4.2345</v>
      </c>
      <c r="AN103" s="2" t="n">
        <v>0.45</v>
      </c>
      <c r="AO103" s="2" t="n">
        <v>4.6845</v>
      </c>
      <c r="AP103" s="2" t="n">
        <v>0.045</v>
      </c>
      <c r="AQ103" s="2" t="n">
        <v>4.2795</v>
      </c>
      <c r="AR103" s="2" t="n">
        <v>0.35</v>
      </c>
      <c r="AS103" s="2" t="n">
        <v>4.5845</v>
      </c>
      <c r="AT103" s="2" t="n">
        <v>0.41</v>
      </c>
      <c r="AU103" s="2" t="n">
        <v>4.6445</v>
      </c>
    </row>
    <row r="104" customFormat="false" ht="12.75" hidden="false" customHeight="false" outlineLevel="0" collapsed="false">
      <c r="A104" s="354" t="n">
        <v>39326</v>
      </c>
      <c r="B104" s="2" t="n">
        <v>45.32</v>
      </c>
      <c r="C104" s="2" t="n">
        <v>48.32</v>
      </c>
      <c r="D104" s="2" t="n">
        <v>43.94</v>
      </c>
      <c r="E104" s="2" t="n">
        <v>50.69</v>
      </c>
      <c r="F104" s="2" t="n">
        <v>46.71</v>
      </c>
      <c r="G104" s="2" t="n">
        <v>49.96</v>
      </c>
      <c r="I104" s="2" t="n">
        <v>39.85</v>
      </c>
      <c r="R104" s="2" t="n">
        <v>40.9593795597152</v>
      </c>
      <c r="AI104" s="1"/>
      <c r="AJ104" s="15"/>
      <c r="AL104" s="2" t="n">
        <v>40026</v>
      </c>
      <c r="AM104" s="2" t="n">
        <v>4.1195</v>
      </c>
      <c r="AN104" s="2" t="n">
        <v>0.45</v>
      </c>
      <c r="AO104" s="2" t="n">
        <v>4.5695</v>
      </c>
      <c r="AP104" s="2" t="n">
        <v>0.13</v>
      </c>
      <c r="AQ104" s="2" t="n">
        <v>4.2495</v>
      </c>
      <c r="AR104" s="2" t="n">
        <v>0.35</v>
      </c>
      <c r="AS104" s="2" t="n">
        <v>4.4695</v>
      </c>
      <c r="AT104" s="2" t="n">
        <v>0.41</v>
      </c>
      <c r="AU104" s="2" t="n">
        <v>4.5295</v>
      </c>
    </row>
    <row r="105" customFormat="false" ht="12.75" hidden="false" customHeight="false" outlineLevel="0" collapsed="false">
      <c r="A105" s="354" t="n">
        <v>39356</v>
      </c>
      <c r="B105" s="2" t="n">
        <v>39.34</v>
      </c>
      <c r="C105" s="2" t="n">
        <v>41.92</v>
      </c>
      <c r="D105" s="2" t="n">
        <v>40.01</v>
      </c>
      <c r="E105" s="2" t="n">
        <v>42.33</v>
      </c>
      <c r="F105" s="2" t="n">
        <v>40.91</v>
      </c>
      <c r="G105" s="2" t="n">
        <v>41.92</v>
      </c>
      <c r="I105" s="2" t="n">
        <v>40.1</v>
      </c>
      <c r="R105" s="2" t="n">
        <v>40.9637981105994</v>
      </c>
      <c r="AI105" s="1"/>
      <c r="AJ105" s="15"/>
      <c r="AL105" s="2" t="n">
        <v>40057</v>
      </c>
      <c r="AM105" s="2" t="n">
        <v>3.9725</v>
      </c>
      <c r="AN105" s="2" t="n">
        <v>0.415</v>
      </c>
      <c r="AO105" s="2" t="n">
        <v>4.3875</v>
      </c>
      <c r="AP105" s="2" t="n">
        <v>0.13</v>
      </c>
      <c r="AQ105" s="2" t="n">
        <v>4.1025</v>
      </c>
      <c r="AR105" s="2" t="n">
        <v>0.315</v>
      </c>
      <c r="AS105" s="2" t="n">
        <v>4.2875</v>
      </c>
      <c r="AT105" s="2" t="n">
        <v>0.36</v>
      </c>
      <c r="AU105" s="2" t="n">
        <v>4.3325</v>
      </c>
    </row>
    <row r="106" customFormat="false" ht="12.75" hidden="false" customHeight="false" outlineLevel="0" collapsed="false">
      <c r="A106" s="354" t="n">
        <v>39387</v>
      </c>
      <c r="B106" s="2" t="n">
        <v>38.49</v>
      </c>
      <c r="C106" s="2" t="n">
        <v>39.43</v>
      </c>
      <c r="D106" s="2" t="n">
        <v>37.6</v>
      </c>
      <c r="E106" s="2" t="n">
        <v>40.17</v>
      </c>
      <c r="F106" s="2" t="n">
        <v>41.05</v>
      </c>
      <c r="G106" s="2" t="n">
        <v>40.8</v>
      </c>
      <c r="I106" s="2" t="n">
        <v>36.1</v>
      </c>
      <c r="R106" s="2" t="n">
        <v>43.6702381582107</v>
      </c>
      <c r="AI106" s="1"/>
      <c r="AJ106" s="15"/>
      <c r="AL106" s="2" t="n">
        <v>40087</v>
      </c>
      <c r="AM106" s="2" t="n">
        <v>3.8075</v>
      </c>
      <c r="AN106" s="2" t="n">
        <v>0.46</v>
      </c>
      <c r="AO106" s="2" t="n">
        <v>4.2675</v>
      </c>
      <c r="AP106" s="2" t="n">
        <v>0.13</v>
      </c>
      <c r="AQ106" s="2" t="n">
        <v>3.9375</v>
      </c>
      <c r="AR106" s="2" t="n">
        <v>0.36</v>
      </c>
      <c r="AS106" s="2" t="n">
        <v>4.1675</v>
      </c>
      <c r="AT106" s="2" t="n">
        <v>0.4</v>
      </c>
      <c r="AU106" s="2" t="n">
        <v>4.2075</v>
      </c>
    </row>
    <row r="107" customFormat="false" ht="12.75" hidden="false" customHeight="false" outlineLevel="0" collapsed="false">
      <c r="A107" s="354" t="n">
        <v>39417</v>
      </c>
      <c r="B107" s="2" t="n">
        <v>38.49</v>
      </c>
      <c r="C107" s="2" t="n">
        <v>41</v>
      </c>
      <c r="D107" s="2" t="n">
        <v>39.11</v>
      </c>
      <c r="E107" s="2" t="n">
        <v>42.64</v>
      </c>
      <c r="F107" s="2" t="n">
        <v>41.48</v>
      </c>
      <c r="G107" s="2" t="n">
        <v>40.66</v>
      </c>
      <c r="I107" s="2" t="n">
        <v>38.85</v>
      </c>
      <c r="R107" s="2" t="n">
        <v>45.585279606183</v>
      </c>
      <c r="AI107" s="1"/>
      <c r="AJ107" s="15"/>
      <c r="AL107" s="2" t="n">
        <v>40118</v>
      </c>
      <c r="AM107" s="2" t="n">
        <v>3.8025</v>
      </c>
      <c r="AN107" s="2" t="n">
        <v>0.56</v>
      </c>
      <c r="AO107" s="2" t="n">
        <v>4.3625</v>
      </c>
      <c r="AP107" s="2" t="n">
        <v>0.13</v>
      </c>
      <c r="AQ107" s="2" t="n">
        <v>3.9325</v>
      </c>
      <c r="AR107" s="2" t="n">
        <v>0.46</v>
      </c>
      <c r="AS107" s="2" t="n">
        <v>4.2625</v>
      </c>
      <c r="AT107" s="2" t="n">
        <v>0.73</v>
      </c>
      <c r="AU107" s="2" t="n">
        <v>4.5325</v>
      </c>
    </row>
    <row r="108" customFormat="false" ht="12.75" hidden="false" customHeight="false" outlineLevel="0" collapsed="false">
      <c r="A108" s="354" t="n">
        <v>39448</v>
      </c>
      <c r="B108" s="2" t="n">
        <v>38.97</v>
      </c>
      <c r="C108" s="2" t="n">
        <v>43.41</v>
      </c>
      <c r="D108" s="2" t="n">
        <v>41.01</v>
      </c>
      <c r="E108" s="2" t="n">
        <v>42.91</v>
      </c>
      <c r="F108" s="2" t="n">
        <v>42.11</v>
      </c>
      <c r="G108" s="2" t="n">
        <v>41.43</v>
      </c>
      <c r="I108" s="2" t="n">
        <v>29.2</v>
      </c>
      <c r="R108" s="2" t="n">
        <v>46.7843954001786</v>
      </c>
      <c r="AI108" s="1"/>
      <c r="AJ108" s="15"/>
      <c r="AL108" s="2" t="n">
        <v>40148</v>
      </c>
      <c r="AM108" s="2" t="n">
        <v>3.8405</v>
      </c>
      <c r="AN108" s="2" t="n">
        <v>0.77</v>
      </c>
      <c r="AO108" s="2" t="n">
        <v>4.6105</v>
      </c>
      <c r="AP108" s="2" t="n">
        <v>0.13</v>
      </c>
      <c r="AQ108" s="2" t="n">
        <v>3.9705</v>
      </c>
      <c r="AR108" s="2" t="n">
        <v>0.77</v>
      </c>
      <c r="AS108" s="2" t="n">
        <v>4.6105</v>
      </c>
      <c r="AT108" s="2" t="n">
        <v>0.98</v>
      </c>
      <c r="AU108" s="2" t="n">
        <v>4.8205</v>
      </c>
    </row>
    <row r="109" customFormat="false" ht="12.75" hidden="false" customHeight="false" outlineLevel="0" collapsed="false">
      <c r="A109" s="354" t="n">
        <v>39479</v>
      </c>
      <c r="B109" s="2" t="n">
        <v>38.7</v>
      </c>
      <c r="C109" s="2" t="n">
        <v>42.54</v>
      </c>
      <c r="D109" s="2" t="n">
        <v>40.17</v>
      </c>
      <c r="E109" s="2" t="n">
        <v>42.35</v>
      </c>
      <c r="F109" s="2" t="n">
        <v>41.33</v>
      </c>
      <c r="G109" s="2" t="n">
        <v>41.16</v>
      </c>
      <c r="I109" s="2" t="n">
        <v>31.45</v>
      </c>
      <c r="R109" s="2" t="n">
        <v>45.3438196445942</v>
      </c>
      <c r="AI109" s="1"/>
      <c r="AJ109" s="15"/>
      <c r="AL109" s="2" t="n">
        <v>40179</v>
      </c>
      <c r="AM109" s="2" t="n">
        <v>3.8855</v>
      </c>
      <c r="AN109" s="2" t="n">
        <v>1.04</v>
      </c>
      <c r="AO109" s="2" t="n">
        <v>4.9255</v>
      </c>
      <c r="AP109" s="2" t="n">
        <v>0.045</v>
      </c>
      <c r="AQ109" s="2" t="n">
        <v>3.9305</v>
      </c>
      <c r="AR109" s="2" t="n">
        <v>1.04</v>
      </c>
      <c r="AS109" s="2" t="n">
        <v>4.9255</v>
      </c>
      <c r="AT109" s="2" t="n">
        <v>1.6</v>
      </c>
      <c r="AU109" s="2" t="n">
        <v>5.4855</v>
      </c>
    </row>
    <row r="110" customFormat="false" ht="12.75" hidden="false" customHeight="false" outlineLevel="0" collapsed="false">
      <c r="A110" s="354" t="n">
        <v>39508</v>
      </c>
      <c r="B110" s="2" t="n">
        <v>38.71</v>
      </c>
      <c r="C110" s="2" t="n">
        <v>40.05</v>
      </c>
      <c r="D110" s="2" t="n">
        <v>37.63</v>
      </c>
      <c r="E110" s="2" t="n">
        <v>41.22</v>
      </c>
      <c r="F110" s="2" t="n">
        <v>40.54</v>
      </c>
      <c r="G110" s="2" t="n">
        <v>41.17</v>
      </c>
      <c r="I110" s="2" t="n">
        <v>28.45</v>
      </c>
      <c r="R110" s="2" t="n">
        <v>43.5002806936113</v>
      </c>
      <c r="AI110" s="1"/>
      <c r="AJ110" s="15"/>
      <c r="AL110" s="2" t="n">
        <v>40210</v>
      </c>
      <c r="AM110" s="2" t="n">
        <v>3.9235</v>
      </c>
      <c r="AN110" s="2" t="n">
        <v>1.04</v>
      </c>
      <c r="AO110" s="2" t="n">
        <v>4.9635</v>
      </c>
      <c r="AP110" s="2" t="n">
        <v>0.045</v>
      </c>
      <c r="AQ110" s="2" t="n">
        <v>3.9685</v>
      </c>
      <c r="AR110" s="2" t="n">
        <v>1.04</v>
      </c>
      <c r="AS110" s="2" t="n">
        <v>4.9635</v>
      </c>
      <c r="AT110" s="2" t="n">
        <v>1.6</v>
      </c>
      <c r="AU110" s="2" t="n">
        <v>5.5235</v>
      </c>
    </row>
    <row r="111" customFormat="false" ht="12.75" hidden="false" customHeight="false" outlineLevel="0" collapsed="false">
      <c r="A111" s="354" t="n">
        <v>39539</v>
      </c>
      <c r="B111" s="2" t="n">
        <v>38.44</v>
      </c>
      <c r="C111" s="2" t="n">
        <v>40.21</v>
      </c>
      <c r="D111" s="2" t="n">
        <v>35.95</v>
      </c>
      <c r="E111" s="2" t="n">
        <v>40.1</v>
      </c>
      <c r="F111" s="2" t="n">
        <v>40.28</v>
      </c>
      <c r="G111" s="2" t="n">
        <v>40.91</v>
      </c>
      <c r="I111" s="2" t="n">
        <v>35.45</v>
      </c>
      <c r="R111" s="2" t="n">
        <v>40.7387535558548</v>
      </c>
      <c r="AI111" s="1"/>
      <c r="AJ111" s="15"/>
      <c r="AL111" s="2" t="n">
        <v>40238</v>
      </c>
      <c r="AM111" s="2" t="n">
        <v>3.9175</v>
      </c>
      <c r="AN111" s="2" t="n">
        <v>0.54</v>
      </c>
      <c r="AO111" s="2" t="n">
        <v>4.4575</v>
      </c>
      <c r="AP111" s="2" t="n">
        <v>0.045</v>
      </c>
      <c r="AQ111" s="2" t="n">
        <v>3.9625</v>
      </c>
      <c r="AR111" s="2" t="n">
        <v>0.54</v>
      </c>
      <c r="AS111" s="2" t="n">
        <v>4.4575</v>
      </c>
      <c r="AT111" s="2" t="n">
        <v>0.72</v>
      </c>
      <c r="AU111" s="2" t="n">
        <v>4.6375</v>
      </c>
    </row>
    <row r="112" customFormat="false" ht="12.75" hidden="false" customHeight="false" outlineLevel="0" collapsed="false">
      <c r="A112" s="354" t="n">
        <v>39569</v>
      </c>
      <c r="B112" s="2" t="n">
        <v>38.45</v>
      </c>
      <c r="C112" s="2" t="n">
        <v>38.16</v>
      </c>
      <c r="D112" s="2" t="n">
        <v>33.98</v>
      </c>
      <c r="E112" s="2" t="n">
        <v>40.1</v>
      </c>
      <c r="F112" s="2" t="n">
        <v>40.55</v>
      </c>
      <c r="G112" s="2" t="n">
        <v>40.92</v>
      </c>
      <c r="I112" s="2" t="n">
        <v>35.45</v>
      </c>
      <c r="R112" s="2" t="n">
        <v>40.68009930236</v>
      </c>
      <c r="AI112" s="1"/>
      <c r="AJ112" s="15"/>
      <c r="AL112" s="2" t="n">
        <v>40269</v>
      </c>
      <c r="AM112" s="2" t="n">
        <v>3.9175</v>
      </c>
      <c r="AN112" s="2" t="n">
        <v>0.36</v>
      </c>
      <c r="AO112" s="2" t="n">
        <v>4.2775</v>
      </c>
      <c r="AP112" s="2" t="n">
        <v>0.045</v>
      </c>
      <c r="AQ112" s="2" t="n">
        <v>3.9625</v>
      </c>
      <c r="AR112" s="2" t="n">
        <v>0.36</v>
      </c>
      <c r="AS112" s="2" t="n">
        <v>4.2775</v>
      </c>
      <c r="AT112" s="2" t="n">
        <v>0.38</v>
      </c>
      <c r="AU112" s="2" t="n">
        <v>4.2975</v>
      </c>
    </row>
    <row r="113" customFormat="false" ht="12.75" hidden="false" customHeight="false" outlineLevel="0" collapsed="false">
      <c r="A113" s="354" t="n">
        <v>39600</v>
      </c>
      <c r="B113" s="2" t="n">
        <v>40.82</v>
      </c>
      <c r="C113" s="2" t="n">
        <v>38.91</v>
      </c>
      <c r="D113" s="2" t="n">
        <v>34.69</v>
      </c>
      <c r="E113" s="2" t="n">
        <v>42.64</v>
      </c>
      <c r="F113" s="2" t="n">
        <v>42.91</v>
      </c>
      <c r="G113" s="2" t="n">
        <v>44.56</v>
      </c>
      <c r="I113" s="2" t="n">
        <v>41.45</v>
      </c>
      <c r="R113" s="2" t="n">
        <v>41.1623292942035</v>
      </c>
      <c r="AI113" s="1"/>
      <c r="AJ113" s="15"/>
      <c r="AL113" s="2" t="n">
        <v>40299</v>
      </c>
      <c r="AM113" s="2" t="n">
        <v>4.0875</v>
      </c>
      <c r="AN113" s="2" t="n">
        <v>0.325</v>
      </c>
      <c r="AO113" s="2" t="n">
        <v>4.4125</v>
      </c>
      <c r="AP113" s="2" t="n">
        <v>0.045</v>
      </c>
      <c r="AQ113" s="2" t="n">
        <v>4.1325</v>
      </c>
      <c r="AR113" s="2" t="n">
        <v>0.325</v>
      </c>
      <c r="AS113" s="2" t="n">
        <v>4.4125</v>
      </c>
      <c r="AT113" s="2" t="n">
        <v>0.33</v>
      </c>
      <c r="AU113" s="2" t="n">
        <v>4.4175</v>
      </c>
    </row>
    <row r="114" customFormat="false" ht="12.75" hidden="false" customHeight="false" outlineLevel="0" collapsed="false">
      <c r="A114" s="354" t="n">
        <v>39630</v>
      </c>
      <c r="B114" s="2" t="n">
        <v>48.47</v>
      </c>
      <c r="C114" s="2" t="n">
        <v>50.38</v>
      </c>
      <c r="D114" s="2" t="n">
        <v>44.98</v>
      </c>
      <c r="E114" s="2" t="n">
        <v>48.28</v>
      </c>
      <c r="F114" s="2" t="n">
        <v>50.25</v>
      </c>
      <c r="G114" s="2" t="n">
        <v>52.94</v>
      </c>
      <c r="I114" s="2" t="n">
        <v>48.45</v>
      </c>
      <c r="R114" s="2" t="n">
        <v>41.7325363938263</v>
      </c>
      <c r="AI114" s="1"/>
      <c r="AJ114" s="15"/>
      <c r="AL114" s="2" t="n">
        <v>40330</v>
      </c>
      <c r="AM114" s="2" t="n">
        <v>4.2395</v>
      </c>
      <c r="AN114" s="2" t="n">
        <v>0.335</v>
      </c>
      <c r="AO114" s="2" t="n">
        <v>4.5745</v>
      </c>
      <c r="AP114" s="2" t="n">
        <v>0.045</v>
      </c>
      <c r="AQ114" s="2" t="n">
        <v>4.2845</v>
      </c>
      <c r="AR114" s="2" t="n">
        <v>0.335</v>
      </c>
      <c r="AS114" s="2" t="n">
        <v>4.5745</v>
      </c>
      <c r="AT114" s="2" t="n">
        <v>0.37</v>
      </c>
      <c r="AU114" s="2" t="n">
        <v>4.6095</v>
      </c>
    </row>
    <row r="115" customFormat="false" ht="12.75" hidden="false" customHeight="false" outlineLevel="0" collapsed="false">
      <c r="A115" s="354" t="n">
        <v>39661</v>
      </c>
      <c r="B115" s="2" t="n">
        <v>51.91</v>
      </c>
      <c r="C115" s="2" t="n">
        <v>54.51</v>
      </c>
      <c r="D115" s="2" t="n">
        <v>49.5</v>
      </c>
      <c r="E115" s="2" t="n">
        <v>53.36</v>
      </c>
      <c r="F115" s="2" t="n">
        <v>53.52</v>
      </c>
      <c r="G115" s="2" t="n">
        <v>57.39</v>
      </c>
      <c r="I115" s="2" t="n">
        <v>57.45</v>
      </c>
      <c r="R115" s="2" t="n">
        <v>42.214924902429</v>
      </c>
      <c r="AI115" s="1"/>
      <c r="AJ115" s="15"/>
      <c r="AL115" s="2" t="n">
        <v>40360</v>
      </c>
      <c r="AM115" s="2" t="n">
        <v>4.3395</v>
      </c>
      <c r="AN115" s="2" t="n">
        <v>0.45</v>
      </c>
      <c r="AO115" s="2" t="n">
        <v>4.7895</v>
      </c>
      <c r="AP115" s="2" t="n">
        <v>0.045</v>
      </c>
      <c r="AQ115" s="2" t="n">
        <v>4.3845</v>
      </c>
      <c r="AR115" s="2" t="n">
        <v>0.35</v>
      </c>
      <c r="AS115" s="2" t="n">
        <v>4.6895</v>
      </c>
      <c r="AT115" s="2" t="n">
        <v>0.41</v>
      </c>
      <c r="AU115" s="2" t="n">
        <v>4.7495</v>
      </c>
    </row>
    <row r="116" customFormat="false" ht="12.75" hidden="false" customHeight="false" outlineLevel="0" collapsed="false">
      <c r="A116" s="354" t="n">
        <v>39692</v>
      </c>
      <c r="B116" s="2" t="n">
        <v>45.31</v>
      </c>
      <c r="C116" s="2" t="n">
        <v>48.93</v>
      </c>
      <c r="D116" s="2" t="n">
        <v>44.14</v>
      </c>
      <c r="E116" s="2" t="n">
        <v>50.54</v>
      </c>
      <c r="F116" s="2" t="n">
        <v>46.71</v>
      </c>
      <c r="G116" s="2" t="n">
        <v>49.78</v>
      </c>
      <c r="I116" s="2" t="n">
        <v>40.2</v>
      </c>
      <c r="R116" s="2" t="n">
        <v>42.1438557915155</v>
      </c>
      <c r="AI116" s="1"/>
      <c r="AJ116" s="15"/>
      <c r="AL116" s="2" t="n">
        <v>40391</v>
      </c>
      <c r="AM116" s="2" t="n">
        <v>4.2245</v>
      </c>
      <c r="AN116" s="2" t="n">
        <v>0.45</v>
      </c>
      <c r="AO116" s="2" t="n">
        <v>4.6745</v>
      </c>
      <c r="AP116" s="2" t="n">
        <v>0.13</v>
      </c>
      <c r="AQ116" s="2" t="n">
        <v>4.3545</v>
      </c>
      <c r="AR116" s="2" t="n">
        <v>0.35</v>
      </c>
      <c r="AS116" s="2" t="n">
        <v>4.5745</v>
      </c>
      <c r="AT116" s="2" t="n">
        <v>0.41</v>
      </c>
      <c r="AU116" s="2" t="n">
        <v>4.6345</v>
      </c>
    </row>
    <row r="117" customFormat="false" ht="12.75" hidden="false" customHeight="false" outlineLevel="0" collapsed="false">
      <c r="A117" s="354" t="n">
        <v>39722</v>
      </c>
      <c r="B117" s="2" t="n">
        <v>39.77</v>
      </c>
      <c r="C117" s="2" t="n">
        <v>42.92</v>
      </c>
      <c r="D117" s="2" t="n">
        <v>40.48</v>
      </c>
      <c r="E117" s="2" t="n">
        <v>42.78</v>
      </c>
      <c r="F117" s="2" t="n">
        <v>41.34</v>
      </c>
      <c r="G117" s="2" t="n">
        <v>42.35</v>
      </c>
      <c r="I117" s="2" t="n">
        <v>40.45</v>
      </c>
      <c r="R117" s="2" t="n">
        <v>42.1480929565873</v>
      </c>
      <c r="AI117" s="1"/>
      <c r="AJ117" s="15"/>
      <c r="AL117" s="2" t="n">
        <v>40422</v>
      </c>
      <c r="AM117" s="2" t="n">
        <v>4.0775</v>
      </c>
      <c r="AN117" s="2" t="n">
        <v>0.415</v>
      </c>
      <c r="AO117" s="2" t="n">
        <v>4.4925</v>
      </c>
      <c r="AP117" s="2" t="n">
        <v>0.13</v>
      </c>
      <c r="AQ117" s="2" t="n">
        <v>4.2075</v>
      </c>
      <c r="AR117" s="2" t="n">
        <v>0.315</v>
      </c>
      <c r="AS117" s="2" t="n">
        <v>4.3925</v>
      </c>
      <c r="AT117" s="2" t="n">
        <v>0.36</v>
      </c>
      <c r="AU117" s="2" t="n">
        <v>4.4375</v>
      </c>
    </row>
    <row r="118" customFormat="false" ht="12.75" hidden="false" customHeight="false" outlineLevel="0" collapsed="false">
      <c r="A118" s="354" t="n">
        <v>39753</v>
      </c>
      <c r="B118" s="2" t="n">
        <v>38.99</v>
      </c>
      <c r="C118" s="2" t="n">
        <v>40.57</v>
      </c>
      <c r="D118" s="2" t="n">
        <v>38.23</v>
      </c>
      <c r="E118" s="2" t="n">
        <v>40.69</v>
      </c>
      <c r="F118" s="2" t="n">
        <v>41.47</v>
      </c>
      <c r="G118" s="2" t="n">
        <v>41.32</v>
      </c>
      <c r="I118" s="2" t="n">
        <v>36.45</v>
      </c>
      <c r="R118" s="2" t="n">
        <v>44.615971957357</v>
      </c>
      <c r="AI118" s="1"/>
      <c r="AJ118" s="15"/>
      <c r="AL118" s="2" t="n">
        <v>40452</v>
      </c>
      <c r="AM118" s="2" t="n">
        <v>3.9125</v>
      </c>
      <c r="AN118" s="2" t="n">
        <v>0.46</v>
      </c>
      <c r="AO118" s="2" t="n">
        <v>4.3725</v>
      </c>
      <c r="AP118" s="2" t="n">
        <v>0.13</v>
      </c>
      <c r="AQ118" s="2" t="n">
        <v>4.0425</v>
      </c>
      <c r="AR118" s="2" t="n">
        <v>0.36</v>
      </c>
      <c r="AS118" s="2" t="n">
        <v>4.2725</v>
      </c>
      <c r="AT118" s="2" t="n">
        <v>0.4</v>
      </c>
      <c r="AU118" s="2" t="n">
        <v>4.3125</v>
      </c>
    </row>
    <row r="119" customFormat="false" ht="12.75" hidden="false" customHeight="false" outlineLevel="0" collapsed="false">
      <c r="A119" s="354" t="n">
        <v>39783</v>
      </c>
      <c r="B119" s="2" t="n">
        <v>38.99</v>
      </c>
      <c r="C119" s="2" t="n">
        <v>42.05</v>
      </c>
      <c r="D119" s="2" t="n">
        <v>39.64</v>
      </c>
      <c r="E119" s="2" t="n">
        <v>43.07</v>
      </c>
      <c r="F119" s="2" t="n">
        <v>41.87</v>
      </c>
      <c r="G119" s="2" t="n">
        <v>41.19</v>
      </c>
      <c r="I119" s="2" t="n">
        <v>39.2</v>
      </c>
      <c r="R119" s="2" t="n">
        <v>46.5597869562626</v>
      </c>
      <c r="AI119" s="1"/>
      <c r="AJ119" s="15"/>
      <c r="AL119" s="2" t="n">
        <v>40483</v>
      </c>
      <c r="AM119" s="2" t="n">
        <v>3.9075</v>
      </c>
      <c r="AN119" s="2" t="n">
        <v>0.56</v>
      </c>
      <c r="AO119" s="2" t="n">
        <v>4.4675</v>
      </c>
      <c r="AP119" s="2" t="n">
        <v>0.13</v>
      </c>
      <c r="AQ119" s="2" t="n">
        <v>4.0375</v>
      </c>
      <c r="AR119" s="2" t="n">
        <v>0.46</v>
      </c>
      <c r="AS119" s="2" t="n">
        <v>4.3675</v>
      </c>
      <c r="AT119" s="2" t="n">
        <v>0.73</v>
      </c>
      <c r="AU119" s="2" t="n">
        <v>4.6375</v>
      </c>
    </row>
    <row r="120" customFormat="false" ht="12.75" hidden="false" customHeight="false" outlineLevel="0" collapsed="false">
      <c r="A120" s="354" t="n">
        <v>39814</v>
      </c>
      <c r="B120" s="2" t="n">
        <v>39.45</v>
      </c>
      <c r="C120" s="2" t="n">
        <v>44.46</v>
      </c>
      <c r="D120" s="2" t="n">
        <v>41.44</v>
      </c>
      <c r="E120" s="2" t="n">
        <v>43.35</v>
      </c>
      <c r="F120" s="2" t="n">
        <v>42.47</v>
      </c>
      <c r="G120" s="2" t="n">
        <v>41.92</v>
      </c>
      <c r="I120" s="2" t="n">
        <v>29.7</v>
      </c>
      <c r="R120" s="2" t="n">
        <v>47.8210011829433</v>
      </c>
      <c r="AI120" s="1"/>
      <c r="AJ120" s="15"/>
      <c r="AL120" s="2" t="n">
        <v>40513</v>
      </c>
      <c r="AM120" s="2" t="n">
        <v>3.9455</v>
      </c>
      <c r="AN120" s="2" t="n">
        <v>0.77</v>
      </c>
      <c r="AO120" s="2" t="n">
        <v>4.7155</v>
      </c>
      <c r="AP120" s="2" t="n">
        <v>0.13</v>
      </c>
      <c r="AQ120" s="2" t="n">
        <v>4.0755</v>
      </c>
      <c r="AR120" s="2" t="n">
        <v>0.77</v>
      </c>
      <c r="AS120" s="2" t="n">
        <v>4.7155</v>
      </c>
      <c r="AT120" s="2" t="n">
        <v>0.98</v>
      </c>
      <c r="AU120" s="2" t="n">
        <v>4.9255</v>
      </c>
    </row>
    <row r="121" customFormat="false" ht="12.75" hidden="false" customHeight="false" outlineLevel="0" collapsed="false">
      <c r="A121" s="354" t="n">
        <v>39845</v>
      </c>
      <c r="B121" s="2" t="n">
        <v>39.2</v>
      </c>
      <c r="C121" s="2" t="n">
        <v>43.64</v>
      </c>
      <c r="D121" s="2" t="n">
        <v>40.66</v>
      </c>
      <c r="E121" s="2" t="n">
        <v>42.83</v>
      </c>
      <c r="F121" s="2" t="n">
        <v>41.74</v>
      </c>
      <c r="G121" s="2" t="n">
        <v>41.67</v>
      </c>
      <c r="I121" s="2" t="n">
        <v>31.95</v>
      </c>
      <c r="R121" s="2" t="n">
        <v>46.4046130641133</v>
      </c>
      <c r="AI121" s="1"/>
      <c r="AJ121" s="15"/>
      <c r="AL121" s="2" t="n">
        <v>40544</v>
      </c>
      <c r="AM121" s="2" t="n">
        <v>3.9905</v>
      </c>
      <c r="AN121" s="2" t="n">
        <v>1.04</v>
      </c>
      <c r="AO121" s="2" t="n">
        <v>5.0305</v>
      </c>
      <c r="AP121" s="2" t="n">
        <v>0.045</v>
      </c>
      <c r="AQ121" s="2" t="n">
        <v>4.0355</v>
      </c>
      <c r="AR121" s="2" t="n">
        <v>1.04</v>
      </c>
      <c r="AS121" s="2" t="n">
        <v>5.0305</v>
      </c>
      <c r="AT121" s="2" t="n">
        <v>1.6</v>
      </c>
      <c r="AU121" s="2" t="n">
        <v>5.5905</v>
      </c>
    </row>
    <row r="122" customFormat="false" ht="12.75" hidden="false" customHeight="false" outlineLevel="0" collapsed="false">
      <c r="A122" s="354" t="n">
        <v>39873</v>
      </c>
      <c r="B122" s="2" t="n">
        <v>39.21</v>
      </c>
      <c r="C122" s="2" t="n">
        <v>41.3</v>
      </c>
      <c r="D122" s="2" t="n">
        <v>38.3</v>
      </c>
      <c r="E122" s="2" t="n">
        <v>41.78</v>
      </c>
      <c r="F122" s="2" t="n">
        <v>41.02</v>
      </c>
      <c r="G122" s="2" t="n">
        <v>41.68</v>
      </c>
      <c r="I122" s="2" t="n">
        <v>28.95</v>
      </c>
      <c r="R122" s="2" t="n">
        <v>44.5797677294431</v>
      </c>
      <c r="AI122" s="1"/>
      <c r="AJ122" s="15"/>
      <c r="AL122" s="2" t="n">
        <v>40575</v>
      </c>
      <c r="AM122" s="2" t="n">
        <v>4.0285</v>
      </c>
      <c r="AN122" s="2" t="n">
        <v>1.04</v>
      </c>
      <c r="AO122" s="2" t="n">
        <v>5.0685</v>
      </c>
      <c r="AP122" s="2" t="n">
        <v>0.045</v>
      </c>
      <c r="AQ122" s="2" t="n">
        <v>4.0735</v>
      </c>
      <c r="AR122" s="2" t="n">
        <v>1.04</v>
      </c>
      <c r="AS122" s="2" t="n">
        <v>5.0685</v>
      </c>
      <c r="AT122" s="2" t="n">
        <v>1.6</v>
      </c>
      <c r="AU122" s="2" t="n">
        <v>5.6285</v>
      </c>
    </row>
    <row r="123" customFormat="false" ht="12.75" hidden="false" customHeight="false" outlineLevel="0" collapsed="false">
      <c r="A123" s="354" t="n">
        <v>39904</v>
      </c>
      <c r="B123" s="2" t="n">
        <v>38.96</v>
      </c>
      <c r="C123" s="2" t="n">
        <v>41.45</v>
      </c>
      <c r="D123" s="2" t="n">
        <v>36.73</v>
      </c>
      <c r="E123" s="2" t="n">
        <v>40.74</v>
      </c>
      <c r="F123" s="2" t="n">
        <v>40.78</v>
      </c>
      <c r="G123" s="2" t="n">
        <v>41.43</v>
      </c>
      <c r="I123" s="2" t="n">
        <v>36</v>
      </c>
      <c r="R123" s="2" t="n">
        <v>41.3920901123462</v>
      </c>
      <c r="AI123" s="1"/>
      <c r="AJ123" s="15"/>
      <c r="AL123" s="2" t="n">
        <v>40603</v>
      </c>
      <c r="AM123" s="2" t="n">
        <v>4.0225</v>
      </c>
      <c r="AN123" s="2" t="n">
        <v>0.54</v>
      </c>
      <c r="AO123" s="2" t="n">
        <v>4.5625</v>
      </c>
      <c r="AP123" s="2" t="n">
        <v>0.045</v>
      </c>
      <c r="AQ123" s="2" t="n">
        <v>4.0675</v>
      </c>
      <c r="AR123" s="2" t="n">
        <v>0.54</v>
      </c>
      <c r="AS123" s="2" t="n">
        <v>4.5625</v>
      </c>
      <c r="AT123" s="2" t="n">
        <v>0.72</v>
      </c>
      <c r="AU123" s="2" t="n">
        <v>4.7425</v>
      </c>
    </row>
    <row r="124" customFormat="false" ht="12.75" hidden="false" customHeight="false" outlineLevel="0" collapsed="false">
      <c r="A124" s="354" t="n">
        <v>39934</v>
      </c>
      <c r="B124" s="2" t="n">
        <v>38.97</v>
      </c>
      <c r="C124" s="2" t="n">
        <v>39.52</v>
      </c>
      <c r="D124" s="2" t="n">
        <v>34.89</v>
      </c>
      <c r="E124" s="2" t="n">
        <v>40.74</v>
      </c>
      <c r="F124" s="2" t="n">
        <v>41.02</v>
      </c>
      <c r="G124" s="2" t="n">
        <v>41.44</v>
      </c>
      <c r="I124" s="2" t="n">
        <v>36</v>
      </c>
      <c r="R124" s="2" t="n">
        <v>41.3588485784519</v>
      </c>
      <c r="AI124" s="1"/>
      <c r="AJ124" s="15"/>
      <c r="AL124" s="2" t="n">
        <v>40634</v>
      </c>
      <c r="AM124" s="2" t="n">
        <v>4.0225</v>
      </c>
      <c r="AN124" s="2" t="n">
        <v>0.36</v>
      </c>
      <c r="AO124" s="2" t="n">
        <v>4.3825</v>
      </c>
      <c r="AP124" s="2" t="n">
        <v>0.045</v>
      </c>
      <c r="AQ124" s="2" t="n">
        <v>4.0675</v>
      </c>
      <c r="AR124" s="2" t="n">
        <v>0.36</v>
      </c>
      <c r="AS124" s="2" t="n">
        <v>4.3825</v>
      </c>
      <c r="AT124" s="2" t="n">
        <v>0.38</v>
      </c>
      <c r="AU124" s="2" t="n">
        <v>4.4025</v>
      </c>
    </row>
    <row r="125" customFormat="false" ht="12.75" hidden="false" customHeight="false" outlineLevel="0" collapsed="false">
      <c r="A125" s="354" t="n">
        <v>39965</v>
      </c>
      <c r="B125" s="2" t="n">
        <v>41.17</v>
      </c>
      <c r="C125" s="2" t="n">
        <v>40.23</v>
      </c>
      <c r="D125" s="2" t="n">
        <v>35.55</v>
      </c>
      <c r="E125" s="2" t="n">
        <v>43.09</v>
      </c>
      <c r="F125" s="2" t="n">
        <v>43.21</v>
      </c>
      <c r="G125" s="2" t="n">
        <v>44.82</v>
      </c>
      <c r="I125" s="2" t="n">
        <v>42</v>
      </c>
      <c r="R125" s="2" t="n">
        <v>41.8709242347596</v>
      </c>
      <c r="AI125" s="1"/>
      <c r="AJ125" s="15"/>
      <c r="AL125" s="2" t="n">
        <v>40664</v>
      </c>
      <c r="AM125" s="2" t="n">
        <v>4.1925</v>
      </c>
      <c r="AN125" s="2" t="n">
        <v>0.325</v>
      </c>
      <c r="AO125" s="2" t="n">
        <v>4.5175</v>
      </c>
      <c r="AP125" s="2" t="n">
        <v>0.045</v>
      </c>
      <c r="AQ125" s="2" t="n">
        <v>4.2375</v>
      </c>
      <c r="AR125" s="2" t="n">
        <v>0.325</v>
      </c>
      <c r="AS125" s="2" t="n">
        <v>4.5175</v>
      </c>
      <c r="AT125" s="2" t="n">
        <v>0.33</v>
      </c>
      <c r="AU125" s="2" t="n">
        <v>4.5225</v>
      </c>
    </row>
    <row r="126" customFormat="false" ht="12.75" hidden="false" customHeight="false" outlineLevel="0" collapsed="false">
      <c r="A126" s="354" t="n">
        <v>39995</v>
      </c>
      <c r="B126" s="2" t="n">
        <v>48.26</v>
      </c>
      <c r="C126" s="2" t="n">
        <v>51.04</v>
      </c>
      <c r="D126" s="2" t="n">
        <v>45.14</v>
      </c>
      <c r="E126" s="2" t="n">
        <v>48.33</v>
      </c>
      <c r="F126" s="2" t="n">
        <v>50</v>
      </c>
      <c r="G126" s="2" t="n">
        <v>52.56</v>
      </c>
      <c r="I126" s="2" t="n">
        <v>49</v>
      </c>
      <c r="R126" s="2" t="n">
        <v>42.471843250398</v>
      </c>
      <c r="AI126" s="1"/>
      <c r="AJ126" s="15"/>
      <c r="AL126" s="2" t="n">
        <v>40695</v>
      </c>
      <c r="AM126" s="2" t="n">
        <v>4.3445</v>
      </c>
      <c r="AN126" s="2" t="n">
        <v>0.335</v>
      </c>
      <c r="AO126" s="2" t="n">
        <v>4.6795</v>
      </c>
      <c r="AP126" s="2" t="n">
        <v>0.045</v>
      </c>
      <c r="AQ126" s="2" t="n">
        <v>4.3895</v>
      </c>
      <c r="AR126" s="2" t="n">
        <v>0.335</v>
      </c>
      <c r="AS126" s="2" t="n">
        <v>4.6795</v>
      </c>
      <c r="AT126" s="2" t="n">
        <v>0.37</v>
      </c>
      <c r="AU126" s="2" t="n">
        <v>4.7145</v>
      </c>
    </row>
    <row r="127" customFormat="false" ht="12.75" hidden="false" customHeight="false" outlineLevel="0" collapsed="false">
      <c r="A127" s="354" t="n">
        <v>40026</v>
      </c>
      <c r="B127" s="2" t="n">
        <v>51.44</v>
      </c>
      <c r="C127" s="2" t="n">
        <v>54.92</v>
      </c>
      <c r="D127" s="2" t="n">
        <v>49.35</v>
      </c>
      <c r="E127" s="2" t="n">
        <v>53.03</v>
      </c>
      <c r="F127" s="2" t="n">
        <v>53.03</v>
      </c>
      <c r="G127" s="2" t="n">
        <v>56.67</v>
      </c>
      <c r="I127" s="2" t="n">
        <v>58</v>
      </c>
      <c r="R127" s="2" t="n">
        <v>42.9865935494902</v>
      </c>
      <c r="AI127" s="1"/>
      <c r="AJ127" s="15"/>
      <c r="AL127" s="2" t="n">
        <v>40725</v>
      </c>
      <c r="AM127" s="2" t="n">
        <v>4.447</v>
      </c>
      <c r="AN127" s="2" t="n">
        <v>0.45</v>
      </c>
      <c r="AO127" s="2" t="n">
        <v>4.897</v>
      </c>
      <c r="AP127" s="2" t="n">
        <v>0.045</v>
      </c>
      <c r="AQ127" s="2" t="n">
        <v>4.492</v>
      </c>
      <c r="AR127" s="2" t="n">
        <v>0.35</v>
      </c>
      <c r="AS127" s="2" t="n">
        <v>4.797</v>
      </c>
      <c r="AT127" s="2" t="n">
        <v>0.41</v>
      </c>
      <c r="AU127" s="2" t="n">
        <v>4.857</v>
      </c>
    </row>
    <row r="128" customFormat="false" ht="12.75" hidden="false" customHeight="false" outlineLevel="0" collapsed="false">
      <c r="A128" s="354" t="n">
        <v>40057</v>
      </c>
      <c r="B128" s="2" t="n">
        <v>45.33</v>
      </c>
      <c r="C128" s="2" t="n">
        <v>49.67</v>
      </c>
      <c r="D128" s="2" t="n">
        <v>44.36</v>
      </c>
      <c r="E128" s="2" t="n">
        <v>50.42</v>
      </c>
      <c r="F128" s="2" t="n">
        <v>46.73</v>
      </c>
      <c r="G128" s="2" t="n">
        <v>49.64</v>
      </c>
      <c r="I128" s="2" t="n">
        <v>40.7</v>
      </c>
      <c r="R128" s="2" t="n">
        <v>42.9448858042985</v>
      </c>
      <c r="AI128" s="1"/>
      <c r="AJ128" s="15"/>
      <c r="AL128" s="2" t="n">
        <v>40756</v>
      </c>
      <c r="AM128" s="2" t="n">
        <v>4.332</v>
      </c>
      <c r="AN128" s="2" t="n">
        <v>0.45</v>
      </c>
      <c r="AO128" s="2" t="n">
        <v>4.782</v>
      </c>
      <c r="AP128" s="2" t="n">
        <v>0.13</v>
      </c>
      <c r="AQ128" s="2" t="n">
        <v>4.462</v>
      </c>
      <c r="AR128" s="2" t="n">
        <v>0.35</v>
      </c>
      <c r="AS128" s="2" t="n">
        <v>4.682</v>
      </c>
      <c r="AT128" s="2" t="n">
        <v>0.41</v>
      </c>
      <c r="AU128" s="2" t="n">
        <v>4.742</v>
      </c>
    </row>
    <row r="129" customFormat="false" ht="12.75" hidden="false" customHeight="false" outlineLevel="0" collapsed="false">
      <c r="A129" s="354" t="n">
        <v>40087</v>
      </c>
      <c r="B129" s="2" t="n">
        <v>40.2</v>
      </c>
      <c r="C129" s="2" t="n">
        <v>44.01</v>
      </c>
      <c r="D129" s="2" t="n">
        <v>40.95</v>
      </c>
      <c r="E129" s="2" t="n">
        <v>43.23</v>
      </c>
      <c r="F129" s="2" t="n">
        <v>41.76</v>
      </c>
      <c r="G129" s="2" t="n">
        <v>42.77</v>
      </c>
      <c r="I129" s="2" t="n">
        <v>41</v>
      </c>
      <c r="R129" s="2" t="n">
        <v>42.9786349887963</v>
      </c>
      <c r="AI129" s="1"/>
      <c r="AJ129" s="15"/>
    </row>
    <row r="130" customFormat="false" ht="12.75" hidden="false" customHeight="false" outlineLevel="0" collapsed="false">
      <c r="A130" s="354" t="n">
        <v>40118</v>
      </c>
      <c r="B130" s="2" t="n">
        <v>39.47</v>
      </c>
      <c r="C130" s="2" t="n">
        <v>41.8</v>
      </c>
      <c r="D130" s="2" t="n">
        <v>38.86</v>
      </c>
      <c r="E130" s="2" t="n">
        <v>41.2</v>
      </c>
      <c r="F130" s="2" t="n">
        <v>41.88</v>
      </c>
      <c r="G130" s="2" t="n">
        <v>41.81</v>
      </c>
      <c r="I130" s="2" t="n">
        <v>37</v>
      </c>
      <c r="R130" s="2" t="n">
        <v>45.9346020260935</v>
      </c>
      <c r="AI130" s="1"/>
      <c r="AJ130" s="15"/>
    </row>
    <row r="131" customFormat="false" ht="12.75" hidden="false" customHeight="false" outlineLevel="0" collapsed="false">
      <c r="A131" s="354" t="n">
        <v>40148</v>
      </c>
      <c r="B131" s="2" t="n">
        <v>39.47</v>
      </c>
      <c r="C131" s="2" t="n">
        <v>43.2</v>
      </c>
      <c r="D131" s="2" t="n">
        <v>40.17</v>
      </c>
      <c r="E131" s="2" t="n">
        <v>43.5</v>
      </c>
      <c r="F131" s="2" t="n">
        <v>42.25</v>
      </c>
      <c r="G131" s="2" t="n">
        <v>41.69</v>
      </c>
      <c r="I131" s="2" t="n">
        <v>39.7</v>
      </c>
      <c r="R131" s="2" t="n">
        <v>47.903484317511</v>
      </c>
      <c r="AI131" s="1"/>
      <c r="AJ131" s="15"/>
    </row>
    <row r="132" customFormat="false" ht="12.75" hidden="false" customHeight="false" outlineLevel="0" collapsed="false">
      <c r="A132" s="354" t="n">
        <v>40179</v>
      </c>
      <c r="B132" s="2" t="n">
        <v>39.92</v>
      </c>
      <c r="C132" s="2" t="n">
        <v>45.52</v>
      </c>
      <c r="D132" s="2" t="n">
        <v>41.87</v>
      </c>
      <c r="E132" s="2" t="n">
        <v>43.78</v>
      </c>
      <c r="F132" s="2" t="n">
        <v>42.82</v>
      </c>
      <c r="G132" s="2" t="n">
        <v>42.34</v>
      </c>
      <c r="I132" s="2" t="n">
        <v>30.2</v>
      </c>
      <c r="R132" s="2" t="n">
        <v>49.2161275502683</v>
      </c>
      <c r="AI132" s="1"/>
      <c r="AJ132" s="15"/>
    </row>
    <row r="133" customFormat="false" ht="12.75" hidden="false" customHeight="false" outlineLevel="0" collapsed="false">
      <c r="A133" s="354" t="n">
        <v>40210</v>
      </c>
      <c r="B133" s="2" t="n">
        <v>39.69</v>
      </c>
      <c r="C133" s="2" t="n">
        <v>44.75</v>
      </c>
      <c r="D133" s="2" t="n">
        <v>41.14</v>
      </c>
      <c r="E133" s="2" t="n">
        <v>43.29</v>
      </c>
      <c r="F133" s="2" t="n">
        <v>42.15</v>
      </c>
      <c r="G133" s="2" t="n">
        <v>42.11</v>
      </c>
      <c r="I133" s="2" t="n">
        <v>32.45</v>
      </c>
      <c r="R133" s="2" t="n">
        <v>47.7946827357371</v>
      </c>
      <c r="AI133" s="1"/>
      <c r="AJ133" s="15"/>
    </row>
    <row r="134" customFormat="false" ht="12.75" hidden="false" customHeight="false" outlineLevel="0" collapsed="false">
      <c r="A134" s="354" t="n">
        <v>40238</v>
      </c>
      <c r="B134" s="2" t="n">
        <v>39.69</v>
      </c>
      <c r="C134" s="2" t="n">
        <v>42.54</v>
      </c>
      <c r="D134" s="2" t="n">
        <v>38.95</v>
      </c>
      <c r="E134" s="2" t="n">
        <v>42.33</v>
      </c>
      <c r="F134" s="2" t="n">
        <v>41.48</v>
      </c>
      <c r="G134" s="2" t="n">
        <v>42.12</v>
      </c>
      <c r="I134" s="2" t="n">
        <v>29.45</v>
      </c>
      <c r="R134" s="2" t="n">
        <v>45.9597099645558</v>
      </c>
      <c r="AI134" s="1"/>
      <c r="AJ134" s="15"/>
    </row>
    <row r="135" customFormat="false" ht="12.75" hidden="false" customHeight="false" outlineLevel="0" collapsed="false">
      <c r="A135" s="354" t="n">
        <v>40269</v>
      </c>
      <c r="B135" s="2" t="n">
        <v>39.47</v>
      </c>
      <c r="C135" s="2" t="n">
        <v>42.68</v>
      </c>
      <c r="D135" s="2" t="n">
        <v>37.49</v>
      </c>
      <c r="E135" s="2" t="n">
        <v>41.36</v>
      </c>
      <c r="F135" s="2" t="n">
        <v>41.25</v>
      </c>
      <c r="G135" s="2" t="n">
        <v>41.9</v>
      </c>
      <c r="I135" s="2" t="n">
        <v>36.75</v>
      </c>
      <c r="R135" s="2" t="n">
        <v>42.3026441376173</v>
      </c>
      <c r="AI135" s="1"/>
      <c r="AJ135" s="15"/>
    </row>
    <row r="136" customFormat="false" ht="12.75" hidden="false" customHeight="false" outlineLevel="0" collapsed="false">
      <c r="A136" s="354" t="n">
        <v>40299</v>
      </c>
      <c r="B136" s="2" t="n">
        <v>39.47</v>
      </c>
      <c r="C136" s="2" t="n">
        <v>40.87</v>
      </c>
      <c r="D136" s="2" t="n">
        <v>35.78</v>
      </c>
      <c r="E136" s="2" t="n">
        <v>41.36</v>
      </c>
      <c r="F136" s="2" t="n">
        <v>41.48</v>
      </c>
      <c r="G136" s="2" t="n">
        <v>41.9</v>
      </c>
      <c r="I136" s="2" t="n">
        <v>36.75</v>
      </c>
      <c r="R136" s="2" t="n">
        <v>42.2757237776637</v>
      </c>
      <c r="AI136" s="1"/>
      <c r="AJ136" s="15"/>
    </row>
    <row r="137" customFormat="false" ht="12.75" hidden="false" customHeight="false" outlineLevel="0" collapsed="false">
      <c r="A137" s="354" t="n">
        <v>40330</v>
      </c>
      <c r="B137" s="2" t="n">
        <v>41.51</v>
      </c>
      <c r="C137" s="2" t="n">
        <v>41.53</v>
      </c>
      <c r="D137" s="2" t="n">
        <v>36.39</v>
      </c>
      <c r="E137" s="2" t="n">
        <v>43.54</v>
      </c>
      <c r="F137" s="2" t="n">
        <v>43.5</v>
      </c>
      <c r="G137" s="2" t="n">
        <v>45.01</v>
      </c>
      <c r="I137" s="2" t="n">
        <v>42.75</v>
      </c>
      <c r="R137" s="2" t="n">
        <v>42.7997809622575</v>
      </c>
      <c r="AI137" s="1"/>
      <c r="AJ137" s="15"/>
    </row>
    <row r="138" customFormat="false" ht="12.75" hidden="false" customHeight="false" outlineLevel="0" collapsed="false">
      <c r="A138" s="354" t="n">
        <v>40360</v>
      </c>
      <c r="B138" s="2" t="n">
        <v>48.08</v>
      </c>
      <c r="C138" s="2" t="n">
        <v>51.71</v>
      </c>
      <c r="D138" s="2" t="n">
        <v>45.33</v>
      </c>
      <c r="E138" s="2" t="n">
        <v>48.39</v>
      </c>
      <c r="F138" s="2" t="n">
        <v>49.79</v>
      </c>
      <c r="G138" s="2" t="n">
        <v>52.17</v>
      </c>
      <c r="I138" s="2" t="n">
        <v>49.75</v>
      </c>
      <c r="R138" s="2" t="n">
        <v>43.4135196842156</v>
      </c>
      <c r="AI138" s="1"/>
      <c r="AJ138" s="15"/>
    </row>
    <row r="139" customFormat="false" ht="12.75" hidden="false" customHeight="false" outlineLevel="0" collapsed="false">
      <c r="A139" s="354" t="n">
        <v>40391</v>
      </c>
      <c r="B139" s="2" t="n">
        <v>51.03</v>
      </c>
      <c r="C139" s="2" t="n">
        <v>55.37</v>
      </c>
      <c r="D139" s="2" t="n">
        <v>49.24</v>
      </c>
      <c r="E139" s="2" t="n">
        <v>52.76</v>
      </c>
      <c r="F139" s="2" t="n">
        <v>52.59</v>
      </c>
      <c r="G139" s="2" t="n">
        <v>55.97</v>
      </c>
      <c r="I139" s="2" t="n">
        <v>58.75</v>
      </c>
      <c r="R139" s="2" t="n">
        <v>43.9406204873755</v>
      </c>
      <c r="AI139" s="1"/>
      <c r="AJ139" s="15"/>
    </row>
    <row r="140" customFormat="false" ht="12.75" hidden="false" customHeight="false" outlineLevel="0" collapsed="false">
      <c r="A140" s="354" t="n">
        <v>40422</v>
      </c>
      <c r="B140" s="2" t="n">
        <v>45.37</v>
      </c>
      <c r="C140" s="2" t="n">
        <v>50.43</v>
      </c>
      <c r="D140" s="2" t="n">
        <v>44.6</v>
      </c>
      <c r="E140" s="2" t="n">
        <v>50.34</v>
      </c>
      <c r="F140" s="2" t="n">
        <v>46.76</v>
      </c>
      <c r="G140" s="2" t="n">
        <v>49.47</v>
      </c>
      <c r="I140" s="2" t="n">
        <v>41.2</v>
      </c>
      <c r="R140" s="2" t="n">
        <v>43.9056199337721</v>
      </c>
      <c r="AI140" s="1"/>
      <c r="AJ140" s="15"/>
    </row>
    <row r="141" customFormat="false" ht="12.75" hidden="false" customHeight="false" outlineLevel="0" collapsed="false">
      <c r="A141" s="354" t="n">
        <v>40452</v>
      </c>
      <c r="B141" s="2" t="n">
        <v>40.62</v>
      </c>
      <c r="C141" s="2" t="n">
        <v>45.09</v>
      </c>
      <c r="D141" s="2" t="n">
        <v>41.43</v>
      </c>
      <c r="E141" s="2" t="n">
        <v>43.67</v>
      </c>
      <c r="F141" s="2" t="n">
        <v>42.16</v>
      </c>
      <c r="G141" s="2" t="n">
        <v>43.14</v>
      </c>
      <c r="I141" s="2" t="n">
        <v>41.75</v>
      </c>
      <c r="R141" s="2" t="n">
        <v>43.9466388582812</v>
      </c>
      <c r="AI141" s="1"/>
      <c r="AJ141" s="15"/>
    </row>
    <row r="142" customFormat="false" ht="12.75" hidden="false" customHeight="false" outlineLevel="0" collapsed="false">
      <c r="A142" s="354" t="n">
        <v>40483</v>
      </c>
      <c r="B142" s="2" t="n">
        <v>39.94</v>
      </c>
      <c r="C142" s="2" t="n">
        <v>43.02</v>
      </c>
      <c r="D142" s="2" t="n">
        <v>39.47</v>
      </c>
      <c r="E142" s="2" t="n">
        <v>41.7</v>
      </c>
      <c r="F142" s="2" t="n">
        <v>42.28</v>
      </c>
      <c r="G142" s="2" t="n">
        <v>42.25</v>
      </c>
      <c r="I142" s="2" t="n">
        <v>37.75</v>
      </c>
      <c r="R142" s="2" t="n">
        <v>46.5564914347841</v>
      </c>
      <c r="AI142" s="1"/>
      <c r="AJ142" s="15"/>
    </row>
    <row r="143" customFormat="false" ht="12.75" hidden="false" customHeight="false" outlineLevel="0" collapsed="false">
      <c r="A143" s="354" t="n">
        <v>40513</v>
      </c>
      <c r="B143" s="2" t="n">
        <v>39.94</v>
      </c>
      <c r="C143" s="2" t="n">
        <v>44.33</v>
      </c>
      <c r="D143" s="2" t="n">
        <v>40.7</v>
      </c>
      <c r="E143" s="2" t="n">
        <v>43.92</v>
      </c>
      <c r="F143" s="2" t="n">
        <v>42.62</v>
      </c>
      <c r="G143" s="2" t="n">
        <v>42.14</v>
      </c>
      <c r="I143" s="2" t="n">
        <v>40.2</v>
      </c>
      <c r="R143" s="2" t="n">
        <v>48.5538271373264</v>
      </c>
      <c r="AI143" s="1"/>
      <c r="AJ143" s="15"/>
    </row>
    <row r="144" customFormat="false" ht="12.75" hidden="false" customHeight="false" outlineLevel="0" collapsed="false">
      <c r="A144" s="354" t="n">
        <v>40544</v>
      </c>
      <c r="B144" s="2" t="n">
        <v>40.37</v>
      </c>
      <c r="C144" s="2" t="n">
        <v>46.57</v>
      </c>
      <c r="D144" s="2" t="n">
        <v>42.31</v>
      </c>
      <c r="E144" s="2" t="n">
        <v>44.2</v>
      </c>
      <c r="F144" s="2" t="n">
        <v>43.16</v>
      </c>
      <c r="G144" s="2" t="n">
        <v>42.74</v>
      </c>
      <c r="I144" s="2" t="n">
        <v>30.7</v>
      </c>
      <c r="R144" s="2" t="n">
        <v>43.4204072402212</v>
      </c>
      <c r="AI144" s="1"/>
      <c r="AJ144" s="15"/>
    </row>
    <row r="145" customFormat="false" ht="12.75" hidden="false" customHeight="false" outlineLevel="0" collapsed="false">
      <c r="A145" s="354" t="n">
        <v>40575</v>
      </c>
      <c r="B145" s="2" t="n">
        <v>40.16</v>
      </c>
      <c r="C145" s="2" t="n">
        <v>45.84</v>
      </c>
      <c r="D145" s="2" t="n">
        <v>41.64</v>
      </c>
      <c r="E145" s="2" t="n">
        <v>43.75</v>
      </c>
      <c r="F145" s="2" t="n">
        <v>42.54</v>
      </c>
      <c r="G145" s="2" t="n">
        <v>42.53</v>
      </c>
      <c r="I145" s="2" t="n">
        <v>32.95</v>
      </c>
      <c r="R145" s="2" t="n">
        <v>42.1343582782905</v>
      </c>
      <c r="AI145" s="1"/>
      <c r="AJ145" s="15"/>
    </row>
    <row r="146" customFormat="false" ht="12.75" hidden="false" customHeight="false" outlineLevel="0" collapsed="false">
      <c r="A146" s="354" t="n">
        <v>40603</v>
      </c>
      <c r="B146" s="2" t="n">
        <v>40.17</v>
      </c>
      <c r="C146" s="2" t="n">
        <v>43.77</v>
      </c>
      <c r="D146" s="2" t="n">
        <v>39.59</v>
      </c>
      <c r="E146" s="2" t="n">
        <v>42.85</v>
      </c>
      <c r="F146" s="2" t="n">
        <v>41.92</v>
      </c>
      <c r="G146" s="2" t="n">
        <v>42.55</v>
      </c>
      <c r="I146" s="2" t="n">
        <v>29.95</v>
      </c>
      <c r="R146" s="2" t="n">
        <v>40.4774392339009</v>
      </c>
      <c r="AI146" s="1"/>
      <c r="AJ146" s="15"/>
    </row>
    <row r="147" customFormat="false" ht="12.75" hidden="false" customHeight="false" outlineLevel="0" collapsed="false">
      <c r="A147" s="354" t="n">
        <v>40634</v>
      </c>
      <c r="B147" s="2" t="n">
        <v>39.96</v>
      </c>
      <c r="C147" s="2" t="n">
        <v>43.9</v>
      </c>
      <c r="D147" s="2" t="n">
        <v>38.23</v>
      </c>
      <c r="E147" s="2" t="n">
        <v>41.96</v>
      </c>
      <c r="F147" s="2" t="n">
        <v>41.71</v>
      </c>
      <c r="G147" s="2" t="n">
        <v>42.34</v>
      </c>
      <c r="I147" s="2" t="n">
        <v>37.25</v>
      </c>
      <c r="R147" s="2" t="n">
        <v>37.5830987378626</v>
      </c>
      <c r="AI147" s="1"/>
      <c r="AJ147" s="15"/>
    </row>
    <row r="148" customFormat="false" ht="12.75" hidden="false" customHeight="false" outlineLevel="0" collapsed="false">
      <c r="A148" s="354" t="n">
        <v>40664</v>
      </c>
      <c r="B148" s="2" t="n">
        <v>39.96</v>
      </c>
      <c r="C148" s="2" t="n">
        <v>42.2</v>
      </c>
      <c r="D148" s="2" t="n">
        <v>36.64</v>
      </c>
      <c r="E148" s="2" t="n">
        <v>41.96</v>
      </c>
      <c r="F148" s="2" t="n">
        <v>41.92</v>
      </c>
      <c r="G148" s="2" t="n">
        <v>42.34</v>
      </c>
      <c r="I148" s="2" t="n">
        <v>37.25</v>
      </c>
      <c r="R148" s="2" t="n">
        <v>37.552916163193</v>
      </c>
      <c r="AI148" s="1"/>
      <c r="AJ148" s="15"/>
    </row>
    <row r="149" customFormat="false" ht="12.75" hidden="false" customHeight="false" outlineLevel="0" collapsed="false">
      <c r="A149" s="354" t="n">
        <v>40695</v>
      </c>
      <c r="B149" s="2" t="n">
        <v>41.85</v>
      </c>
      <c r="C149" s="2" t="n">
        <v>42.82</v>
      </c>
      <c r="D149" s="2" t="n">
        <v>37.21</v>
      </c>
      <c r="E149" s="2" t="n">
        <v>43.99</v>
      </c>
      <c r="F149" s="2" t="n">
        <v>43.79</v>
      </c>
      <c r="G149" s="2" t="n">
        <v>45.21</v>
      </c>
      <c r="I149" s="2" t="n">
        <v>43.25</v>
      </c>
      <c r="R149" s="2" t="n">
        <v>38.0178694888171</v>
      </c>
      <c r="AI149" s="1"/>
      <c r="AJ149" s="15"/>
    </row>
    <row r="150" customFormat="false" ht="12.75" hidden="false" customHeight="false" outlineLevel="0" collapsed="false">
      <c r="A150" s="354" t="n">
        <v>40725</v>
      </c>
      <c r="B150" s="2" t="n">
        <v>47.94</v>
      </c>
      <c r="C150" s="2" t="n">
        <v>52.41</v>
      </c>
      <c r="D150" s="2" t="n">
        <v>45.53</v>
      </c>
      <c r="E150" s="2" t="n">
        <v>48.48</v>
      </c>
      <c r="F150" s="2" t="n">
        <v>49.61</v>
      </c>
      <c r="G150" s="2" t="n">
        <v>51.83</v>
      </c>
      <c r="I150" s="2" t="n">
        <v>50.25</v>
      </c>
      <c r="R150" s="2" t="n">
        <v>38.5634906120052</v>
      </c>
      <c r="AI150" s="1"/>
      <c r="AJ150" s="15"/>
    </row>
    <row r="151" customFormat="false" ht="12.75" hidden="false" customHeight="false" outlineLevel="0" collapsed="false">
      <c r="A151" s="354" t="n">
        <v>40756</v>
      </c>
      <c r="B151" s="2" t="n">
        <v>50.67</v>
      </c>
      <c r="C151" s="2" t="n">
        <v>55.85</v>
      </c>
      <c r="D151" s="2" t="n">
        <v>49.18</v>
      </c>
      <c r="E151" s="2" t="n">
        <v>52.53</v>
      </c>
      <c r="F151" s="2" t="n">
        <v>52.21</v>
      </c>
      <c r="G151" s="2" t="n">
        <v>55.34</v>
      </c>
      <c r="I151" s="2" t="n">
        <v>59.25</v>
      </c>
      <c r="R151" s="2" t="n">
        <v>39.0308724538889</v>
      </c>
      <c r="AI151" s="1"/>
      <c r="AJ151" s="15"/>
    </row>
    <row r="152" customFormat="false" ht="12.75" hidden="false" customHeight="false" outlineLevel="0" collapsed="false">
      <c r="A152" s="354" t="n">
        <v>40787</v>
      </c>
      <c r="B152" s="2" t="n">
        <v>45.43</v>
      </c>
      <c r="C152" s="2" t="n">
        <v>51.2</v>
      </c>
      <c r="D152" s="2" t="n">
        <v>44.86</v>
      </c>
      <c r="E152" s="2" t="n">
        <v>50.29</v>
      </c>
      <c r="F152" s="2" t="n">
        <v>46.81</v>
      </c>
      <c r="G152" s="2" t="n">
        <v>49.33</v>
      </c>
      <c r="I152" s="2" t="n">
        <v>41.7</v>
      </c>
      <c r="R152" s="2" t="n">
        <v>38.9930027473479</v>
      </c>
      <c r="AI152" s="1"/>
      <c r="AJ152" s="15"/>
    </row>
    <row r="153" customFormat="false" ht="12.75" hidden="false" customHeight="false" outlineLevel="0" collapsed="false">
      <c r="A153" s="354" t="n">
        <v>40817</v>
      </c>
      <c r="B153" s="2" t="n">
        <v>41.02</v>
      </c>
      <c r="C153" s="2" t="n">
        <v>46.18</v>
      </c>
      <c r="D153" s="2" t="n">
        <v>41.9</v>
      </c>
      <c r="E153" s="2" t="n">
        <v>44.11</v>
      </c>
      <c r="F153" s="2" t="n">
        <v>42.56</v>
      </c>
      <c r="G153" s="2" t="n">
        <v>43.48</v>
      </c>
      <c r="I153" s="2" t="n">
        <v>42.25</v>
      </c>
      <c r="R153" s="2" t="n">
        <v>39.0236462574934</v>
      </c>
      <c r="AI153" s="1"/>
      <c r="AJ153" s="15"/>
    </row>
    <row r="154" customFormat="false" ht="12.75" hidden="false" customHeight="false" outlineLevel="0" collapsed="false">
      <c r="A154" s="354" t="n">
        <v>40848</v>
      </c>
      <c r="B154" s="2" t="n">
        <v>40.4</v>
      </c>
      <c r="C154" s="2" t="n">
        <v>44.23</v>
      </c>
      <c r="D154" s="2" t="n">
        <v>40.08</v>
      </c>
      <c r="E154" s="2" t="n">
        <v>42.18</v>
      </c>
      <c r="F154" s="2" t="n">
        <v>42.66</v>
      </c>
      <c r="G154" s="2" t="n">
        <v>42.67</v>
      </c>
      <c r="I154" s="2" t="n">
        <v>38.25</v>
      </c>
      <c r="R154" s="2" t="n">
        <v>41.7075986920546</v>
      </c>
      <c r="AI154" s="1"/>
      <c r="AJ154" s="15"/>
    </row>
    <row r="155" customFormat="false" ht="12.75" hidden="false" customHeight="false" outlineLevel="0" collapsed="false">
      <c r="A155" s="354" t="n">
        <v>40878</v>
      </c>
      <c r="B155" s="2" t="n">
        <v>40.4</v>
      </c>
      <c r="C155" s="2" t="n">
        <v>45.47</v>
      </c>
      <c r="D155" s="2" t="n">
        <v>41.23</v>
      </c>
      <c r="E155" s="2" t="n">
        <v>44.33</v>
      </c>
      <c r="F155" s="2" t="n">
        <v>42.98</v>
      </c>
      <c r="G155" s="2" t="n">
        <v>42.56</v>
      </c>
      <c r="I155" s="2" t="n">
        <v>40.7</v>
      </c>
      <c r="R155" s="2" t="n">
        <v>43.4953000949249</v>
      </c>
      <c r="AI155" s="1"/>
      <c r="AJ155" s="15"/>
    </row>
    <row r="156" customFormat="false" ht="12.75" hidden="false" customHeight="false" outlineLevel="0" collapsed="false">
      <c r="A156" s="354" t="n">
        <v>40909</v>
      </c>
      <c r="B156" s="2" t="n">
        <v>40.82</v>
      </c>
      <c r="C156" s="2" t="n">
        <v>47.67</v>
      </c>
      <c r="D156" s="2" t="n">
        <v>42.76</v>
      </c>
      <c r="E156" s="2" t="n">
        <v>44.62</v>
      </c>
      <c r="F156" s="2" t="n">
        <v>43.5</v>
      </c>
      <c r="G156" s="2" t="n">
        <v>43.14</v>
      </c>
      <c r="I156" s="2" t="n">
        <v>30.95</v>
      </c>
      <c r="R156" s="2" t="n">
        <v>43.4204072402212</v>
      </c>
      <c r="AI156" s="1"/>
      <c r="AJ156" s="15"/>
    </row>
    <row r="157" customFormat="false" ht="12.75" hidden="false" customHeight="false" outlineLevel="0" collapsed="false">
      <c r="A157" s="354" t="n">
        <v>40940</v>
      </c>
      <c r="B157" s="2" t="n">
        <v>40.62</v>
      </c>
      <c r="C157" s="2" t="n">
        <v>46.99</v>
      </c>
      <c r="D157" s="2" t="n">
        <v>42.13</v>
      </c>
      <c r="E157" s="2" t="n">
        <v>44.2</v>
      </c>
      <c r="F157" s="2" t="n">
        <v>42.92</v>
      </c>
      <c r="G157" s="2" t="n">
        <v>42.94</v>
      </c>
      <c r="I157" s="2" t="n">
        <v>33.2</v>
      </c>
      <c r="R157" s="2" t="n">
        <v>42.1343582782905</v>
      </c>
      <c r="AI157" s="1"/>
      <c r="AJ157" s="15"/>
    </row>
    <row r="158" customFormat="false" ht="12.75" hidden="false" customHeight="false" outlineLevel="0" collapsed="false">
      <c r="A158" s="354"/>
      <c r="AI158" s="1"/>
      <c r="AJ158" s="15"/>
    </row>
    <row r="159" customFormat="false" ht="12.75" hidden="false" customHeight="false" outlineLevel="0" collapsed="false">
      <c r="A159" s="354"/>
      <c r="AI159" s="1"/>
      <c r="AJ159" s="15"/>
    </row>
    <row r="160" customFormat="false" ht="12.75" hidden="false" customHeight="false" outlineLevel="0" collapsed="false">
      <c r="A160" s="354"/>
      <c r="AI160" s="1"/>
      <c r="AJ160" s="15"/>
    </row>
    <row r="161" customFormat="false" ht="12" hidden="false" customHeight="true" outlineLevel="0" collapsed="false">
      <c r="A161" s="354"/>
      <c r="AI161" s="1"/>
      <c r="AJ161" s="15"/>
    </row>
    <row r="162" customFormat="false" ht="12.75" hidden="false" customHeight="false" outlineLevel="0" collapsed="false">
      <c r="A162" s="354"/>
    </row>
    <row r="163" customFormat="false" ht="12.75" hidden="false" customHeight="false" outlineLevel="0" collapsed="false">
      <c r="A163" s="354"/>
    </row>
    <row r="164" customFormat="false" ht="12.75" hidden="false" customHeight="false" outlineLevel="0" collapsed="false">
      <c r="A164" s="354"/>
    </row>
    <row r="165" customFormat="false" ht="12.75" hidden="false" customHeight="false" outlineLevel="0" collapsed="false">
      <c r="A165" s="354"/>
    </row>
    <row r="166" customFormat="false" ht="12.75" hidden="false" customHeight="false" outlineLevel="0" collapsed="false">
      <c r="A166" s="354"/>
    </row>
    <row r="167" customFormat="false" ht="12.75" hidden="false" customHeight="false" outlineLevel="0" collapsed="false">
      <c r="A167" s="354"/>
    </row>
    <row r="168" customFormat="false" ht="12.75" hidden="false" customHeight="false" outlineLevel="0" collapsed="false">
      <c r="A168" s="354"/>
    </row>
    <row r="169" customFormat="false" ht="12.75" hidden="false" customHeight="false" outlineLevel="0" collapsed="false">
      <c r="A169" s="354"/>
    </row>
    <row r="170" customFormat="false" ht="12.75" hidden="false" customHeight="false" outlineLevel="0" collapsed="false">
      <c r="A170" s="354"/>
    </row>
    <row r="171" customFormat="false" ht="12.75" hidden="false" customHeight="false" outlineLevel="0" collapsed="false">
      <c r="A171" s="354"/>
    </row>
    <row r="172" customFormat="false" ht="12.75" hidden="false" customHeight="false" outlineLevel="0" collapsed="false">
      <c r="A172" s="354"/>
    </row>
    <row r="173" customFormat="false" ht="12.75" hidden="false" customHeight="false" outlineLevel="0" collapsed="false">
      <c r="A173" s="354"/>
    </row>
    <row r="174" customFormat="false" ht="12.75" hidden="false" customHeight="false" outlineLevel="0" collapsed="false">
      <c r="A174" s="354"/>
    </row>
    <row r="175" customFormat="false" ht="12.75" hidden="false" customHeight="false" outlineLevel="0" collapsed="false">
      <c r="A175" s="354"/>
    </row>
    <row r="176" customFormat="false" ht="12.75" hidden="false" customHeight="false" outlineLevel="0" collapsed="false">
      <c r="A176" s="354"/>
    </row>
    <row r="177" customFormat="false" ht="12.75" hidden="false" customHeight="false" outlineLevel="0" collapsed="false">
      <c r="A177" s="354"/>
    </row>
    <row r="178" customFormat="false" ht="12.75" hidden="false" customHeight="false" outlineLevel="0" collapsed="false">
      <c r="A178" s="354"/>
    </row>
    <row r="179" customFormat="false" ht="12.75" hidden="false" customHeight="false" outlineLevel="0" collapsed="false">
      <c r="A179" s="354"/>
    </row>
    <row r="180" customFormat="false" ht="12.75" hidden="false" customHeight="false" outlineLevel="0" collapsed="false">
      <c r="A180" s="354"/>
    </row>
    <row r="181" customFormat="false" ht="12.75" hidden="false" customHeight="false" outlineLevel="0" collapsed="false">
      <c r="A181" s="354"/>
    </row>
    <row r="182" customFormat="false" ht="12.75" hidden="false" customHeight="false" outlineLevel="0" collapsed="false">
      <c r="A182" s="354"/>
    </row>
    <row r="183" customFormat="false" ht="12.75" hidden="false" customHeight="false" outlineLevel="0" collapsed="false">
      <c r="A183" s="354"/>
    </row>
    <row r="184" customFormat="false" ht="12.75" hidden="false" customHeight="false" outlineLevel="0" collapsed="false">
      <c r="A184" s="354"/>
    </row>
    <row r="185" customFormat="false" ht="12.75" hidden="false" customHeight="false" outlineLevel="0" collapsed="false">
      <c r="A185" s="354"/>
    </row>
    <row r="186" customFormat="false" ht="12.75" hidden="false" customHeight="false" outlineLevel="0" collapsed="false">
      <c r="A186" s="354"/>
    </row>
    <row r="187" customFormat="false" ht="12.75" hidden="false" customHeight="false" outlineLevel="0" collapsed="false">
      <c r="A187" s="354"/>
    </row>
    <row r="188" customFormat="false" ht="12.75" hidden="false" customHeight="false" outlineLevel="0" collapsed="false">
      <c r="A188" s="354"/>
    </row>
    <row r="189" customFormat="false" ht="12.75" hidden="false" customHeight="false" outlineLevel="0" collapsed="false">
      <c r="A189" s="354"/>
    </row>
    <row r="190" customFormat="false" ht="12.75" hidden="false" customHeight="false" outlineLevel="0" collapsed="false">
      <c r="A190" s="354"/>
    </row>
    <row r="191" customFormat="false" ht="12.75" hidden="false" customHeight="false" outlineLevel="0" collapsed="false">
      <c r="A191" s="354"/>
    </row>
    <row r="192" customFormat="false" ht="12.75" hidden="false" customHeight="false" outlineLevel="0" collapsed="false">
      <c r="A192" s="354"/>
    </row>
    <row r="193" customFormat="false" ht="12.75" hidden="false" customHeight="false" outlineLevel="0" collapsed="false">
      <c r="A193" s="354"/>
    </row>
    <row r="194" customFormat="false" ht="12.75" hidden="false" customHeight="false" outlineLevel="0" collapsed="false">
      <c r="A194" s="354"/>
    </row>
    <row r="195" customFormat="false" ht="12.75" hidden="false" customHeight="false" outlineLevel="0" collapsed="false">
      <c r="A195" s="354"/>
    </row>
    <row r="196" customFormat="false" ht="12.75" hidden="false" customHeight="false" outlineLevel="0" collapsed="false">
      <c r="A196" s="354"/>
    </row>
    <row r="197" customFormat="false" ht="12.75" hidden="false" customHeight="false" outlineLevel="0" collapsed="false">
      <c r="A197" s="354"/>
    </row>
    <row r="198" customFormat="false" ht="12.75" hidden="false" customHeight="false" outlineLevel="0" collapsed="false">
      <c r="A198" s="354"/>
    </row>
    <row r="199" customFormat="false" ht="12.75" hidden="false" customHeight="false" outlineLevel="0" collapsed="false">
      <c r="A199" s="354"/>
    </row>
    <row r="200" customFormat="false" ht="12.75" hidden="false" customHeight="false" outlineLevel="0" collapsed="false">
      <c r="A200" s="354"/>
    </row>
    <row r="201" customFormat="false" ht="12.75" hidden="false" customHeight="false" outlineLevel="0" collapsed="false">
      <c r="A201" s="354"/>
    </row>
    <row r="202" customFormat="false" ht="12.75" hidden="false" customHeight="false" outlineLevel="0" collapsed="false">
      <c r="A202" s="354"/>
    </row>
    <row r="203" customFormat="false" ht="12.75" hidden="false" customHeight="false" outlineLevel="0" collapsed="false">
      <c r="A203" s="354"/>
    </row>
    <row r="204" customFormat="false" ht="12.75" hidden="false" customHeight="false" outlineLevel="0" collapsed="false">
      <c r="A204" s="354"/>
    </row>
    <row r="205" customFormat="false" ht="12.75" hidden="false" customHeight="false" outlineLevel="0" collapsed="false">
      <c r="A205" s="354"/>
    </row>
    <row r="206" customFormat="false" ht="12.75" hidden="false" customHeight="false" outlineLevel="0" collapsed="false">
      <c r="A206" s="354"/>
    </row>
    <row r="207" customFormat="false" ht="12.75" hidden="false" customHeight="false" outlineLevel="0" collapsed="false">
      <c r="A207" s="354"/>
    </row>
    <row r="208" customFormat="false" ht="12.75" hidden="false" customHeight="false" outlineLevel="0" collapsed="false">
      <c r="A208" s="354"/>
    </row>
    <row r="209" customFormat="false" ht="12.75" hidden="false" customHeight="false" outlineLevel="0" collapsed="false">
      <c r="A209" s="354"/>
    </row>
    <row r="210" customFormat="false" ht="12.75" hidden="false" customHeight="false" outlineLevel="0" collapsed="false">
      <c r="A210" s="354"/>
    </row>
    <row r="211" customFormat="false" ht="12.75" hidden="false" customHeight="false" outlineLevel="0" collapsed="false">
      <c r="A211" s="354"/>
    </row>
    <row r="212" customFormat="false" ht="12.75" hidden="false" customHeight="false" outlineLevel="0" collapsed="false">
      <c r="A212" s="354"/>
    </row>
    <row r="213" customFormat="false" ht="12.75" hidden="false" customHeight="false" outlineLevel="0" collapsed="false">
      <c r="A213" s="354"/>
    </row>
    <row r="214" customFormat="false" ht="12.75" hidden="false" customHeight="false" outlineLevel="0" collapsed="false">
      <c r="A214" s="354"/>
    </row>
    <row r="215" customFormat="false" ht="12.75" hidden="false" customHeight="false" outlineLevel="0" collapsed="false">
      <c r="A215" s="354"/>
    </row>
    <row r="216" customFormat="false" ht="12.75" hidden="false" customHeight="false" outlineLevel="0" collapsed="false">
      <c r="A216" s="354"/>
    </row>
    <row r="217" customFormat="false" ht="12.75" hidden="false" customHeight="false" outlineLevel="0" collapsed="false">
      <c r="A217" s="354"/>
    </row>
    <row r="218" customFormat="false" ht="12.75" hidden="false" customHeight="false" outlineLevel="0" collapsed="false">
      <c r="A218" s="354"/>
    </row>
    <row r="219" customFormat="false" ht="12.75" hidden="false" customHeight="false" outlineLevel="0" collapsed="false">
      <c r="A219" s="354"/>
    </row>
    <row r="220" customFormat="false" ht="12.75" hidden="false" customHeight="false" outlineLevel="0" collapsed="false">
      <c r="A220" s="354"/>
    </row>
    <row r="221" customFormat="false" ht="12.75" hidden="false" customHeight="false" outlineLevel="0" collapsed="false">
      <c r="A221" s="354"/>
    </row>
    <row r="222" customFormat="false" ht="12.75" hidden="false" customHeight="false" outlineLevel="0" collapsed="false">
      <c r="A222" s="354"/>
    </row>
    <row r="223" customFormat="false" ht="12.75" hidden="false" customHeight="false" outlineLevel="0" collapsed="false">
      <c r="A223" s="354"/>
    </row>
    <row r="224" customFormat="false" ht="12.75" hidden="false" customHeight="false" outlineLevel="0" collapsed="false">
      <c r="A224" s="354"/>
    </row>
    <row r="225" customFormat="false" ht="12.75" hidden="false" customHeight="false" outlineLevel="0" collapsed="false">
      <c r="A225" s="354"/>
    </row>
    <row r="226" customFormat="false" ht="12.75" hidden="false" customHeight="false" outlineLevel="0" collapsed="false">
      <c r="A226" s="354"/>
    </row>
    <row r="227" customFormat="false" ht="12.75" hidden="false" customHeight="false" outlineLevel="0" collapsed="false">
      <c r="A227" s="354"/>
    </row>
    <row r="228" customFormat="false" ht="12.75" hidden="false" customHeight="false" outlineLevel="0" collapsed="false">
      <c r="A228" s="354"/>
    </row>
    <row r="229" customFormat="false" ht="12.75" hidden="false" customHeight="false" outlineLevel="0" collapsed="false">
      <c r="A229" s="354"/>
    </row>
    <row r="230" customFormat="false" ht="12.75" hidden="false" customHeight="false" outlineLevel="0" collapsed="false">
      <c r="A230" s="354"/>
    </row>
    <row r="231" customFormat="false" ht="12.75" hidden="false" customHeight="false" outlineLevel="0" collapsed="false">
      <c r="A231" s="354"/>
    </row>
    <row r="232" customFormat="false" ht="12.75" hidden="false" customHeight="false" outlineLevel="0" collapsed="false">
      <c r="A232" s="354"/>
    </row>
    <row r="233" customFormat="false" ht="12.75" hidden="false" customHeight="false" outlineLevel="0" collapsed="false">
      <c r="A233" s="354"/>
    </row>
    <row r="234" customFormat="false" ht="12.75" hidden="false" customHeight="false" outlineLevel="0" collapsed="false">
      <c r="A234" s="354"/>
    </row>
    <row r="235" customFormat="false" ht="12.75" hidden="false" customHeight="false" outlineLevel="0" collapsed="false">
      <c r="A235" s="354"/>
    </row>
    <row r="236" customFormat="false" ht="12.75" hidden="false" customHeight="false" outlineLevel="0" collapsed="false">
      <c r="A236" s="354"/>
    </row>
    <row r="237" customFormat="false" ht="12.75" hidden="false" customHeight="false" outlineLevel="0" collapsed="false">
      <c r="A237" s="354"/>
    </row>
    <row r="238" customFormat="false" ht="12.75" hidden="false" customHeight="false" outlineLevel="0" collapsed="false">
      <c r="A238" s="354"/>
    </row>
    <row r="239" customFormat="false" ht="12.75" hidden="false" customHeight="false" outlineLevel="0" collapsed="false">
      <c r="A239" s="354"/>
    </row>
    <row r="240" customFormat="false" ht="12.75" hidden="false" customHeight="false" outlineLevel="0" collapsed="false">
      <c r="A240" s="354"/>
    </row>
    <row r="241" customFormat="false" ht="12.75" hidden="false" customHeight="false" outlineLevel="0" collapsed="false">
      <c r="A241" s="354"/>
    </row>
    <row r="242" customFormat="false" ht="12.75" hidden="false" customHeight="false" outlineLevel="0" collapsed="false">
      <c r="A242" s="354"/>
    </row>
    <row r="243" customFormat="false" ht="12.75" hidden="false" customHeight="false" outlineLevel="0" collapsed="false">
      <c r="A243" s="354"/>
    </row>
    <row r="244" customFormat="false" ht="12.75" hidden="false" customHeight="false" outlineLevel="0" collapsed="false">
      <c r="A244" s="354"/>
    </row>
    <row r="245" customFormat="false" ht="12.75" hidden="false" customHeight="false" outlineLevel="0" collapsed="false">
      <c r="A245" s="354"/>
    </row>
    <row r="246" customFormat="false" ht="12.75" hidden="false" customHeight="false" outlineLevel="0" collapsed="false">
      <c r="A246" s="354"/>
    </row>
    <row r="247" customFormat="false" ht="12.75" hidden="false" customHeight="false" outlineLevel="0" collapsed="false">
      <c r="A247" s="354"/>
    </row>
    <row r="248" customFormat="false" ht="12.75" hidden="false" customHeight="false" outlineLevel="0" collapsed="false">
      <c r="A248" s="354"/>
    </row>
    <row r="249" customFormat="false" ht="12.75" hidden="false" customHeight="false" outlineLevel="0" collapsed="false">
      <c r="A249" s="354"/>
    </row>
    <row r="250" customFormat="false" ht="12.75" hidden="false" customHeight="false" outlineLevel="0" collapsed="false">
      <c r="A250" s="354"/>
    </row>
    <row r="251" customFormat="false" ht="12.75" hidden="false" customHeight="false" outlineLevel="0" collapsed="false">
      <c r="A251" s="354"/>
    </row>
    <row r="252" customFormat="false" ht="12.75" hidden="false" customHeight="false" outlineLevel="0" collapsed="false">
      <c r="A252" s="354"/>
    </row>
    <row r="253" customFormat="false" ht="12.75" hidden="false" customHeight="false" outlineLevel="0" collapsed="false">
      <c r="A253" s="354"/>
    </row>
    <row r="254" customFormat="false" ht="12.75" hidden="false" customHeight="false" outlineLevel="0" collapsed="false">
      <c r="A254" s="354"/>
    </row>
    <row r="255" customFormat="false" ht="12.75" hidden="false" customHeight="false" outlineLevel="0" collapsed="false">
      <c r="A255" s="354"/>
    </row>
    <row r="256" customFormat="false" ht="12.75" hidden="false" customHeight="false" outlineLevel="0" collapsed="false">
      <c r="A256" s="354"/>
    </row>
    <row r="257" customFormat="false" ht="12.75" hidden="false" customHeight="false" outlineLevel="0" collapsed="false">
      <c r="A257" s="354"/>
    </row>
    <row r="258" customFormat="false" ht="12.75" hidden="false" customHeight="false" outlineLevel="0" collapsed="false">
      <c r="A258" s="354"/>
    </row>
    <row r="259" customFormat="false" ht="12.75" hidden="false" customHeight="false" outlineLevel="0" collapsed="false">
      <c r="A259" s="354"/>
    </row>
    <row r="260" customFormat="false" ht="12.75" hidden="false" customHeight="false" outlineLevel="0" collapsed="false">
      <c r="A260" s="354"/>
    </row>
    <row r="261" customFormat="false" ht="12.75" hidden="false" customHeight="false" outlineLevel="0" collapsed="false">
      <c r="A261" s="354"/>
    </row>
    <row r="262" customFormat="false" ht="12.75" hidden="false" customHeight="false" outlineLevel="0" collapsed="false">
      <c r="A262" s="354"/>
    </row>
    <row r="263" customFormat="false" ht="12.75" hidden="false" customHeight="false" outlineLevel="0" collapsed="false">
      <c r="A263" s="354"/>
    </row>
    <row r="264" customFormat="false" ht="12.75" hidden="false" customHeight="false" outlineLevel="0" collapsed="false">
      <c r="A264" s="354"/>
    </row>
    <row r="265" customFormat="false" ht="12.75" hidden="false" customHeight="false" outlineLevel="0" collapsed="false">
      <c r="A265" s="354"/>
    </row>
    <row r="266" customFormat="false" ht="12.75" hidden="false" customHeight="false" outlineLevel="0" collapsed="false">
      <c r="A266" s="354"/>
    </row>
    <row r="267" customFormat="false" ht="12.75" hidden="false" customHeight="false" outlineLevel="0" collapsed="false">
      <c r="A267" s="354"/>
    </row>
    <row r="268" customFormat="false" ht="12.75" hidden="false" customHeight="false" outlineLevel="0" collapsed="false">
      <c r="A268" s="354"/>
    </row>
    <row r="269" customFormat="false" ht="12.75" hidden="false" customHeight="false" outlineLevel="0" collapsed="false">
      <c r="A269" s="354"/>
    </row>
    <row r="270" customFormat="false" ht="12.75" hidden="false" customHeight="false" outlineLevel="0" collapsed="false">
      <c r="A270" s="354"/>
    </row>
    <row r="271" customFormat="false" ht="12.75" hidden="false" customHeight="false" outlineLevel="0" collapsed="false">
      <c r="A271" s="354"/>
    </row>
    <row r="272" customFormat="false" ht="12.75" hidden="false" customHeight="false" outlineLevel="0" collapsed="false">
      <c r="A272" s="354"/>
    </row>
    <row r="273" customFormat="false" ht="12.75" hidden="false" customHeight="false" outlineLevel="0" collapsed="false">
      <c r="A273" s="354"/>
    </row>
    <row r="274" customFormat="false" ht="12.75" hidden="false" customHeight="false" outlineLevel="0" collapsed="false">
      <c r="A274" s="354"/>
    </row>
    <row r="275" customFormat="false" ht="12.75" hidden="false" customHeight="false" outlineLevel="0" collapsed="false">
      <c r="A275" s="354"/>
    </row>
    <row r="276" customFormat="false" ht="12.75" hidden="false" customHeight="false" outlineLevel="0" collapsed="false">
      <c r="A276" s="354"/>
    </row>
    <row r="277" customFormat="false" ht="12.75" hidden="false" customHeight="false" outlineLevel="0" collapsed="false">
      <c r="A277" s="354"/>
    </row>
    <row r="278" customFormat="false" ht="12.75" hidden="false" customHeight="false" outlineLevel="0" collapsed="false">
      <c r="A278" s="354"/>
    </row>
    <row r="279" customFormat="false" ht="12.75" hidden="false" customHeight="false" outlineLevel="0" collapsed="false">
      <c r="A279" s="354"/>
    </row>
    <row r="280" customFormat="false" ht="12.75" hidden="false" customHeight="false" outlineLevel="0" collapsed="false">
      <c r="A280" s="354"/>
    </row>
    <row r="281" customFormat="false" ht="12.75" hidden="false" customHeight="false" outlineLevel="0" collapsed="false">
      <c r="A281" s="354"/>
    </row>
    <row r="282" customFormat="false" ht="12.75" hidden="false" customHeight="false" outlineLevel="0" collapsed="false">
      <c r="A282" s="354"/>
    </row>
    <row r="283" customFormat="false" ht="12.75" hidden="false" customHeight="false" outlineLevel="0" collapsed="false">
      <c r="A283" s="354"/>
    </row>
    <row r="284" customFormat="false" ht="12.75" hidden="false" customHeight="false" outlineLevel="0" collapsed="false">
      <c r="A284" s="354"/>
    </row>
    <row r="285" customFormat="false" ht="12.75" hidden="false" customHeight="false" outlineLevel="0" collapsed="false">
      <c r="A285" s="354"/>
    </row>
    <row r="286" customFormat="false" ht="12.75" hidden="false" customHeight="false" outlineLevel="0" collapsed="false">
      <c r="A286" s="354"/>
    </row>
    <row r="287" customFormat="false" ht="12.75" hidden="false" customHeight="false" outlineLevel="0" collapsed="false">
      <c r="A287" s="354"/>
    </row>
    <row r="288" customFormat="false" ht="12.75" hidden="false" customHeight="false" outlineLevel="0" collapsed="false">
      <c r="A288" s="354"/>
    </row>
    <row r="289" customFormat="false" ht="12.75" hidden="false" customHeight="false" outlineLevel="0" collapsed="false">
      <c r="A289" s="354"/>
    </row>
    <row r="290" customFormat="false" ht="12.75" hidden="false" customHeight="false" outlineLevel="0" collapsed="false">
      <c r="A290" s="354"/>
    </row>
    <row r="291" customFormat="false" ht="12.75" hidden="false" customHeight="false" outlineLevel="0" collapsed="false">
      <c r="A291" s="354"/>
    </row>
    <row r="292" customFormat="false" ht="12.75" hidden="false" customHeight="false" outlineLevel="0" collapsed="false">
      <c r="A292" s="354"/>
    </row>
    <row r="293" customFormat="false" ht="12.75" hidden="false" customHeight="false" outlineLevel="0" collapsed="false">
      <c r="A293" s="354"/>
    </row>
    <row r="294" customFormat="false" ht="12.75" hidden="false" customHeight="false" outlineLevel="0" collapsed="false">
      <c r="A294" s="354"/>
    </row>
    <row r="295" customFormat="false" ht="12.75" hidden="false" customHeight="false" outlineLevel="0" collapsed="false">
      <c r="A295" s="354"/>
    </row>
    <row r="296" customFormat="false" ht="12.75" hidden="false" customHeight="false" outlineLevel="0" collapsed="false">
      <c r="A296" s="354"/>
    </row>
    <row r="297" customFormat="false" ht="12.75" hidden="false" customHeight="false" outlineLevel="0" collapsed="false">
      <c r="A297" s="354"/>
    </row>
    <row r="298" customFormat="false" ht="12.75" hidden="false" customHeight="false" outlineLevel="0" collapsed="false">
      <c r="A298" s="354"/>
    </row>
    <row r="299" customFormat="false" ht="12.75" hidden="false" customHeight="false" outlineLevel="0" collapsed="false">
      <c r="A299" s="354"/>
    </row>
    <row r="300" customFormat="false" ht="12.75" hidden="false" customHeight="false" outlineLevel="0" collapsed="false">
      <c r="A300" s="354"/>
    </row>
    <row r="301" customFormat="false" ht="12.75" hidden="false" customHeight="false" outlineLevel="0" collapsed="false">
      <c r="A301" s="354"/>
    </row>
    <row r="302" customFormat="false" ht="12.75" hidden="false" customHeight="false" outlineLevel="0" collapsed="false">
      <c r="A302" s="354"/>
    </row>
    <row r="303" customFormat="false" ht="12.75" hidden="false" customHeight="false" outlineLevel="0" collapsed="false">
      <c r="A303" s="354"/>
    </row>
    <row r="304" customFormat="false" ht="12.75" hidden="false" customHeight="false" outlineLevel="0" collapsed="false">
      <c r="A304" s="354"/>
    </row>
    <row r="305" customFormat="false" ht="12.75" hidden="false" customHeight="false" outlineLevel="0" collapsed="false">
      <c r="A305" s="354"/>
    </row>
    <row r="306" customFormat="false" ht="12.75" hidden="false" customHeight="false" outlineLevel="0" collapsed="false">
      <c r="A306" s="354"/>
    </row>
    <row r="307" customFormat="false" ht="12.75" hidden="false" customHeight="false" outlineLevel="0" collapsed="false">
      <c r="A307" s="354"/>
    </row>
    <row r="308" customFormat="false" ht="12.75" hidden="false" customHeight="false" outlineLevel="0" collapsed="false">
      <c r="A308" s="354"/>
    </row>
    <row r="309" customFormat="false" ht="12.75" hidden="false" customHeight="false" outlineLevel="0" collapsed="false">
      <c r="A309" s="354"/>
    </row>
    <row r="310" customFormat="false" ht="12.75" hidden="false" customHeight="false" outlineLevel="0" collapsed="false">
      <c r="A310" s="354"/>
    </row>
    <row r="311" customFormat="false" ht="12.75" hidden="false" customHeight="false" outlineLevel="0" collapsed="false">
      <c r="A311" s="354"/>
    </row>
    <row r="312" customFormat="false" ht="12.75" hidden="false" customHeight="false" outlineLevel="0" collapsed="false">
      <c r="A312" s="354"/>
    </row>
    <row r="313" customFormat="false" ht="12.75" hidden="false" customHeight="false" outlineLevel="0" collapsed="false">
      <c r="A313" s="354"/>
    </row>
    <row r="314" customFormat="false" ht="12.75" hidden="false" customHeight="false" outlineLevel="0" collapsed="false">
      <c r="A314" s="354"/>
    </row>
    <row r="315" customFormat="false" ht="12.75" hidden="false" customHeight="false" outlineLevel="0" collapsed="false">
      <c r="A315" s="354"/>
    </row>
    <row r="316" customFormat="false" ht="12.75" hidden="false" customHeight="false" outlineLevel="0" collapsed="false">
      <c r="A316" s="354"/>
    </row>
    <row r="317" customFormat="false" ht="12.75" hidden="false" customHeight="false" outlineLevel="0" collapsed="false">
      <c r="A317" s="354"/>
    </row>
    <row r="318" customFormat="false" ht="12.75" hidden="false" customHeight="false" outlineLevel="0" collapsed="false">
      <c r="A318" s="354"/>
    </row>
    <row r="319" customFormat="false" ht="12.75" hidden="false" customHeight="false" outlineLevel="0" collapsed="false">
      <c r="A319" s="354"/>
    </row>
    <row r="320" customFormat="false" ht="12.75" hidden="false" customHeight="false" outlineLevel="0" collapsed="false">
      <c r="A320" s="354"/>
    </row>
    <row r="321" customFormat="false" ht="12.75" hidden="false" customHeight="false" outlineLevel="0" collapsed="false">
      <c r="A321" s="354"/>
    </row>
    <row r="322" customFormat="false" ht="12.75" hidden="false" customHeight="false" outlineLevel="0" collapsed="false">
      <c r="A322" s="354"/>
    </row>
    <row r="323" customFormat="false" ht="12.75" hidden="false" customHeight="false" outlineLevel="0" collapsed="false">
      <c r="A323" s="354"/>
    </row>
    <row r="324" customFormat="false" ht="12.75" hidden="false" customHeight="false" outlineLevel="0" collapsed="false">
      <c r="A324" s="354"/>
    </row>
    <row r="325" customFormat="false" ht="12.75" hidden="false" customHeight="false" outlineLevel="0" collapsed="false">
      <c r="A325" s="354"/>
    </row>
    <row r="326" customFormat="false" ht="12.75" hidden="false" customHeight="false" outlineLevel="0" collapsed="false">
      <c r="A326" s="354"/>
    </row>
    <row r="327" customFormat="false" ht="12.75" hidden="false" customHeight="false" outlineLevel="0" collapsed="false">
      <c r="A327" s="354"/>
    </row>
    <row r="328" customFormat="false" ht="12.75" hidden="false" customHeight="false" outlineLevel="0" collapsed="false">
      <c r="A328" s="354"/>
    </row>
    <row r="329" customFormat="false" ht="12.75" hidden="false" customHeight="false" outlineLevel="0" collapsed="false">
      <c r="A329" s="354"/>
    </row>
    <row r="330" customFormat="false" ht="12.75" hidden="false" customHeight="false" outlineLevel="0" collapsed="false">
      <c r="A330" s="354"/>
    </row>
    <row r="331" customFormat="false" ht="12.75" hidden="false" customHeight="false" outlineLevel="0" collapsed="false">
      <c r="A331" s="354"/>
    </row>
    <row r="332" customFormat="false" ht="12.75" hidden="false" customHeight="false" outlineLevel="0" collapsed="false">
      <c r="A332" s="354"/>
    </row>
    <row r="333" customFormat="false" ht="12.75" hidden="false" customHeight="false" outlineLevel="0" collapsed="false">
      <c r="A333" s="354"/>
    </row>
    <row r="334" customFormat="false" ht="12.75" hidden="false" customHeight="false" outlineLevel="0" collapsed="false">
      <c r="A334" s="354"/>
    </row>
    <row r="335" customFormat="false" ht="12.75" hidden="false" customHeight="false" outlineLevel="0" collapsed="false">
      <c r="A335" s="354"/>
    </row>
    <row r="336" customFormat="false" ht="12.75" hidden="false" customHeight="false" outlineLevel="0" collapsed="false">
      <c r="A336" s="354"/>
    </row>
    <row r="337" customFormat="false" ht="12.75" hidden="false" customHeight="false" outlineLevel="0" collapsed="false">
      <c r="A337" s="354"/>
    </row>
    <row r="338" customFormat="false" ht="12.75" hidden="false" customHeight="false" outlineLevel="0" collapsed="false">
      <c r="A338" s="354"/>
    </row>
    <row r="339" customFormat="false" ht="12.75" hidden="false" customHeight="false" outlineLevel="0" collapsed="false">
      <c r="A339" s="354"/>
    </row>
    <row r="340" customFormat="false" ht="12.75" hidden="false" customHeight="false" outlineLevel="0" collapsed="false">
      <c r="A340" s="354"/>
    </row>
    <row r="341" customFormat="false" ht="12.75" hidden="false" customHeight="false" outlineLevel="0" collapsed="false">
      <c r="A341" s="354"/>
    </row>
    <row r="342" customFormat="false" ht="12.75" hidden="false" customHeight="false" outlineLevel="0" collapsed="false">
      <c r="A342" s="354"/>
    </row>
    <row r="343" customFormat="false" ht="12.75" hidden="false" customHeight="false" outlineLevel="0" collapsed="false">
      <c r="A343" s="354"/>
    </row>
    <row r="344" customFormat="false" ht="12.75" hidden="false" customHeight="false" outlineLevel="0" collapsed="false">
      <c r="A344" s="354"/>
    </row>
    <row r="345" customFormat="false" ht="12.75" hidden="false" customHeight="false" outlineLevel="0" collapsed="false">
      <c r="A345" s="354"/>
    </row>
    <row r="346" customFormat="false" ht="12.75" hidden="false" customHeight="false" outlineLevel="0" collapsed="false">
      <c r="A346" s="354"/>
    </row>
    <row r="347" customFormat="false" ht="12.75" hidden="false" customHeight="false" outlineLevel="0" collapsed="false">
      <c r="A347" s="354"/>
    </row>
    <row r="348" customFormat="false" ht="12.75" hidden="false" customHeight="false" outlineLevel="0" collapsed="false">
      <c r="A348" s="354"/>
    </row>
    <row r="349" customFormat="false" ht="12.75" hidden="false" customHeight="false" outlineLevel="0" collapsed="false">
      <c r="A349" s="354"/>
    </row>
    <row r="350" customFormat="false" ht="12.75" hidden="false" customHeight="false" outlineLevel="0" collapsed="false">
      <c r="A350" s="354"/>
    </row>
    <row r="351" customFormat="false" ht="12.75" hidden="false" customHeight="false" outlineLevel="0" collapsed="false">
      <c r="A351" s="354"/>
    </row>
    <row r="352" customFormat="false" ht="12.75" hidden="false" customHeight="false" outlineLevel="0" collapsed="false">
      <c r="A352" s="354"/>
    </row>
    <row r="353" customFormat="false" ht="12.75" hidden="false" customHeight="false" outlineLevel="0" collapsed="false">
      <c r="A353" s="354"/>
    </row>
    <row r="354" customFormat="false" ht="12.75" hidden="false" customHeight="false" outlineLevel="0" collapsed="false">
      <c r="A354" s="354"/>
    </row>
    <row r="355" customFormat="false" ht="12.75" hidden="false" customHeight="false" outlineLevel="0" collapsed="false">
      <c r="A355" s="354"/>
    </row>
    <row r="356" customFormat="false" ht="12.75" hidden="false" customHeight="false" outlineLevel="0" collapsed="false">
      <c r="A356" s="354"/>
    </row>
    <row r="357" customFormat="false" ht="12.75" hidden="false" customHeight="false" outlineLevel="0" collapsed="false">
      <c r="A357" s="354"/>
    </row>
    <row r="358" customFormat="false" ht="12.75" hidden="false" customHeight="false" outlineLevel="0" collapsed="false">
      <c r="A358" s="354"/>
    </row>
    <row r="359" customFormat="false" ht="12.75" hidden="false" customHeight="false" outlineLevel="0" collapsed="false">
      <c r="A359" s="354"/>
    </row>
    <row r="360" customFormat="false" ht="12.75" hidden="false" customHeight="false" outlineLevel="0" collapsed="false">
      <c r="A360" s="354"/>
    </row>
    <row r="361" customFormat="false" ht="12.75" hidden="false" customHeight="false" outlineLevel="0" collapsed="false">
      <c r="A361" s="354"/>
    </row>
    <row r="362" customFormat="false" ht="12.75" hidden="false" customHeight="false" outlineLevel="0" collapsed="false">
      <c r="A362" s="354"/>
    </row>
    <row r="363" customFormat="false" ht="12.75" hidden="false" customHeight="false" outlineLevel="0" collapsed="false">
      <c r="A363" s="354"/>
    </row>
    <row r="364" customFormat="false" ht="12.75" hidden="false" customHeight="false" outlineLevel="0" collapsed="false">
      <c r="A364" s="354"/>
    </row>
    <row r="365" customFormat="false" ht="12.75" hidden="false" customHeight="false" outlineLevel="0" collapsed="false">
      <c r="A365" s="354"/>
    </row>
    <row r="366" customFormat="false" ht="12.75" hidden="false" customHeight="false" outlineLevel="0" collapsed="false">
      <c r="A366" s="354"/>
    </row>
    <row r="367" customFormat="false" ht="12.75" hidden="false" customHeight="false" outlineLevel="0" collapsed="false">
      <c r="A367" s="354"/>
    </row>
    <row r="368" customFormat="false" ht="12.75" hidden="false" customHeight="false" outlineLevel="0" collapsed="false">
      <c r="A368" s="354"/>
    </row>
    <row r="369" customFormat="false" ht="12.75" hidden="false" customHeight="false" outlineLevel="0" collapsed="false">
      <c r="A369" s="354"/>
    </row>
    <row r="370" customFormat="false" ht="12.75" hidden="false" customHeight="false" outlineLevel="0" collapsed="false">
      <c r="A370" s="354"/>
    </row>
    <row r="371" customFormat="false" ht="12.75" hidden="false" customHeight="false" outlineLevel="0" collapsed="false">
      <c r="A371" s="354"/>
    </row>
    <row r="372" customFormat="false" ht="12.75" hidden="false" customHeight="false" outlineLevel="0" collapsed="false">
      <c r="A372" s="354"/>
    </row>
    <row r="373" customFormat="false" ht="12.75" hidden="false" customHeight="false" outlineLevel="0" collapsed="false">
      <c r="A373" s="354"/>
    </row>
    <row r="374" customFormat="false" ht="12.75" hidden="false" customHeight="false" outlineLevel="0" collapsed="false">
      <c r="A374" s="354"/>
    </row>
    <row r="375" customFormat="false" ht="12.75" hidden="false" customHeight="false" outlineLevel="0" collapsed="false">
      <c r="A375" s="354"/>
    </row>
    <row r="376" customFormat="false" ht="12.75" hidden="false" customHeight="false" outlineLevel="0" collapsed="false">
      <c r="A376" s="354"/>
    </row>
    <row r="377" customFormat="false" ht="12.75" hidden="false" customHeight="false" outlineLevel="0" collapsed="false">
      <c r="A377" s="354"/>
    </row>
    <row r="378" customFormat="false" ht="12.75" hidden="false" customHeight="false" outlineLevel="0" collapsed="false">
      <c r="A378" s="354"/>
    </row>
    <row r="379" customFormat="false" ht="12.75" hidden="false" customHeight="false" outlineLevel="0" collapsed="false">
      <c r="A379" s="354"/>
    </row>
    <row r="380" customFormat="false" ht="12.75" hidden="false" customHeight="false" outlineLevel="0" collapsed="false">
      <c r="A380" s="354"/>
    </row>
    <row r="381" customFormat="false" ht="12.75" hidden="false" customHeight="false" outlineLevel="0" collapsed="false">
      <c r="A381" s="354"/>
    </row>
    <row r="382" customFormat="false" ht="12.75" hidden="false" customHeight="false" outlineLevel="0" collapsed="false">
      <c r="A382" s="354"/>
    </row>
    <row r="383" customFormat="false" ht="12.75" hidden="false" customHeight="false" outlineLevel="0" collapsed="false">
      <c r="A383" s="354"/>
    </row>
    <row r="384" customFormat="false" ht="12.75" hidden="false" customHeight="false" outlineLevel="0" collapsed="false">
      <c r="A384" s="354"/>
    </row>
    <row r="385" customFormat="false" ht="12.75" hidden="false" customHeight="false" outlineLevel="0" collapsed="false">
      <c r="A385" s="354"/>
    </row>
    <row r="386" customFormat="false" ht="12.75" hidden="false" customHeight="false" outlineLevel="0" collapsed="false">
      <c r="A386" s="354"/>
    </row>
    <row r="387" customFormat="false" ht="12.75" hidden="false" customHeight="false" outlineLevel="0" collapsed="false">
      <c r="A387" s="354"/>
    </row>
    <row r="388" customFormat="false" ht="12.75" hidden="false" customHeight="false" outlineLevel="0" collapsed="false">
      <c r="A388" s="354"/>
    </row>
    <row r="389" customFormat="false" ht="12.75" hidden="false" customHeight="false" outlineLevel="0" collapsed="false">
      <c r="A389" s="354"/>
    </row>
    <row r="390" customFormat="false" ht="12.75" hidden="false" customHeight="false" outlineLevel="0" collapsed="false">
      <c r="A390" s="354"/>
    </row>
    <row r="391" customFormat="false" ht="12.75" hidden="false" customHeight="false" outlineLevel="0" collapsed="false">
      <c r="A391" s="354"/>
    </row>
    <row r="392" customFormat="false" ht="12.75" hidden="false" customHeight="false" outlineLevel="0" collapsed="false">
      <c r="A392" s="354"/>
    </row>
    <row r="393" customFormat="false" ht="12.75" hidden="false" customHeight="false" outlineLevel="0" collapsed="false">
      <c r="A393" s="354"/>
    </row>
    <row r="394" customFormat="false" ht="12.75" hidden="false" customHeight="false" outlineLevel="0" collapsed="false">
      <c r="A394" s="354"/>
    </row>
    <row r="395" customFormat="false" ht="12.75" hidden="false" customHeight="false" outlineLevel="0" collapsed="false">
      <c r="A395" s="354"/>
    </row>
    <row r="396" customFormat="false" ht="12.75" hidden="false" customHeight="false" outlineLevel="0" collapsed="false">
      <c r="A396" s="354"/>
    </row>
    <row r="397" customFormat="false" ht="12.75" hidden="false" customHeight="false" outlineLevel="0" collapsed="false">
      <c r="A397" s="354"/>
    </row>
    <row r="398" customFormat="false" ht="12.75" hidden="false" customHeight="false" outlineLevel="0" collapsed="false">
      <c r="A398" s="354"/>
    </row>
    <row r="399" customFormat="false" ht="12.75" hidden="false" customHeight="false" outlineLevel="0" collapsed="false">
      <c r="A399" s="354"/>
    </row>
    <row r="400" customFormat="false" ht="12.75" hidden="false" customHeight="false" outlineLevel="0" collapsed="false">
      <c r="A400" s="354"/>
    </row>
    <row r="401" customFormat="false" ht="12.75" hidden="false" customHeight="false" outlineLevel="0" collapsed="false">
      <c r="A401" s="354"/>
    </row>
    <row r="402" customFormat="false" ht="12.75" hidden="false" customHeight="false" outlineLevel="0" collapsed="false">
      <c r="A402" s="354"/>
    </row>
    <row r="403" customFormat="false" ht="12.75" hidden="false" customHeight="false" outlineLevel="0" collapsed="false">
      <c r="A403" s="354"/>
    </row>
    <row r="404" customFormat="false" ht="12.75" hidden="false" customHeight="false" outlineLevel="0" collapsed="false">
      <c r="A404" s="354"/>
    </row>
    <row r="405" customFormat="false" ht="12.75" hidden="false" customHeight="false" outlineLevel="0" collapsed="false">
      <c r="A405" s="354"/>
    </row>
    <row r="406" customFormat="false" ht="12.75" hidden="false" customHeight="false" outlineLevel="0" collapsed="false">
      <c r="A406" s="354"/>
    </row>
    <row r="407" customFormat="false" ht="12.75" hidden="false" customHeight="false" outlineLevel="0" collapsed="false">
      <c r="A407" s="354"/>
    </row>
    <row r="408" customFormat="false" ht="12.75" hidden="false" customHeight="false" outlineLevel="0" collapsed="false">
      <c r="A408" s="354"/>
    </row>
    <row r="409" customFormat="false" ht="12.75" hidden="false" customHeight="false" outlineLevel="0" collapsed="false">
      <c r="A409" s="354"/>
    </row>
    <row r="410" customFormat="false" ht="12.75" hidden="false" customHeight="false" outlineLevel="0" collapsed="false">
      <c r="A410" s="354"/>
    </row>
    <row r="411" customFormat="false" ht="12.75" hidden="false" customHeight="false" outlineLevel="0" collapsed="false">
      <c r="A411" s="354"/>
    </row>
    <row r="412" customFormat="false" ht="12.75" hidden="false" customHeight="false" outlineLevel="0" collapsed="false">
      <c r="A412" s="354"/>
    </row>
    <row r="413" customFormat="false" ht="12.75" hidden="false" customHeight="false" outlineLevel="0" collapsed="false">
      <c r="A413" s="354"/>
    </row>
    <row r="414" customFormat="false" ht="12.75" hidden="false" customHeight="false" outlineLevel="0" collapsed="false">
      <c r="A414" s="354"/>
    </row>
    <row r="415" customFormat="false" ht="12.75" hidden="false" customHeight="false" outlineLevel="0" collapsed="false">
      <c r="A415" s="354"/>
    </row>
    <row r="416" customFormat="false" ht="12.75" hidden="false" customHeight="false" outlineLevel="0" collapsed="false">
      <c r="A416" s="354"/>
    </row>
    <row r="417" customFormat="false" ht="12.75" hidden="false" customHeight="false" outlineLevel="0" collapsed="false">
      <c r="A417" s="354"/>
    </row>
    <row r="418" customFormat="false" ht="12.75" hidden="false" customHeight="false" outlineLevel="0" collapsed="false">
      <c r="A418" s="354"/>
    </row>
    <row r="419" customFormat="false" ht="12.75" hidden="false" customHeight="false" outlineLevel="0" collapsed="false">
      <c r="A419" s="354"/>
    </row>
    <row r="420" customFormat="false" ht="12.75" hidden="false" customHeight="false" outlineLevel="0" collapsed="false">
      <c r="A420" s="354"/>
    </row>
    <row r="421" customFormat="false" ht="12.75" hidden="false" customHeight="false" outlineLevel="0" collapsed="false">
      <c r="A421" s="354"/>
    </row>
    <row r="422" customFormat="false" ht="12.75" hidden="false" customHeight="false" outlineLevel="0" collapsed="false">
      <c r="A422" s="354"/>
    </row>
    <row r="423" customFormat="false" ht="12.75" hidden="false" customHeight="false" outlineLevel="0" collapsed="false">
      <c r="A423" s="354"/>
    </row>
    <row r="424" customFormat="false" ht="12.75" hidden="false" customHeight="false" outlineLevel="0" collapsed="false">
      <c r="A424" s="354"/>
    </row>
    <row r="425" customFormat="false" ht="12.75" hidden="false" customHeight="false" outlineLevel="0" collapsed="false">
      <c r="A425" s="354"/>
    </row>
    <row r="426" customFormat="false" ht="12.75" hidden="false" customHeight="false" outlineLevel="0" collapsed="false">
      <c r="A426" s="354"/>
    </row>
    <row r="427" customFormat="false" ht="12.75" hidden="false" customHeight="false" outlineLevel="0" collapsed="false">
      <c r="A427" s="354"/>
    </row>
    <row r="428" customFormat="false" ht="12.75" hidden="false" customHeight="false" outlineLevel="0" collapsed="false">
      <c r="A428" s="354"/>
    </row>
    <row r="429" customFormat="false" ht="12.75" hidden="false" customHeight="false" outlineLevel="0" collapsed="false">
      <c r="A429" s="354"/>
    </row>
    <row r="430" customFormat="false" ht="12.75" hidden="false" customHeight="false" outlineLevel="0" collapsed="false">
      <c r="A430" s="354"/>
    </row>
    <row r="431" customFormat="false" ht="12.75" hidden="false" customHeight="false" outlineLevel="0" collapsed="false">
      <c r="A431" s="354"/>
    </row>
    <row r="432" customFormat="false" ht="12.75" hidden="false" customHeight="false" outlineLevel="0" collapsed="false">
      <c r="A432" s="354"/>
    </row>
    <row r="433" customFormat="false" ht="12.75" hidden="false" customHeight="false" outlineLevel="0" collapsed="false">
      <c r="A433" s="354"/>
    </row>
    <row r="434" customFormat="false" ht="12.75" hidden="false" customHeight="false" outlineLevel="0" collapsed="false">
      <c r="A434" s="354"/>
    </row>
    <row r="435" customFormat="false" ht="12.75" hidden="false" customHeight="false" outlineLevel="0" collapsed="false">
      <c r="A435" s="354"/>
    </row>
    <row r="436" customFormat="false" ht="12.75" hidden="false" customHeight="false" outlineLevel="0" collapsed="false">
      <c r="A436" s="354"/>
    </row>
    <row r="437" customFormat="false" ht="12.75" hidden="false" customHeight="false" outlineLevel="0" collapsed="false">
      <c r="A437" s="354"/>
    </row>
    <row r="438" customFormat="false" ht="12.75" hidden="false" customHeight="false" outlineLevel="0" collapsed="false">
      <c r="A438" s="354"/>
    </row>
    <row r="439" customFormat="false" ht="12.75" hidden="false" customHeight="false" outlineLevel="0" collapsed="false">
      <c r="A439" s="354"/>
    </row>
    <row r="440" customFormat="false" ht="12.75" hidden="false" customHeight="false" outlineLevel="0" collapsed="false">
      <c r="A440" s="354"/>
    </row>
    <row r="441" customFormat="false" ht="12.75" hidden="false" customHeight="false" outlineLevel="0" collapsed="false">
      <c r="A441" s="354"/>
    </row>
    <row r="442" customFormat="false" ht="12.75" hidden="false" customHeight="false" outlineLevel="0" collapsed="false">
      <c r="A442" s="354"/>
    </row>
    <row r="443" customFormat="false" ht="12.75" hidden="false" customHeight="false" outlineLevel="0" collapsed="false">
      <c r="A443" s="354"/>
    </row>
    <row r="444" customFormat="false" ht="12.75" hidden="false" customHeight="false" outlineLevel="0" collapsed="false">
      <c r="A444" s="354"/>
    </row>
    <row r="445" customFormat="false" ht="12.75" hidden="false" customHeight="false" outlineLevel="0" collapsed="false">
      <c r="A445" s="354"/>
    </row>
    <row r="446" customFormat="false" ht="12.75" hidden="false" customHeight="false" outlineLevel="0" collapsed="false">
      <c r="A446" s="354"/>
    </row>
    <row r="447" customFormat="false" ht="12.75" hidden="false" customHeight="false" outlineLevel="0" collapsed="false">
      <c r="A447" s="354"/>
    </row>
    <row r="448" customFormat="false" ht="12.75" hidden="false" customHeight="false" outlineLevel="0" collapsed="false">
      <c r="A448" s="354"/>
    </row>
    <row r="449" customFormat="false" ht="12.75" hidden="false" customHeight="false" outlineLevel="0" collapsed="false">
      <c r="A449" s="354"/>
    </row>
    <row r="450" customFormat="false" ht="12.75" hidden="false" customHeight="false" outlineLevel="0" collapsed="false">
      <c r="A450" s="354"/>
    </row>
    <row r="451" customFormat="false" ht="12.75" hidden="false" customHeight="false" outlineLevel="0" collapsed="false">
      <c r="A451" s="354"/>
    </row>
    <row r="452" customFormat="false" ht="12.75" hidden="false" customHeight="false" outlineLevel="0" collapsed="false">
      <c r="A452" s="354"/>
    </row>
    <row r="453" customFormat="false" ht="12.75" hidden="false" customHeight="false" outlineLevel="0" collapsed="false">
      <c r="A453" s="354"/>
    </row>
    <row r="454" customFormat="false" ht="12.75" hidden="false" customHeight="false" outlineLevel="0" collapsed="false">
      <c r="A454" s="354"/>
    </row>
    <row r="455" customFormat="false" ht="12.75" hidden="false" customHeight="false" outlineLevel="0" collapsed="false">
      <c r="A455" s="354"/>
    </row>
    <row r="456" customFormat="false" ht="12.75" hidden="false" customHeight="false" outlineLevel="0" collapsed="false">
      <c r="A456" s="354"/>
    </row>
    <row r="457" customFormat="false" ht="12.75" hidden="false" customHeight="false" outlineLevel="0" collapsed="false">
      <c r="A457" s="354"/>
    </row>
    <row r="458" customFormat="false" ht="12.75" hidden="false" customHeight="false" outlineLevel="0" collapsed="false">
      <c r="A458" s="354"/>
    </row>
    <row r="459" customFormat="false" ht="12.75" hidden="false" customHeight="false" outlineLevel="0" collapsed="false">
      <c r="A459" s="354"/>
    </row>
    <row r="460" customFormat="false" ht="12.75" hidden="false" customHeight="false" outlineLevel="0" collapsed="false">
      <c r="A460" s="354"/>
    </row>
    <row r="461" customFormat="false" ht="12.75" hidden="false" customHeight="false" outlineLevel="0" collapsed="false">
      <c r="A461" s="354"/>
    </row>
    <row r="462" customFormat="false" ht="12.75" hidden="false" customHeight="false" outlineLevel="0" collapsed="false">
      <c r="A462" s="354"/>
    </row>
    <row r="463" customFormat="false" ht="12.75" hidden="false" customHeight="false" outlineLevel="0" collapsed="false">
      <c r="A463" s="354"/>
    </row>
    <row r="464" customFormat="false" ht="12.75" hidden="false" customHeight="false" outlineLevel="0" collapsed="false">
      <c r="A464" s="354"/>
    </row>
    <row r="465" customFormat="false" ht="12.75" hidden="false" customHeight="false" outlineLevel="0" collapsed="false">
      <c r="A465" s="354"/>
    </row>
    <row r="466" customFormat="false" ht="12.75" hidden="false" customHeight="false" outlineLevel="0" collapsed="false">
      <c r="A466" s="354"/>
    </row>
    <row r="467" customFormat="false" ht="12.75" hidden="false" customHeight="false" outlineLevel="0" collapsed="false">
      <c r="A467" s="354"/>
    </row>
    <row r="468" customFormat="false" ht="12.75" hidden="false" customHeight="false" outlineLevel="0" collapsed="false">
      <c r="A468" s="354"/>
    </row>
    <row r="469" customFormat="false" ht="12.75" hidden="false" customHeight="false" outlineLevel="0" collapsed="false">
      <c r="A469" s="354"/>
    </row>
    <row r="470" customFormat="false" ht="12.75" hidden="false" customHeight="false" outlineLevel="0" collapsed="false">
      <c r="A470" s="354"/>
    </row>
    <row r="471" customFormat="false" ht="12.75" hidden="false" customHeight="false" outlineLevel="0" collapsed="false">
      <c r="A471" s="354"/>
    </row>
    <row r="472" customFormat="false" ht="12.75" hidden="false" customHeight="false" outlineLevel="0" collapsed="false">
      <c r="A472" s="354"/>
    </row>
    <row r="473" customFormat="false" ht="12.75" hidden="false" customHeight="false" outlineLevel="0" collapsed="false">
      <c r="A473" s="354"/>
    </row>
    <row r="474" customFormat="false" ht="12.75" hidden="false" customHeight="false" outlineLevel="0" collapsed="false">
      <c r="A474" s="354"/>
    </row>
    <row r="475" customFormat="false" ht="12.75" hidden="false" customHeight="false" outlineLevel="0" collapsed="false">
      <c r="A475" s="354"/>
    </row>
    <row r="476" customFormat="false" ht="12.75" hidden="false" customHeight="false" outlineLevel="0" collapsed="false">
      <c r="A476" s="354"/>
    </row>
    <row r="477" customFormat="false" ht="12.75" hidden="false" customHeight="false" outlineLevel="0" collapsed="false">
      <c r="A477" s="354"/>
    </row>
    <row r="478" customFormat="false" ht="12.75" hidden="false" customHeight="false" outlineLevel="0" collapsed="false">
      <c r="A478" s="354"/>
    </row>
    <row r="479" customFormat="false" ht="12.75" hidden="false" customHeight="false" outlineLevel="0" collapsed="false">
      <c r="A479" s="354"/>
    </row>
    <row r="480" customFormat="false" ht="12.75" hidden="false" customHeight="false" outlineLevel="0" collapsed="false">
      <c r="A480" s="354"/>
    </row>
    <row r="481" customFormat="false" ht="12.75" hidden="false" customHeight="false" outlineLevel="0" collapsed="false">
      <c r="A481" s="354"/>
    </row>
    <row r="482" customFormat="false" ht="12.75" hidden="false" customHeight="false" outlineLevel="0" collapsed="false">
      <c r="A482" s="354"/>
    </row>
    <row r="483" customFormat="false" ht="12.75" hidden="false" customHeight="false" outlineLevel="0" collapsed="false">
      <c r="A483" s="354"/>
    </row>
    <row r="484" customFormat="false" ht="12.75" hidden="false" customHeight="false" outlineLevel="0" collapsed="false">
      <c r="A484" s="354"/>
    </row>
    <row r="485" customFormat="false" ht="12.75" hidden="false" customHeight="false" outlineLevel="0" collapsed="false">
      <c r="A485" s="354"/>
    </row>
    <row r="486" customFormat="false" ht="12.75" hidden="false" customHeight="false" outlineLevel="0" collapsed="false">
      <c r="A486" s="354"/>
    </row>
    <row r="487" customFormat="false" ht="12.75" hidden="false" customHeight="false" outlineLevel="0" collapsed="false">
      <c r="A487" s="354"/>
    </row>
    <row r="488" customFormat="false" ht="12.75" hidden="false" customHeight="false" outlineLevel="0" collapsed="false">
      <c r="A488" s="354"/>
    </row>
    <row r="489" customFormat="false" ht="12.75" hidden="false" customHeight="false" outlineLevel="0" collapsed="false">
      <c r="A489" s="354"/>
    </row>
    <row r="490" customFormat="false" ht="12.75" hidden="false" customHeight="false" outlineLevel="0" collapsed="false">
      <c r="A490" s="354"/>
    </row>
    <row r="491" customFormat="false" ht="12.75" hidden="false" customHeight="false" outlineLevel="0" collapsed="false">
      <c r="A491" s="354"/>
    </row>
    <row r="492" customFormat="false" ht="12.75" hidden="false" customHeight="false" outlineLevel="0" collapsed="false">
      <c r="A492" s="354"/>
    </row>
    <row r="493" customFormat="false" ht="12.75" hidden="false" customHeight="false" outlineLevel="0" collapsed="false">
      <c r="A493" s="354"/>
    </row>
    <row r="494" customFormat="false" ht="12.75" hidden="false" customHeight="false" outlineLevel="0" collapsed="false">
      <c r="A494" s="354"/>
    </row>
    <row r="495" customFormat="false" ht="12.75" hidden="false" customHeight="false" outlineLevel="0" collapsed="false">
      <c r="A495" s="354"/>
    </row>
    <row r="496" customFormat="false" ht="12.75" hidden="false" customHeight="false" outlineLevel="0" collapsed="false">
      <c r="A496" s="354"/>
    </row>
    <row r="497" customFormat="false" ht="12.75" hidden="false" customHeight="false" outlineLevel="0" collapsed="false">
      <c r="A497" s="354"/>
    </row>
    <row r="498" customFormat="false" ht="12.75" hidden="false" customHeight="false" outlineLevel="0" collapsed="false">
      <c r="A498" s="354"/>
    </row>
    <row r="499" customFormat="false" ht="12.75" hidden="false" customHeight="false" outlineLevel="0" collapsed="false">
      <c r="A499" s="354"/>
    </row>
    <row r="500" customFormat="false" ht="12.75" hidden="false" customHeight="false" outlineLevel="0" collapsed="false">
      <c r="A500" s="354"/>
    </row>
    <row r="501" customFormat="false" ht="12.75" hidden="false" customHeight="false" outlineLevel="0" collapsed="false">
      <c r="A501" s="354"/>
    </row>
    <row r="502" customFormat="false" ht="12.75" hidden="false" customHeight="false" outlineLevel="0" collapsed="false">
      <c r="A502" s="354"/>
    </row>
    <row r="503" customFormat="false" ht="12.75" hidden="false" customHeight="false" outlineLevel="0" collapsed="false">
      <c r="A503" s="354"/>
    </row>
    <row r="504" customFormat="false" ht="12.75" hidden="false" customHeight="false" outlineLevel="0" collapsed="false">
      <c r="A504" s="354"/>
    </row>
    <row r="505" customFormat="false" ht="12.75" hidden="false" customHeight="false" outlineLevel="0" collapsed="false">
      <c r="A505" s="354"/>
    </row>
    <row r="506" customFormat="false" ht="12.75" hidden="false" customHeight="false" outlineLevel="0" collapsed="false">
      <c r="A506" s="354"/>
    </row>
    <row r="507" customFormat="false" ht="12.75" hidden="false" customHeight="false" outlineLevel="0" collapsed="false">
      <c r="A507" s="354"/>
    </row>
    <row r="508" customFormat="false" ht="12.75" hidden="false" customHeight="false" outlineLevel="0" collapsed="false">
      <c r="A508" s="354"/>
    </row>
    <row r="509" customFormat="false" ht="12.75" hidden="false" customHeight="false" outlineLevel="0" collapsed="false">
      <c r="A509" s="354"/>
    </row>
    <row r="510" customFormat="false" ht="12.75" hidden="false" customHeight="false" outlineLevel="0" collapsed="false">
      <c r="A510" s="354"/>
    </row>
    <row r="511" customFormat="false" ht="12.75" hidden="false" customHeight="false" outlineLevel="0" collapsed="false">
      <c r="A511" s="354"/>
    </row>
    <row r="512" customFormat="false" ht="12.75" hidden="false" customHeight="false" outlineLevel="0" collapsed="false">
      <c r="A512" s="354"/>
    </row>
    <row r="513" customFormat="false" ht="12.75" hidden="false" customHeight="false" outlineLevel="0" collapsed="false">
      <c r="A513" s="354"/>
    </row>
    <row r="514" customFormat="false" ht="12.75" hidden="false" customHeight="false" outlineLevel="0" collapsed="false">
      <c r="A514" s="354"/>
    </row>
    <row r="515" customFormat="false" ht="12.75" hidden="false" customHeight="false" outlineLevel="0" collapsed="false">
      <c r="A515" s="354"/>
    </row>
    <row r="516" customFormat="false" ht="12.75" hidden="false" customHeight="false" outlineLevel="0" collapsed="false">
      <c r="A516" s="354"/>
    </row>
    <row r="517" customFormat="false" ht="12.75" hidden="false" customHeight="false" outlineLevel="0" collapsed="false">
      <c r="A517" s="354"/>
    </row>
    <row r="518" customFormat="false" ht="12.75" hidden="false" customHeight="false" outlineLevel="0" collapsed="false">
      <c r="A518" s="354"/>
    </row>
    <row r="519" customFormat="false" ht="12.75" hidden="false" customHeight="false" outlineLevel="0" collapsed="false">
      <c r="A519" s="354"/>
    </row>
    <row r="520" customFormat="false" ht="12.75" hidden="false" customHeight="false" outlineLevel="0" collapsed="false">
      <c r="A520" s="354"/>
    </row>
    <row r="521" customFormat="false" ht="12.75" hidden="false" customHeight="false" outlineLevel="0" collapsed="false">
      <c r="A521" s="354"/>
    </row>
    <row r="522" customFormat="false" ht="12.75" hidden="false" customHeight="false" outlineLevel="0" collapsed="false">
      <c r="A522" s="354"/>
    </row>
    <row r="523" customFormat="false" ht="12.75" hidden="false" customHeight="false" outlineLevel="0" collapsed="false">
      <c r="A523" s="354"/>
    </row>
    <row r="524" customFormat="false" ht="12.75" hidden="false" customHeight="false" outlineLevel="0" collapsed="false">
      <c r="A524" s="354"/>
    </row>
    <row r="525" customFormat="false" ht="12.75" hidden="false" customHeight="false" outlineLevel="0" collapsed="false">
      <c r="A525" s="354"/>
    </row>
    <row r="526" customFormat="false" ht="12.75" hidden="false" customHeight="false" outlineLevel="0" collapsed="false">
      <c r="A526" s="354"/>
    </row>
    <row r="527" customFormat="false" ht="12.75" hidden="false" customHeight="false" outlineLevel="0" collapsed="false">
      <c r="A527" s="354"/>
    </row>
    <row r="528" customFormat="false" ht="12.75" hidden="false" customHeight="false" outlineLevel="0" collapsed="false">
      <c r="A528" s="354"/>
    </row>
    <row r="529" customFormat="false" ht="12.75" hidden="false" customHeight="false" outlineLevel="0" collapsed="false">
      <c r="A529" s="354"/>
    </row>
    <row r="530" customFormat="false" ht="12.75" hidden="false" customHeight="false" outlineLevel="0" collapsed="false">
      <c r="A530" s="354"/>
    </row>
    <row r="531" customFormat="false" ht="12.75" hidden="false" customHeight="false" outlineLevel="0" collapsed="false">
      <c r="A531" s="354"/>
    </row>
    <row r="532" customFormat="false" ht="12.75" hidden="false" customHeight="false" outlineLevel="0" collapsed="false">
      <c r="A532" s="354"/>
    </row>
    <row r="533" customFormat="false" ht="12.75" hidden="false" customHeight="false" outlineLevel="0" collapsed="false">
      <c r="A533" s="354"/>
    </row>
    <row r="534" customFormat="false" ht="12.75" hidden="false" customHeight="false" outlineLevel="0" collapsed="false">
      <c r="A534" s="354"/>
    </row>
    <row r="535" customFormat="false" ht="12.75" hidden="false" customHeight="false" outlineLevel="0" collapsed="false">
      <c r="A535" s="354"/>
    </row>
    <row r="536" customFormat="false" ht="12.75" hidden="false" customHeight="false" outlineLevel="0" collapsed="false">
      <c r="A536" s="354"/>
    </row>
    <row r="537" customFormat="false" ht="12.75" hidden="false" customHeight="false" outlineLevel="0" collapsed="false">
      <c r="A537" s="354"/>
    </row>
    <row r="538" customFormat="false" ht="12.75" hidden="false" customHeight="false" outlineLevel="0" collapsed="false">
      <c r="A538" s="354"/>
    </row>
    <row r="539" customFormat="false" ht="12.75" hidden="false" customHeight="false" outlineLevel="0" collapsed="false">
      <c r="A539" s="354"/>
    </row>
    <row r="540" customFormat="false" ht="12.75" hidden="false" customHeight="false" outlineLevel="0" collapsed="false">
      <c r="A540" s="354"/>
    </row>
    <row r="541" customFormat="false" ht="12.75" hidden="false" customHeight="false" outlineLevel="0" collapsed="false">
      <c r="A541" s="354"/>
    </row>
    <row r="542" customFormat="false" ht="12.75" hidden="false" customHeight="false" outlineLevel="0" collapsed="false">
      <c r="A542" s="354"/>
    </row>
    <row r="543" customFormat="false" ht="12.75" hidden="false" customHeight="false" outlineLevel="0" collapsed="false">
      <c r="A543" s="354"/>
    </row>
    <row r="544" customFormat="false" ht="12.75" hidden="false" customHeight="false" outlineLevel="0" collapsed="false">
      <c r="A544" s="354"/>
    </row>
    <row r="545" customFormat="false" ht="12.75" hidden="false" customHeight="false" outlineLevel="0" collapsed="false">
      <c r="A545" s="354"/>
    </row>
    <row r="546" customFormat="false" ht="12.75" hidden="false" customHeight="false" outlineLevel="0" collapsed="false">
      <c r="A546" s="354"/>
    </row>
    <row r="547" customFormat="false" ht="12.75" hidden="false" customHeight="false" outlineLevel="0" collapsed="false">
      <c r="A547" s="354"/>
    </row>
    <row r="548" customFormat="false" ht="12.75" hidden="false" customHeight="false" outlineLevel="0" collapsed="false">
      <c r="A548" s="354"/>
    </row>
    <row r="549" customFormat="false" ht="12.75" hidden="false" customHeight="false" outlineLevel="0" collapsed="false">
      <c r="A549" s="354"/>
    </row>
    <row r="550" customFormat="false" ht="12.75" hidden="false" customHeight="false" outlineLevel="0" collapsed="false">
      <c r="A550" s="354"/>
    </row>
    <row r="551" customFormat="false" ht="12.75" hidden="false" customHeight="false" outlineLevel="0" collapsed="false">
      <c r="A551" s="354"/>
    </row>
    <row r="552" customFormat="false" ht="12.75" hidden="false" customHeight="false" outlineLevel="0" collapsed="false">
      <c r="A552" s="354"/>
    </row>
    <row r="553" customFormat="false" ht="12.75" hidden="false" customHeight="false" outlineLevel="0" collapsed="false">
      <c r="A553" s="354"/>
    </row>
    <row r="554" customFormat="false" ht="12.75" hidden="false" customHeight="false" outlineLevel="0" collapsed="false">
      <c r="A554" s="354"/>
    </row>
    <row r="555" customFormat="false" ht="12.75" hidden="false" customHeight="false" outlineLevel="0" collapsed="false">
      <c r="A555" s="354"/>
    </row>
    <row r="556" customFormat="false" ht="12.75" hidden="false" customHeight="false" outlineLevel="0" collapsed="false">
      <c r="A556" s="354"/>
    </row>
    <row r="557" customFormat="false" ht="12.75" hidden="false" customHeight="false" outlineLevel="0" collapsed="false">
      <c r="A557" s="354"/>
    </row>
    <row r="558" customFormat="false" ht="12.75" hidden="false" customHeight="false" outlineLevel="0" collapsed="false">
      <c r="A558" s="354"/>
    </row>
    <row r="559" customFormat="false" ht="12.75" hidden="false" customHeight="false" outlineLevel="0" collapsed="false">
      <c r="A559" s="354"/>
    </row>
    <row r="560" customFormat="false" ht="12.75" hidden="false" customHeight="false" outlineLevel="0" collapsed="false">
      <c r="A560" s="354"/>
    </row>
    <row r="561" customFormat="false" ht="12.75" hidden="false" customHeight="false" outlineLevel="0" collapsed="false">
      <c r="A561" s="354"/>
    </row>
    <row r="562" customFormat="false" ht="12.75" hidden="false" customHeight="false" outlineLevel="0" collapsed="false">
      <c r="A562" s="354"/>
    </row>
    <row r="563" customFormat="false" ht="12.75" hidden="false" customHeight="false" outlineLevel="0" collapsed="false">
      <c r="A563" s="354"/>
    </row>
    <row r="564" customFormat="false" ht="12.75" hidden="false" customHeight="false" outlineLevel="0" collapsed="false">
      <c r="A564" s="354"/>
    </row>
    <row r="565" customFormat="false" ht="12.75" hidden="false" customHeight="false" outlineLevel="0" collapsed="false">
      <c r="A565" s="354"/>
    </row>
    <row r="566" customFormat="false" ht="12.75" hidden="false" customHeight="false" outlineLevel="0" collapsed="false">
      <c r="A566" s="354"/>
    </row>
    <row r="567" customFormat="false" ht="12.75" hidden="false" customHeight="false" outlineLevel="0" collapsed="false">
      <c r="A567" s="354"/>
    </row>
    <row r="568" customFormat="false" ht="12.75" hidden="false" customHeight="false" outlineLevel="0" collapsed="false">
      <c r="A568" s="354"/>
    </row>
    <row r="569" customFormat="false" ht="12.75" hidden="false" customHeight="false" outlineLevel="0" collapsed="false">
      <c r="A569" s="354"/>
    </row>
    <row r="570" customFormat="false" ht="12.75" hidden="false" customHeight="false" outlineLevel="0" collapsed="false">
      <c r="A570" s="354"/>
    </row>
    <row r="571" customFormat="false" ht="12.75" hidden="false" customHeight="false" outlineLevel="0" collapsed="false">
      <c r="A571" s="354"/>
    </row>
    <row r="572" customFormat="false" ht="12.75" hidden="false" customHeight="false" outlineLevel="0" collapsed="false">
      <c r="A572" s="354"/>
    </row>
    <row r="573" customFormat="false" ht="12.75" hidden="false" customHeight="false" outlineLevel="0" collapsed="false">
      <c r="A573" s="354"/>
    </row>
    <row r="574" customFormat="false" ht="12.75" hidden="false" customHeight="false" outlineLevel="0" collapsed="false">
      <c r="A574" s="354"/>
    </row>
    <row r="575" customFormat="false" ht="12.75" hidden="false" customHeight="false" outlineLevel="0" collapsed="false">
      <c r="A575" s="354"/>
    </row>
    <row r="576" customFormat="false" ht="12.75" hidden="false" customHeight="false" outlineLevel="0" collapsed="false">
      <c r="A576" s="354"/>
    </row>
    <row r="577" customFormat="false" ht="12.75" hidden="false" customHeight="false" outlineLevel="0" collapsed="false">
      <c r="A577" s="354"/>
    </row>
    <row r="578" customFormat="false" ht="12.75" hidden="false" customHeight="false" outlineLevel="0" collapsed="false">
      <c r="A578" s="354"/>
    </row>
    <row r="579" customFormat="false" ht="12.75" hidden="false" customHeight="false" outlineLevel="0" collapsed="false">
      <c r="A579" s="354"/>
    </row>
    <row r="580" customFormat="false" ht="12.75" hidden="false" customHeight="false" outlineLevel="0" collapsed="false">
      <c r="A580" s="354"/>
    </row>
    <row r="581" customFormat="false" ht="12.75" hidden="false" customHeight="false" outlineLevel="0" collapsed="false">
      <c r="A581" s="354"/>
    </row>
    <row r="582" customFormat="false" ht="12.75" hidden="false" customHeight="false" outlineLevel="0" collapsed="false">
      <c r="A582" s="354"/>
    </row>
    <row r="583" customFormat="false" ht="12.75" hidden="false" customHeight="false" outlineLevel="0" collapsed="false">
      <c r="A583" s="354"/>
    </row>
    <row r="584" customFormat="false" ht="12.75" hidden="false" customHeight="false" outlineLevel="0" collapsed="false">
      <c r="A584" s="354"/>
    </row>
    <row r="585" customFormat="false" ht="12.75" hidden="false" customHeight="false" outlineLevel="0" collapsed="false">
      <c r="A585" s="354"/>
    </row>
    <row r="586" customFormat="false" ht="12.75" hidden="false" customHeight="false" outlineLevel="0" collapsed="false">
      <c r="A586" s="354"/>
    </row>
    <row r="587" customFormat="false" ht="12.75" hidden="false" customHeight="false" outlineLevel="0" collapsed="false">
      <c r="A587" s="354"/>
    </row>
    <row r="588" customFormat="false" ht="12.75" hidden="false" customHeight="false" outlineLevel="0" collapsed="false">
      <c r="A588" s="354"/>
    </row>
    <row r="589" customFormat="false" ht="12.75" hidden="false" customHeight="false" outlineLevel="0" collapsed="false">
      <c r="A589" s="354"/>
    </row>
    <row r="590" customFormat="false" ht="12.75" hidden="false" customHeight="false" outlineLevel="0" collapsed="false">
      <c r="A590" s="354"/>
    </row>
    <row r="591" customFormat="false" ht="12.75" hidden="false" customHeight="false" outlineLevel="0" collapsed="false">
      <c r="A591" s="354"/>
    </row>
    <row r="592" customFormat="false" ht="12.75" hidden="false" customHeight="false" outlineLevel="0" collapsed="false">
      <c r="A592" s="354"/>
    </row>
    <row r="593" customFormat="false" ht="12.75" hidden="false" customHeight="false" outlineLevel="0" collapsed="false">
      <c r="A593" s="354"/>
    </row>
    <row r="594" customFormat="false" ht="12.75" hidden="false" customHeight="false" outlineLevel="0" collapsed="false">
      <c r="A594" s="354"/>
    </row>
    <row r="595" customFormat="false" ht="12.75" hidden="false" customHeight="false" outlineLevel="0" collapsed="false">
      <c r="A595" s="354"/>
    </row>
    <row r="596" customFormat="false" ht="12.75" hidden="false" customHeight="false" outlineLevel="0" collapsed="false">
      <c r="A596" s="354"/>
    </row>
    <row r="597" customFormat="false" ht="12.75" hidden="false" customHeight="false" outlineLevel="0" collapsed="false">
      <c r="A597" s="354"/>
    </row>
    <row r="598" customFormat="false" ht="12.75" hidden="false" customHeight="false" outlineLevel="0" collapsed="false">
      <c r="A598" s="354"/>
    </row>
    <row r="599" customFormat="false" ht="12.75" hidden="false" customHeight="false" outlineLevel="0" collapsed="false">
      <c r="A599" s="354"/>
    </row>
    <row r="600" customFormat="false" ht="12.75" hidden="false" customHeight="false" outlineLevel="0" collapsed="false">
      <c r="A600" s="354"/>
    </row>
    <row r="601" customFormat="false" ht="12.75" hidden="false" customHeight="false" outlineLevel="0" collapsed="false">
      <c r="A601" s="354"/>
    </row>
    <row r="602" customFormat="false" ht="12.75" hidden="false" customHeight="false" outlineLevel="0" collapsed="false">
      <c r="A602" s="354"/>
    </row>
    <row r="603" customFormat="false" ht="12.75" hidden="false" customHeight="false" outlineLevel="0" collapsed="false">
      <c r="A603" s="354"/>
    </row>
    <row r="604" customFormat="false" ht="12.75" hidden="false" customHeight="false" outlineLevel="0" collapsed="false">
      <c r="A604" s="354"/>
    </row>
    <row r="605" customFormat="false" ht="12.75" hidden="false" customHeight="false" outlineLevel="0" collapsed="false">
      <c r="A605" s="354"/>
    </row>
    <row r="606" customFormat="false" ht="12.75" hidden="false" customHeight="false" outlineLevel="0" collapsed="false">
      <c r="A606" s="354"/>
    </row>
    <row r="607" customFormat="false" ht="12.75" hidden="false" customHeight="false" outlineLevel="0" collapsed="false">
      <c r="A607" s="354"/>
    </row>
    <row r="608" customFormat="false" ht="12.75" hidden="false" customHeight="false" outlineLevel="0" collapsed="false">
      <c r="A608" s="354"/>
    </row>
    <row r="609" customFormat="false" ht="12.75" hidden="false" customHeight="false" outlineLevel="0" collapsed="false">
      <c r="A609" s="354"/>
    </row>
    <row r="610" customFormat="false" ht="12.75" hidden="false" customHeight="false" outlineLevel="0" collapsed="false">
      <c r="A610" s="354"/>
    </row>
    <row r="611" customFormat="false" ht="12.75" hidden="false" customHeight="false" outlineLevel="0" collapsed="false">
      <c r="A611" s="354"/>
    </row>
    <row r="612" customFormat="false" ht="12.75" hidden="false" customHeight="false" outlineLevel="0" collapsed="false">
      <c r="A612" s="354"/>
    </row>
    <row r="613" customFormat="false" ht="12.75" hidden="false" customHeight="false" outlineLevel="0" collapsed="false">
      <c r="A613" s="354"/>
    </row>
    <row r="614" customFormat="false" ht="12.75" hidden="false" customHeight="false" outlineLevel="0" collapsed="false">
      <c r="A614" s="354"/>
    </row>
    <row r="615" customFormat="false" ht="12.75" hidden="false" customHeight="false" outlineLevel="0" collapsed="false">
      <c r="A615" s="354"/>
    </row>
    <row r="616" customFormat="false" ht="12.75" hidden="false" customHeight="false" outlineLevel="0" collapsed="false">
      <c r="A616" s="354"/>
    </row>
    <row r="617" customFormat="false" ht="12.75" hidden="false" customHeight="false" outlineLevel="0" collapsed="false">
      <c r="A617" s="354"/>
    </row>
    <row r="618" customFormat="false" ht="12.75" hidden="false" customHeight="false" outlineLevel="0" collapsed="false">
      <c r="A618" s="354"/>
    </row>
    <row r="619" customFormat="false" ht="12.75" hidden="false" customHeight="false" outlineLevel="0" collapsed="false">
      <c r="A619" s="354"/>
    </row>
    <row r="620" customFormat="false" ht="12.75" hidden="false" customHeight="false" outlineLevel="0" collapsed="false">
      <c r="A620" s="354"/>
    </row>
    <row r="621" customFormat="false" ht="12.75" hidden="false" customHeight="false" outlineLevel="0" collapsed="false">
      <c r="A621" s="354"/>
    </row>
    <row r="622" customFormat="false" ht="12.75" hidden="false" customHeight="false" outlineLevel="0" collapsed="false">
      <c r="A622" s="354"/>
    </row>
    <row r="623" customFormat="false" ht="12.75" hidden="false" customHeight="false" outlineLevel="0" collapsed="false">
      <c r="A623" s="354"/>
    </row>
    <row r="624" customFormat="false" ht="12.75" hidden="false" customHeight="false" outlineLevel="0" collapsed="false">
      <c r="A624" s="354"/>
    </row>
    <row r="625" customFormat="false" ht="12.75" hidden="false" customHeight="false" outlineLevel="0" collapsed="false">
      <c r="A625" s="354"/>
    </row>
    <row r="626" customFormat="false" ht="12.75" hidden="false" customHeight="false" outlineLevel="0" collapsed="false">
      <c r="A626" s="354"/>
    </row>
    <row r="627" customFormat="false" ht="12.75" hidden="false" customHeight="false" outlineLevel="0" collapsed="false">
      <c r="A627" s="354"/>
    </row>
    <row r="628" customFormat="false" ht="12.75" hidden="false" customHeight="false" outlineLevel="0" collapsed="false">
      <c r="A628" s="354"/>
    </row>
    <row r="629" customFormat="false" ht="12.75" hidden="false" customHeight="false" outlineLevel="0" collapsed="false">
      <c r="A629" s="354"/>
    </row>
    <row r="630" customFormat="false" ht="12.75" hidden="false" customHeight="false" outlineLevel="0" collapsed="false">
      <c r="A630" s="354"/>
    </row>
    <row r="631" customFormat="false" ht="12.75" hidden="false" customHeight="false" outlineLevel="0" collapsed="false">
      <c r="A631" s="354"/>
    </row>
    <row r="632" customFormat="false" ht="12.75" hidden="false" customHeight="false" outlineLevel="0" collapsed="false">
      <c r="A632" s="354"/>
    </row>
    <row r="633" customFormat="false" ht="12.75" hidden="false" customHeight="false" outlineLevel="0" collapsed="false">
      <c r="A633" s="354"/>
    </row>
    <row r="634" customFormat="false" ht="12.75" hidden="false" customHeight="false" outlineLevel="0" collapsed="false">
      <c r="A634" s="354"/>
    </row>
    <row r="635" customFormat="false" ht="12.75" hidden="false" customHeight="false" outlineLevel="0" collapsed="false">
      <c r="A635" s="354"/>
    </row>
    <row r="636" customFormat="false" ht="12.75" hidden="false" customHeight="false" outlineLevel="0" collapsed="false">
      <c r="A636" s="354"/>
    </row>
    <row r="637" customFormat="false" ht="12.75" hidden="false" customHeight="false" outlineLevel="0" collapsed="false">
      <c r="A637" s="354"/>
    </row>
    <row r="638" customFormat="false" ht="12.75" hidden="false" customHeight="false" outlineLevel="0" collapsed="false">
      <c r="A638" s="354"/>
    </row>
    <row r="639" customFormat="false" ht="12.75" hidden="false" customHeight="false" outlineLevel="0" collapsed="false">
      <c r="A639" s="354"/>
    </row>
    <row r="640" customFormat="false" ht="12.75" hidden="false" customHeight="false" outlineLevel="0" collapsed="false">
      <c r="A640" s="354"/>
    </row>
    <row r="641" customFormat="false" ht="12.75" hidden="false" customHeight="false" outlineLevel="0" collapsed="false">
      <c r="A641" s="354"/>
    </row>
    <row r="642" customFormat="false" ht="12.75" hidden="false" customHeight="false" outlineLevel="0" collapsed="false">
      <c r="A642" s="354"/>
    </row>
    <row r="643" customFormat="false" ht="12.75" hidden="false" customHeight="false" outlineLevel="0" collapsed="false">
      <c r="A643" s="354"/>
    </row>
    <row r="644" customFormat="false" ht="12.75" hidden="false" customHeight="false" outlineLevel="0" collapsed="false">
      <c r="A644" s="354"/>
    </row>
    <row r="645" customFormat="false" ht="12.75" hidden="false" customHeight="false" outlineLevel="0" collapsed="false">
      <c r="A645" s="354"/>
    </row>
    <row r="646" customFormat="false" ht="12.75" hidden="false" customHeight="false" outlineLevel="0" collapsed="false">
      <c r="A646" s="354"/>
    </row>
    <row r="647" customFormat="false" ht="12.75" hidden="false" customHeight="false" outlineLevel="0" collapsed="false">
      <c r="A647" s="354"/>
    </row>
    <row r="648" customFormat="false" ht="12.75" hidden="false" customHeight="false" outlineLevel="0" collapsed="false">
      <c r="A648" s="354"/>
    </row>
    <row r="649" customFormat="false" ht="12.75" hidden="false" customHeight="false" outlineLevel="0" collapsed="false">
      <c r="A649" s="354"/>
    </row>
    <row r="650" customFormat="false" ht="12.75" hidden="false" customHeight="false" outlineLevel="0" collapsed="false">
      <c r="A650" s="354"/>
    </row>
    <row r="651" customFormat="false" ht="12.75" hidden="false" customHeight="false" outlineLevel="0" collapsed="false">
      <c r="A651" s="354"/>
    </row>
    <row r="652" customFormat="false" ht="12.75" hidden="false" customHeight="false" outlineLevel="0" collapsed="false">
      <c r="A652" s="354"/>
    </row>
    <row r="653" customFormat="false" ht="12.75" hidden="false" customHeight="false" outlineLevel="0" collapsed="false">
      <c r="A653" s="354"/>
    </row>
    <row r="654" customFormat="false" ht="12.75" hidden="false" customHeight="false" outlineLevel="0" collapsed="false">
      <c r="A654" s="354"/>
    </row>
    <row r="655" customFormat="false" ht="12.75" hidden="false" customHeight="false" outlineLevel="0" collapsed="false">
      <c r="A655" s="354"/>
    </row>
    <row r="656" customFormat="false" ht="12.75" hidden="false" customHeight="false" outlineLevel="0" collapsed="false">
      <c r="A656" s="354"/>
    </row>
    <row r="657" customFormat="false" ht="12.75" hidden="false" customHeight="false" outlineLevel="0" collapsed="false">
      <c r="A657" s="354"/>
    </row>
    <row r="658" customFormat="false" ht="12.75" hidden="false" customHeight="false" outlineLevel="0" collapsed="false">
      <c r="A658" s="354"/>
    </row>
    <row r="659" customFormat="false" ht="12.75" hidden="false" customHeight="false" outlineLevel="0" collapsed="false">
      <c r="A659" s="354"/>
    </row>
    <row r="660" customFormat="false" ht="12.75" hidden="false" customHeight="false" outlineLevel="0" collapsed="false">
      <c r="A660" s="354"/>
    </row>
    <row r="661" customFormat="false" ht="12.75" hidden="false" customHeight="false" outlineLevel="0" collapsed="false">
      <c r="A661" s="354"/>
    </row>
    <row r="662" customFormat="false" ht="12.75" hidden="false" customHeight="false" outlineLevel="0" collapsed="false">
      <c r="A662" s="354"/>
    </row>
    <row r="663" customFormat="false" ht="12.75" hidden="false" customHeight="false" outlineLevel="0" collapsed="false">
      <c r="A663" s="354"/>
    </row>
    <row r="664" customFormat="false" ht="12.75" hidden="false" customHeight="false" outlineLevel="0" collapsed="false">
      <c r="A664" s="354"/>
    </row>
    <row r="665" customFormat="false" ht="12.75" hidden="false" customHeight="false" outlineLevel="0" collapsed="false">
      <c r="A665" s="354"/>
    </row>
    <row r="666" customFormat="false" ht="12.75" hidden="false" customHeight="false" outlineLevel="0" collapsed="false">
      <c r="A666" s="354"/>
    </row>
    <row r="667" customFormat="false" ht="12.75" hidden="false" customHeight="false" outlineLevel="0" collapsed="false">
      <c r="A667" s="354"/>
    </row>
    <row r="668" customFormat="false" ht="12.75" hidden="false" customHeight="false" outlineLevel="0" collapsed="false">
      <c r="A668" s="354"/>
    </row>
    <row r="669" customFormat="false" ht="12.75" hidden="false" customHeight="false" outlineLevel="0" collapsed="false">
      <c r="A669" s="354"/>
    </row>
    <row r="670" customFormat="false" ht="12.75" hidden="false" customHeight="false" outlineLevel="0" collapsed="false">
      <c r="A670" s="354"/>
    </row>
    <row r="671" customFormat="false" ht="12.75" hidden="false" customHeight="false" outlineLevel="0" collapsed="false">
      <c r="A671" s="354"/>
    </row>
    <row r="672" customFormat="false" ht="12.75" hidden="false" customHeight="false" outlineLevel="0" collapsed="false">
      <c r="A672" s="354"/>
    </row>
    <row r="673" customFormat="false" ht="12.75" hidden="false" customHeight="false" outlineLevel="0" collapsed="false">
      <c r="A673" s="354"/>
    </row>
    <row r="674" customFormat="false" ht="12.75" hidden="false" customHeight="false" outlineLevel="0" collapsed="false">
      <c r="A674" s="354"/>
    </row>
    <row r="675" customFormat="false" ht="12.75" hidden="false" customHeight="false" outlineLevel="0" collapsed="false">
      <c r="A675" s="354"/>
    </row>
    <row r="676" customFormat="false" ht="12.75" hidden="false" customHeight="false" outlineLevel="0" collapsed="false">
      <c r="A676" s="354"/>
    </row>
    <row r="677" customFormat="false" ht="12.75" hidden="false" customHeight="false" outlineLevel="0" collapsed="false">
      <c r="A677" s="354"/>
    </row>
    <row r="678" customFormat="false" ht="12.75" hidden="false" customHeight="false" outlineLevel="0" collapsed="false">
      <c r="A678" s="354"/>
    </row>
    <row r="679" customFormat="false" ht="12.75" hidden="false" customHeight="false" outlineLevel="0" collapsed="false">
      <c r="A679" s="354"/>
    </row>
    <row r="680" customFormat="false" ht="12.75" hidden="false" customHeight="false" outlineLevel="0" collapsed="false">
      <c r="A680" s="354"/>
    </row>
    <row r="681" customFormat="false" ht="12.75" hidden="false" customHeight="false" outlineLevel="0" collapsed="false">
      <c r="A681" s="354"/>
    </row>
    <row r="682" customFormat="false" ht="12.75" hidden="false" customHeight="false" outlineLevel="0" collapsed="false">
      <c r="A682" s="354"/>
    </row>
    <row r="683" customFormat="false" ht="12.75" hidden="false" customHeight="false" outlineLevel="0" collapsed="false">
      <c r="A683" s="354"/>
    </row>
    <row r="684" customFormat="false" ht="12.75" hidden="false" customHeight="false" outlineLevel="0" collapsed="false">
      <c r="A684" s="354"/>
    </row>
    <row r="685" customFormat="false" ht="12.75" hidden="false" customHeight="false" outlineLevel="0" collapsed="false">
      <c r="A685" s="354"/>
    </row>
    <row r="686" customFormat="false" ht="12.75" hidden="false" customHeight="false" outlineLevel="0" collapsed="false">
      <c r="A686" s="354"/>
    </row>
    <row r="687" customFormat="false" ht="12.75" hidden="false" customHeight="false" outlineLevel="0" collapsed="false">
      <c r="A687" s="354"/>
    </row>
    <row r="688" customFormat="false" ht="12.75" hidden="false" customHeight="false" outlineLevel="0" collapsed="false">
      <c r="A688" s="354"/>
    </row>
    <row r="689" customFormat="false" ht="12.75" hidden="false" customHeight="false" outlineLevel="0" collapsed="false">
      <c r="A689" s="354"/>
    </row>
    <row r="690" customFormat="false" ht="12.75" hidden="false" customHeight="false" outlineLevel="0" collapsed="false">
      <c r="A690" s="354"/>
    </row>
    <row r="691" customFormat="false" ht="12.75" hidden="false" customHeight="false" outlineLevel="0" collapsed="false">
      <c r="A691" s="354"/>
    </row>
    <row r="692" customFormat="false" ht="12.75" hidden="false" customHeight="false" outlineLevel="0" collapsed="false">
      <c r="A692" s="354"/>
    </row>
    <row r="693" customFormat="false" ht="12.75" hidden="false" customHeight="false" outlineLevel="0" collapsed="false">
      <c r="A693" s="354"/>
    </row>
    <row r="694" customFormat="false" ht="12.75" hidden="false" customHeight="false" outlineLevel="0" collapsed="false">
      <c r="A694" s="354"/>
    </row>
    <row r="695" customFormat="false" ht="12.75" hidden="false" customHeight="false" outlineLevel="0" collapsed="false">
      <c r="A695" s="354"/>
    </row>
    <row r="696" customFormat="false" ht="12.75" hidden="false" customHeight="false" outlineLevel="0" collapsed="false">
      <c r="A696" s="354"/>
    </row>
    <row r="697" customFormat="false" ht="12.75" hidden="false" customHeight="false" outlineLevel="0" collapsed="false">
      <c r="A697" s="354"/>
    </row>
    <row r="698" customFormat="false" ht="12.75" hidden="false" customHeight="false" outlineLevel="0" collapsed="false">
      <c r="A698" s="354"/>
    </row>
    <row r="699" customFormat="false" ht="12.75" hidden="false" customHeight="false" outlineLevel="0" collapsed="false">
      <c r="A699" s="354"/>
    </row>
    <row r="700" customFormat="false" ht="12.75" hidden="false" customHeight="false" outlineLevel="0" collapsed="false">
      <c r="A700" s="354"/>
    </row>
    <row r="701" customFormat="false" ht="12.75" hidden="false" customHeight="false" outlineLevel="0" collapsed="false">
      <c r="A701" s="354"/>
    </row>
    <row r="702" customFormat="false" ht="12.75" hidden="false" customHeight="false" outlineLevel="0" collapsed="false">
      <c r="A702" s="354"/>
    </row>
    <row r="703" customFormat="false" ht="12.75" hidden="false" customHeight="false" outlineLevel="0" collapsed="false">
      <c r="A703" s="354"/>
    </row>
    <row r="704" customFormat="false" ht="12.75" hidden="false" customHeight="false" outlineLevel="0" collapsed="false">
      <c r="A704" s="354"/>
    </row>
    <row r="705" customFormat="false" ht="12.75" hidden="false" customHeight="false" outlineLevel="0" collapsed="false">
      <c r="A705" s="354"/>
    </row>
    <row r="706" customFormat="false" ht="12.75" hidden="false" customHeight="false" outlineLevel="0" collapsed="false">
      <c r="A706" s="354"/>
    </row>
    <row r="707" customFormat="false" ht="12.75" hidden="false" customHeight="false" outlineLevel="0" collapsed="false">
      <c r="A707" s="354"/>
    </row>
    <row r="708" customFormat="false" ht="12.75" hidden="false" customHeight="false" outlineLevel="0" collapsed="false">
      <c r="A708" s="354"/>
    </row>
    <row r="709" customFormat="false" ht="12.75" hidden="false" customHeight="false" outlineLevel="0" collapsed="false">
      <c r="A709" s="354"/>
    </row>
    <row r="710" customFormat="false" ht="12.75" hidden="false" customHeight="false" outlineLevel="0" collapsed="false">
      <c r="A710" s="354"/>
    </row>
    <row r="711" customFormat="false" ht="12.75" hidden="false" customHeight="false" outlineLevel="0" collapsed="false">
      <c r="A711" s="354"/>
    </row>
    <row r="712" customFormat="false" ht="12.75" hidden="false" customHeight="false" outlineLevel="0" collapsed="false">
      <c r="A712" s="354"/>
    </row>
    <row r="713" customFormat="false" ht="12.75" hidden="false" customHeight="false" outlineLevel="0" collapsed="false">
      <c r="A713" s="354"/>
    </row>
    <row r="714" customFormat="false" ht="12.75" hidden="false" customHeight="false" outlineLevel="0" collapsed="false">
      <c r="A714" s="354"/>
    </row>
    <row r="715" customFormat="false" ht="12.75" hidden="false" customHeight="false" outlineLevel="0" collapsed="false">
      <c r="A715" s="354"/>
    </row>
    <row r="716" customFormat="false" ht="12.75" hidden="false" customHeight="false" outlineLevel="0" collapsed="false">
      <c r="A716" s="354"/>
    </row>
    <row r="717" customFormat="false" ht="12.75" hidden="false" customHeight="false" outlineLevel="0" collapsed="false">
      <c r="A717" s="354"/>
    </row>
    <row r="718" customFormat="false" ht="12.75" hidden="false" customHeight="false" outlineLevel="0" collapsed="false">
      <c r="A718" s="354"/>
    </row>
    <row r="719" customFormat="false" ht="12.75" hidden="false" customHeight="false" outlineLevel="0" collapsed="false">
      <c r="A719" s="354"/>
    </row>
    <row r="720" customFormat="false" ht="12.75" hidden="false" customHeight="false" outlineLevel="0" collapsed="false">
      <c r="A720" s="354"/>
    </row>
    <row r="721" customFormat="false" ht="12.75" hidden="false" customHeight="false" outlineLevel="0" collapsed="false">
      <c r="A721" s="354"/>
    </row>
    <row r="722" customFormat="false" ht="12.75" hidden="false" customHeight="false" outlineLevel="0" collapsed="false">
      <c r="A722" s="354"/>
    </row>
    <row r="723" customFormat="false" ht="12.75" hidden="false" customHeight="false" outlineLevel="0" collapsed="false">
      <c r="A723" s="354"/>
    </row>
    <row r="724" customFormat="false" ht="12.75" hidden="false" customHeight="false" outlineLevel="0" collapsed="false">
      <c r="A724" s="354"/>
    </row>
    <row r="725" customFormat="false" ht="12.75" hidden="false" customHeight="false" outlineLevel="0" collapsed="false">
      <c r="A725" s="354"/>
    </row>
    <row r="726" customFormat="false" ht="12.75" hidden="false" customHeight="false" outlineLevel="0" collapsed="false">
      <c r="A726" s="354"/>
    </row>
    <row r="727" customFormat="false" ht="12.75" hidden="false" customHeight="false" outlineLevel="0" collapsed="false">
      <c r="A727" s="354"/>
    </row>
    <row r="728" customFormat="false" ht="12.75" hidden="false" customHeight="false" outlineLevel="0" collapsed="false">
      <c r="A728" s="354"/>
    </row>
    <row r="729" customFormat="false" ht="12.75" hidden="false" customHeight="false" outlineLevel="0" collapsed="false">
      <c r="A729" s="354"/>
    </row>
    <row r="730" customFormat="false" ht="12.75" hidden="false" customHeight="false" outlineLevel="0" collapsed="false">
      <c r="A730" s="354"/>
    </row>
    <row r="731" customFormat="false" ht="12.75" hidden="false" customHeight="false" outlineLevel="0" collapsed="false">
      <c r="A731" s="354"/>
    </row>
    <row r="732" customFormat="false" ht="12.75" hidden="false" customHeight="false" outlineLevel="0" collapsed="false">
      <c r="A732" s="354"/>
    </row>
    <row r="733" customFormat="false" ht="12.75" hidden="false" customHeight="false" outlineLevel="0" collapsed="false">
      <c r="A733" s="354"/>
    </row>
    <row r="734" customFormat="false" ht="12.75" hidden="false" customHeight="false" outlineLevel="0" collapsed="false">
      <c r="A734" s="354"/>
    </row>
    <row r="735" customFormat="false" ht="12.75" hidden="false" customHeight="false" outlineLevel="0" collapsed="false">
      <c r="A735" s="354"/>
    </row>
    <row r="736" customFormat="false" ht="12.75" hidden="false" customHeight="false" outlineLevel="0" collapsed="false">
      <c r="A736" s="354"/>
    </row>
    <row r="737" customFormat="false" ht="12.75" hidden="false" customHeight="false" outlineLevel="0" collapsed="false">
      <c r="A737" s="354"/>
    </row>
    <row r="738" customFormat="false" ht="12.75" hidden="false" customHeight="false" outlineLevel="0" collapsed="false">
      <c r="A738" s="354"/>
    </row>
    <row r="739" customFormat="false" ht="12.75" hidden="false" customHeight="false" outlineLevel="0" collapsed="false">
      <c r="A739" s="354"/>
    </row>
    <row r="740" customFormat="false" ht="12.75" hidden="false" customHeight="false" outlineLevel="0" collapsed="false">
      <c r="A740" s="354"/>
    </row>
    <row r="741" customFormat="false" ht="12.75" hidden="false" customHeight="false" outlineLevel="0" collapsed="false">
      <c r="A741" s="354"/>
    </row>
    <row r="742" customFormat="false" ht="12.75" hidden="false" customHeight="false" outlineLevel="0" collapsed="false">
      <c r="A742" s="354"/>
    </row>
    <row r="743" customFormat="false" ht="12.75" hidden="false" customHeight="false" outlineLevel="0" collapsed="false">
      <c r="A743" s="354"/>
    </row>
    <row r="744" customFormat="false" ht="12.75" hidden="false" customHeight="false" outlineLevel="0" collapsed="false">
      <c r="A744" s="354"/>
    </row>
    <row r="745" customFormat="false" ht="12.75" hidden="false" customHeight="false" outlineLevel="0" collapsed="false">
      <c r="A745" s="354"/>
    </row>
    <row r="746" customFormat="false" ht="12.75" hidden="false" customHeight="false" outlineLevel="0" collapsed="false">
      <c r="A746" s="354"/>
    </row>
    <row r="747" customFormat="false" ht="12.75" hidden="false" customHeight="false" outlineLevel="0" collapsed="false">
      <c r="A747" s="354"/>
    </row>
    <row r="748" customFormat="false" ht="12.75" hidden="false" customHeight="false" outlineLevel="0" collapsed="false">
      <c r="A748" s="354"/>
    </row>
    <row r="749" customFormat="false" ht="12.75" hidden="false" customHeight="false" outlineLevel="0" collapsed="false">
      <c r="A749" s="354"/>
    </row>
    <row r="750" customFormat="false" ht="12.75" hidden="false" customHeight="false" outlineLevel="0" collapsed="false">
      <c r="A750" s="354"/>
    </row>
    <row r="751" customFormat="false" ht="12.75" hidden="false" customHeight="false" outlineLevel="0" collapsed="false">
      <c r="A751" s="354"/>
    </row>
    <row r="752" customFormat="false" ht="12.75" hidden="false" customHeight="false" outlineLevel="0" collapsed="false">
      <c r="A752" s="354"/>
    </row>
    <row r="753" customFormat="false" ht="12.75" hidden="false" customHeight="false" outlineLevel="0" collapsed="false">
      <c r="A753" s="354"/>
    </row>
    <row r="754" customFormat="false" ht="12.75" hidden="false" customHeight="false" outlineLevel="0" collapsed="false">
      <c r="A754" s="354"/>
    </row>
    <row r="755" customFormat="false" ht="12.75" hidden="false" customHeight="false" outlineLevel="0" collapsed="false">
      <c r="A755" s="354"/>
    </row>
    <row r="756" customFormat="false" ht="12.75" hidden="false" customHeight="false" outlineLevel="0" collapsed="false">
      <c r="A756" s="354"/>
    </row>
    <row r="757" customFormat="false" ht="12.75" hidden="false" customHeight="false" outlineLevel="0" collapsed="false">
      <c r="A757" s="354"/>
    </row>
    <row r="758" customFormat="false" ht="12.75" hidden="false" customHeight="false" outlineLevel="0" collapsed="false">
      <c r="A758" s="354"/>
    </row>
    <row r="759" customFormat="false" ht="12.75" hidden="false" customHeight="false" outlineLevel="0" collapsed="false">
      <c r="A759" s="354"/>
    </row>
    <row r="760" customFormat="false" ht="12.75" hidden="false" customHeight="false" outlineLevel="0" collapsed="false">
      <c r="A760" s="354"/>
    </row>
    <row r="761" customFormat="false" ht="12.75" hidden="false" customHeight="false" outlineLevel="0" collapsed="false">
      <c r="A761" s="354"/>
    </row>
    <row r="762" customFormat="false" ht="12.75" hidden="false" customHeight="false" outlineLevel="0" collapsed="false">
      <c r="A762" s="354"/>
    </row>
    <row r="763" customFormat="false" ht="12.75" hidden="false" customHeight="false" outlineLevel="0" collapsed="false">
      <c r="A763" s="354"/>
    </row>
    <row r="764" customFormat="false" ht="12.75" hidden="false" customHeight="false" outlineLevel="0" collapsed="false">
      <c r="A764" s="354"/>
    </row>
    <row r="765" customFormat="false" ht="12.75" hidden="false" customHeight="false" outlineLevel="0" collapsed="false">
      <c r="A765" s="354"/>
    </row>
    <row r="766" customFormat="false" ht="12.75" hidden="false" customHeight="false" outlineLevel="0" collapsed="false">
      <c r="A766" s="354"/>
    </row>
    <row r="767" customFormat="false" ht="12.75" hidden="false" customHeight="false" outlineLevel="0" collapsed="false">
      <c r="A767" s="354"/>
    </row>
    <row r="768" customFormat="false" ht="12.75" hidden="false" customHeight="false" outlineLevel="0" collapsed="false">
      <c r="A768" s="354"/>
    </row>
    <row r="769" customFormat="false" ht="12.75" hidden="false" customHeight="false" outlineLevel="0" collapsed="false">
      <c r="A769" s="354"/>
    </row>
    <row r="770" customFormat="false" ht="12.75" hidden="false" customHeight="false" outlineLevel="0" collapsed="false">
      <c r="A770" s="354"/>
    </row>
    <row r="771" customFormat="false" ht="12.75" hidden="false" customHeight="false" outlineLevel="0" collapsed="false">
      <c r="A771" s="354"/>
    </row>
    <row r="772" customFormat="false" ht="12.75" hidden="false" customHeight="false" outlineLevel="0" collapsed="false">
      <c r="A772" s="354"/>
    </row>
    <row r="773" customFormat="false" ht="12.75" hidden="false" customHeight="false" outlineLevel="0" collapsed="false">
      <c r="A773" s="354"/>
    </row>
    <row r="774" customFormat="false" ht="12.75" hidden="false" customHeight="false" outlineLevel="0" collapsed="false">
      <c r="A774" s="354"/>
    </row>
    <row r="775" customFormat="false" ht="12.75" hidden="false" customHeight="false" outlineLevel="0" collapsed="false">
      <c r="A775" s="354"/>
    </row>
    <row r="776" customFormat="false" ht="12.75" hidden="false" customHeight="false" outlineLevel="0" collapsed="false">
      <c r="A776" s="354"/>
    </row>
    <row r="777" customFormat="false" ht="12.75" hidden="false" customHeight="false" outlineLevel="0" collapsed="false">
      <c r="A777" s="354"/>
    </row>
    <row r="778" customFormat="false" ht="12.75" hidden="false" customHeight="false" outlineLevel="0" collapsed="false">
      <c r="A778" s="354"/>
    </row>
    <row r="779" customFormat="false" ht="12.75" hidden="false" customHeight="false" outlineLevel="0" collapsed="false">
      <c r="A779" s="354"/>
    </row>
    <row r="780" customFormat="false" ht="12.75" hidden="false" customHeight="false" outlineLevel="0" collapsed="false">
      <c r="A780" s="354"/>
    </row>
    <row r="781" customFormat="false" ht="12.75" hidden="false" customHeight="false" outlineLevel="0" collapsed="false">
      <c r="A781" s="354"/>
    </row>
    <row r="782" customFormat="false" ht="12.75" hidden="false" customHeight="false" outlineLevel="0" collapsed="false">
      <c r="A782" s="354"/>
    </row>
    <row r="783" customFormat="false" ht="12.75" hidden="false" customHeight="false" outlineLevel="0" collapsed="false">
      <c r="A783" s="354"/>
    </row>
    <row r="784" customFormat="false" ht="12.75" hidden="false" customHeight="false" outlineLevel="0" collapsed="false">
      <c r="A784" s="354"/>
    </row>
    <row r="785" customFormat="false" ht="12.75" hidden="false" customHeight="false" outlineLevel="0" collapsed="false">
      <c r="A785" s="354"/>
    </row>
    <row r="786" customFormat="false" ht="12.75" hidden="false" customHeight="false" outlineLevel="0" collapsed="false">
      <c r="A786" s="354"/>
    </row>
    <row r="787" customFormat="false" ht="12.75" hidden="false" customHeight="false" outlineLevel="0" collapsed="false">
      <c r="A787" s="354"/>
    </row>
    <row r="788" customFormat="false" ht="12.75" hidden="false" customHeight="false" outlineLevel="0" collapsed="false">
      <c r="A788" s="354"/>
    </row>
    <row r="789" customFormat="false" ht="12.75" hidden="false" customHeight="false" outlineLevel="0" collapsed="false">
      <c r="A789" s="354"/>
    </row>
    <row r="790" customFormat="false" ht="12.75" hidden="false" customHeight="false" outlineLevel="0" collapsed="false">
      <c r="A790" s="354"/>
    </row>
    <row r="791" customFormat="false" ht="12.75" hidden="false" customHeight="false" outlineLevel="0" collapsed="false">
      <c r="A791" s="354"/>
    </row>
    <row r="792" customFormat="false" ht="12.75" hidden="false" customHeight="false" outlineLevel="0" collapsed="false">
      <c r="A792" s="354"/>
    </row>
    <row r="793" customFormat="false" ht="12.75" hidden="false" customHeight="false" outlineLevel="0" collapsed="false">
      <c r="A793" s="354"/>
    </row>
    <row r="794" customFormat="false" ht="12.75" hidden="false" customHeight="false" outlineLevel="0" collapsed="false">
      <c r="A794" s="354"/>
    </row>
    <row r="795" customFormat="false" ht="12.75" hidden="false" customHeight="false" outlineLevel="0" collapsed="false">
      <c r="A795" s="354"/>
    </row>
    <row r="796" customFormat="false" ht="12.75" hidden="false" customHeight="false" outlineLevel="0" collapsed="false">
      <c r="A796" s="354"/>
    </row>
    <row r="797" customFormat="false" ht="12.75" hidden="false" customHeight="false" outlineLevel="0" collapsed="false">
      <c r="A797" s="354"/>
    </row>
    <row r="798" customFormat="false" ht="12.75" hidden="false" customHeight="false" outlineLevel="0" collapsed="false">
      <c r="A798" s="354"/>
    </row>
    <row r="799" customFormat="false" ht="12.75" hidden="false" customHeight="false" outlineLevel="0" collapsed="false">
      <c r="A799" s="354"/>
    </row>
    <row r="800" customFormat="false" ht="12.75" hidden="false" customHeight="false" outlineLevel="0" collapsed="false">
      <c r="A800" s="354"/>
    </row>
    <row r="801" customFormat="false" ht="12.75" hidden="false" customHeight="false" outlineLevel="0" collapsed="false">
      <c r="A801" s="354"/>
    </row>
    <row r="802" customFormat="false" ht="12.75" hidden="false" customHeight="false" outlineLevel="0" collapsed="false">
      <c r="A802" s="354"/>
    </row>
    <row r="803" customFormat="false" ht="12.75" hidden="false" customHeight="false" outlineLevel="0" collapsed="false">
      <c r="A803" s="354"/>
    </row>
    <row r="804" customFormat="false" ht="12.75" hidden="false" customHeight="false" outlineLevel="0" collapsed="false">
      <c r="A804" s="354"/>
    </row>
    <row r="805" customFormat="false" ht="12.75" hidden="false" customHeight="false" outlineLevel="0" collapsed="false">
      <c r="A805" s="354"/>
    </row>
    <row r="806" customFormat="false" ht="12.75" hidden="false" customHeight="false" outlineLevel="0" collapsed="false">
      <c r="A806" s="354"/>
    </row>
    <row r="807" customFormat="false" ht="12.75" hidden="false" customHeight="false" outlineLevel="0" collapsed="false">
      <c r="A807" s="354"/>
    </row>
    <row r="808" customFormat="false" ht="12.75" hidden="false" customHeight="false" outlineLevel="0" collapsed="false">
      <c r="A808" s="354"/>
    </row>
    <row r="809" customFormat="false" ht="12.75" hidden="false" customHeight="false" outlineLevel="0" collapsed="false">
      <c r="A809" s="354"/>
    </row>
    <row r="810" customFormat="false" ht="12.75" hidden="false" customHeight="false" outlineLevel="0" collapsed="false">
      <c r="A810" s="354"/>
    </row>
    <row r="811" customFormat="false" ht="12.75" hidden="false" customHeight="false" outlineLevel="0" collapsed="false">
      <c r="A811" s="354"/>
    </row>
    <row r="812" customFormat="false" ht="12.75" hidden="false" customHeight="false" outlineLevel="0" collapsed="false">
      <c r="A812" s="354"/>
    </row>
    <row r="813" customFormat="false" ht="12.75" hidden="false" customHeight="false" outlineLevel="0" collapsed="false">
      <c r="A813" s="354"/>
    </row>
    <row r="814" customFormat="false" ht="12.75" hidden="false" customHeight="false" outlineLevel="0" collapsed="false">
      <c r="A814" s="354"/>
    </row>
    <row r="815" customFormat="false" ht="12.75" hidden="false" customHeight="false" outlineLevel="0" collapsed="false">
      <c r="A815" s="354"/>
    </row>
    <row r="816" customFormat="false" ht="12.75" hidden="false" customHeight="false" outlineLevel="0" collapsed="false">
      <c r="A816" s="354"/>
    </row>
    <row r="817" customFormat="false" ht="12.75" hidden="false" customHeight="false" outlineLevel="0" collapsed="false">
      <c r="A817" s="354"/>
    </row>
    <row r="818" customFormat="false" ht="12.75" hidden="false" customHeight="false" outlineLevel="0" collapsed="false">
      <c r="A818" s="354"/>
    </row>
    <row r="819" customFormat="false" ht="12.75" hidden="false" customHeight="false" outlineLevel="0" collapsed="false">
      <c r="A819" s="354"/>
    </row>
    <row r="820" customFormat="false" ht="12.75" hidden="false" customHeight="false" outlineLevel="0" collapsed="false">
      <c r="A820" s="354"/>
    </row>
    <row r="821" customFormat="false" ht="12.75" hidden="false" customHeight="false" outlineLevel="0" collapsed="false">
      <c r="A821" s="354"/>
    </row>
    <row r="822" customFormat="false" ht="12.75" hidden="false" customHeight="false" outlineLevel="0" collapsed="false">
      <c r="A822" s="354"/>
    </row>
    <row r="823" customFormat="false" ht="12.75" hidden="false" customHeight="false" outlineLevel="0" collapsed="false">
      <c r="A823" s="354"/>
    </row>
    <row r="824" customFormat="false" ht="12.75" hidden="false" customHeight="false" outlineLevel="0" collapsed="false">
      <c r="A824" s="354"/>
    </row>
    <row r="825" customFormat="false" ht="12.75" hidden="false" customHeight="false" outlineLevel="0" collapsed="false">
      <c r="A825" s="354"/>
    </row>
    <row r="826" customFormat="false" ht="12.75" hidden="false" customHeight="false" outlineLevel="0" collapsed="false">
      <c r="A826" s="354"/>
    </row>
    <row r="827" customFormat="false" ht="12.75" hidden="false" customHeight="false" outlineLevel="0" collapsed="false">
      <c r="A827" s="354"/>
    </row>
    <row r="828" customFormat="false" ht="12.75" hidden="false" customHeight="false" outlineLevel="0" collapsed="false">
      <c r="A828" s="354"/>
    </row>
    <row r="829" customFormat="false" ht="12.75" hidden="false" customHeight="false" outlineLevel="0" collapsed="false">
      <c r="A829" s="354"/>
    </row>
    <row r="830" customFormat="false" ht="12.75" hidden="false" customHeight="false" outlineLevel="0" collapsed="false">
      <c r="A830" s="354"/>
    </row>
    <row r="831" customFormat="false" ht="12.75" hidden="false" customHeight="false" outlineLevel="0" collapsed="false">
      <c r="A831" s="354"/>
    </row>
    <row r="832" customFormat="false" ht="12.75" hidden="false" customHeight="false" outlineLevel="0" collapsed="false">
      <c r="A832" s="354"/>
    </row>
    <row r="833" customFormat="false" ht="12.75" hidden="false" customHeight="false" outlineLevel="0" collapsed="false">
      <c r="A833" s="354"/>
    </row>
    <row r="834" customFormat="false" ht="12.75" hidden="false" customHeight="false" outlineLevel="0" collapsed="false">
      <c r="A834" s="354"/>
    </row>
    <row r="835" customFormat="false" ht="12.75" hidden="false" customHeight="false" outlineLevel="0" collapsed="false">
      <c r="A835" s="354"/>
    </row>
    <row r="836" customFormat="false" ht="12.75" hidden="false" customHeight="false" outlineLevel="0" collapsed="false">
      <c r="A836" s="354"/>
    </row>
    <row r="837" customFormat="false" ht="12.75" hidden="false" customHeight="false" outlineLevel="0" collapsed="false">
      <c r="A837" s="354"/>
    </row>
    <row r="838" customFormat="false" ht="12.75" hidden="false" customHeight="false" outlineLevel="0" collapsed="false">
      <c r="A838" s="354"/>
    </row>
    <row r="839" customFormat="false" ht="12.75" hidden="false" customHeight="false" outlineLevel="0" collapsed="false">
      <c r="A839" s="354"/>
    </row>
    <row r="840" customFormat="false" ht="12.75" hidden="false" customHeight="false" outlineLevel="0" collapsed="false">
      <c r="A840" s="354"/>
    </row>
    <row r="841" customFormat="false" ht="12.75" hidden="false" customHeight="false" outlineLevel="0" collapsed="false">
      <c r="A841" s="354"/>
    </row>
    <row r="842" customFormat="false" ht="12.75" hidden="false" customHeight="false" outlineLevel="0" collapsed="false">
      <c r="A842" s="354"/>
    </row>
    <row r="843" customFormat="false" ht="12.75" hidden="false" customHeight="false" outlineLevel="0" collapsed="false">
      <c r="A843" s="354"/>
    </row>
    <row r="844" customFormat="false" ht="12.75" hidden="false" customHeight="false" outlineLevel="0" collapsed="false">
      <c r="A844" s="354"/>
    </row>
    <row r="845" customFormat="false" ht="12.75" hidden="false" customHeight="false" outlineLevel="0" collapsed="false">
      <c r="A845" s="354"/>
    </row>
    <row r="846" customFormat="false" ht="12.75" hidden="false" customHeight="false" outlineLevel="0" collapsed="false">
      <c r="A846" s="354"/>
    </row>
    <row r="847" customFormat="false" ht="12.75" hidden="false" customHeight="false" outlineLevel="0" collapsed="false">
      <c r="A847" s="354"/>
    </row>
    <row r="848" customFormat="false" ht="12.75" hidden="false" customHeight="false" outlineLevel="0" collapsed="false">
      <c r="A848" s="354"/>
    </row>
    <row r="849" customFormat="false" ht="12.75" hidden="false" customHeight="false" outlineLevel="0" collapsed="false">
      <c r="A849" s="354"/>
    </row>
    <row r="850" customFormat="false" ht="12.75" hidden="false" customHeight="false" outlineLevel="0" collapsed="false">
      <c r="A850" s="354"/>
    </row>
    <row r="851" customFormat="false" ht="12.75" hidden="false" customHeight="false" outlineLevel="0" collapsed="false">
      <c r="A851" s="354"/>
    </row>
    <row r="852" customFormat="false" ht="12.75" hidden="false" customHeight="false" outlineLevel="0" collapsed="false">
      <c r="A852" s="354"/>
    </row>
    <row r="853" customFormat="false" ht="12.75" hidden="false" customHeight="false" outlineLevel="0" collapsed="false">
      <c r="A853" s="354"/>
    </row>
    <row r="854" customFormat="false" ht="12.75" hidden="false" customHeight="false" outlineLevel="0" collapsed="false">
      <c r="A854" s="354"/>
    </row>
    <row r="855" customFormat="false" ht="12.75" hidden="false" customHeight="false" outlineLevel="0" collapsed="false">
      <c r="A855" s="354"/>
    </row>
    <row r="856" customFormat="false" ht="12.75" hidden="false" customHeight="false" outlineLevel="0" collapsed="false">
      <c r="A856" s="354"/>
    </row>
    <row r="857" customFormat="false" ht="12.75" hidden="false" customHeight="false" outlineLevel="0" collapsed="false">
      <c r="A857" s="354"/>
    </row>
    <row r="858" customFormat="false" ht="12.75" hidden="false" customHeight="false" outlineLevel="0" collapsed="false">
      <c r="A858" s="354"/>
    </row>
    <row r="859" customFormat="false" ht="12.75" hidden="false" customHeight="false" outlineLevel="0" collapsed="false">
      <c r="A859" s="354"/>
    </row>
    <row r="860" customFormat="false" ht="12.75" hidden="false" customHeight="false" outlineLevel="0" collapsed="false">
      <c r="A860" s="354"/>
    </row>
    <row r="861" customFormat="false" ht="12.75" hidden="false" customHeight="false" outlineLevel="0" collapsed="false">
      <c r="A861" s="354"/>
    </row>
    <row r="862" customFormat="false" ht="12.75" hidden="false" customHeight="false" outlineLevel="0" collapsed="false">
      <c r="A862" s="354"/>
    </row>
    <row r="863" customFormat="false" ht="12.75" hidden="false" customHeight="false" outlineLevel="0" collapsed="false">
      <c r="A863" s="354"/>
    </row>
    <row r="864" customFormat="false" ht="12.75" hidden="false" customHeight="false" outlineLevel="0" collapsed="false">
      <c r="A864" s="354"/>
    </row>
    <row r="865" customFormat="false" ht="12.75" hidden="false" customHeight="false" outlineLevel="0" collapsed="false">
      <c r="A865" s="354"/>
    </row>
    <row r="866" customFormat="false" ht="12.75" hidden="false" customHeight="false" outlineLevel="0" collapsed="false">
      <c r="A866" s="354"/>
    </row>
    <row r="867" customFormat="false" ht="12.75" hidden="false" customHeight="false" outlineLevel="0" collapsed="false">
      <c r="A867" s="354"/>
    </row>
    <row r="868" customFormat="false" ht="12.75" hidden="false" customHeight="false" outlineLevel="0" collapsed="false">
      <c r="A868" s="354"/>
    </row>
    <row r="869" customFormat="false" ht="12.75" hidden="false" customHeight="false" outlineLevel="0" collapsed="false">
      <c r="A869" s="354"/>
    </row>
    <row r="870" customFormat="false" ht="12.75" hidden="false" customHeight="false" outlineLevel="0" collapsed="false">
      <c r="A870" s="354"/>
    </row>
    <row r="871" customFormat="false" ht="12.75" hidden="false" customHeight="false" outlineLevel="0" collapsed="false">
      <c r="A871" s="354"/>
    </row>
    <row r="872" customFormat="false" ht="12.75" hidden="false" customHeight="false" outlineLevel="0" collapsed="false">
      <c r="A872" s="354"/>
    </row>
    <row r="873" customFormat="false" ht="12.75" hidden="false" customHeight="false" outlineLevel="0" collapsed="false">
      <c r="A873" s="354"/>
    </row>
    <row r="874" customFormat="false" ht="12.75" hidden="false" customHeight="false" outlineLevel="0" collapsed="false">
      <c r="A874" s="354"/>
    </row>
    <row r="875" customFormat="false" ht="12.75" hidden="false" customHeight="false" outlineLevel="0" collapsed="false">
      <c r="A875" s="354"/>
    </row>
    <row r="876" customFormat="false" ht="12.75" hidden="false" customHeight="false" outlineLevel="0" collapsed="false">
      <c r="A876" s="354"/>
    </row>
    <row r="877" customFormat="false" ht="12.75" hidden="false" customHeight="false" outlineLevel="0" collapsed="false">
      <c r="A877" s="354"/>
    </row>
    <row r="878" customFormat="false" ht="12.75" hidden="false" customHeight="false" outlineLevel="0" collapsed="false">
      <c r="A878" s="354"/>
    </row>
    <row r="879" customFormat="false" ht="12.75" hidden="false" customHeight="false" outlineLevel="0" collapsed="false">
      <c r="A879" s="354"/>
    </row>
    <row r="880" customFormat="false" ht="12.75" hidden="false" customHeight="false" outlineLevel="0" collapsed="false">
      <c r="A880" s="354"/>
    </row>
    <row r="881" customFormat="false" ht="12.75" hidden="false" customHeight="false" outlineLevel="0" collapsed="false">
      <c r="A881" s="354"/>
    </row>
    <row r="882" customFormat="false" ht="12.75" hidden="false" customHeight="false" outlineLevel="0" collapsed="false">
      <c r="A882" s="354"/>
    </row>
    <row r="883" customFormat="false" ht="12.75" hidden="false" customHeight="false" outlineLevel="0" collapsed="false">
      <c r="A883" s="354"/>
    </row>
    <row r="884" customFormat="false" ht="12.75" hidden="false" customHeight="false" outlineLevel="0" collapsed="false">
      <c r="A884" s="354"/>
    </row>
    <row r="885" customFormat="false" ht="12.75" hidden="false" customHeight="false" outlineLevel="0" collapsed="false">
      <c r="A885" s="354"/>
    </row>
    <row r="886" customFormat="false" ht="12.75" hidden="false" customHeight="false" outlineLevel="0" collapsed="false">
      <c r="A886" s="354"/>
    </row>
    <row r="887" customFormat="false" ht="12.75" hidden="false" customHeight="false" outlineLevel="0" collapsed="false">
      <c r="A887" s="354"/>
    </row>
    <row r="888" customFormat="false" ht="12.75" hidden="false" customHeight="false" outlineLevel="0" collapsed="false">
      <c r="A888" s="354"/>
    </row>
    <row r="889" customFormat="false" ht="12.75" hidden="false" customHeight="false" outlineLevel="0" collapsed="false">
      <c r="A889" s="354"/>
    </row>
    <row r="890" customFormat="false" ht="12.75" hidden="false" customHeight="false" outlineLevel="0" collapsed="false">
      <c r="A890" s="354"/>
    </row>
    <row r="891" customFormat="false" ht="12.75" hidden="false" customHeight="false" outlineLevel="0" collapsed="false">
      <c r="A891" s="354"/>
    </row>
    <row r="892" customFormat="false" ht="12.75" hidden="false" customHeight="false" outlineLevel="0" collapsed="false">
      <c r="A892" s="354"/>
    </row>
    <row r="893" customFormat="false" ht="12.75" hidden="false" customHeight="false" outlineLevel="0" collapsed="false">
      <c r="A893" s="354"/>
    </row>
    <row r="894" customFormat="false" ht="12.75" hidden="false" customHeight="false" outlineLevel="0" collapsed="false">
      <c r="A894" s="354"/>
    </row>
    <row r="895" customFormat="false" ht="12.75" hidden="false" customHeight="false" outlineLevel="0" collapsed="false">
      <c r="A895" s="354"/>
    </row>
    <row r="896" customFormat="false" ht="12.75" hidden="false" customHeight="false" outlineLevel="0" collapsed="false">
      <c r="A896" s="354"/>
    </row>
    <row r="897" customFormat="false" ht="12.75" hidden="false" customHeight="false" outlineLevel="0" collapsed="false">
      <c r="A897" s="354"/>
    </row>
    <row r="898" customFormat="false" ht="12.75" hidden="false" customHeight="false" outlineLevel="0" collapsed="false">
      <c r="A898" s="354"/>
    </row>
    <row r="899" customFormat="false" ht="12.75" hidden="false" customHeight="false" outlineLevel="0" collapsed="false">
      <c r="A899" s="354"/>
    </row>
    <row r="900" customFormat="false" ht="12.75" hidden="false" customHeight="false" outlineLevel="0" collapsed="false">
      <c r="A900" s="354"/>
    </row>
    <row r="901" customFormat="false" ht="12.75" hidden="false" customHeight="false" outlineLevel="0" collapsed="false">
      <c r="A901" s="354"/>
    </row>
    <row r="902" customFormat="false" ht="12.75" hidden="false" customHeight="false" outlineLevel="0" collapsed="false">
      <c r="A902" s="354"/>
    </row>
    <row r="903" customFormat="false" ht="12.75" hidden="false" customHeight="false" outlineLevel="0" collapsed="false">
      <c r="A903" s="354"/>
    </row>
    <row r="904" customFormat="false" ht="12.75" hidden="false" customHeight="false" outlineLevel="0" collapsed="false">
      <c r="A904" s="354"/>
    </row>
    <row r="905" customFormat="false" ht="12.75" hidden="false" customHeight="false" outlineLevel="0" collapsed="false">
      <c r="A905" s="354"/>
    </row>
    <row r="906" customFormat="false" ht="12.75" hidden="false" customHeight="false" outlineLevel="0" collapsed="false">
      <c r="A906" s="354"/>
    </row>
    <row r="907" customFormat="false" ht="12.75" hidden="false" customHeight="false" outlineLevel="0" collapsed="false">
      <c r="A907" s="354"/>
    </row>
    <row r="908" customFormat="false" ht="12.75" hidden="false" customHeight="false" outlineLevel="0" collapsed="false">
      <c r="A908" s="354"/>
    </row>
    <row r="909" customFormat="false" ht="12.75" hidden="false" customHeight="false" outlineLevel="0" collapsed="false">
      <c r="A909" s="354"/>
    </row>
    <row r="910" customFormat="false" ht="12.75" hidden="false" customHeight="false" outlineLevel="0" collapsed="false">
      <c r="A910" s="354"/>
    </row>
    <row r="911" customFormat="false" ht="12.75" hidden="false" customHeight="false" outlineLevel="0" collapsed="false">
      <c r="A911" s="354"/>
    </row>
    <row r="912" customFormat="false" ht="12.75" hidden="false" customHeight="false" outlineLevel="0" collapsed="false">
      <c r="A912" s="354"/>
    </row>
    <row r="913" customFormat="false" ht="12.75" hidden="false" customHeight="false" outlineLevel="0" collapsed="false">
      <c r="A913" s="354"/>
    </row>
    <row r="914" customFormat="false" ht="12.75" hidden="false" customHeight="false" outlineLevel="0" collapsed="false">
      <c r="A914" s="354"/>
    </row>
    <row r="915" customFormat="false" ht="12.75" hidden="false" customHeight="false" outlineLevel="0" collapsed="false">
      <c r="A915" s="354"/>
    </row>
    <row r="916" customFormat="false" ht="12.75" hidden="false" customHeight="false" outlineLevel="0" collapsed="false">
      <c r="A916" s="354"/>
    </row>
    <row r="917" customFormat="false" ht="12.75" hidden="false" customHeight="false" outlineLevel="0" collapsed="false">
      <c r="A917" s="354"/>
    </row>
    <row r="918" customFormat="false" ht="12.75" hidden="false" customHeight="false" outlineLevel="0" collapsed="false">
      <c r="A918" s="354"/>
    </row>
    <row r="919" customFormat="false" ht="12.75" hidden="false" customHeight="false" outlineLevel="0" collapsed="false">
      <c r="A919" s="354"/>
    </row>
    <row r="920" customFormat="false" ht="12.75" hidden="false" customHeight="false" outlineLevel="0" collapsed="false">
      <c r="A920" s="354"/>
    </row>
    <row r="921" customFormat="false" ht="12.75" hidden="false" customHeight="false" outlineLevel="0" collapsed="false">
      <c r="A921" s="354"/>
    </row>
    <row r="922" customFormat="false" ht="12.75" hidden="false" customHeight="false" outlineLevel="0" collapsed="false">
      <c r="A922" s="354"/>
    </row>
    <row r="923" customFormat="false" ht="12.75" hidden="false" customHeight="false" outlineLevel="0" collapsed="false">
      <c r="A923" s="354"/>
    </row>
    <row r="924" customFormat="false" ht="12.75" hidden="false" customHeight="false" outlineLevel="0" collapsed="false">
      <c r="A924" s="354"/>
    </row>
    <row r="925" customFormat="false" ht="12.75" hidden="false" customHeight="false" outlineLevel="0" collapsed="false">
      <c r="A925" s="354"/>
    </row>
    <row r="926" customFormat="false" ht="12.75" hidden="false" customHeight="false" outlineLevel="0" collapsed="false">
      <c r="A926" s="354"/>
    </row>
    <row r="927" customFormat="false" ht="12.75" hidden="false" customHeight="false" outlineLevel="0" collapsed="false">
      <c r="A927" s="354"/>
    </row>
    <row r="928" customFormat="false" ht="12.75" hidden="false" customHeight="false" outlineLevel="0" collapsed="false">
      <c r="A928" s="354"/>
    </row>
    <row r="929" customFormat="false" ht="12.75" hidden="false" customHeight="false" outlineLevel="0" collapsed="false">
      <c r="A929" s="354"/>
    </row>
    <row r="930" customFormat="false" ht="12.75" hidden="false" customHeight="false" outlineLevel="0" collapsed="false">
      <c r="A930" s="354"/>
    </row>
    <row r="931" customFormat="false" ht="12.75" hidden="false" customHeight="false" outlineLevel="0" collapsed="false">
      <c r="A931" s="354"/>
    </row>
    <row r="932" customFormat="false" ht="12.75" hidden="false" customHeight="false" outlineLevel="0" collapsed="false">
      <c r="A932" s="354"/>
    </row>
    <row r="933" customFormat="false" ht="12.75" hidden="false" customHeight="false" outlineLevel="0" collapsed="false">
      <c r="A933" s="354"/>
    </row>
    <row r="934" customFormat="false" ht="12.75" hidden="false" customHeight="false" outlineLevel="0" collapsed="false">
      <c r="A934" s="354"/>
    </row>
    <row r="935" customFormat="false" ht="12.75" hidden="false" customHeight="false" outlineLevel="0" collapsed="false">
      <c r="A935" s="354"/>
    </row>
    <row r="936" customFormat="false" ht="12.75" hidden="false" customHeight="false" outlineLevel="0" collapsed="false">
      <c r="A936" s="354"/>
    </row>
    <row r="937" customFormat="false" ht="12.75" hidden="false" customHeight="false" outlineLevel="0" collapsed="false">
      <c r="A937" s="354"/>
    </row>
    <row r="938" customFormat="false" ht="12.75" hidden="false" customHeight="false" outlineLevel="0" collapsed="false">
      <c r="A938" s="354"/>
    </row>
    <row r="939" customFormat="false" ht="12.75" hidden="false" customHeight="false" outlineLevel="0" collapsed="false">
      <c r="A939" s="354"/>
    </row>
    <row r="940" customFormat="false" ht="12.75" hidden="false" customHeight="false" outlineLevel="0" collapsed="false">
      <c r="A940" s="354"/>
    </row>
    <row r="941" customFormat="false" ht="12.75" hidden="false" customHeight="false" outlineLevel="0" collapsed="false">
      <c r="A941" s="354"/>
    </row>
    <row r="942" customFormat="false" ht="12.75" hidden="false" customHeight="false" outlineLevel="0" collapsed="false">
      <c r="A942" s="354"/>
    </row>
    <row r="943" customFormat="false" ht="12.75" hidden="false" customHeight="false" outlineLevel="0" collapsed="false">
      <c r="A943" s="354"/>
    </row>
    <row r="944" customFormat="false" ht="12.75" hidden="false" customHeight="false" outlineLevel="0" collapsed="false">
      <c r="A944" s="354"/>
    </row>
    <row r="945" customFormat="false" ht="12.75" hidden="false" customHeight="false" outlineLevel="0" collapsed="false">
      <c r="A945" s="354"/>
    </row>
    <row r="946" customFormat="false" ht="12.75" hidden="false" customHeight="false" outlineLevel="0" collapsed="false">
      <c r="A946" s="354"/>
    </row>
    <row r="947" customFormat="false" ht="12.75" hidden="false" customHeight="false" outlineLevel="0" collapsed="false">
      <c r="A947" s="354"/>
    </row>
    <row r="948" customFormat="false" ht="12.75" hidden="false" customHeight="false" outlineLevel="0" collapsed="false">
      <c r="A948" s="354"/>
    </row>
    <row r="949" customFormat="false" ht="12.75" hidden="false" customHeight="false" outlineLevel="0" collapsed="false">
      <c r="A949" s="354"/>
    </row>
    <row r="950" customFormat="false" ht="12.75" hidden="false" customHeight="false" outlineLevel="0" collapsed="false">
      <c r="A950" s="354"/>
    </row>
    <row r="951" customFormat="false" ht="12.75" hidden="false" customHeight="false" outlineLevel="0" collapsed="false">
      <c r="A951" s="354"/>
    </row>
    <row r="952" customFormat="false" ht="12.75" hidden="false" customHeight="false" outlineLevel="0" collapsed="false">
      <c r="A952" s="354"/>
    </row>
    <row r="953" customFormat="false" ht="12.75" hidden="false" customHeight="false" outlineLevel="0" collapsed="false">
      <c r="A953" s="354"/>
    </row>
    <row r="954" customFormat="false" ht="12.75" hidden="false" customHeight="false" outlineLevel="0" collapsed="false">
      <c r="A954" s="354"/>
    </row>
    <row r="955" customFormat="false" ht="12.75" hidden="false" customHeight="false" outlineLevel="0" collapsed="false">
      <c r="A955" s="354"/>
    </row>
    <row r="956" customFormat="false" ht="12.75" hidden="false" customHeight="false" outlineLevel="0" collapsed="false">
      <c r="A956" s="354"/>
    </row>
    <row r="957" customFormat="false" ht="12.75" hidden="false" customHeight="false" outlineLevel="0" collapsed="false">
      <c r="A957" s="354"/>
    </row>
    <row r="958" customFormat="false" ht="12.75" hidden="false" customHeight="false" outlineLevel="0" collapsed="false">
      <c r="A958" s="354"/>
    </row>
    <row r="959" customFormat="false" ht="12.75" hidden="false" customHeight="false" outlineLevel="0" collapsed="false">
      <c r="A959" s="354"/>
    </row>
    <row r="960" customFormat="false" ht="12.75" hidden="false" customHeight="false" outlineLevel="0" collapsed="false">
      <c r="A960" s="354"/>
    </row>
    <row r="961" customFormat="false" ht="12.75" hidden="false" customHeight="false" outlineLevel="0" collapsed="false">
      <c r="A961" s="354"/>
    </row>
    <row r="962" customFormat="false" ht="12.75" hidden="false" customHeight="false" outlineLevel="0" collapsed="false">
      <c r="A962" s="354"/>
    </row>
    <row r="963" customFormat="false" ht="12.75" hidden="false" customHeight="false" outlineLevel="0" collapsed="false">
      <c r="A963" s="354"/>
    </row>
    <row r="964" customFormat="false" ht="12.75" hidden="false" customHeight="false" outlineLevel="0" collapsed="false">
      <c r="A964" s="354"/>
    </row>
    <row r="965" customFormat="false" ht="12.75" hidden="false" customHeight="false" outlineLevel="0" collapsed="false">
      <c r="A965" s="354"/>
    </row>
    <row r="966" customFormat="false" ht="12.75" hidden="false" customHeight="false" outlineLevel="0" collapsed="false">
      <c r="A966" s="354"/>
    </row>
    <row r="967" customFormat="false" ht="12.75" hidden="false" customHeight="false" outlineLevel="0" collapsed="false">
      <c r="A967" s="354"/>
    </row>
    <row r="968" customFormat="false" ht="12.75" hidden="false" customHeight="false" outlineLevel="0" collapsed="false">
      <c r="A968" s="354"/>
    </row>
    <row r="969" customFormat="false" ht="12.75" hidden="false" customHeight="false" outlineLevel="0" collapsed="false">
      <c r="A969" s="354"/>
    </row>
    <row r="970" customFormat="false" ht="12.75" hidden="false" customHeight="false" outlineLevel="0" collapsed="false">
      <c r="A970" s="354"/>
    </row>
    <row r="971" customFormat="false" ht="12.75" hidden="false" customHeight="false" outlineLevel="0" collapsed="false">
      <c r="A971" s="354"/>
    </row>
    <row r="972" customFormat="false" ht="12.75" hidden="false" customHeight="false" outlineLevel="0" collapsed="false">
      <c r="A972" s="354"/>
    </row>
    <row r="973" customFormat="false" ht="12.75" hidden="false" customHeight="false" outlineLevel="0" collapsed="false">
      <c r="A973" s="354"/>
    </row>
    <row r="974" customFormat="false" ht="12.75" hidden="false" customHeight="false" outlineLevel="0" collapsed="false">
      <c r="A974" s="354"/>
    </row>
    <row r="975" customFormat="false" ht="12.75" hidden="false" customHeight="false" outlineLevel="0" collapsed="false">
      <c r="A975" s="354"/>
    </row>
    <row r="976" customFormat="false" ht="12.75" hidden="false" customHeight="false" outlineLevel="0" collapsed="false">
      <c r="A976" s="354"/>
    </row>
    <row r="977" customFormat="false" ht="12.75" hidden="false" customHeight="false" outlineLevel="0" collapsed="false">
      <c r="A977" s="354"/>
    </row>
    <row r="978" customFormat="false" ht="12.75" hidden="false" customHeight="false" outlineLevel="0" collapsed="false">
      <c r="A978" s="354"/>
    </row>
    <row r="979" customFormat="false" ht="12.75" hidden="false" customHeight="false" outlineLevel="0" collapsed="false">
      <c r="A979" s="354"/>
    </row>
    <row r="980" customFormat="false" ht="12.75" hidden="false" customHeight="false" outlineLevel="0" collapsed="false">
      <c r="A980" s="354"/>
    </row>
    <row r="981" customFormat="false" ht="12.75" hidden="false" customHeight="false" outlineLevel="0" collapsed="false">
      <c r="A981" s="354"/>
    </row>
    <row r="982" customFormat="false" ht="12.75" hidden="false" customHeight="false" outlineLevel="0" collapsed="false">
      <c r="A982" s="354"/>
    </row>
    <row r="983" customFormat="false" ht="12.75" hidden="false" customHeight="false" outlineLevel="0" collapsed="false">
      <c r="A983" s="354"/>
    </row>
    <row r="984" customFormat="false" ht="12.75" hidden="false" customHeight="false" outlineLevel="0" collapsed="false">
      <c r="A984" s="354"/>
    </row>
    <row r="985" customFormat="false" ht="12.75" hidden="false" customHeight="false" outlineLevel="0" collapsed="false">
      <c r="A985" s="354"/>
    </row>
    <row r="986" customFormat="false" ht="12.75" hidden="false" customHeight="false" outlineLevel="0" collapsed="false">
      <c r="A986" s="354"/>
    </row>
    <row r="987" customFormat="false" ht="12.75" hidden="false" customHeight="false" outlineLevel="0" collapsed="false">
      <c r="A987" s="354"/>
    </row>
    <row r="988" customFormat="false" ht="12.75" hidden="false" customHeight="false" outlineLevel="0" collapsed="false">
      <c r="A988" s="354"/>
    </row>
    <row r="989" customFormat="false" ht="12.75" hidden="false" customHeight="false" outlineLevel="0" collapsed="false">
      <c r="A989" s="354"/>
    </row>
    <row r="990" customFormat="false" ht="12.75" hidden="false" customHeight="false" outlineLevel="0" collapsed="false">
      <c r="A990" s="354"/>
    </row>
    <row r="991" customFormat="false" ht="12.75" hidden="false" customHeight="false" outlineLevel="0" collapsed="false">
      <c r="A991" s="354"/>
    </row>
    <row r="992" customFormat="false" ht="12.75" hidden="false" customHeight="false" outlineLevel="0" collapsed="false">
      <c r="A992" s="354"/>
    </row>
    <row r="993" customFormat="false" ht="12.75" hidden="false" customHeight="false" outlineLevel="0" collapsed="false">
      <c r="A993" s="354"/>
    </row>
    <row r="994" customFormat="false" ht="12.75" hidden="false" customHeight="false" outlineLevel="0" collapsed="false">
      <c r="A994" s="354"/>
    </row>
    <row r="995" customFormat="false" ht="12.75" hidden="false" customHeight="false" outlineLevel="0" collapsed="false">
      <c r="A995" s="354"/>
    </row>
    <row r="996" customFormat="false" ht="12.75" hidden="false" customHeight="false" outlineLevel="0" collapsed="false">
      <c r="A996" s="354"/>
    </row>
    <row r="997" customFormat="false" ht="12.75" hidden="false" customHeight="false" outlineLevel="0" collapsed="false">
      <c r="A997" s="354"/>
    </row>
    <row r="998" customFormat="false" ht="12.75" hidden="false" customHeight="false" outlineLevel="0" collapsed="false">
      <c r="A998" s="354"/>
    </row>
    <row r="999" customFormat="false" ht="12.75" hidden="false" customHeight="false" outlineLevel="0" collapsed="false">
      <c r="A999" s="354"/>
    </row>
    <row r="1000" customFormat="false" ht="12.75" hidden="false" customHeight="false" outlineLevel="0" collapsed="false">
      <c r="A1000" s="354"/>
    </row>
    <row r="1001" customFormat="false" ht="12.75" hidden="false" customHeight="false" outlineLevel="0" collapsed="false">
      <c r="A1001" s="354"/>
    </row>
    <row r="1002" customFormat="false" ht="12.75" hidden="false" customHeight="false" outlineLevel="0" collapsed="false">
      <c r="A1002" s="354"/>
    </row>
    <row r="1003" customFormat="false" ht="12.75" hidden="false" customHeight="false" outlineLevel="0" collapsed="false">
      <c r="A1003" s="354"/>
    </row>
    <row r="1004" customFormat="false" ht="12.75" hidden="false" customHeight="false" outlineLevel="0" collapsed="false">
      <c r="A1004" s="354"/>
    </row>
    <row r="1005" customFormat="false" ht="12.75" hidden="false" customHeight="false" outlineLevel="0" collapsed="false">
      <c r="A1005" s="354"/>
    </row>
    <row r="1006" customFormat="false" ht="12.75" hidden="false" customHeight="false" outlineLevel="0" collapsed="false">
      <c r="A1006" s="354"/>
    </row>
    <row r="1007" customFormat="false" ht="12.75" hidden="false" customHeight="false" outlineLevel="0" collapsed="false">
      <c r="A1007" s="354"/>
    </row>
    <row r="1008" customFormat="false" ht="12.75" hidden="false" customHeight="false" outlineLevel="0" collapsed="false">
      <c r="A1008" s="354"/>
    </row>
    <row r="1009" customFormat="false" ht="12.75" hidden="false" customHeight="false" outlineLevel="0" collapsed="false">
      <c r="A1009" s="354"/>
    </row>
    <row r="1010" customFormat="false" ht="12.75" hidden="false" customHeight="false" outlineLevel="0" collapsed="false">
      <c r="A1010" s="354"/>
    </row>
    <row r="1011" customFormat="false" ht="12.75" hidden="false" customHeight="false" outlineLevel="0" collapsed="false">
      <c r="A1011" s="354"/>
    </row>
    <row r="1012" customFormat="false" ht="12.75" hidden="false" customHeight="false" outlineLevel="0" collapsed="false">
      <c r="A1012" s="354"/>
    </row>
    <row r="1013" customFormat="false" ht="12.75" hidden="false" customHeight="false" outlineLevel="0" collapsed="false">
      <c r="A1013" s="354"/>
    </row>
    <row r="1014" customFormat="false" ht="12.75" hidden="false" customHeight="false" outlineLevel="0" collapsed="false">
      <c r="A1014" s="354"/>
    </row>
    <row r="1015" customFormat="false" ht="12.75" hidden="false" customHeight="false" outlineLevel="0" collapsed="false">
      <c r="A1015" s="354"/>
    </row>
    <row r="1016" customFormat="false" ht="12.75" hidden="false" customHeight="false" outlineLevel="0" collapsed="false">
      <c r="A1016" s="354"/>
    </row>
    <row r="1017" customFormat="false" ht="12.75" hidden="false" customHeight="false" outlineLevel="0" collapsed="false">
      <c r="A1017" s="354"/>
    </row>
    <row r="1018" customFormat="false" ht="12.75" hidden="false" customHeight="false" outlineLevel="0" collapsed="false">
      <c r="A1018" s="354"/>
    </row>
    <row r="1019" customFormat="false" ht="12.75" hidden="false" customHeight="false" outlineLevel="0" collapsed="false">
      <c r="A1019" s="354"/>
    </row>
    <row r="1020" customFormat="false" ht="12.75" hidden="false" customHeight="false" outlineLevel="0" collapsed="false">
      <c r="A1020" s="354"/>
    </row>
    <row r="1021" customFormat="false" ht="12.75" hidden="false" customHeight="false" outlineLevel="0" collapsed="false">
      <c r="A1021" s="354"/>
    </row>
    <row r="1022" customFormat="false" ht="12.75" hidden="false" customHeight="false" outlineLevel="0" collapsed="false">
      <c r="A1022" s="354"/>
    </row>
    <row r="1023" customFormat="false" ht="12.75" hidden="false" customHeight="false" outlineLevel="0" collapsed="false">
      <c r="A1023" s="354"/>
    </row>
    <row r="1024" customFormat="false" ht="12.75" hidden="false" customHeight="false" outlineLevel="0" collapsed="false">
      <c r="A1024" s="354"/>
    </row>
    <row r="1025" customFormat="false" ht="12.75" hidden="false" customHeight="false" outlineLevel="0" collapsed="false">
      <c r="A1025" s="354"/>
    </row>
    <row r="1026" customFormat="false" ht="12.75" hidden="false" customHeight="false" outlineLevel="0" collapsed="false">
      <c r="A1026" s="354"/>
    </row>
    <row r="1027" customFormat="false" ht="12.75" hidden="false" customHeight="false" outlineLevel="0" collapsed="false">
      <c r="A1027" s="354"/>
    </row>
    <row r="1028" customFormat="false" ht="12.75" hidden="false" customHeight="false" outlineLevel="0" collapsed="false">
      <c r="A1028" s="354"/>
    </row>
    <row r="1029" customFormat="false" ht="12.75" hidden="false" customHeight="false" outlineLevel="0" collapsed="false">
      <c r="A1029" s="354"/>
    </row>
    <row r="1030" customFormat="false" ht="12.75" hidden="false" customHeight="false" outlineLevel="0" collapsed="false">
      <c r="A1030" s="354"/>
    </row>
    <row r="1031" customFormat="false" ht="12.75" hidden="false" customHeight="false" outlineLevel="0" collapsed="false">
      <c r="A1031" s="354"/>
    </row>
    <row r="1032" customFormat="false" ht="12.75" hidden="false" customHeight="false" outlineLevel="0" collapsed="false">
      <c r="A1032" s="354"/>
    </row>
    <row r="1033" customFormat="false" ht="12.75" hidden="false" customHeight="false" outlineLevel="0" collapsed="false">
      <c r="A1033" s="354"/>
    </row>
    <row r="1034" customFormat="false" ht="12.75" hidden="false" customHeight="false" outlineLevel="0" collapsed="false">
      <c r="A1034" s="354"/>
    </row>
    <row r="1035" customFormat="false" ht="12.75" hidden="false" customHeight="false" outlineLevel="0" collapsed="false">
      <c r="A1035" s="354"/>
    </row>
    <row r="1036" customFormat="false" ht="12.75" hidden="false" customHeight="false" outlineLevel="0" collapsed="false">
      <c r="A1036" s="354"/>
    </row>
    <row r="1037" customFormat="false" ht="12.75" hidden="false" customHeight="false" outlineLevel="0" collapsed="false">
      <c r="A1037" s="354"/>
    </row>
    <row r="1038" customFormat="false" ht="12.75" hidden="false" customHeight="false" outlineLevel="0" collapsed="false">
      <c r="A1038" s="354"/>
    </row>
    <row r="1039" customFormat="false" ht="12.75" hidden="false" customHeight="false" outlineLevel="0" collapsed="false">
      <c r="A1039" s="354"/>
    </row>
    <row r="1040" customFormat="false" ht="12.75" hidden="false" customHeight="false" outlineLevel="0" collapsed="false">
      <c r="A1040" s="354"/>
    </row>
    <row r="1041" customFormat="false" ht="12.75" hidden="false" customHeight="false" outlineLevel="0" collapsed="false">
      <c r="A1041" s="354"/>
    </row>
    <row r="1042" customFormat="false" ht="12.75" hidden="false" customHeight="false" outlineLevel="0" collapsed="false">
      <c r="A1042" s="354"/>
    </row>
    <row r="1043" customFormat="false" ht="12.75" hidden="false" customHeight="false" outlineLevel="0" collapsed="false">
      <c r="A1043" s="354"/>
    </row>
    <row r="1044" customFormat="false" ht="12.75" hidden="false" customHeight="false" outlineLevel="0" collapsed="false">
      <c r="A1044" s="354"/>
    </row>
    <row r="1045" customFormat="false" ht="12.75" hidden="false" customHeight="false" outlineLevel="0" collapsed="false">
      <c r="A1045" s="354"/>
    </row>
    <row r="1046" customFormat="false" ht="12.75" hidden="false" customHeight="false" outlineLevel="0" collapsed="false">
      <c r="A1046" s="354"/>
    </row>
    <row r="1047" customFormat="false" ht="12.75" hidden="false" customHeight="false" outlineLevel="0" collapsed="false">
      <c r="A1047" s="354"/>
    </row>
    <row r="1048" customFormat="false" ht="12.75" hidden="false" customHeight="false" outlineLevel="0" collapsed="false">
      <c r="A1048" s="354"/>
    </row>
    <row r="1049" customFormat="false" ht="12.75" hidden="false" customHeight="false" outlineLevel="0" collapsed="false">
      <c r="A1049" s="354"/>
    </row>
    <row r="1050" customFormat="false" ht="12.75" hidden="false" customHeight="false" outlineLevel="0" collapsed="false">
      <c r="A1050" s="354"/>
    </row>
    <row r="1051" customFormat="false" ht="12.75" hidden="false" customHeight="false" outlineLevel="0" collapsed="false">
      <c r="A1051" s="354"/>
    </row>
    <row r="1052" customFormat="false" ht="12.75" hidden="false" customHeight="false" outlineLevel="0" collapsed="false">
      <c r="A1052" s="354"/>
    </row>
    <row r="1053" customFormat="false" ht="12.75" hidden="false" customHeight="false" outlineLevel="0" collapsed="false">
      <c r="A1053" s="354"/>
    </row>
    <row r="1054" customFormat="false" ht="12.75" hidden="false" customHeight="false" outlineLevel="0" collapsed="false">
      <c r="A1054" s="354"/>
    </row>
    <row r="1055" customFormat="false" ht="12.75" hidden="false" customHeight="false" outlineLevel="0" collapsed="false">
      <c r="A1055" s="354"/>
    </row>
    <row r="1056" customFormat="false" ht="12.75" hidden="false" customHeight="false" outlineLevel="0" collapsed="false">
      <c r="A1056" s="354"/>
    </row>
    <row r="1057" customFormat="false" ht="12.75" hidden="false" customHeight="false" outlineLevel="0" collapsed="false">
      <c r="A1057" s="354"/>
    </row>
    <row r="1058" customFormat="false" ht="12.75" hidden="false" customHeight="false" outlineLevel="0" collapsed="false">
      <c r="A1058" s="354"/>
    </row>
    <row r="1059" customFormat="false" ht="12.75" hidden="false" customHeight="false" outlineLevel="0" collapsed="false">
      <c r="A1059" s="354"/>
    </row>
    <row r="1060" customFormat="false" ht="12.75" hidden="false" customHeight="false" outlineLevel="0" collapsed="false">
      <c r="A1060" s="354"/>
    </row>
    <row r="1061" customFormat="false" ht="12.75" hidden="false" customHeight="false" outlineLevel="0" collapsed="false">
      <c r="A1061" s="354"/>
    </row>
    <row r="1062" customFormat="false" ht="12.75" hidden="false" customHeight="false" outlineLevel="0" collapsed="false">
      <c r="A1062" s="354"/>
    </row>
    <row r="1063" customFormat="false" ht="12.75" hidden="false" customHeight="false" outlineLevel="0" collapsed="false">
      <c r="A1063" s="354"/>
    </row>
    <row r="1064" customFormat="false" ht="12.75" hidden="false" customHeight="false" outlineLevel="0" collapsed="false">
      <c r="A1064" s="354"/>
    </row>
    <row r="1065" customFormat="false" ht="12.75" hidden="false" customHeight="false" outlineLevel="0" collapsed="false">
      <c r="A1065" s="354"/>
    </row>
    <row r="1066" customFormat="false" ht="12.75" hidden="false" customHeight="false" outlineLevel="0" collapsed="false">
      <c r="A1066" s="354"/>
    </row>
    <row r="1067" customFormat="false" ht="12.75" hidden="false" customHeight="false" outlineLevel="0" collapsed="false">
      <c r="A1067" s="354"/>
    </row>
    <row r="1068" customFormat="false" ht="12.75" hidden="false" customHeight="false" outlineLevel="0" collapsed="false">
      <c r="A1068" s="354"/>
    </row>
    <row r="1069" customFormat="false" ht="12.75" hidden="false" customHeight="false" outlineLevel="0" collapsed="false">
      <c r="A1069" s="354"/>
    </row>
    <row r="1070" customFormat="false" ht="12.75" hidden="false" customHeight="false" outlineLevel="0" collapsed="false">
      <c r="A1070" s="354"/>
    </row>
    <row r="1071" customFormat="false" ht="12.75" hidden="false" customHeight="false" outlineLevel="0" collapsed="false">
      <c r="A1071" s="354"/>
    </row>
    <row r="1072" customFormat="false" ht="12.75" hidden="false" customHeight="false" outlineLevel="0" collapsed="false">
      <c r="A1072" s="354"/>
    </row>
    <row r="1073" customFormat="false" ht="12.75" hidden="false" customHeight="false" outlineLevel="0" collapsed="false">
      <c r="A1073" s="354"/>
    </row>
    <row r="1074" customFormat="false" ht="12.75" hidden="false" customHeight="false" outlineLevel="0" collapsed="false">
      <c r="A1074" s="354"/>
    </row>
    <row r="1075" customFormat="false" ht="12.75" hidden="false" customHeight="false" outlineLevel="0" collapsed="false">
      <c r="A1075" s="354"/>
    </row>
    <row r="1076" customFormat="false" ht="12.75" hidden="false" customHeight="false" outlineLevel="0" collapsed="false">
      <c r="A1076" s="354"/>
    </row>
    <row r="1077" customFormat="false" ht="12.75" hidden="false" customHeight="false" outlineLevel="0" collapsed="false">
      <c r="A1077" s="354"/>
    </row>
    <row r="1078" customFormat="false" ht="12.75" hidden="false" customHeight="false" outlineLevel="0" collapsed="false">
      <c r="A1078" s="354"/>
    </row>
    <row r="1079" customFormat="false" ht="12.75" hidden="false" customHeight="false" outlineLevel="0" collapsed="false">
      <c r="A1079" s="354"/>
    </row>
    <row r="1080" customFormat="false" ht="12.75" hidden="false" customHeight="false" outlineLevel="0" collapsed="false">
      <c r="A1080" s="354"/>
    </row>
    <row r="1081" customFormat="false" ht="12.75" hidden="false" customHeight="false" outlineLevel="0" collapsed="false">
      <c r="A1081" s="354"/>
    </row>
    <row r="1082" customFormat="false" ht="12.75" hidden="false" customHeight="false" outlineLevel="0" collapsed="false">
      <c r="A1082" s="354"/>
    </row>
    <row r="1083" customFormat="false" ht="12.75" hidden="false" customHeight="false" outlineLevel="0" collapsed="false">
      <c r="A1083" s="354"/>
    </row>
    <row r="1084" customFormat="false" ht="12.75" hidden="false" customHeight="false" outlineLevel="0" collapsed="false">
      <c r="A1084" s="354"/>
    </row>
    <row r="1085" customFormat="false" ht="12.75" hidden="false" customHeight="false" outlineLevel="0" collapsed="false">
      <c r="A1085" s="354"/>
    </row>
    <row r="1086" customFormat="false" ht="12.75" hidden="false" customHeight="false" outlineLevel="0" collapsed="false">
      <c r="A1086" s="354"/>
    </row>
    <row r="1087" customFormat="false" ht="12.75" hidden="false" customHeight="false" outlineLevel="0" collapsed="false">
      <c r="A1087" s="354"/>
    </row>
    <row r="1088" customFormat="false" ht="12.75" hidden="false" customHeight="false" outlineLevel="0" collapsed="false">
      <c r="A1088" s="354"/>
    </row>
    <row r="1089" customFormat="false" ht="12.75" hidden="false" customHeight="false" outlineLevel="0" collapsed="false">
      <c r="A1089" s="354"/>
    </row>
    <row r="1090" customFormat="false" ht="12.75" hidden="false" customHeight="false" outlineLevel="0" collapsed="false">
      <c r="A1090" s="354"/>
    </row>
    <row r="1091" customFormat="false" ht="12.75" hidden="false" customHeight="false" outlineLevel="0" collapsed="false">
      <c r="A1091" s="354"/>
    </row>
    <row r="1092" customFormat="false" ht="12.75" hidden="false" customHeight="false" outlineLevel="0" collapsed="false">
      <c r="A1092" s="354"/>
    </row>
    <row r="1093" customFormat="false" ht="12.75" hidden="false" customHeight="false" outlineLevel="0" collapsed="false">
      <c r="A1093" s="354"/>
    </row>
    <row r="1094" customFormat="false" ht="12.75" hidden="false" customHeight="false" outlineLevel="0" collapsed="false">
      <c r="A1094" s="354"/>
    </row>
    <row r="1095" customFormat="false" ht="12.75" hidden="false" customHeight="false" outlineLevel="0" collapsed="false">
      <c r="A1095" s="354"/>
    </row>
    <row r="1096" customFormat="false" ht="12.75" hidden="false" customHeight="false" outlineLevel="0" collapsed="false">
      <c r="A1096" s="354"/>
    </row>
    <row r="1097" customFormat="false" ht="12.75" hidden="false" customHeight="false" outlineLevel="0" collapsed="false">
      <c r="A1097" s="354"/>
    </row>
    <row r="1098" customFormat="false" ht="12.75" hidden="false" customHeight="false" outlineLevel="0" collapsed="false">
      <c r="A1098" s="354"/>
    </row>
    <row r="1099" customFormat="false" ht="12.75" hidden="false" customHeight="false" outlineLevel="0" collapsed="false">
      <c r="A1099" s="354"/>
    </row>
    <row r="1100" customFormat="false" ht="12.75" hidden="false" customHeight="false" outlineLevel="0" collapsed="false">
      <c r="A1100" s="354"/>
    </row>
    <row r="1101" customFormat="false" ht="12.75" hidden="false" customHeight="false" outlineLevel="0" collapsed="false">
      <c r="A1101" s="354"/>
    </row>
    <row r="1102" customFormat="false" ht="12.75" hidden="false" customHeight="false" outlineLevel="0" collapsed="false">
      <c r="A1102" s="354"/>
    </row>
    <row r="1103" customFormat="false" ht="12.75" hidden="false" customHeight="false" outlineLevel="0" collapsed="false">
      <c r="A1103" s="354"/>
    </row>
    <row r="1104" customFormat="false" ht="12.75" hidden="false" customHeight="false" outlineLevel="0" collapsed="false">
      <c r="A1104" s="354"/>
    </row>
    <row r="1105" customFormat="false" ht="12.75" hidden="false" customHeight="false" outlineLevel="0" collapsed="false">
      <c r="A1105" s="354"/>
    </row>
    <row r="1106" customFormat="false" ht="12.75" hidden="false" customHeight="false" outlineLevel="0" collapsed="false">
      <c r="A1106" s="354"/>
    </row>
    <row r="1107" customFormat="false" ht="12.75" hidden="false" customHeight="false" outlineLevel="0" collapsed="false">
      <c r="A1107" s="354"/>
    </row>
    <row r="1108" customFormat="false" ht="12.75" hidden="false" customHeight="false" outlineLevel="0" collapsed="false">
      <c r="A1108" s="354"/>
    </row>
    <row r="1109" customFormat="false" ht="12.75" hidden="false" customHeight="false" outlineLevel="0" collapsed="false">
      <c r="A1109" s="354"/>
    </row>
    <row r="1110" customFormat="false" ht="12.75" hidden="false" customHeight="false" outlineLevel="0" collapsed="false">
      <c r="A1110" s="354"/>
    </row>
    <row r="1111" customFormat="false" ht="12.75" hidden="false" customHeight="false" outlineLevel="0" collapsed="false">
      <c r="A1111" s="354"/>
    </row>
    <row r="1112" customFormat="false" ht="12.75" hidden="false" customHeight="false" outlineLevel="0" collapsed="false">
      <c r="A1112" s="354"/>
    </row>
    <row r="1113" customFormat="false" ht="12.75" hidden="false" customHeight="false" outlineLevel="0" collapsed="false">
      <c r="A1113" s="354"/>
    </row>
    <row r="1114" customFormat="false" ht="12.75" hidden="false" customHeight="false" outlineLevel="0" collapsed="false">
      <c r="A1114" s="354"/>
    </row>
    <row r="1115" customFormat="false" ht="12.75" hidden="false" customHeight="false" outlineLevel="0" collapsed="false">
      <c r="A1115" s="354"/>
    </row>
    <row r="1116" customFormat="false" ht="12.75" hidden="false" customHeight="false" outlineLevel="0" collapsed="false">
      <c r="A1116" s="354"/>
    </row>
    <row r="1117" customFormat="false" ht="12.75" hidden="false" customHeight="false" outlineLevel="0" collapsed="false">
      <c r="A1117" s="354"/>
    </row>
    <row r="1118" customFormat="false" ht="12.75" hidden="false" customHeight="false" outlineLevel="0" collapsed="false">
      <c r="A1118" s="354"/>
    </row>
    <row r="1119" customFormat="false" ht="12.75" hidden="false" customHeight="false" outlineLevel="0" collapsed="false">
      <c r="A1119" s="354"/>
    </row>
    <row r="1120" customFormat="false" ht="12.75" hidden="false" customHeight="false" outlineLevel="0" collapsed="false">
      <c r="A1120" s="354"/>
    </row>
    <row r="1121" customFormat="false" ht="12.75" hidden="false" customHeight="false" outlineLevel="0" collapsed="false">
      <c r="A1121" s="354"/>
    </row>
    <row r="1122" customFormat="false" ht="12.75" hidden="false" customHeight="false" outlineLevel="0" collapsed="false">
      <c r="A1122" s="354"/>
    </row>
    <row r="1123" customFormat="false" ht="12.75" hidden="false" customHeight="false" outlineLevel="0" collapsed="false">
      <c r="A1123" s="354"/>
    </row>
    <row r="1124" customFormat="false" ht="12.75" hidden="false" customHeight="false" outlineLevel="0" collapsed="false">
      <c r="A1124" s="354"/>
    </row>
    <row r="1125" customFormat="false" ht="12.75" hidden="false" customHeight="false" outlineLevel="0" collapsed="false">
      <c r="A1125" s="354"/>
    </row>
    <row r="1126" customFormat="false" ht="12.75" hidden="false" customHeight="false" outlineLevel="0" collapsed="false">
      <c r="A1126" s="354"/>
    </row>
    <row r="1127" customFormat="false" ht="12.75" hidden="false" customHeight="false" outlineLevel="0" collapsed="false">
      <c r="A1127" s="354"/>
    </row>
    <row r="1128" customFormat="false" ht="12.75" hidden="false" customHeight="false" outlineLevel="0" collapsed="false">
      <c r="A1128" s="354"/>
    </row>
    <row r="1129" customFormat="false" ht="12.75" hidden="false" customHeight="false" outlineLevel="0" collapsed="false">
      <c r="A1129" s="354"/>
    </row>
    <row r="1130" customFormat="false" ht="12.75" hidden="false" customHeight="false" outlineLevel="0" collapsed="false">
      <c r="A1130" s="354"/>
    </row>
    <row r="1131" customFormat="false" ht="12.75" hidden="false" customHeight="false" outlineLevel="0" collapsed="false">
      <c r="A1131" s="354"/>
    </row>
    <row r="1132" customFormat="false" ht="12.75" hidden="false" customHeight="false" outlineLevel="0" collapsed="false">
      <c r="A1132" s="354"/>
    </row>
    <row r="1133" customFormat="false" ht="12.75" hidden="false" customHeight="false" outlineLevel="0" collapsed="false">
      <c r="A1133" s="354"/>
    </row>
    <row r="1134" customFormat="false" ht="12.75" hidden="false" customHeight="false" outlineLevel="0" collapsed="false">
      <c r="A1134" s="354"/>
    </row>
    <row r="1135" customFormat="false" ht="12.75" hidden="false" customHeight="false" outlineLevel="0" collapsed="false">
      <c r="A1135" s="354"/>
    </row>
    <row r="1136" customFormat="false" ht="12.75" hidden="false" customHeight="false" outlineLevel="0" collapsed="false">
      <c r="A1136" s="354"/>
    </row>
    <row r="1137" customFormat="false" ht="12.75" hidden="false" customHeight="false" outlineLevel="0" collapsed="false">
      <c r="A1137" s="354"/>
    </row>
    <row r="1138" customFormat="false" ht="12.75" hidden="false" customHeight="false" outlineLevel="0" collapsed="false">
      <c r="A1138" s="354"/>
    </row>
    <row r="1139" customFormat="false" ht="12.75" hidden="false" customHeight="false" outlineLevel="0" collapsed="false">
      <c r="A1139" s="354"/>
    </row>
    <row r="1140" customFormat="false" ht="12.75" hidden="false" customHeight="false" outlineLevel="0" collapsed="false">
      <c r="A1140" s="354"/>
    </row>
    <row r="1141" customFormat="false" ht="12.75" hidden="false" customHeight="false" outlineLevel="0" collapsed="false">
      <c r="A1141" s="354"/>
    </row>
    <row r="1142" customFormat="false" ht="12.75" hidden="false" customHeight="false" outlineLevel="0" collapsed="false">
      <c r="A1142" s="354"/>
    </row>
    <row r="1143" customFormat="false" ht="12.75" hidden="false" customHeight="false" outlineLevel="0" collapsed="false">
      <c r="A1143" s="354"/>
    </row>
    <row r="1144" customFormat="false" ht="12.75" hidden="false" customHeight="false" outlineLevel="0" collapsed="false">
      <c r="A1144" s="354"/>
    </row>
    <row r="1145" customFormat="false" ht="12.75" hidden="false" customHeight="false" outlineLevel="0" collapsed="false">
      <c r="A1145" s="354"/>
    </row>
    <row r="1146" customFormat="false" ht="12.75" hidden="false" customHeight="false" outlineLevel="0" collapsed="false">
      <c r="A1146" s="354"/>
    </row>
    <row r="1147" customFormat="false" ht="12.75" hidden="false" customHeight="false" outlineLevel="0" collapsed="false">
      <c r="A1147" s="354"/>
    </row>
    <row r="1148" customFormat="false" ht="12.75" hidden="false" customHeight="false" outlineLevel="0" collapsed="false">
      <c r="A1148" s="354"/>
    </row>
    <row r="1149" customFormat="false" ht="12.75" hidden="false" customHeight="false" outlineLevel="0" collapsed="false">
      <c r="A1149" s="354"/>
    </row>
    <row r="1150" customFormat="false" ht="12.75" hidden="false" customHeight="false" outlineLevel="0" collapsed="false">
      <c r="A1150" s="354"/>
    </row>
    <row r="1151" customFormat="false" ht="12.75" hidden="false" customHeight="false" outlineLevel="0" collapsed="false">
      <c r="A1151" s="354"/>
    </row>
    <row r="1152" customFormat="false" ht="12.75" hidden="false" customHeight="false" outlineLevel="0" collapsed="false">
      <c r="A1152" s="354"/>
    </row>
    <row r="1153" customFormat="false" ht="12.75" hidden="false" customHeight="false" outlineLevel="0" collapsed="false">
      <c r="A1153" s="354"/>
    </row>
    <row r="1154" customFormat="false" ht="12.75" hidden="false" customHeight="false" outlineLevel="0" collapsed="false">
      <c r="A1154" s="354"/>
    </row>
    <row r="1155" customFormat="false" ht="12.75" hidden="false" customHeight="false" outlineLevel="0" collapsed="false">
      <c r="A1155" s="354"/>
    </row>
    <row r="1156" customFormat="false" ht="12.75" hidden="false" customHeight="false" outlineLevel="0" collapsed="false">
      <c r="A1156" s="354"/>
    </row>
    <row r="1157" customFormat="false" ht="12.75" hidden="false" customHeight="false" outlineLevel="0" collapsed="false">
      <c r="A1157" s="35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5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1" activeCellId="0" sqref="A1:IV1638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65" width="10.84"/>
    <col collapsed="false" customWidth="true" hidden="true" outlineLevel="0" max="3" min="2" style="2" width="9.28"/>
    <col collapsed="false" customWidth="true" hidden="true" outlineLevel="0" max="5" min="4" style="2" width="9.56"/>
    <col collapsed="false" customWidth="true" hidden="true" outlineLevel="0" max="7" min="6" style="2" width="9.28"/>
    <col collapsed="false" customWidth="true" hidden="true" outlineLevel="0" max="8" min="8" style="2" width="15.27"/>
    <col collapsed="false" customWidth="true" hidden="true" outlineLevel="0" max="12" min="9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true" hidden="true" outlineLevel="0" max="17" min="17" style="2" width="9.28"/>
    <col collapsed="false" customWidth="false" hidden="false" outlineLevel="0" max="19" min="18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4.27"/>
    <col collapsed="false" customWidth="true" hidden="true" outlineLevel="0" max="37" min="35" style="2" width="9.28"/>
    <col collapsed="false" customWidth="false" hidden="false" outlineLevel="0" max="257" min="3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65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2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</row>
    <row r="6" customFormat="false" ht="24.75" hidden="false" customHeight="true" outlineLevel="0" collapsed="false">
      <c r="A6" s="353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14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 t="s">
        <v>18</v>
      </c>
      <c r="AN6" s="14" t="s">
        <v>19</v>
      </c>
      <c r="AO6" s="14"/>
      <c r="AP6" s="14" t="s">
        <v>20</v>
      </c>
      <c r="AQ6" s="14"/>
      <c r="AR6" s="14" t="s">
        <v>21</v>
      </c>
      <c r="AS6" s="14"/>
      <c r="AT6" s="14" t="s">
        <v>22</v>
      </c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354" t="n">
        <v>37181</v>
      </c>
      <c r="B7" s="355" t="n">
        <v>25.9</v>
      </c>
      <c r="C7" s="356" t="n">
        <v>25.25</v>
      </c>
      <c r="D7" s="355" t="n">
        <v>22.75</v>
      </c>
      <c r="E7" s="356" t="n">
        <v>26.31</v>
      </c>
      <c r="F7" s="355" t="n">
        <v>26.78</v>
      </c>
      <c r="G7" s="356" t="n">
        <v>26.9</v>
      </c>
      <c r="H7" s="355"/>
      <c r="I7" s="356" t="n">
        <v>26.78</v>
      </c>
      <c r="J7" s="355"/>
      <c r="K7" s="356"/>
      <c r="L7" s="355"/>
      <c r="M7" s="356"/>
      <c r="N7" s="355"/>
      <c r="O7" s="356"/>
      <c r="Q7" s="355"/>
      <c r="R7" s="356" t="n">
        <v>62</v>
      </c>
      <c r="S7" s="357"/>
      <c r="T7" s="356"/>
      <c r="U7" s="358"/>
      <c r="V7" s="359"/>
      <c r="W7" s="358"/>
      <c r="X7" s="356"/>
      <c r="Y7" s="357"/>
      <c r="Z7" s="360"/>
      <c r="AB7" s="357"/>
      <c r="AC7" s="356"/>
      <c r="AD7" s="357"/>
      <c r="AE7" s="356"/>
      <c r="AF7" s="357"/>
      <c r="AG7" s="356"/>
      <c r="AI7" s="1"/>
      <c r="AJ7" s="15"/>
      <c r="AL7" s="2" t="n">
        <v>37073</v>
      </c>
      <c r="AM7" s="2" t="n">
        <v>9.98</v>
      </c>
      <c r="AN7" s="2" t="n">
        <v>0.418</v>
      </c>
      <c r="AO7" s="2" t="n">
        <v>10.398</v>
      </c>
      <c r="AP7" s="2" t="n">
        <v>0.04</v>
      </c>
      <c r="AQ7" s="2" t="n">
        <v>10.02</v>
      </c>
      <c r="AR7" s="2" t="n">
        <v>0.318</v>
      </c>
      <c r="AS7" s="2" t="n">
        <v>10.298</v>
      </c>
      <c r="AT7" s="2" t="n">
        <v>0.438</v>
      </c>
      <c r="AU7" s="2" t="n">
        <v>10.418</v>
      </c>
    </row>
    <row r="8" customFormat="false" ht="12.75" hidden="false" customHeight="false" outlineLevel="0" collapsed="false">
      <c r="A8" s="354" t="n">
        <v>37182</v>
      </c>
      <c r="B8" s="355" t="n">
        <v>27</v>
      </c>
      <c r="C8" s="356" t="n">
        <v>27</v>
      </c>
      <c r="D8" s="355" t="n">
        <v>24</v>
      </c>
      <c r="E8" s="356" t="n">
        <v>27.25</v>
      </c>
      <c r="F8" s="355" t="n">
        <v>27.75</v>
      </c>
      <c r="G8" s="356" t="n">
        <v>28</v>
      </c>
      <c r="H8" s="355"/>
      <c r="I8" s="356" t="n">
        <v>27.1875</v>
      </c>
      <c r="J8" s="355"/>
      <c r="K8" s="356"/>
      <c r="L8" s="355"/>
      <c r="M8" s="356"/>
      <c r="N8" s="355"/>
      <c r="O8" s="356"/>
      <c r="Q8" s="355"/>
      <c r="R8" s="356" t="n">
        <v>49.5</v>
      </c>
      <c r="S8" s="357"/>
      <c r="T8" s="356"/>
      <c r="U8" s="358"/>
      <c r="V8" s="359"/>
      <c r="W8" s="358"/>
      <c r="X8" s="356"/>
      <c r="Y8" s="357"/>
      <c r="Z8" s="360"/>
      <c r="AB8" s="357"/>
      <c r="AC8" s="356"/>
      <c r="AD8" s="357"/>
      <c r="AE8" s="356"/>
      <c r="AF8" s="357"/>
      <c r="AG8" s="356"/>
      <c r="AI8" s="1"/>
      <c r="AJ8" s="15"/>
      <c r="AL8" s="2" t="n">
        <v>37104</v>
      </c>
      <c r="AM8" s="2" t="n">
        <v>6.293</v>
      </c>
      <c r="AN8" s="2" t="n">
        <v>0.433</v>
      </c>
      <c r="AO8" s="2" t="n">
        <v>6.726</v>
      </c>
      <c r="AP8" s="2" t="n">
        <v>0.05</v>
      </c>
      <c r="AQ8" s="2" t="n">
        <v>6.343</v>
      </c>
      <c r="AR8" s="2" t="n">
        <v>0.333</v>
      </c>
      <c r="AS8" s="2" t="n">
        <v>6.626</v>
      </c>
      <c r="AT8" s="2" t="n">
        <v>0.463</v>
      </c>
      <c r="AU8" s="2" t="n">
        <v>6.756</v>
      </c>
    </row>
    <row r="9" customFormat="false" ht="12.75" hidden="false" customHeight="false" outlineLevel="0" collapsed="false">
      <c r="A9" s="354" t="n">
        <v>37183</v>
      </c>
      <c r="B9" s="355" t="n">
        <v>27</v>
      </c>
      <c r="C9" s="356" t="n">
        <v>27</v>
      </c>
      <c r="D9" s="355" t="n">
        <v>24</v>
      </c>
      <c r="E9" s="356" t="n">
        <v>27.25</v>
      </c>
      <c r="F9" s="355" t="n">
        <v>27.75</v>
      </c>
      <c r="G9" s="356" t="n">
        <v>28</v>
      </c>
      <c r="H9" s="355"/>
      <c r="I9" s="356" t="n">
        <v>27.1875</v>
      </c>
      <c r="J9" s="355"/>
      <c r="K9" s="356"/>
      <c r="L9" s="355"/>
      <c r="M9" s="356"/>
      <c r="N9" s="355"/>
      <c r="O9" s="356"/>
      <c r="Q9" s="355"/>
      <c r="R9" s="356" t="n">
        <v>49.5</v>
      </c>
      <c r="S9" s="357"/>
      <c r="T9" s="356"/>
      <c r="U9" s="358"/>
      <c r="V9" s="359"/>
      <c r="W9" s="358"/>
      <c r="X9" s="356"/>
      <c r="Y9" s="357"/>
      <c r="Z9" s="360"/>
      <c r="AB9" s="357"/>
      <c r="AC9" s="356"/>
      <c r="AD9" s="357"/>
      <c r="AE9" s="356"/>
      <c r="AF9" s="357"/>
      <c r="AG9" s="356"/>
      <c r="AI9" s="1"/>
      <c r="AJ9" s="15"/>
      <c r="AL9" s="2" t="n">
        <v>37135</v>
      </c>
      <c r="AM9" s="2" t="n">
        <v>4.998</v>
      </c>
      <c r="AN9" s="2" t="n">
        <v>0.385</v>
      </c>
      <c r="AO9" s="2" t="n">
        <v>5.383</v>
      </c>
      <c r="AP9" s="2" t="n">
        <v>0.075</v>
      </c>
      <c r="AQ9" s="2" t="n">
        <v>5.073</v>
      </c>
      <c r="AR9" s="2" t="n">
        <v>0.285</v>
      </c>
      <c r="AS9" s="2" t="n">
        <v>5.283</v>
      </c>
      <c r="AT9" s="2" t="n">
        <v>0.305</v>
      </c>
      <c r="AU9" s="2" t="n">
        <v>5.303</v>
      </c>
    </row>
    <row r="10" customFormat="false" ht="12.75" hidden="false" customHeight="false" outlineLevel="0" collapsed="false">
      <c r="A10" s="354" t="n">
        <v>37186</v>
      </c>
      <c r="B10" s="355" t="n">
        <v>27</v>
      </c>
      <c r="C10" s="356" t="n">
        <v>27</v>
      </c>
      <c r="D10" s="355" t="n">
        <v>24</v>
      </c>
      <c r="E10" s="356" t="n">
        <v>27.25</v>
      </c>
      <c r="F10" s="355" t="n">
        <v>27.75</v>
      </c>
      <c r="G10" s="356" t="n">
        <v>28</v>
      </c>
      <c r="H10" s="355"/>
      <c r="I10" s="356" t="n">
        <v>27.1875</v>
      </c>
      <c r="J10" s="355"/>
      <c r="K10" s="356"/>
      <c r="L10" s="355"/>
      <c r="M10" s="356"/>
      <c r="N10" s="355"/>
      <c r="O10" s="356"/>
      <c r="Q10" s="355"/>
      <c r="R10" s="356" t="n">
        <v>49.5</v>
      </c>
      <c r="S10" s="357"/>
      <c r="T10" s="356"/>
      <c r="U10" s="358"/>
      <c r="V10" s="359"/>
      <c r="W10" s="358"/>
      <c r="X10" s="356"/>
      <c r="Y10" s="357"/>
      <c r="Z10" s="360"/>
      <c r="AB10" s="357"/>
      <c r="AC10" s="356"/>
      <c r="AD10" s="357"/>
      <c r="AE10" s="356"/>
      <c r="AF10" s="357"/>
      <c r="AG10" s="356"/>
      <c r="AI10" s="1"/>
      <c r="AJ10" s="15"/>
      <c r="AL10" s="2" t="n">
        <v>37165</v>
      </c>
      <c r="AM10" s="2" t="n">
        <v>5.384</v>
      </c>
      <c r="AN10" s="2" t="n">
        <v>0.39</v>
      </c>
      <c r="AO10" s="2" t="n">
        <v>5.774</v>
      </c>
      <c r="AP10" s="2" t="n">
        <v>0.135</v>
      </c>
      <c r="AQ10" s="2" t="n">
        <v>5.519</v>
      </c>
      <c r="AR10" s="2" t="n">
        <v>0.29</v>
      </c>
      <c r="AS10" s="2" t="n">
        <v>5.674</v>
      </c>
      <c r="AT10" s="2" t="n">
        <v>0.33</v>
      </c>
      <c r="AU10" s="2" t="n">
        <v>5.714</v>
      </c>
    </row>
    <row r="11" customFormat="false" ht="12.75" hidden="false" customHeight="false" outlineLevel="0" collapsed="false">
      <c r="A11" s="354" t="n">
        <v>37187</v>
      </c>
      <c r="B11" s="355" t="n">
        <v>27</v>
      </c>
      <c r="C11" s="356" t="n">
        <v>27</v>
      </c>
      <c r="D11" s="355" t="n">
        <v>24</v>
      </c>
      <c r="E11" s="356" t="n">
        <v>27.25</v>
      </c>
      <c r="F11" s="355" t="n">
        <v>27.75</v>
      </c>
      <c r="G11" s="356" t="n">
        <v>28</v>
      </c>
      <c r="H11" s="355"/>
      <c r="I11" s="356" t="n">
        <v>27.1875</v>
      </c>
      <c r="J11" s="355"/>
      <c r="K11" s="356"/>
      <c r="L11" s="355"/>
      <c r="M11" s="356"/>
      <c r="N11" s="355"/>
      <c r="O11" s="356"/>
      <c r="Q11" s="355"/>
      <c r="R11" s="356" t="n">
        <v>49.5</v>
      </c>
      <c r="S11" s="357"/>
      <c r="T11" s="356"/>
      <c r="U11" s="358"/>
      <c r="V11" s="359"/>
      <c r="W11" s="358"/>
      <c r="X11" s="356"/>
      <c r="Y11" s="357"/>
      <c r="Z11" s="360"/>
      <c r="AB11" s="357"/>
      <c r="AC11" s="356"/>
      <c r="AD11" s="357"/>
      <c r="AE11" s="356"/>
      <c r="AF11" s="357"/>
      <c r="AG11" s="356"/>
      <c r="AI11" s="1"/>
      <c r="AJ11" s="15"/>
      <c r="AL11" s="2" t="n">
        <v>37196</v>
      </c>
      <c r="AM11" s="2" t="n">
        <v>4.891</v>
      </c>
      <c r="AN11" s="2" t="n">
        <v>0.475</v>
      </c>
      <c r="AO11" s="2" t="n">
        <v>5.366</v>
      </c>
      <c r="AP11" s="2" t="n">
        <v>0.14</v>
      </c>
      <c r="AQ11" s="2" t="n">
        <v>5.031</v>
      </c>
      <c r="AR11" s="2" t="n">
        <v>0.375</v>
      </c>
      <c r="AS11" s="2" t="n">
        <v>5.266</v>
      </c>
      <c r="AT11" s="2" t="n">
        <v>0.48</v>
      </c>
      <c r="AU11" s="2" t="n">
        <v>5.371</v>
      </c>
    </row>
    <row r="12" customFormat="false" ht="12.75" hidden="false" customHeight="false" outlineLevel="0" collapsed="false">
      <c r="A12" s="354" t="n">
        <v>37188</v>
      </c>
      <c r="B12" s="355" t="n">
        <v>27</v>
      </c>
      <c r="C12" s="356" t="n">
        <v>27</v>
      </c>
      <c r="D12" s="355" t="n">
        <v>24</v>
      </c>
      <c r="E12" s="356" t="n">
        <v>27.25</v>
      </c>
      <c r="F12" s="355" t="n">
        <v>27.75</v>
      </c>
      <c r="G12" s="356" t="n">
        <v>28</v>
      </c>
      <c r="H12" s="355"/>
      <c r="I12" s="356" t="n">
        <v>27.1875</v>
      </c>
      <c r="J12" s="355"/>
      <c r="K12" s="356"/>
      <c r="L12" s="355"/>
      <c r="M12" s="356"/>
      <c r="N12" s="355"/>
      <c r="O12" s="356"/>
      <c r="Q12" s="355"/>
      <c r="R12" s="356" t="n">
        <v>49.5</v>
      </c>
      <c r="S12" s="357"/>
      <c r="T12" s="356"/>
      <c r="U12" s="358"/>
      <c r="V12" s="359"/>
      <c r="W12" s="358"/>
      <c r="X12" s="356"/>
      <c r="Y12" s="357"/>
      <c r="Z12" s="360"/>
      <c r="AB12" s="357"/>
      <c r="AC12" s="356"/>
      <c r="AD12" s="357"/>
      <c r="AE12" s="356"/>
      <c r="AF12" s="357"/>
      <c r="AG12" s="356"/>
      <c r="AI12" s="1"/>
      <c r="AJ12" s="15"/>
      <c r="AL12" s="2" t="n">
        <v>37226</v>
      </c>
      <c r="AM12" s="2" t="n">
        <v>3.738</v>
      </c>
      <c r="AN12" s="2" t="n">
        <v>0.71</v>
      </c>
      <c r="AO12" s="2" t="n">
        <v>4.448</v>
      </c>
      <c r="AP12" s="2" t="n">
        <v>0.125</v>
      </c>
      <c r="AQ12" s="2" t="n">
        <v>3.863</v>
      </c>
      <c r="AR12" s="2" t="n">
        <v>0.71</v>
      </c>
      <c r="AS12" s="2" t="n">
        <v>4.448</v>
      </c>
      <c r="AT12" s="2" t="n">
        <v>0.94</v>
      </c>
      <c r="AU12" s="2" t="n">
        <v>4.678</v>
      </c>
    </row>
    <row r="13" customFormat="false" ht="12.75" hidden="false" customHeight="false" outlineLevel="0" collapsed="false">
      <c r="A13" s="354" t="n">
        <v>37189</v>
      </c>
      <c r="B13" s="355" t="n">
        <v>27</v>
      </c>
      <c r="C13" s="356" t="n">
        <v>27</v>
      </c>
      <c r="D13" s="355" t="n">
        <v>24</v>
      </c>
      <c r="E13" s="356" t="n">
        <v>27.25</v>
      </c>
      <c r="F13" s="355" t="n">
        <v>27.75</v>
      </c>
      <c r="G13" s="356" t="n">
        <v>28</v>
      </c>
      <c r="H13" s="355"/>
      <c r="I13" s="356" t="n">
        <v>27.1875</v>
      </c>
      <c r="J13" s="355"/>
      <c r="K13" s="356"/>
      <c r="L13" s="355"/>
      <c r="M13" s="356"/>
      <c r="N13" s="355"/>
      <c r="O13" s="356"/>
      <c r="Q13" s="355"/>
      <c r="R13" s="356" t="n">
        <v>49.5</v>
      </c>
      <c r="S13" s="357"/>
      <c r="T13" s="356"/>
      <c r="U13" s="358"/>
      <c r="V13" s="359"/>
      <c r="W13" s="358"/>
      <c r="X13" s="356"/>
      <c r="Y13" s="357"/>
      <c r="Z13" s="360"/>
      <c r="AB13" s="357"/>
      <c r="AC13" s="356"/>
      <c r="AD13" s="357"/>
      <c r="AE13" s="356"/>
      <c r="AF13" s="357"/>
      <c r="AG13" s="356"/>
      <c r="AI13" s="1"/>
      <c r="AJ13" s="15"/>
      <c r="AL13" s="2" t="n">
        <v>37257</v>
      </c>
      <c r="AM13" s="2" t="n">
        <v>3.182</v>
      </c>
      <c r="AN13" s="2" t="n">
        <v>1.135</v>
      </c>
      <c r="AO13" s="2" t="n">
        <v>4.317</v>
      </c>
      <c r="AP13" s="2" t="n">
        <v>0.0275</v>
      </c>
      <c r="AQ13" s="2" t="n">
        <v>3.2095</v>
      </c>
      <c r="AR13" s="2" t="n">
        <v>1.135</v>
      </c>
      <c r="AS13" s="2" t="n">
        <v>4.317</v>
      </c>
      <c r="AT13" s="2" t="n">
        <v>1.955</v>
      </c>
      <c r="AU13" s="2" t="n">
        <v>5.137</v>
      </c>
    </row>
    <row r="14" customFormat="false" ht="12.75" hidden="false" customHeight="false" outlineLevel="0" collapsed="false">
      <c r="A14" s="354" t="n">
        <v>37190</v>
      </c>
      <c r="B14" s="355" t="n">
        <v>27</v>
      </c>
      <c r="C14" s="356" t="n">
        <v>27</v>
      </c>
      <c r="D14" s="355" t="n">
        <v>24</v>
      </c>
      <c r="E14" s="356" t="n">
        <v>27.25</v>
      </c>
      <c r="F14" s="355" t="n">
        <v>27.75</v>
      </c>
      <c r="G14" s="356" t="n">
        <v>28</v>
      </c>
      <c r="H14" s="355"/>
      <c r="I14" s="356" t="n">
        <v>27.1875</v>
      </c>
      <c r="J14" s="355"/>
      <c r="K14" s="356"/>
      <c r="L14" s="355"/>
      <c r="M14" s="356"/>
      <c r="N14" s="355"/>
      <c r="O14" s="356"/>
      <c r="Q14" s="355"/>
      <c r="R14" s="356" t="n">
        <v>49.5</v>
      </c>
      <c r="S14" s="357"/>
      <c r="T14" s="356"/>
      <c r="U14" s="358"/>
      <c r="V14" s="359"/>
      <c r="W14" s="358"/>
      <c r="X14" s="356"/>
      <c r="Y14" s="357"/>
      <c r="Z14" s="360"/>
      <c r="AB14" s="357"/>
      <c r="AC14" s="356"/>
      <c r="AD14" s="357"/>
      <c r="AE14" s="356"/>
      <c r="AF14" s="357"/>
      <c r="AG14" s="356"/>
      <c r="AH14" s="265"/>
      <c r="AI14" s="354"/>
      <c r="AJ14" s="361"/>
      <c r="AK14" s="265"/>
      <c r="AL14" s="265" t="n">
        <v>37288</v>
      </c>
      <c r="AM14" s="265" t="n">
        <v>3.167</v>
      </c>
      <c r="AN14" s="265" t="n">
        <v>1.115</v>
      </c>
      <c r="AO14" s="265" t="n">
        <v>4.282</v>
      </c>
      <c r="AP14" s="265" t="n">
        <v>0.0275</v>
      </c>
      <c r="AQ14" s="265" t="n">
        <v>3.1945</v>
      </c>
      <c r="AR14" s="265" t="n">
        <v>1.115</v>
      </c>
      <c r="AS14" s="265" t="n">
        <v>4.282</v>
      </c>
      <c r="AT14" s="265" t="n">
        <v>1.915</v>
      </c>
      <c r="AU14" s="265" t="n">
        <v>5.082</v>
      </c>
      <c r="AV14" s="265"/>
      <c r="AW14" s="265"/>
      <c r="AX14" s="265"/>
      <c r="AY14" s="265"/>
      <c r="AZ14" s="265"/>
      <c r="BA14" s="265"/>
      <c r="BB14" s="265"/>
      <c r="BC14" s="265"/>
      <c r="BD14" s="265"/>
      <c r="BE14" s="265"/>
      <c r="BF14" s="265"/>
      <c r="BG14" s="265"/>
      <c r="BH14" s="265"/>
      <c r="BI14" s="265"/>
      <c r="BJ14" s="265"/>
      <c r="BK14" s="265"/>
      <c r="BL14" s="265"/>
      <c r="BM14" s="265"/>
      <c r="BN14" s="265"/>
      <c r="BO14" s="265"/>
      <c r="BP14" s="265"/>
      <c r="BQ14" s="265"/>
      <c r="BR14" s="265"/>
      <c r="BS14" s="265"/>
      <c r="BT14" s="265"/>
      <c r="BU14" s="265"/>
      <c r="BV14" s="265"/>
      <c r="BW14" s="265"/>
      <c r="BX14" s="265"/>
      <c r="BY14" s="265"/>
      <c r="BZ14" s="265"/>
      <c r="CA14" s="265"/>
      <c r="CB14" s="265"/>
      <c r="CC14" s="265"/>
      <c r="CD14" s="265"/>
      <c r="CE14" s="265"/>
      <c r="CF14" s="265"/>
      <c r="CG14" s="265"/>
      <c r="CH14" s="265"/>
      <c r="CI14" s="265"/>
      <c r="CJ14" s="265"/>
      <c r="CK14" s="265"/>
      <c r="CL14" s="265"/>
      <c r="CM14" s="265"/>
      <c r="CN14" s="265"/>
      <c r="CO14" s="265"/>
      <c r="CP14" s="265"/>
      <c r="CQ14" s="265"/>
      <c r="CR14" s="265"/>
      <c r="CS14" s="265"/>
      <c r="CT14" s="265"/>
      <c r="CU14" s="265"/>
      <c r="CV14" s="265"/>
      <c r="CW14" s="265"/>
      <c r="CX14" s="265"/>
      <c r="CY14" s="265"/>
      <c r="CZ14" s="265"/>
      <c r="DA14" s="265"/>
      <c r="DB14" s="265"/>
      <c r="DC14" s="265"/>
      <c r="DD14" s="265"/>
      <c r="DE14" s="265"/>
      <c r="DF14" s="265"/>
      <c r="DG14" s="265"/>
      <c r="DH14" s="265"/>
      <c r="DI14" s="265"/>
      <c r="DJ14" s="265"/>
      <c r="DK14" s="265"/>
      <c r="DL14" s="265"/>
      <c r="DM14" s="265"/>
      <c r="DN14" s="265"/>
      <c r="DO14" s="265"/>
      <c r="DP14" s="265"/>
      <c r="DQ14" s="265"/>
      <c r="DR14" s="265"/>
      <c r="DS14" s="265"/>
      <c r="DT14" s="265"/>
      <c r="DU14" s="265"/>
      <c r="DV14" s="265"/>
      <c r="DW14" s="265"/>
      <c r="DX14" s="265"/>
      <c r="DY14" s="265"/>
      <c r="DZ14" s="265"/>
      <c r="EA14" s="265"/>
      <c r="EB14" s="265"/>
      <c r="EC14" s="265"/>
      <c r="ED14" s="265"/>
      <c r="EE14" s="265"/>
      <c r="EF14" s="265"/>
      <c r="EG14" s="265"/>
      <c r="EH14" s="265"/>
      <c r="EI14" s="265"/>
      <c r="EJ14" s="265"/>
      <c r="EK14" s="265"/>
      <c r="EL14" s="265"/>
      <c r="EM14" s="265"/>
      <c r="EN14" s="265"/>
      <c r="EO14" s="265"/>
      <c r="EP14" s="265"/>
      <c r="EQ14" s="265"/>
      <c r="ER14" s="265"/>
      <c r="ES14" s="265"/>
      <c r="ET14" s="265"/>
      <c r="EU14" s="265"/>
      <c r="EV14" s="265"/>
      <c r="EW14" s="265"/>
      <c r="EX14" s="265"/>
      <c r="EY14" s="265"/>
      <c r="EZ14" s="265"/>
      <c r="FA14" s="265"/>
      <c r="FB14" s="265"/>
      <c r="FC14" s="265"/>
      <c r="FD14" s="265"/>
      <c r="FE14" s="265"/>
      <c r="FF14" s="265"/>
      <c r="FG14" s="265"/>
      <c r="FH14" s="265"/>
      <c r="FI14" s="265"/>
      <c r="FJ14" s="265"/>
      <c r="FK14" s="265"/>
      <c r="FL14" s="265"/>
      <c r="FM14" s="265"/>
      <c r="FN14" s="265"/>
      <c r="FO14" s="265"/>
      <c r="FP14" s="265"/>
      <c r="FQ14" s="265"/>
      <c r="FR14" s="265"/>
      <c r="FS14" s="265"/>
      <c r="FT14" s="265"/>
      <c r="FU14" s="265"/>
      <c r="FV14" s="265"/>
      <c r="FW14" s="265"/>
      <c r="FX14" s="265"/>
      <c r="FY14" s="265"/>
      <c r="FZ14" s="265"/>
      <c r="GA14" s="265"/>
      <c r="GB14" s="265"/>
      <c r="GC14" s="265"/>
      <c r="GD14" s="265"/>
      <c r="GE14" s="265"/>
      <c r="GF14" s="265"/>
      <c r="GG14" s="265"/>
      <c r="GH14" s="265"/>
      <c r="GI14" s="265"/>
      <c r="GJ14" s="265"/>
      <c r="GK14" s="265"/>
      <c r="GL14" s="265"/>
      <c r="GM14" s="265"/>
      <c r="GN14" s="265"/>
      <c r="GO14" s="265"/>
      <c r="GP14" s="265"/>
      <c r="GQ14" s="265"/>
      <c r="GR14" s="265"/>
      <c r="GS14" s="265"/>
      <c r="GT14" s="265"/>
      <c r="GU14" s="265"/>
      <c r="GV14" s="265"/>
      <c r="GW14" s="265"/>
      <c r="GX14" s="265"/>
      <c r="GY14" s="265"/>
      <c r="GZ14" s="265"/>
      <c r="HA14" s="265"/>
      <c r="HB14" s="265"/>
      <c r="HC14" s="265"/>
      <c r="HD14" s="265"/>
      <c r="HE14" s="265"/>
      <c r="HF14" s="265"/>
      <c r="HG14" s="265"/>
      <c r="HH14" s="265"/>
      <c r="HI14" s="265"/>
      <c r="HJ14" s="265"/>
      <c r="HK14" s="265"/>
      <c r="HL14" s="265"/>
      <c r="HM14" s="265"/>
      <c r="HN14" s="265"/>
      <c r="HO14" s="265"/>
      <c r="HP14" s="265"/>
      <c r="HQ14" s="265"/>
      <c r="HR14" s="265"/>
      <c r="HS14" s="265"/>
      <c r="HT14" s="265"/>
      <c r="HU14" s="265"/>
      <c r="HV14" s="265"/>
      <c r="HW14" s="265"/>
      <c r="HX14" s="265"/>
      <c r="HY14" s="265"/>
      <c r="HZ14" s="265"/>
      <c r="IA14" s="265"/>
      <c r="IB14" s="265"/>
      <c r="IC14" s="265"/>
      <c r="ID14" s="265"/>
      <c r="IE14" s="265"/>
      <c r="IF14" s="265"/>
      <c r="IG14" s="265"/>
      <c r="IH14" s="265"/>
      <c r="II14" s="265"/>
      <c r="IJ14" s="265"/>
      <c r="IK14" s="265"/>
      <c r="IL14" s="265"/>
      <c r="IM14" s="265"/>
      <c r="IN14" s="265"/>
      <c r="IO14" s="265"/>
      <c r="IP14" s="265"/>
      <c r="IQ14" s="265"/>
      <c r="IR14" s="265"/>
      <c r="IS14" s="265"/>
      <c r="IT14" s="265"/>
      <c r="IU14" s="265"/>
      <c r="IV14" s="265"/>
      <c r="IW14" s="265"/>
    </row>
    <row r="15" customFormat="false" ht="12.75" hidden="false" customHeight="false" outlineLevel="0" collapsed="false">
      <c r="A15" s="354" t="n">
        <v>37193</v>
      </c>
      <c r="B15" s="355" t="n">
        <v>27</v>
      </c>
      <c r="C15" s="356" t="n">
        <v>27</v>
      </c>
      <c r="D15" s="355" t="n">
        <v>24</v>
      </c>
      <c r="E15" s="356" t="n">
        <v>27.25</v>
      </c>
      <c r="F15" s="355" t="n">
        <v>27.75</v>
      </c>
      <c r="G15" s="356" t="n">
        <v>28</v>
      </c>
      <c r="H15" s="355"/>
      <c r="I15" s="356" t="n">
        <v>27.1875</v>
      </c>
      <c r="J15" s="355"/>
      <c r="K15" s="356"/>
      <c r="L15" s="355"/>
      <c r="M15" s="356"/>
      <c r="N15" s="355"/>
      <c r="O15" s="356"/>
      <c r="Q15" s="355"/>
      <c r="R15" s="356" t="n">
        <v>49.5</v>
      </c>
      <c r="S15" s="357"/>
      <c r="T15" s="356"/>
      <c r="U15" s="358"/>
      <c r="V15" s="359"/>
      <c r="W15" s="358"/>
      <c r="X15" s="356"/>
      <c r="Y15" s="357"/>
      <c r="Z15" s="360"/>
      <c r="AB15" s="357"/>
      <c r="AC15" s="356"/>
      <c r="AD15" s="357"/>
      <c r="AE15" s="356"/>
      <c r="AF15" s="357"/>
      <c r="AG15" s="356"/>
      <c r="AH15" s="265"/>
      <c r="AI15" s="354"/>
      <c r="AJ15" s="361"/>
      <c r="AK15" s="265"/>
      <c r="AL15" s="265" t="n">
        <v>37316</v>
      </c>
      <c r="AM15" s="265" t="n">
        <v>2.295</v>
      </c>
      <c r="AN15" s="265" t="n">
        <v>0.61</v>
      </c>
      <c r="AO15" s="265" t="n">
        <v>2.905</v>
      </c>
      <c r="AP15" s="265" t="n">
        <v>0.0275</v>
      </c>
      <c r="AQ15" s="265" t="n">
        <v>2.3225</v>
      </c>
      <c r="AR15" s="265" t="n">
        <v>0.61</v>
      </c>
      <c r="AS15" s="265" t="n">
        <v>2.905</v>
      </c>
      <c r="AT15" s="265" t="n">
        <v>0.725</v>
      </c>
      <c r="AU15" s="265" t="n">
        <v>3.02</v>
      </c>
      <c r="AV15" s="265"/>
      <c r="AW15" s="265"/>
      <c r="AX15" s="265"/>
      <c r="AY15" s="265"/>
      <c r="AZ15" s="265"/>
      <c r="BA15" s="265"/>
      <c r="BB15" s="265"/>
      <c r="BC15" s="265"/>
      <c r="BD15" s="265"/>
      <c r="BE15" s="265"/>
      <c r="BF15" s="265"/>
      <c r="BG15" s="265"/>
      <c r="BH15" s="265"/>
      <c r="BI15" s="265"/>
      <c r="BJ15" s="265"/>
      <c r="BK15" s="265"/>
      <c r="BL15" s="265"/>
      <c r="BM15" s="265"/>
      <c r="BN15" s="265"/>
      <c r="BO15" s="265"/>
      <c r="BP15" s="265"/>
      <c r="BQ15" s="265"/>
      <c r="BR15" s="265"/>
      <c r="BS15" s="265"/>
      <c r="BT15" s="265"/>
      <c r="BU15" s="265"/>
      <c r="BV15" s="265"/>
      <c r="BW15" s="265"/>
      <c r="BX15" s="265"/>
      <c r="BY15" s="265"/>
      <c r="BZ15" s="265"/>
      <c r="CA15" s="265"/>
      <c r="CB15" s="265"/>
      <c r="CC15" s="265"/>
      <c r="CD15" s="265"/>
      <c r="CE15" s="265"/>
      <c r="CF15" s="265"/>
      <c r="CG15" s="265"/>
      <c r="CH15" s="265"/>
      <c r="CI15" s="265"/>
      <c r="CJ15" s="265"/>
      <c r="CK15" s="265"/>
      <c r="CL15" s="265"/>
      <c r="CM15" s="265"/>
      <c r="CN15" s="265"/>
      <c r="CO15" s="265"/>
      <c r="CP15" s="265"/>
      <c r="CQ15" s="265"/>
      <c r="CR15" s="265"/>
      <c r="CS15" s="265"/>
      <c r="CT15" s="265"/>
      <c r="CU15" s="265"/>
      <c r="CV15" s="265"/>
      <c r="CW15" s="265"/>
      <c r="CX15" s="265"/>
      <c r="CY15" s="265"/>
      <c r="CZ15" s="265"/>
      <c r="DA15" s="265"/>
      <c r="DB15" s="265"/>
      <c r="DC15" s="265"/>
      <c r="DD15" s="265"/>
      <c r="DE15" s="265"/>
      <c r="DF15" s="265"/>
      <c r="DG15" s="265"/>
      <c r="DH15" s="265"/>
      <c r="DI15" s="265"/>
      <c r="DJ15" s="265"/>
      <c r="DK15" s="265"/>
      <c r="DL15" s="265"/>
      <c r="DM15" s="265"/>
      <c r="DN15" s="265"/>
      <c r="DO15" s="265"/>
      <c r="DP15" s="265"/>
      <c r="DQ15" s="265"/>
      <c r="DR15" s="265"/>
      <c r="DS15" s="265"/>
      <c r="DT15" s="265"/>
      <c r="DU15" s="265"/>
      <c r="DV15" s="265"/>
      <c r="DW15" s="265"/>
      <c r="DX15" s="265"/>
      <c r="DY15" s="265"/>
      <c r="DZ15" s="265"/>
      <c r="EA15" s="265"/>
      <c r="EB15" s="265"/>
      <c r="EC15" s="265"/>
      <c r="ED15" s="265"/>
      <c r="EE15" s="265"/>
      <c r="EF15" s="265"/>
      <c r="EG15" s="265"/>
      <c r="EH15" s="265"/>
      <c r="EI15" s="265"/>
      <c r="EJ15" s="265"/>
      <c r="EK15" s="265"/>
      <c r="EL15" s="265"/>
      <c r="EM15" s="265"/>
      <c r="EN15" s="265"/>
      <c r="EO15" s="265"/>
      <c r="EP15" s="265"/>
      <c r="EQ15" s="265"/>
      <c r="ER15" s="265"/>
      <c r="ES15" s="265"/>
      <c r="ET15" s="265"/>
      <c r="EU15" s="265"/>
      <c r="EV15" s="265"/>
      <c r="EW15" s="265"/>
      <c r="EX15" s="265"/>
      <c r="EY15" s="265"/>
      <c r="EZ15" s="265"/>
      <c r="FA15" s="265"/>
      <c r="FB15" s="265"/>
      <c r="FC15" s="265"/>
      <c r="FD15" s="265"/>
      <c r="FE15" s="265"/>
      <c r="FF15" s="265"/>
      <c r="FG15" s="265"/>
      <c r="FH15" s="265"/>
      <c r="FI15" s="265"/>
      <c r="FJ15" s="265"/>
      <c r="FK15" s="265"/>
      <c r="FL15" s="265"/>
      <c r="FM15" s="265"/>
      <c r="FN15" s="265"/>
      <c r="FO15" s="265"/>
      <c r="FP15" s="265"/>
      <c r="FQ15" s="265"/>
      <c r="FR15" s="265"/>
      <c r="FS15" s="265"/>
      <c r="FT15" s="265"/>
      <c r="FU15" s="265"/>
      <c r="FV15" s="265"/>
      <c r="FW15" s="265"/>
      <c r="FX15" s="265"/>
      <c r="FY15" s="265"/>
      <c r="FZ15" s="265"/>
      <c r="GA15" s="265"/>
      <c r="GB15" s="265"/>
      <c r="GC15" s="265"/>
      <c r="GD15" s="265"/>
      <c r="GE15" s="265"/>
      <c r="GF15" s="265"/>
      <c r="GG15" s="265"/>
      <c r="GH15" s="265"/>
      <c r="GI15" s="265"/>
      <c r="GJ15" s="265"/>
      <c r="GK15" s="265"/>
      <c r="GL15" s="265"/>
      <c r="GM15" s="265"/>
      <c r="GN15" s="265"/>
      <c r="GO15" s="265"/>
      <c r="GP15" s="265"/>
      <c r="GQ15" s="265"/>
      <c r="GR15" s="265"/>
      <c r="GS15" s="265"/>
      <c r="GT15" s="265"/>
      <c r="GU15" s="265"/>
      <c r="GV15" s="265"/>
      <c r="GW15" s="265"/>
      <c r="GX15" s="265"/>
      <c r="GY15" s="265"/>
      <c r="GZ15" s="265"/>
      <c r="HA15" s="265"/>
      <c r="HB15" s="265"/>
      <c r="HC15" s="265"/>
      <c r="HD15" s="265"/>
      <c r="HE15" s="265"/>
      <c r="HF15" s="265"/>
      <c r="HG15" s="265"/>
      <c r="HH15" s="265"/>
      <c r="HI15" s="265"/>
      <c r="HJ15" s="265"/>
      <c r="HK15" s="265"/>
      <c r="HL15" s="265"/>
      <c r="HM15" s="265"/>
      <c r="HN15" s="265"/>
      <c r="HO15" s="265"/>
      <c r="HP15" s="265"/>
      <c r="HQ15" s="265"/>
      <c r="HR15" s="265"/>
      <c r="HS15" s="265"/>
      <c r="HT15" s="265"/>
      <c r="HU15" s="265"/>
      <c r="HV15" s="265"/>
      <c r="HW15" s="265"/>
      <c r="HX15" s="265"/>
      <c r="HY15" s="265"/>
      <c r="HZ15" s="265"/>
      <c r="IA15" s="265"/>
      <c r="IB15" s="265"/>
      <c r="IC15" s="265"/>
      <c r="ID15" s="265"/>
      <c r="IE15" s="265"/>
      <c r="IF15" s="265"/>
      <c r="IG15" s="265"/>
      <c r="IH15" s="265"/>
      <c r="II15" s="265"/>
      <c r="IJ15" s="265"/>
      <c r="IK15" s="265"/>
      <c r="IL15" s="265"/>
      <c r="IM15" s="265"/>
      <c r="IN15" s="265"/>
      <c r="IO15" s="265"/>
      <c r="IP15" s="265"/>
      <c r="IQ15" s="265"/>
      <c r="IR15" s="265"/>
      <c r="IS15" s="265"/>
      <c r="IT15" s="265"/>
      <c r="IU15" s="265"/>
      <c r="IV15" s="265"/>
      <c r="IW15" s="265"/>
    </row>
    <row r="16" customFormat="false" ht="12.75" hidden="false" customHeight="false" outlineLevel="0" collapsed="false">
      <c r="A16" s="354" t="n">
        <v>37194</v>
      </c>
      <c r="B16" s="355" t="n">
        <v>27</v>
      </c>
      <c r="C16" s="356" t="n">
        <v>27</v>
      </c>
      <c r="D16" s="355" t="n">
        <v>24</v>
      </c>
      <c r="E16" s="356" t="n">
        <v>27.25</v>
      </c>
      <c r="F16" s="355" t="n">
        <v>27.75</v>
      </c>
      <c r="G16" s="356" t="n">
        <v>28</v>
      </c>
      <c r="H16" s="355"/>
      <c r="I16" s="356" t="n">
        <v>27.1875</v>
      </c>
      <c r="J16" s="355"/>
      <c r="K16" s="356"/>
      <c r="L16" s="355"/>
      <c r="M16" s="356"/>
      <c r="N16" s="355"/>
      <c r="O16" s="356"/>
      <c r="Q16" s="355"/>
      <c r="R16" s="356" t="n">
        <v>49.5</v>
      </c>
      <c r="S16" s="357"/>
      <c r="T16" s="356"/>
      <c r="U16" s="358"/>
      <c r="V16" s="359"/>
      <c r="W16" s="358"/>
      <c r="X16" s="356"/>
      <c r="Y16" s="357"/>
      <c r="Z16" s="360"/>
      <c r="AB16" s="357"/>
      <c r="AC16" s="356"/>
      <c r="AD16" s="357"/>
      <c r="AE16" s="356"/>
      <c r="AF16" s="357"/>
      <c r="AG16" s="356"/>
      <c r="AI16" s="1"/>
      <c r="AJ16" s="15"/>
      <c r="AL16" s="2" t="n">
        <v>37347</v>
      </c>
      <c r="AM16" s="2" t="n">
        <v>1.83</v>
      </c>
      <c r="AN16" s="2" t="n">
        <v>0.35</v>
      </c>
      <c r="AO16" s="2" t="n">
        <v>2.18</v>
      </c>
      <c r="AP16" s="2" t="n">
        <v>0.0275</v>
      </c>
      <c r="AQ16" s="2" t="n">
        <v>1.8575</v>
      </c>
      <c r="AR16" s="2" t="n">
        <v>0.35</v>
      </c>
      <c r="AS16" s="2" t="n">
        <v>2.18</v>
      </c>
      <c r="AT16" s="2" t="n">
        <v>0.4</v>
      </c>
      <c r="AU16" s="2" t="n">
        <v>2.23</v>
      </c>
    </row>
    <row r="17" customFormat="false" ht="12.75" hidden="false" customHeight="false" outlineLevel="0" collapsed="false">
      <c r="A17" s="354" t="n">
        <v>37195</v>
      </c>
      <c r="B17" s="355" t="n">
        <v>27</v>
      </c>
      <c r="C17" s="356" t="n">
        <v>27</v>
      </c>
      <c r="D17" s="355" t="n">
        <v>24</v>
      </c>
      <c r="E17" s="356" t="n">
        <v>27.25</v>
      </c>
      <c r="F17" s="355" t="n">
        <v>27.75</v>
      </c>
      <c r="G17" s="356" t="n">
        <v>28</v>
      </c>
      <c r="H17" s="355"/>
      <c r="I17" s="356" t="n">
        <v>27.1875</v>
      </c>
      <c r="J17" s="355"/>
      <c r="K17" s="356"/>
      <c r="L17" s="355"/>
      <c r="M17" s="356"/>
      <c r="N17" s="355"/>
      <c r="O17" s="356"/>
      <c r="Q17" s="355"/>
      <c r="R17" s="356" t="n">
        <v>49.5</v>
      </c>
      <c r="S17" s="357"/>
      <c r="T17" s="356"/>
      <c r="U17" s="358"/>
      <c r="V17" s="359"/>
      <c r="W17" s="358"/>
      <c r="X17" s="356"/>
      <c r="Y17" s="357"/>
      <c r="Z17" s="360"/>
      <c r="AB17" s="357"/>
      <c r="AC17" s="356"/>
      <c r="AD17" s="357"/>
      <c r="AE17" s="356"/>
      <c r="AF17" s="357"/>
      <c r="AG17" s="356"/>
      <c r="AI17" s="1"/>
      <c r="AJ17" s="15"/>
      <c r="AL17" s="2" t="n">
        <v>37377</v>
      </c>
      <c r="AM17" s="2" t="n">
        <v>2.592</v>
      </c>
      <c r="AN17" s="2" t="n">
        <v>0.31</v>
      </c>
      <c r="AO17" s="2" t="n">
        <v>2.902</v>
      </c>
      <c r="AP17" s="2" t="n">
        <v>0.0275</v>
      </c>
      <c r="AQ17" s="2" t="n">
        <v>2.6195</v>
      </c>
      <c r="AR17" s="2" t="n">
        <v>0.31</v>
      </c>
      <c r="AS17" s="2" t="n">
        <v>2.902</v>
      </c>
      <c r="AT17" s="2" t="n">
        <v>0.36</v>
      </c>
      <c r="AU17" s="2" t="n">
        <v>2.952</v>
      </c>
    </row>
    <row r="18" customFormat="false" ht="12.75" hidden="false" customHeight="false" outlineLevel="0" collapsed="false">
      <c r="A18" s="354" t="n">
        <v>37196</v>
      </c>
      <c r="B18" s="355" t="n">
        <v>27</v>
      </c>
      <c r="C18" s="356" t="n">
        <v>28.75</v>
      </c>
      <c r="D18" s="355" t="n">
        <v>28</v>
      </c>
      <c r="E18" s="356" t="n">
        <v>29.25</v>
      </c>
      <c r="F18" s="355" t="n">
        <v>28.25</v>
      </c>
      <c r="G18" s="356" t="n">
        <v>28</v>
      </c>
      <c r="H18" s="355"/>
      <c r="I18" s="356" t="n">
        <v>24.9</v>
      </c>
      <c r="J18" s="355"/>
      <c r="K18" s="356"/>
      <c r="L18" s="355"/>
      <c r="M18" s="356"/>
      <c r="N18" s="355"/>
      <c r="O18" s="356"/>
      <c r="Q18" s="355"/>
      <c r="R18" s="356" t="n">
        <v>46.4999961853027</v>
      </c>
      <c r="S18" s="357"/>
      <c r="T18" s="356"/>
      <c r="U18" s="358"/>
      <c r="V18" s="359"/>
      <c r="W18" s="358"/>
      <c r="X18" s="356"/>
      <c r="Y18" s="357"/>
      <c r="Z18" s="360"/>
      <c r="AB18" s="357"/>
      <c r="AC18" s="356"/>
      <c r="AD18" s="357"/>
      <c r="AE18" s="356"/>
      <c r="AF18" s="357"/>
      <c r="AG18" s="356"/>
      <c r="AI18" s="1"/>
      <c r="AJ18" s="15"/>
      <c r="AL18" s="2" t="n">
        <v>37408</v>
      </c>
      <c r="AM18" s="2" t="n">
        <v>2.852</v>
      </c>
      <c r="AN18" s="2" t="n">
        <v>0.31</v>
      </c>
      <c r="AO18" s="2" t="n">
        <v>3.162</v>
      </c>
      <c r="AP18" s="2" t="n">
        <v>0.0275</v>
      </c>
      <c r="AQ18" s="2" t="n">
        <v>2.8795</v>
      </c>
      <c r="AR18" s="2" t="n">
        <v>0.31</v>
      </c>
      <c r="AS18" s="2" t="n">
        <v>3.162</v>
      </c>
      <c r="AT18" s="2" t="n">
        <v>0.35</v>
      </c>
      <c r="AU18" s="2" t="n">
        <v>3.202</v>
      </c>
    </row>
    <row r="19" customFormat="false" ht="12.75" hidden="false" customHeight="false" outlineLevel="0" collapsed="false">
      <c r="A19" s="354" t="n">
        <v>37197</v>
      </c>
      <c r="B19" s="355" t="n">
        <v>27</v>
      </c>
      <c r="C19" s="356" t="n">
        <v>28.75</v>
      </c>
      <c r="D19" s="355" t="n">
        <v>28</v>
      </c>
      <c r="E19" s="356" t="n">
        <v>29.25</v>
      </c>
      <c r="F19" s="355" t="n">
        <v>28.25</v>
      </c>
      <c r="G19" s="356" t="n">
        <v>28</v>
      </c>
      <c r="H19" s="355"/>
      <c r="I19" s="356" t="n">
        <v>24.9</v>
      </c>
      <c r="J19" s="355"/>
      <c r="K19" s="356"/>
      <c r="L19" s="355"/>
      <c r="M19" s="356"/>
      <c r="N19" s="355"/>
      <c r="O19" s="356"/>
      <c r="Q19" s="355"/>
      <c r="R19" s="356" t="n">
        <v>46.4999961853027</v>
      </c>
      <c r="S19" s="357"/>
      <c r="T19" s="356"/>
      <c r="U19" s="358"/>
      <c r="V19" s="359"/>
      <c r="W19" s="358"/>
      <c r="X19" s="356"/>
      <c r="Y19" s="357"/>
      <c r="Z19" s="360"/>
      <c r="AB19" s="357"/>
      <c r="AC19" s="356"/>
      <c r="AD19" s="357"/>
      <c r="AE19" s="356"/>
      <c r="AF19" s="357"/>
      <c r="AG19" s="356"/>
      <c r="AI19" s="1"/>
      <c r="AJ19" s="15"/>
      <c r="AL19" s="2" t="n">
        <v>37438</v>
      </c>
      <c r="AM19" s="2" t="n">
        <v>3.037</v>
      </c>
      <c r="AN19" s="2" t="n">
        <v>0.42</v>
      </c>
      <c r="AO19" s="2" t="n">
        <v>3.457</v>
      </c>
      <c r="AP19" s="2" t="n">
        <v>0.0275</v>
      </c>
      <c r="AQ19" s="2" t="n">
        <v>3.0645</v>
      </c>
      <c r="AR19" s="2" t="n">
        <v>0.32</v>
      </c>
      <c r="AS19" s="2" t="n">
        <v>3.357</v>
      </c>
      <c r="AT19" s="2" t="n">
        <v>0.41</v>
      </c>
      <c r="AU19" s="2" t="n">
        <v>3.447</v>
      </c>
    </row>
    <row r="20" customFormat="false" ht="12.75" hidden="false" customHeight="false" outlineLevel="0" collapsed="false">
      <c r="A20" s="354" t="n">
        <v>37200</v>
      </c>
      <c r="B20" s="355" t="n">
        <v>27</v>
      </c>
      <c r="C20" s="356" t="n">
        <v>28.75</v>
      </c>
      <c r="D20" s="355" t="n">
        <v>28</v>
      </c>
      <c r="E20" s="356" t="n">
        <v>29.25</v>
      </c>
      <c r="F20" s="355" t="n">
        <v>28.25</v>
      </c>
      <c r="G20" s="356" t="n">
        <v>28</v>
      </c>
      <c r="H20" s="355"/>
      <c r="I20" s="356" t="n">
        <v>20.1749992370605</v>
      </c>
      <c r="J20" s="355"/>
      <c r="K20" s="356"/>
      <c r="L20" s="355"/>
      <c r="M20" s="356"/>
      <c r="N20" s="355"/>
      <c r="O20" s="356"/>
      <c r="Q20" s="355"/>
      <c r="R20" s="356" t="n">
        <v>46.4999961853027</v>
      </c>
      <c r="S20" s="357"/>
      <c r="T20" s="356"/>
      <c r="U20" s="358"/>
      <c r="V20" s="359"/>
      <c r="W20" s="358"/>
      <c r="X20" s="356"/>
      <c r="Y20" s="357"/>
      <c r="Z20" s="360"/>
      <c r="AB20" s="357"/>
      <c r="AC20" s="356"/>
      <c r="AD20" s="357"/>
      <c r="AE20" s="356"/>
      <c r="AF20" s="357"/>
      <c r="AG20" s="356"/>
      <c r="AI20" s="1"/>
      <c r="AJ20" s="15"/>
      <c r="AL20" s="2" t="n">
        <v>37469</v>
      </c>
      <c r="AM20" s="2" t="n">
        <v>3.032</v>
      </c>
      <c r="AN20" s="2" t="n">
        <v>0.42</v>
      </c>
      <c r="AO20" s="2" t="n">
        <v>3.452</v>
      </c>
      <c r="AP20" s="2" t="n">
        <v>0.085</v>
      </c>
      <c r="AQ20" s="2" t="n">
        <v>3.117</v>
      </c>
      <c r="AR20" s="2" t="n">
        <v>0.32</v>
      </c>
      <c r="AS20" s="2" t="n">
        <v>3.352</v>
      </c>
      <c r="AT20" s="2" t="n">
        <v>0.41</v>
      </c>
      <c r="AU20" s="2" t="n">
        <v>3.442</v>
      </c>
    </row>
    <row r="21" customFormat="false" ht="12.75" hidden="false" customHeight="false" outlineLevel="0" collapsed="false">
      <c r="A21" s="354" t="n">
        <v>37201</v>
      </c>
      <c r="B21" s="355" t="n">
        <v>27</v>
      </c>
      <c r="C21" s="356" t="n">
        <v>28.75</v>
      </c>
      <c r="D21" s="355" t="n">
        <v>28</v>
      </c>
      <c r="E21" s="356" t="n">
        <v>29.25</v>
      </c>
      <c r="F21" s="355" t="n">
        <v>28.25</v>
      </c>
      <c r="G21" s="356" t="n">
        <v>28</v>
      </c>
      <c r="H21" s="355"/>
      <c r="I21" s="356" t="n">
        <v>20.1749992370605</v>
      </c>
      <c r="J21" s="355"/>
      <c r="K21" s="356"/>
      <c r="L21" s="355"/>
      <c r="M21" s="356"/>
      <c r="N21" s="355"/>
      <c r="O21" s="356"/>
      <c r="Q21" s="355"/>
      <c r="R21" s="356" t="n">
        <v>46.4999961853027</v>
      </c>
      <c r="S21" s="357"/>
      <c r="T21" s="356"/>
      <c r="U21" s="358"/>
      <c r="V21" s="359"/>
      <c r="W21" s="358"/>
      <c r="X21" s="356"/>
      <c r="Y21" s="357"/>
      <c r="Z21" s="360"/>
      <c r="AB21" s="357"/>
      <c r="AC21" s="356"/>
      <c r="AD21" s="357"/>
      <c r="AE21" s="356"/>
      <c r="AF21" s="357"/>
      <c r="AG21" s="356"/>
      <c r="AH21" s="265"/>
      <c r="AI21" s="354"/>
      <c r="AJ21" s="361"/>
      <c r="AK21" s="265"/>
      <c r="AL21" s="265" t="n">
        <v>37500</v>
      </c>
      <c r="AM21" s="265" t="n">
        <v>2.982</v>
      </c>
      <c r="AN21" s="265" t="n">
        <v>0.41</v>
      </c>
      <c r="AO21" s="265" t="n">
        <v>3.392</v>
      </c>
      <c r="AP21" s="265" t="n">
        <v>0.12</v>
      </c>
      <c r="AQ21" s="265" t="n">
        <v>3.102</v>
      </c>
      <c r="AR21" s="265" t="n">
        <v>0.31</v>
      </c>
      <c r="AS21" s="265" t="n">
        <v>3.292</v>
      </c>
      <c r="AT21" s="265" t="n">
        <v>0.37</v>
      </c>
      <c r="AU21" s="265" t="n">
        <v>3.352</v>
      </c>
      <c r="AV21" s="265"/>
      <c r="AW21" s="265"/>
      <c r="AX21" s="265"/>
      <c r="AY21" s="265"/>
      <c r="AZ21" s="265"/>
      <c r="BA21" s="265"/>
      <c r="BB21" s="265"/>
      <c r="BC21" s="265"/>
      <c r="BD21" s="265"/>
      <c r="BE21" s="265"/>
      <c r="BF21" s="265"/>
      <c r="BG21" s="265"/>
      <c r="BH21" s="265"/>
      <c r="BI21" s="265"/>
      <c r="BJ21" s="265"/>
      <c r="BK21" s="265"/>
      <c r="BL21" s="265"/>
      <c r="BM21" s="265"/>
      <c r="BN21" s="265"/>
      <c r="BO21" s="265"/>
      <c r="BP21" s="265"/>
      <c r="BQ21" s="265"/>
      <c r="BR21" s="265"/>
      <c r="BS21" s="265"/>
      <c r="BT21" s="265"/>
      <c r="BU21" s="265"/>
      <c r="BV21" s="265"/>
      <c r="BW21" s="265"/>
      <c r="BX21" s="265"/>
      <c r="BY21" s="265"/>
      <c r="BZ21" s="265"/>
      <c r="CA21" s="265"/>
      <c r="CB21" s="265"/>
      <c r="CC21" s="265"/>
      <c r="CD21" s="265"/>
      <c r="CE21" s="265"/>
      <c r="CF21" s="265"/>
      <c r="CG21" s="265"/>
      <c r="CH21" s="265"/>
      <c r="CI21" s="265"/>
      <c r="CJ21" s="265"/>
      <c r="CK21" s="265"/>
      <c r="CL21" s="265"/>
      <c r="CM21" s="265"/>
      <c r="CN21" s="265"/>
      <c r="CO21" s="265"/>
      <c r="CP21" s="265"/>
      <c r="CQ21" s="265"/>
      <c r="CR21" s="265"/>
      <c r="CS21" s="265"/>
      <c r="CT21" s="265"/>
      <c r="CU21" s="265"/>
      <c r="CV21" s="265"/>
      <c r="CW21" s="265"/>
      <c r="CX21" s="265"/>
      <c r="CY21" s="265"/>
      <c r="CZ21" s="265"/>
      <c r="DA21" s="265"/>
      <c r="DB21" s="265"/>
      <c r="DC21" s="265"/>
      <c r="DD21" s="265"/>
      <c r="DE21" s="265"/>
      <c r="DF21" s="265"/>
      <c r="DG21" s="265"/>
      <c r="DH21" s="265"/>
      <c r="DI21" s="265"/>
      <c r="DJ21" s="265"/>
      <c r="DK21" s="265"/>
      <c r="DL21" s="265"/>
      <c r="DM21" s="265"/>
      <c r="DN21" s="265"/>
      <c r="DO21" s="265"/>
      <c r="DP21" s="265"/>
      <c r="DQ21" s="265"/>
      <c r="DR21" s="265"/>
      <c r="DS21" s="265"/>
      <c r="DT21" s="265"/>
      <c r="DU21" s="265"/>
      <c r="DV21" s="265"/>
      <c r="DW21" s="265"/>
      <c r="DX21" s="265"/>
      <c r="DY21" s="265"/>
      <c r="DZ21" s="265"/>
      <c r="EA21" s="265"/>
      <c r="EB21" s="265"/>
      <c r="EC21" s="265"/>
      <c r="ED21" s="265"/>
      <c r="EE21" s="265"/>
      <c r="EF21" s="265"/>
      <c r="EG21" s="265"/>
      <c r="EH21" s="265"/>
      <c r="EI21" s="265"/>
      <c r="EJ21" s="265"/>
      <c r="EK21" s="265"/>
      <c r="EL21" s="265"/>
      <c r="EM21" s="265"/>
      <c r="EN21" s="265"/>
      <c r="EO21" s="265"/>
      <c r="EP21" s="265"/>
      <c r="EQ21" s="265"/>
      <c r="ER21" s="265"/>
      <c r="ES21" s="265"/>
      <c r="ET21" s="265"/>
      <c r="EU21" s="265"/>
      <c r="EV21" s="265"/>
      <c r="EW21" s="265"/>
      <c r="EX21" s="265"/>
      <c r="EY21" s="265"/>
      <c r="EZ21" s="265"/>
      <c r="FA21" s="265"/>
      <c r="FB21" s="265"/>
      <c r="FC21" s="265"/>
      <c r="FD21" s="265"/>
      <c r="FE21" s="265"/>
      <c r="FF21" s="265"/>
      <c r="FG21" s="265"/>
      <c r="FH21" s="265"/>
      <c r="FI21" s="265"/>
      <c r="FJ21" s="265"/>
      <c r="FK21" s="265"/>
      <c r="FL21" s="265"/>
      <c r="FM21" s="265"/>
      <c r="FN21" s="265"/>
      <c r="FO21" s="265"/>
      <c r="FP21" s="265"/>
      <c r="FQ21" s="265"/>
      <c r="FR21" s="265"/>
      <c r="FS21" s="265"/>
      <c r="FT21" s="265"/>
      <c r="FU21" s="265"/>
      <c r="FV21" s="265"/>
      <c r="FW21" s="265"/>
      <c r="FX21" s="265"/>
      <c r="FY21" s="265"/>
      <c r="FZ21" s="265"/>
      <c r="GA21" s="265"/>
      <c r="GB21" s="265"/>
      <c r="GC21" s="265"/>
      <c r="GD21" s="265"/>
      <c r="GE21" s="265"/>
      <c r="GF21" s="265"/>
      <c r="GG21" s="265"/>
      <c r="GH21" s="265"/>
      <c r="GI21" s="265"/>
      <c r="GJ21" s="265"/>
      <c r="GK21" s="265"/>
      <c r="GL21" s="265"/>
      <c r="GM21" s="265"/>
      <c r="GN21" s="265"/>
      <c r="GO21" s="265"/>
      <c r="GP21" s="265"/>
      <c r="GQ21" s="265"/>
      <c r="GR21" s="265"/>
      <c r="GS21" s="265"/>
      <c r="GT21" s="265"/>
      <c r="GU21" s="265"/>
      <c r="GV21" s="265"/>
      <c r="GW21" s="265"/>
      <c r="GX21" s="265"/>
      <c r="GY21" s="265"/>
      <c r="GZ21" s="265"/>
      <c r="HA21" s="265"/>
      <c r="HB21" s="265"/>
      <c r="HC21" s="265"/>
      <c r="HD21" s="265"/>
      <c r="HE21" s="265"/>
      <c r="HF21" s="265"/>
      <c r="HG21" s="265"/>
      <c r="HH21" s="265"/>
      <c r="HI21" s="265"/>
      <c r="HJ21" s="265"/>
      <c r="HK21" s="265"/>
      <c r="HL21" s="265"/>
      <c r="HM21" s="265"/>
      <c r="HN21" s="265"/>
      <c r="HO21" s="265"/>
      <c r="HP21" s="265"/>
      <c r="HQ21" s="265"/>
      <c r="HR21" s="265"/>
      <c r="HS21" s="265"/>
      <c r="HT21" s="265"/>
      <c r="HU21" s="265"/>
      <c r="HV21" s="265"/>
      <c r="HW21" s="265"/>
      <c r="HX21" s="265"/>
      <c r="HY21" s="265"/>
      <c r="HZ21" s="265"/>
      <c r="IA21" s="265"/>
      <c r="IB21" s="265"/>
      <c r="IC21" s="265"/>
      <c r="ID21" s="265"/>
      <c r="IE21" s="265"/>
      <c r="IF21" s="265"/>
      <c r="IG21" s="265"/>
      <c r="IH21" s="265"/>
      <c r="II21" s="265"/>
      <c r="IJ21" s="265"/>
      <c r="IK21" s="265"/>
      <c r="IL21" s="265"/>
      <c r="IM21" s="265"/>
      <c r="IN21" s="265"/>
      <c r="IO21" s="265"/>
      <c r="IP21" s="265"/>
      <c r="IQ21" s="265"/>
      <c r="IR21" s="265"/>
      <c r="IS21" s="265"/>
      <c r="IT21" s="265"/>
      <c r="IU21" s="265"/>
      <c r="IV21" s="265"/>
      <c r="IW21" s="265"/>
    </row>
    <row r="22" customFormat="false" ht="12.75" hidden="false" customHeight="false" outlineLevel="0" collapsed="false">
      <c r="A22" s="354" t="n">
        <v>37202</v>
      </c>
      <c r="B22" s="355" t="n">
        <v>27</v>
      </c>
      <c r="C22" s="356" t="n">
        <v>28.75</v>
      </c>
      <c r="D22" s="355" t="n">
        <v>28</v>
      </c>
      <c r="E22" s="356" t="n">
        <v>29.25</v>
      </c>
      <c r="F22" s="355" t="n">
        <v>28.25</v>
      </c>
      <c r="G22" s="356" t="n">
        <v>28</v>
      </c>
      <c r="H22" s="355"/>
      <c r="I22" s="356" t="n">
        <v>20.1749992370605</v>
      </c>
      <c r="J22" s="355"/>
      <c r="K22" s="356"/>
      <c r="L22" s="355"/>
      <c r="M22" s="356"/>
      <c r="N22" s="355"/>
      <c r="O22" s="356"/>
      <c r="Q22" s="355"/>
      <c r="R22" s="356" t="n">
        <v>46.4999961853027</v>
      </c>
      <c r="S22" s="357"/>
      <c r="T22" s="356"/>
      <c r="U22" s="358"/>
      <c r="V22" s="359"/>
      <c r="W22" s="358"/>
      <c r="X22" s="356"/>
      <c r="Y22" s="357"/>
      <c r="Z22" s="360"/>
      <c r="AB22" s="357"/>
      <c r="AC22" s="356"/>
      <c r="AD22" s="357"/>
      <c r="AE22" s="356"/>
      <c r="AF22" s="357"/>
      <c r="AG22" s="356"/>
      <c r="AH22" s="265"/>
      <c r="AI22" s="354"/>
      <c r="AJ22" s="361"/>
      <c r="AK22" s="265"/>
      <c r="AL22" s="265" t="n">
        <v>37530</v>
      </c>
      <c r="AM22" s="265" t="n">
        <v>2.889</v>
      </c>
      <c r="AN22" s="265" t="n">
        <v>0.44</v>
      </c>
      <c r="AO22" s="265" t="n">
        <v>3.329</v>
      </c>
      <c r="AP22" s="265" t="n">
        <v>0.145</v>
      </c>
      <c r="AQ22" s="265" t="n">
        <v>3.034</v>
      </c>
      <c r="AR22" s="265" t="n">
        <v>0.34</v>
      </c>
      <c r="AS22" s="265" t="n">
        <v>3.229</v>
      </c>
      <c r="AT22" s="265" t="n">
        <v>0.38</v>
      </c>
      <c r="AU22" s="265" t="n">
        <v>3.269</v>
      </c>
      <c r="AV22" s="265"/>
      <c r="AW22" s="265"/>
      <c r="AX22" s="265"/>
      <c r="AY22" s="265"/>
      <c r="AZ22" s="265"/>
      <c r="BA22" s="265"/>
      <c r="BB22" s="265"/>
      <c r="BC22" s="265"/>
      <c r="BD22" s="265"/>
      <c r="BE22" s="265"/>
      <c r="BF22" s="265"/>
      <c r="BG22" s="265"/>
      <c r="BH22" s="265"/>
      <c r="BI22" s="265"/>
      <c r="BJ22" s="265"/>
      <c r="BK22" s="265"/>
      <c r="BL22" s="265"/>
      <c r="BM22" s="265"/>
      <c r="BN22" s="265"/>
      <c r="BO22" s="265"/>
      <c r="BP22" s="265"/>
      <c r="BQ22" s="265"/>
      <c r="BR22" s="265"/>
      <c r="BS22" s="265"/>
      <c r="BT22" s="265"/>
      <c r="BU22" s="265"/>
      <c r="BV22" s="265"/>
      <c r="BW22" s="265"/>
      <c r="BX22" s="265"/>
      <c r="BY22" s="265"/>
      <c r="BZ22" s="265"/>
      <c r="CA22" s="265"/>
      <c r="CB22" s="265"/>
      <c r="CC22" s="265"/>
      <c r="CD22" s="265"/>
      <c r="CE22" s="265"/>
      <c r="CF22" s="265"/>
      <c r="CG22" s="265"/>
      <c r="CH22" s="265"/>
      <c r="CI22" s="265"/>
      <c r="CJ22" s="265"/>
      <c r="CK22" s="265"/>
      <c r="CL22" s="265"/>
      <c r="CM22" s="265"/>
      <c r="CN22" s="265"/>
      <c r="CO22" s="265"/>
      <c r="CP22" s="265"/>
      <c r="CQ22" s="265"/>
      <c r="CR22" s="265"/>
      <c r="CS22" s="265"/>
      <c r="CT22" s="265"/>
      <c r="CU22" s="265"/>
      <c r="CV22" s="265"/>
      <c r="CW22" s="265"/>
      <c r="CX22" s="265"/>
      <c r="CY22" s="265"/>
      <c r="CZ22" s="265"/>
      <c r="DA22" s="265"/>
      <c r="DB22" s="265"/>
      <c r="DC22" s="265"/>
      <c r="DD22" s="265"/>
      <c r="DE22" s="265"/>
      <c r="DF22" s="265"/>
      <c r="DG22" s="265"/>
      <c r="DH22" s="265"/>
      <c r="DI22" s="265"/>
      <c r="DJ22" s="265"/>
      <c r="DK22" s="265"/>
      <c r="DL22" s="265"/>
      <c r="DM22" s="265"/>
      <c r="DN22" s="265"/>
      <c r="DO22" s="265"/>
      <c r="DP22" s="265"/>
      <c r="DQ22" s="265"/>
      <c r="DR22" s="265"/>
      <c r="DS22" s="265"/>
      <c r="DT22" s="265"/>
      <c r="DU22" s="265"/>
      <c r="DV22" s="265"/>
      <c r="DW22" s="265"/>
      <c r="DX22" s="265"/>
      <c r="DY22" s="265"/>
      <c r="DZ22" s="265"/>
      <c r="EA22" s="265"/>
      <c r="EB22" s="265"/>
      <c r="EC22" s="265"/>
      <c r="ED22" s="265"/>
      <c r="EE22" s="265"/>
      <c r="EF22" s="265"/>
      <c r="EG22" s="265"/>
      <c r="EH22" s="265"/>
      <c r="EI22" s="265"/>
      <c r="EJ22" s="265"/>
      <c r="EK22" s="265"/>
      <c r="EL22" s="265"/>
      <c r="EM22" s="265"/>
      <c r="EN22" s="265"/>
      <c r="EO22" s="265"/>
      <c r="EP22" s="265"/>
      <c r="EQ22" s="265"/>
      <c r="ER22" s="265"/>
      <c r="ES22" s="265"/>
      <c r="ET22" s="265"/>
      <c r="EU22" s="265"/>
      <c r="EV22" s="265"/>
      <c r="EW22" s="265"/>
      <c r="EX22" s="265"/>
      <c r="EY22" s="265"/>
      <c r="EZ22" s="265"/>
      <c r="FA22" s="265"/>
      <c r="FB22" s="265"/>
      <c r="FC22" s="265"/>
      <c r="FD22" s="265"/>
      <c r="FE22" s="265"/>
      <c r="FF22" s="265"/>
      <c r="FG22" s="265"/>
      <c r="FH22" s="265"/>
      <c r="FI22" s="265"/>
      <c r="FJ22" s="265"/>
      <c r="FK22" s="265"/>
      <c r="FL22" s="265"/>
      <c r="FM22" s="265"/>
      <c r="FN22" s="265"/>
      <c r="FO22" s="265"/>
      <c r="FP22" s="265"/>
      <c r="FQ22" s="265"/>
      <c r="FR22" s="265"/>
      <c r="FS22" s="265"/>
      <c r="FT22" s="265"/>
      <c r="FU22" s="265"/>
      <c r="FV22" s="265"/>
      <c r="FW22" s="265"/>
      <c r="FX22" s="265"/>
      <c r="FY22" s="265"/>
      <c r="FZ22" s="265"/>
      <c r="GA22" s="265"/>
      <c r="GB22" s="265"/>
      <c r="GC22" s="265"/>
      <c r="GD22" s="265"/>
      <c r="GE22" s="265"/>
      <c r="GF22" s="265"/>
      <c r="GG22" s="265"/>
      <c r="GH22" s="265"/>
      <c r="GI22" s="265"/>
      <c r="GJ22" s="265"/>
      <c r="GK22" s="265"/>
      <c r="GL22" s="265"/>
      <c r="GM22" s="265"/>
      <c r="GN22" s="265"/>
      <c r="GO22" s="265"/>
      <c r="GP22" s="265"/>
      <c r="GQ22" s="265"/>
      <c r="GR22" s="265"/>
      <c r="GS22" s="265"/>
      <c r="GT22" s="265"/>
      <c r="GU22" s="265"/>
      <c r="GV22" s="265"/>
      <c r="GW22" s="265"/>
      <c r="GX22" s="265"/>
      <c r="GY22" s="265"/>
      <c r="GZ22" s="265"/>
      <c r="HA22" s="265"/>
      <c r="HB22" s="265"/>
      <c r="HC22" s="265"/>
      <c r="HD22" s="265"/>
      <c r="HE22" s="265"/>
      <c r="HF22" s="265"/>
      <c r="HG22" s="265"/>
      <c r="HH22" s="265"/>
      <c r="HI22" s="265"/>
      <c r="HJ22" s="265"/>
      <c r="HK22" s="265"/>
      <c r="HL22" s="265"/>
      <c r="HM22" s="265"/>
      <c r="HN22" s="265"/>
      <c r="HO22" s="265"/>
      <c r="HP22" s="265"/>
      <c r="HQ22" s="265"/>
      <c r="HR22" s="265"/>
      <c r="HS22" s="265"/>
      <c r="HT22" s="265"/>
      <c r="HU22" s="265"/>
      <c r="HV22" s="265"/>
      <c r="HW22" s="265"/>
      <c r="HX22" s="265"/>
      <c r="HY22" s="265"/>
      <c r="HZ22" s="265"/>
      <c r="IA22" s="265"/>
      <c r="IB22" s="265"/>
      <c r="IC22" s="265"/>
      <c r="ID22" s="265"/>
      <c r="IE22" s="265"/>
      <c r="IF22" s="265"/>
      <c r="IG22" s="265"/>
      <c r="IH22" s="265"/>
      <c r="II22" s="265"/>
      <c r="IJ22" s="265"/>
      <c r="IK22" s="265"/>
      <c r="IL22" s="265"/>
      <c r="IM22" s="265"/>
      <c r="IN22" s="265"/>
      <c r="IO22" s="265"/>
      <c r="IP22" s="265"/>
      <c r="IQ22" s="265"/>
      <c r="IR22" s="265"/>
      <c r="IS22" s="265"/>
      <c r="IT22" s="265"/>
      <c r="IU22" s="265"/>
      <c r="IV22" s="265"/>
      <c r="IW22" s="265"/>
    </row>
    <row r="23" customFormat="false" ht="12.75" hidden="false" customHeight="false" outlineLevel="0" collapsed="false">
      <c r="A23" s="354" t="n">
        <v>37203</v>
      </c>
      <c r="B23" s="355" t="n">
        <v>27</v>
      </c>
      <c r="C23" s="356" t="n">
        <v>28.75</v>
      </c>
      <c r="D23" s="355" t="n">
        <v>28</v>
      </c>
      <c r="E23" s="356" t="n">
        <v>29.25</v>
      </c>
      <c r="F23" s="355" t="n">
        <v>28.25</v>
      </c>
      <c r="G23" s="356" t="n">
        <v>28</v>
      </c>
      <c r="H23" s="355"/>
      <c r="I23" s="356" t="n">
        <v>20.1749992370605</v>
      </c>
      <c r="J23" s="355"/>
      <c r="K23" s="356"/>
      <c r="L23" s="355"/>
      <c r="M23" s="356"/>
      <c r="N23" s="355"/>
      <c r="O23" s="356"/>
      <c r="Q23" s="355"/>
      <c r="R23" s="356" t="n">
        <v>46.4999961853027</v>
      </c>
      <c r="S23" s="357"/>
      <c r="T23" s="356"/>
      <c r="U23" s="358"/>
      <c r="V23" s="359"/>
      <c r="W23" s="358"/>
      <c r="X23" s="356"/>
      <c r="Y23" s="357"/>
      <c r="Z23" s="360"/>
      <c r="AB23" s="357"/>
      <c r="AC23" s="356"/>
      <c r="AD23" s="357"/>
      <c r="AE23" s="356"/>
      <c r="AF23" s="357"/>
      <c r="AG23" s="356"/>
      <c r="AI23" s="1"/>
      <c r="AJ23" s="15"/>
      <c r="AL23" s="2" t="n">
        <v>37561</v>
      </c>
      <c r="AM23" s="2" t="n">
        <v>2.911</v>
      </c>
      <c r="AN23" s="2" t="n">
        <v>0.57</v>
      </c>
      <c r="AO23" s="2" t="n">
        <v>3.481</v>
      </c>
      <c r="AP23" s="2" t="n">
        <v>0.14</v>
      </c>
      <c r="AQ23" s="2" t="n">
        <v>3.051</v>
      </c>
      <c r="AR23" s="2" t="n">
        <v>0.47</v>
      </c>
      <c r="AS23" s="2" t="n">
        <v>3.381</v>
      </c>
      <c r="AT23" s="2" t="n">
        <v>0.58</v>
      </c>
      <c r="AU23" s="2" t="n">
        <v>3.491</v>
      </c>
    </row>
    <row r="24" customFormat="false" ht="12.75" hidden="false" customHeight="false" outlineLevel="0" collapsed="false">
      <c r="A24" s="354" t="n">
        <v>37204</v>
      </c>
      <c r="B24" s="355" t="n">
        <v>27</v>
      </c>
      <c r="C24" s="356" t="n">
        <v>28.75</v>
      </c>
      <c r="D24" s="355" t="n">
        <v>28</v>
      </c>
      <c r="E24" s="356" t="n">
        <v>29.25</v>
      </c>
      <c r="F24" s="355" t="n">
        <v>28.25</v>
      </c>
      <c r="G24" s="356" t="n">
        <v>28</v>
      </c>
      <c r="H24" s="355"/>
      <c r="I24" s="356" t="n">
        <v>20.1749992370605</v>
      </c>
      <c r="J24" s="355"/>
      <c r="K24" s="356"/>
      <c r="L24" s="355"/>
      <c r="M24" s="356"/>
      <c r="N24" s="355"/>
      <c r="O24" s="356"/>
      <c r="Q24" s="355"/>
      <c r="R24" s="356" t="n">
        <v>46.4999961853027</v>
      </c>
      <c r="S24" s="357"/>
      <c r="T24" s="356"/>
      <c r="U24" s="358"/>
      <c r="V24" s="359"/>
      <c r="W24" s="358"/>
      <c r="X24" s="356"/>
      <c r="Y24" s="357"/>
      <c r="Z24" s="360"/>
      <c r="AB24" s="357"/>
      <c r="AC24" s="356"/>
      <c r="AD24" s="357"/>
      <c r="AE24" s="356"/>
      <c r="AF24" s="357"/>
      <c r="AG24" s="356"/>
      <c r="AI24" s="1"/>
      <c r="AJ24" s="15"/>
      <c r="AL24" s="2" t="n">
        <v>37591</v>
      </c>
      <c r="AM24" s="2" t="n">
        <v>2.956</v>
      </c>
      <c r="AN24" s="2" t="n">
        <v>0.79</v>
      </c>
      <c r="AO24" s="2" t="n">
        <v>3.746</v>
      </c>
      <c r="AP24" s="2" t="n">
        <v>0.135</v>
      </c>
      <c r="AQ24" s="2" t="n">
        <v>3.091</v>
      </c>
      <c r="AR24" s="2" t="n">
        <v>0.79</v>
      </c>
      <c r="AS24" s="2" t="n">
        <v>3.746</v>
      </c>
      <c r="AT24" s="2" t="n">
        <v>0.92</v>
      </c>
      <c r="AU24" s="2" t="n">
        <v>3.876</v>
      </c>
    </row>
    <row r="25" customFormat="false" ht="12.75" hidden="false" customHeight="false" outlineLevel="0" collapsed="false">
      <c r="A25" s="354" t="n">
        <v>37207</v>
      </c>
      <c r="B25" s="355" t="n">
        <v>27</v>
      </c>
      <c r="C25" s="356" t="n">
        <v>28.75</v>
      </c>
      <c r="D25" s="355" t="n">
        <v>28</v>
      </c>
      <c r="E25" s="356" t="n">
        <v>29.25</v>
      </c>
      <c r="F25" s="355" t="n">
        <v>28.25</v>
      </c>
      <c r="G25" s="356" t="n">
        <v>28</v>
      </c>
      <c r="H25" s="355"/>
      <c r="I25" s="356" t="n">
        <v>20.1749992370605</v>
      </c>
      <c r="J25" s="355"/>
      <c r="K25" s="356"/>
      <c r="L25" s="355"/>
      <c r="M25" s="356"/>
      <c r="N25" s="355"/>
      <c r="O25" s="356"/>
      <c r="Q25" s="355"/>
      <c r="R25" s="356" t="n">
        <v>46.4999961853027</v>
      </c>
      <c r="S25" s="357"/>
      <c r="T25" s="356"/>
      <c r="U25" s="358"/>
      <c r="V25" s="359"/>
      <c r="W25" s="358"/>
      <c r="X25" s="356"/>
      <c r="Y25" s="357"/>
      <c r="Z25" s="360"/>
      <c r="AB25" s="357"/>
      <c r="AC25" s="356"/>
      <c r="AD25" s="357"/>
      <c r="AE25" s="356"/>
      <c r="AF25" s="357"/>
      <c r="AG25" s="356"/>
      <c r="AI25" s="1"/>
      <c r="AJ25" s="15"/>
      <c r="AL25" s="2" t="n">
        <v>37622</v>
      </c>
      <c r="AM25" s="2" t="n">
        <v>2.999</v>
      </c>
      <c r="AN25" s="2" t="n">
        <v>1.06</v>
      </c>
      <c r="AO25" s="2" t="n">
        <v>4.059</v>
      </c>
      <c r="AP25" s="2" t="n">
        <v>0.035</v>
      </c>
      <c r="AQ25" s="2" t="n">
        <v>3.034</v>
      </c>
      <c r="AR25" s="2" t="n">
        <v>1.06</v>
      </c>
      <c r="AS25" s="2" t="n">
        <v>4.059</v>
      </c>
      <c r="AT25" s="2" t="n">
        <v>1.775</v>
      </c>
      <c r="AU25" s="2" t="n">
        <v>4.774</v>
      </c>
    </row>
    <row r="26" customFormat="false" ht="12.75" hidden="false" customHeight="false" outlineLevel="0" collapsed="false">
      <c r="A26" s="354" t="n">
        <v>37208</v>
      </c>
      <c r="B26" s="355" t="n">
        <v>27</v>
      </c>
      <c r="C26" s="356" t="n">
        <v>28.75</v>
      </c>
      <c r="D26" s="355" t="n">
        <v>28</v>
      </c>
      <c r="E26" s="356" t="n">
        <v>29.25</v>
      </c>
      <c r="F26" s="355" t="n">
        <v>28.25</v>
      </c>
      <c r="G26" s="356" t="n">
        <v>28</v>
      </c>
      <c r="H26" s="355"/>
      <c r="I26" s="356" t="n">
        <v>20.1749992370605</v>
      </c>
      <c r="J26" s="355"/>
      <c r="K26" s="356"/>
      <c r="L26" s="355"/>
      <c r="M26" s="356"/>
      <c r="N26" s="355"/>
      <c r="O26" s="356"/>
      <c r="Q26" s="355"/>
      <c r="R26" s="356" t="n">
        <v>46.4999961853027</v>
      </c>
      <c r="S26" s="357"/>
      <c r="T26" s="356"/>
      <c r="U26" s="358"/>
      <c r="V26" s="359"/>
      <c r="W26" s="358"/>
      <c r="X26" s="356"/>
      <c r="Y26" s="357"/>
      <c r="Z26" s="360"/>
      <c r="AB26" s="357"/>
      <c r="AC26" s="356"/>
      <c r="AD26" s="357"/>
      <c r="AE26" s="356"/>
      <c r="AF26" s="357"/>
      <c r="AG26" s="356"/>
      <c r="AI26" s="1"/>
      <c r="AJ26" s="15"/>
      <c r="AL26" s="2" t="n">
        <v>37653</v>
      </c>
      <c r="AM26" s="2" t="n">
        <v>3.042</v>
      </c>
      <c r="AN26" s="2" t="n">
        <v>1.06</v>
      </c>
      <c r="AO26" s="2" t="n">
        <v>4.102</v>
      </c>
      <c r="AP26" s="2" t="n">
        <v>0.035</v>
      </c>
      <c r="AQ26" s="2" t="n">
        <v>3.077</v>
      </c>
      <c r="AR26" s="2" t="n">
        <v>1.06</v>
      </c>
      <c r="AS26" s="2" t="n">
        <v>4.102</v>
      </c>
      <c r="AT26" s="2" t="n">
        <v>1.775</v>
      </c>
      <c r="AU26" s="2" t="n">
        <v>4.817</v>
      </c>
    </row>
    <row r="27" customFormat="false" ht="12.75" hidden="false" customHeight="false" outlineLevel="0" collapsed="false">
      <c r="A27" s="354" t="n">
        <v>37209</v>
      </c>
      <c r="B27" s="355" t="n">
        <v>27</v>
      </c>
      <c r="C27" s="356" t="n">
        <v>28.75</v>
      </c>
      <c r="D27" s="355" t="n">
        <v>28</v>
      </c>
      <c r="E27" s="356" t="n">
        <v>29.25</v>
      </c>
      <c r="F27" s="355" t="n">
        <v>28.25</v>
      </c>
      <c r="G27" s="356" t="n">
        <v>28</v>
      </c>
      <c r="H27" s="355"/>
      <c r="I27" s="356" t="n">
        <v>20.1749992370605</v>
      </c>
      <c r="J27" s="355"/>
      <c r="K27" s="356"/>
      <c r="L27" s="355"/>
      <c r="M27" s="356"/>
      <c r="N27" s="355"/>
      <c r="O27" s="356"/>
      <c r="Q27" s="355"/>
      <c r="R27" s="356" t="n">
        <v>46.4999961853027</v>
      </c>
      <c r="S27" s="357"/>
      <c r="T27" s="356"/>
      <c r="U27" s="358"/>
      <c r="V27" s="359"/>
      <c r="W27" s="358"/>
      <c r="X27" s="356"/>
      <c r="Y27" s="357"/>
      <c r="Z27" s="360"/>
      <c r="AB27" s="357"/>
      <c r="AC27" s="356"/>
      <c r="AD27" s="357"/>
      <c r="AE27" s="356"/>
      <c r="AF27" s="357"/>
      <c r="AG27" s="356"/>
      <c r="AI27" s="1"/>
      <c r="AJ27" s="15"/>
      <c r="AL27" s="2" t="n">
        <v>37681</v>
      </c>
      <c r="AM27" s="2" t="n">
        <v>3.039</v>
      </c>
      <c r="AN27" s="2" t="n">
        <v>0.57</v>
      </c>
      <c r="AO27" s="2" t="n">
        <v>3.609</v>
      </c>
      <c r="AP27" s="2" t="n">
        <v>0.035</v>
      </c>
      <c r="AQ27" s="2" t="n">
        <v>3.074</v>
      </c>
      <c r="AR27" s="2" t="n">
        <v>0.57</v>
      </c>
      <c r="AS27" s="2" t="n">
        <v>3.609</v>
      </c>
      <c r="AT27" s="2" t="n">
        <v>0.65</v>
      </c>
      <c r="AU27" s="2" t="n">
        <v>3.689</v>
      </c>
    </row>
    <row r="28" customFormat="false" ht="12.75" hidden="false" customHeight="false" outlineLevel="0" collapsed="false">
      <c r="A28" s="354" t="n">
        <v>37210</v>
      </c>
      <c r="B28" s="355" t="n">
        <v>27</v>
      </c>
      <c r="C28" s="356" t="n">
        <v>28.75</v>
      </c>
      <c r="D28" s="355" t="n">
        <v>28</v>
      </c>
      <c r="E28" s="356" t="n">
        <v>29.25</v>
      </c>
      <c r="F28" s="355" t="n">
        <v>28.25</v>
      </c>
      <c r="G28" s="356" t="n">
        <v>28</v>
      </c>
      <c r="H28" s="355"/>
      <c r="I28" s="356" t="n">
        <v>20.1749992370605</v>
      </c>
      <c r="J28" s="355"/>
      <c r="K28" s="356"/>
      <c r="L28" s="355"/>
      <c r="M28" s="356"/>
      <c r="N28" s="355"/>
      <c r="O28" s="356"/>
      <c r="Q28" s="355"/>
      <c r="R28" s="356" t="n">
        <v>46.4999961853027</v>
      </c>
      <c r="S28" s="357"/>
      <c r="T28" s="356"/>
      <c r="U28" s="358"/>
      <c r="V28" s="359"/>
      <c r="W28" s="358"/>
      <c r="X28" s="356"/>
      <c r="Y28" s="357"/>
      <c r="Z28" s="360"/>
      <c r="AB28" s="357"/>
      <c r="AC28" s="356"/>
      <c r="AD28" s="357"/>
      <c r="AE28" s="356"/>
      <c r="AF28" s="357"/>
      <c r="AG28" s="356"/>
      <c r="AH28" s="265"/>
      <c r="AI28" s="354"/>
      <c r="AJ28" s="361"/>
      <c r="AK28" s="265"/>
      <c r="AL28" s="265" t="n">
        <v>37712</v>
      </c>
      <c r="AM28" s="265" t="n">
        <v>3.059</v>
      </c>
      <c r="AN28" s="265" t="n">
        <v>0.36</v>
      </c>
      <c r="AO28" s="265" t="n">
        <v>3.419</v>
      </c>
      <c r="AP28" s="265" t="n">
        <v>0.035</v>
      </c>
      <c r="AQ28" s="265" t="n">
        <v>3.094</v>
      </c>
      <c r="AR28" s="265" t="n">
        <v>0.36</v>
      </c>
      <c r="AS28" s="265" t="n">
        <v>3.419</v>
      </c>
      <c r="AT28" s="265" t="n">
        <v>0.38</v>
      </c>
      <c r="AU28" s="265" t="n">
        <v>3.439</v>
      </c>
      <c r="AV28" s="265"/>
      <c r="AW28" s="265"/>
      <c r="AX28" s="265"/>
      <c r="AY28" s="265"/>
      <c r="AZ28" s="265"/>
      <c r="BA28" s="265"/>
      <c r="BB28" s="265"/>
      <c r="BC28" s="265"/>
      <c r="BD28" s="265"/>
      <c r="BE28" s="265"/>
      <c r="BF28" s="265"/>
      <c r="BG28" s="265"/>
      <c r="BH28" s="265"/>
      <c r="BI28" s="265"/>
      <c r="BJ28" s="265"/>
      <c r="BK28" s="265"/>
      <c r="BL28" s="265"/>
      <c r="BM28" s="265"/>
      <c r="BN28" s="265"/>
      <c r="BO28" s="265"/>
      <c r="BP28" s="265"/>
      <c r="BQ28" s="265"/>
      <c r="BR28" s="265"/>
      <c r="BS28" s="265"/>
      <c r="BT28" s="265"/>
      <c r="BU28" s="265"/>
      <c r="BV28" s="265"/>
      <c r="BW28" s="265"/>
      <c r="BX28" s="265"/>
      <c r="BY28" s="265"/>
      <c r="BZ28" s="265"/>
      <c r="CA28" s="265"/>
      <c r="CB28" s="265"/>
      <c r="CC28" s="265"/>
      <c r="CD28" s="265"/>
      <c r="CE28" s="265"/>
      <c r="CF28" s="265"/>
      <c r="CG28" s="265"/>
      <c r="CH28" s="265"/>
      <c r="CI28" s="265"/>
      <c r="CJ28" s="265"/>
      <c r="CK28" s="265"/>
      <c r="CL28" s="265"/>
      <c r="CM28" s="265"/>
      <c r="CN28" s="265"/>
      <c r="CO28" s="265"/>
      <c r="CP28" s="265"/>
      <c r="CQ28" s="265"/>
      <c r="CR28" s="265"/>
      <c r="CS28" s="265"/>
      <c r="CT28" s="265"/>
      <c r="CU28" s="265"/>
      <c r="CV28" s="265"/>
      <c r="CW28" s="265"/>
      <c r="CX28" s="265"/>
      <c r="CY28" s="265"/>
      <c r="CZ28" s="265"/>
      <c r="DA28" s="265"/>
      <c r="DB28" s="265"/>
      <c r="DC28" s="265"/>
      <c r="DD28" s="265"/>
      <c r="DE28" s="265"/>
      <c r="DF28" s="265"/>
      <c r="DG28" s="265"/>
      <c r="DH28" s="265"/>
      <c r="DI28" s="265"/>
      <c r="DJ28" s="265"/>
      <c r="DK28" s="265"/>
      <c r="DL28" s="265"/>
      <c r="DM28" s="265"/>
      <c r="DN28" s="265"/>
      <c r="DO28" s="265"/>
      <c r="DP28" s="265"/>
      <c r="DQ28" s="265"/>
      <c r="DR28" s="265"/>
      <c r="DS28" s="265"/>
      <c r="DT28" s="265"/>
      <c r="DU28" s="265"/>
      <c r="DV28" s="265"/>
      <c r="DW28" s="265"/>
      <c r="DX28" s="265"/>
      <c r="DY28" s="265"/>
      <c r="DZ28" s="265"/>
      <c r="EA28" s="265"/>
      <c r="EB28" s="265"/>
      <c r="EC28" s="265"/>
      <c r="ED28" s="265"/>
      <c r="EE28" s="265"/>
      <c r="EF28" s="265"/>
      <c r="EG28" s="265"/>
      <c r="EH28" s="265"/>
      <c r="EI28" s="265"/>
      <c r="EJ28" s="265"/>
      <c r="EK28" s="265"/>
      <c r="EL28" s="265"/>
      <c r="EM28" s="265"/>
      <c r="EN28" s="265"/>
      <c r="EO28" s="265"/>
      <c r="EP28" s="265"/>
      <c r="EQ28" s="265"/>
      <c r="ER28" s="265"/>
      <c r="ES28" s="265"/>
      <c r="ET28" s="265"/>
      <c r="EU28" s="265"/>
      <c r="EV28" s="265"/>
      <c r="EW28" s="265"/>
      <c r="EX28" s="265"/>
      <c r="EY28" s="265"/>
      <c r="EZ28" s="265"/>
      <c r="FA28" s="265"/>
      <c r="FB28" s="265"/>
      <c r="FC28" s="265"/>
      <c r="FD28" s="265"/>
      <c r="FE28" s="265"/>
      <c r="FF28" s="265"/>
      <c r="FG28" s="265"/>
      <c r="FH28" s="265"/>
      <c r="FI28" s="265"/>
      <c r="FJ28" s="265"/>
      <c r="FK28" s="265"/>
      <c r="FL28" s="265"/>
      <c r="FM28" s="265"/>
      <c r="FN28" s="265"/>
      <c r="FO28" s="265"/>
      <c r="FP28" s="265"/>
      <c r="FQ28" s="265"/>
      <c r="FR28" s="265"/>
      <c r="FS28" s="265"/>
      <c r="FT28" s="265"/>
      <c r="FU28" s="265"/>
      <c r="FV28" s="265"/>
      <c r="FW28" s="265"/>
      <c r="FX28" s="265"/>
      <c r="FY28" s="265"/>
      <c r="FZ28" s="265"/>
      <c r="GA28" s="265"/>
      <c r="GB28" s="265"/>
      <c r="GC28" s="265"/>
      <c r="GD28" s="265"/>
      <c r="GE28" s="265"/>
      <c r="GF28" s="265"/>
      <c r="GG28" s="265"/>
      <c r="GH28" s="265"/>
      <c r="GI28" s="265"/>
      <c r="GJ28" s="265"/>
      <c r="GK28" s="265"/>
      <c r="GL28" s="265"/>
      <c r="GM28" s="265"/>
      <c r="GN28" s="265"/>
      <c r="GO28" s="265"/>
      <c r="GP28" s="265"/>
      <c r="GQ28" s="265"/>
      <c r="GR28" s="265"/>
      <c r="GS28" s="265"/>
      <c r="GT28" s="265"/>
      <c r="GU28" s="265"/>
      <c r="GV28" s="265"/>
      <c r="GW28" s="265"/>
      <c r="GX28" s="265"/>
      <c r="GY28" s="265"/>
      <c r="GZ28" s="265"/>
      <c r="HA28" s="265"/>
      <c r="HB28" s="265"/>
      <c r="HC28" s="265"/>
      <c r="HD28" s="265"/>
      <c r="HE28" s="265"/>
      <c r="HF28" s="265"/>
      <c r="HG28" s="265"/>
      <c r="HH28" s="265"/>
      <c r="HI28" s="265"/>
      <c r="HJ28" s="265"/>
      <c r="HK28" s="265"/>
      <c r="HL28" s="265"/>
      <c r="HM28" s="265"/>
      <c r="HN28" s="265"/>
      <c r="HO28" s="265"/>
      <c r="HP28" s="265"/>
      <c r="HQ28" s="265"/>
      <c r="HR28" s="265"/>
      <c r="HS28" s="265"/>
      <c r="HT28" s="265"/>
      <c r="HU28" s="265"/>
      <c r="HV28" s="265"/>
      <c r="HW28" s="265"/>
      <c r="HX28" s="265"/>
      <c r="HY28" s="265"/>
      <c r="HZ28" s="265"/>
      <c r="IA28" s="265"/>
      <c r="IB28" s="265"/>
      <c r="IC28" s="265"/>
      <c r="ID28" s="265"/>
      <c r="IE28" s="265"/>
      <c r="IF28" s="265"/>
      <c r="IG28" s="265"/>
      <c r="IH28" s="265"/>
      <c r="II28" s="265"/>
      <c r="IJ28" s="265"/>
      <c r="IK28" s="265"/>
      <c r="IL28" s="265"/>
      <c r="IM28" s="265"/>
      <c r="IN28" s="265"/>
      <c r="IO28" s="265"/>
      <c r="IP28" s="265"/>
      <c r="IQ28" s="265"/>
      <c r="IR28" s="265"/>
      <c r="IS28" s="265"/>
      <c r="IT28" s="265"/>
      <c r="IU28" s="265"/>
      <c r="IV28" s="265"/>
      <c r="IW28" s="265"/>
    </row>
    <row r="29" customFormat="false" ht="12.75" hidden="false" customHeight="false" outlineLevel="0" collapsed="false">
      <c r="A29" s="354" t="n">
        <v>37211</v>
      </c>
      <c r="B29" s="355" t="n">
        <v>27</v>
      </c>
      <c r="C29" s="356" t="n">
        <v>28.75</v>
      </c>
      <c r="D29" s="355" t="n">
        <v>28</v>
      </c>
      <c r="E29" s="356" t="n">
        <v>29.25</v>
      </c>
      <c r="F29" s="355" t="n">
        <v>28.25</v>
      </c>
      <c r="G29" s="356" t="n">
        <v>28</v>
      </c>
      <c r="H29" s="355"/>
      <c r="I29" s="356" t="n">
        <v>20.1749992370605</v>
      </c>
      <c r="J29" s="355"/>
      <c r="K29" s="356"/>
      <c r="L29" s="355"/>
      <c r="M29" s="356"/>
      <c r="N29" s="355"/>
      <c r="O29" s="356"/>
      <c r="Q29" s="355"/>
      <c r="R29" s="356" t="n">
        <v>46.4999961853027</v>
      </c>
      <c r="S29" s="357"/>
      <c r="T29" s="356"/>
      <c r="U29" s="358"/>
      <c r="V29" s="359"/>
      <c r="W29" s="358"/>
      <c r="X29" s="356"/>
      <c r="Y29" s="357"/>
      <c r="Z29" s="360"/>
      <c r="AB29" s="357"/>
      <c r="AC29" s="356"/>
      <c r="AD29" s="357"/>
      <c r="AE29" s="356"/>
      <c r="AF29" s="357"/>
      <c r="AG29" s="356"/>
      <c r="AH29" s="265"/>
      <c r="AI29" s="354"/>
      <c r="AJ29" s="361"/>
      <c r="AK29" s="265"/>
      <c r="AL29" s="265" t="n">
        <v>37742</v>
      </c>
      <c r="AM29" s="265" t="n">
        <v>3.241</v>
      </c>
      <c r="AN29" s="265" t="n">
        <v>0.325</v>
      </c>
      <c r="AO29" s="265" t="n">
        <v>3.566</v>
      </c>
      <c r="AP29" s="265" t="n">
        <v>0.035</v>
      </c>
      <c r="AQ29" s="265" t="n">
        <v>3.276</v>
      </c>
      <c r="AR29" s="265" t="n">
        <v>0.325</v>
      </c>
      <c r="AS29" s="265" t="n">
        <v>3.566</v>
      </c>
      <c r="AT29" s="265" t="n">
        <v>0.33</v>
      </c>
      <c r="AU29" s="265" t="n">
        <v>3.571</v>
      </c>
      <c r="AV29" s="265"/>
      <c r="AW29" s="265"/>
      <c r="AX29" s="265"/>
      <c r="AY29" s="265"/>
      <c r="AZ29" s="265"/>
      <c r="BA29" s="265"/>
      <c r="BB29" s="265"/>
      <c r="BC29" s="265"/>
      <c r="BD29" s="265"/>
      <c r="BE29" s="265"/>
      <c r="BF29" s="265"/>
      <c r="BG29" s="265"/>
      <c r="BH29" s="265"/>
      <c r="BI29" s="265"/>
      <c r="BJ29" s="265"/>
      <c r="BK29" s="265"/>
      <c r="BL29" s="265"/>
      <c r="BM29" s="265"/>
      <c r="BN29" s="265"/>
      <c r="BO29" s="265"/>
      <c r="BP29" s="265"/>
      <c r="BQ29" s="265"/>
      <c r="BR29" s="265"/>
      <c r="BS29" s="265"/>
      <c r="BT29" s="265"/>
      <c r="BU29" s="265"/>
      <c r="BV29" s="265"/>
      <c r="BW29" s="265"/>
      <c r="BX29" s="265"/>
      <c r="BY29" s="265"/>
      <c r="BZ29" s="265"/>
      <c r="CA29" s="265"/>
      <c r="CB29" s="265"/>
      <c r="CC29" s="265"/>
      <c r="CD29" s="265"/>
      <c r="CE29" s="265"/>
      <c r="CF29" s="265"/>
      <c r="CG29" s="265"/>
      <c r="CH29" s="265"/>
      <c r="CI29" s="265"/>
      <c r="CJ29" s="265"/>
      <c r="CK29" s="265"/>
      <c r="CL29" s="265"/>
      <c r="CM29" s="265"/>
      <c r="CN29" s="265"/>
      <c r="CO29" s="265"/>
      <c r="CP29" s="265"/>
      <c r="CQ29" s="265"/>
      <c r="CR29" s="265"/>
      <c r="CS29" s="265"/>
      <c r="CT29" s="265"/>
      <c r="CU29" s="265"/>
      <c r="CV29" s="265"/>
      <c r="CW29" s="265"/>
      <c r="CX29" s="265"/>
      <c r="CY29" s="265"/>
      <c r="CZ29" s="265"/>
      <c r="DA29" s="265"/>
      <c r="DB29" s="265"/>
      <c r="DC29" s="265"/>
      <c r="DD29" s="265"/>
      <c r="DE29" s="265"/>
      <c r="DF29" s="265"/>
      <c r="DG29" s="265"/>
      <c r="DH29" s="265"/>
      <c r="DI29" s="265"/>
      <c r="DJ29" s="265"/>
      <c r="DK29" s="265"/>
      <c r="DL29" s="265"/>
      <c r="DM29" s="265"/>
      <c r="DN29" s="265"/>
      <c r="DO29" s="265"/>
      <c r="DP29" s="265"/>
      <c r="DQ29" s="265"/>
      <c r="DR29" s="265"/>
      <c r="DS29" s="265"/>
      <c r="DT29" s="265"/>
      <c r="DU29" s="265"/>
      <c r="DV29" s="265"/>
      <c r="DW29" s="265"/>
      <c r="DX29" s="265"/>
      <c r="DY29" s="265"/>
      <c r="DZ29" s="265"/>
      <c r="EA29" s="265"/>
      <c r="EB29" s="265"/>
      <c r="EC29" s="265"/>
      <c r="ED29" s="265"/>
      <c r="EE29" s="265"/>
      <c r="EF29" s="265"/>
      <c r="EG29" s="265"/>
      <c r="EH29" s="265"/>
      <c r="EI29" s="265"/>
      <c r="EJ29" s="265"/>
      <c r="EK29" s="265"/>
      <c r="EL29" s="265"/>
      <c r="EM29" s="265"/>
      <c r="EN29" s="265"/>
      <c r="EO29" s="265"/>
      <c r="EP29" s="265"/>
      <c r="EQ29" s="265"/>
      <c r="ER29" s="265"/>
      <c r="ES29" s="265"/>
      <c r="ET29" s="265"/>
      <c r="EU29" s="265"/>
      <c r="EV29" s="265"/>
      <c r="EW29" s="265"/>
      <c r="EX29" s="265"/>
      <c r="EY29" s="265"/>
      <c r="EZ29" s="265"/>
      <c r="FA29" s="265"/>
      <c r="FB29" s="265"/>
      <c r="FC29" s="265"/>
      <c r="FD29" s="265"/>
      <c r="FE29" s="265"/>
      <c r="FF29" s="265"/>
      <c r="FG29" s="265"/>
      <c r="FH29" s="265"/>
      <c r="FI29" s="265"/>
      <c r="FJ29" s="265"/>
      <c r="FK29" s="265"/>
      <c r="FL29" s="265"/>
      <c r="FM29" s="265"/>
      <c r="FN29" s="265"/>
      <c r="FO29" s="265"/>
      <c r="FP29" s="265"/>
      <c r="FQ29" s="265"/>
      <c r="FR29" s="265"/>
      <c r="FS29" s="265"/>
      <c r="FT29" s="265"/>
      <c r="FU29" s="265"/>
      <c r="FV29" s="265"/>
      <c r="FW29" s="265"/>
      <c r="FX29" s="265"/>
      <c r="FY29" s="265"/>
      <c r="FZ29" s="265"/>
      <c r="GA29" s="265"/>
      <c r="GB29" s="265"/>
      <c r="GC29" s="265"/>
      <c r="GD29" s="265"/>
      <c r="GE29" s="265"/>
      <c r="GF29" s="265"/>
      <c r="GG29" s="265"/>
      <c r="GH29" s="265"/>
      <c r="GI29" s="265"/>
      <c r="GJ29" s="265"/>
      <c r="GK29" s="265"/>
      <c r="GL29" s="265"/>
      <c r="GM29" s="265"/>
      <c r="GN29" s="265"/>
      <c r="GO29" s="265"/>
      <c r="GP29" s="265"/>
      <c r="GQ29" s="265"/>
      <c r="GR29" s="265"/>
      <c r="GS29" s="265"/>
      <c r="GT29" s="265"/>
      <c r="GU29" s="265"/>
      <c r="GV29" s="265"/>
      <c r="GW29" s="265"/>
      <c r="GX29" s="265"/>
      <c r="GY29" s="265"/>
      <c r="GZ29" s="265"/>
      <c r="HA29" s="265"/>
      <c r="HB29" s="265"/>
      <c r="HC29" s="265"/>
      <c r="HD29" s="265"/>
      <c r="HE29" s="265"/>
      <c r="HF29" s="265"/>
      <c r="HG29" s="265"/>
      <c r="HH29" s="265"/>
      <c r="HI29" s="265"/>
      <c r="HJ29" s="265"/>
      <c r="HK29" s="265"/>
      <c r="HL29" s="265"/>
      <c r="HM29" s="265"/>
      <c r="HN29" s="265"/>
      <c r="HO29" s="265"/>
      <c r="HP29" s="265"/>
      <c r="HQ29" s="265"/>
      <c r="HR29" s="265"/>
      <c r="HS29" s="265"/>
      <c r="HT29" s="265"/>
      <c r="HU29" s="265"/>
      <c r="HV29" s="265"/>
      <c r="HW29" s="265"/>
      <c r="HX29" s="265"/>
      <c r="HY29" s="265"/>
      <c r="HZ29" s="265"/>
      <c r="IA29" s="265"/>
      <c r="IB29" s="265"/>
      <c r="IC29" s="265"/>
      <c r="ID29" s="265"/>
      <c r="IE29" s="265"/>
      <c r="IF29" s="265"/>
      <c r="IG29" s="265"/>
      <c r="IH29" s="265"/>
      <c r="II29" s="265"/>
      <c r="IJ29" s="265"/>
      <c r="IK29" s="265"/>
      <c r="IL29" s="265"/>
      <c r="IM29" s="265"/>
      <c r="IN29" s="265"/>
      <c r="IO29" s="265"/>
      <c r="IP29" s="265"/>
      <c r="IQ29" s="265"/>
      <c r="IR29" s="265"/>
      <c r="IS29" s="265"/>
      <c r="IT29" s="265"/>
      <c r="IU29" s="265"/>
      <c r="IV29" s="265"/>
      <c r="IW29" s="265"/>
    </row>
    <row r="30" customFormat="false" ht="12.75" hidden="false" customHeight="false" outlineLevel="0" collapsed="false">
      <c r="A30" s="354" t="n">
        <v>37225</v>
      </c>
      <c r="B30" s="355" t="n">
        <v>27</v>
      </c>
      <c r="C30" s="356" t="n">
        <v>28.75</v>
      </c>
      <c r="D30" s="355" t="n">
        <v>28</v>
      </c>
      <c r="E30" s="356" t="n">
        <v>28</v>
      </c>
      <c r="F30" s="355" t="n">
        <v>28.25</v>
      </c>
      <c r="G30" s="356" t="n">
        <v>28</v>
      </c>
      <c r="H30" s="355"/>
      <c r="I30" s="356" t="n">
        <v>26</v>
      </c>
      <c r="J30" s="355"/>
      <c r="K30" s="356"/>
      <c r="L30" s="355"/>
      <c r="M30" s="356"/>
      <c r="N30" s="355"/>
      <c r="O30" s="356"/>
      <c r="Q30" s="355"/>
      <c r="R30" s="356" t="n">
        <v>46.4999961853027</v>
      </c>
      <c r="S30" s="357"/>
      <c r="T30" s="356"/>
      <c r="U30" s="358"/>
      <c r="V30" s="359"/>
      <c r="W30" s="358"/>
      <c r="X30" s="356"/>
      <c r="Y30" s="357"/>
      <c r="Z30" s="360"/>
      <c r="AB30" s="357"/>
      <c r="AC30" s="356"/>
      <c r="AD30" s="357"/>
      <c r="AE30" s="356"/>
      <c r="AF30" s="357"/>
      <c r="AG30" s="356"/>
      <c r="AI30" s="1"/>
      <c r="AJ30" s="15"/>
      <c r="AL30" s="2" t="n">
        <v>37773</v>
      </c>
      <c r="AM30" s="2" t="n">
        <v>3.449</v>
      </c>
      <c r="AN30" s="2" t="n">
        <v>0.335</v>
      </c>
      <c r="AO30" s="2" t="n">
        <v>3.784</v>
      </c>
      <c r="AP30" s="2" t="n">
        <v>0.035</v>
      </c>
      <c r="AQ30" s="2" t="n">
        <v>3.484</v>
      </c>
      <c r="AR30" s="2" t="n">
        <v>0.335</v>
      </c>
      <c r="AS30" s="2" t="n">
        <v>3.784</v>
      </c>
      <c r="AT30" s="2" t="n">
        <v>0.37</v>
      </c>
      <c r="AU30" s="2" t="n">
        <v>3.819</v>
      </c>
    </row>
    <row r="31" customFormat="false" ht="12.75" hidden="false" customHeight="false" outlineLevel="0" collapsed="false">
      <c r="A31" s="354" t="n">
        <v>37226</v>
      </c>
      <c r="B31" s="355" t="n">
        <v>31.5</v>
      </c>
      <c r="C31" s="356" t="n">
        <v>36.25</v>
      </c>
      <c r="D31" s="355" t="n">
        <v>36</v>
      </c>
      <c r="E31" s="356" t="n">
        <v>36</v>
      </c>
      <c r="F31" s="355" t="n">
        <v>33.5</v>
      </c>
      <c r="G31" s="356" t="n">
        <v>33.5</v>
      </c>
      <c r="H31" s="355"/>
      <c r="I31" s="356" t="n">
        <v>32.5</v>
      </c>
      <c r="J31" s="355"/>
      <c r="K31" s="356"/>
      <c r="L31" s="355"/>
      <c r="M31" s="356"/>
      <c r="N31" s="355"/>
      <c r="O31" s="356"/>
      <c r="Q31" s="355"/>
      <c r="R31" s="356" t="n">
        <v>51.5499992370606</v>
      </c>
      <c r="S31" s="357"/>
      <c r="T31" s="356"/>
      <c r="U31" s="358"/>
      <c r="V31" s="359"/>
      <c r="W31" s="358"/>
      <c r="X31" s="356"/>
      <c r="Y31" s="357"/>
      <c r="Z31" s="360"/>
      <c r="AB31" s="357"/>
      <c r="AC31" s="356"/>
      <c r="AD31" s="357"/>
      <c r="AE31" s="356"/>
      <c r="AF31" s="357"/>
      <c r="AG31" s="356"/>
      <c r="AI31" s="1"/>
      <c r="AJ31" s="15"/>
      <c r="AL31" s="2" t="n">
        <v>37803</v>
      </c>
      <c r="AM31" s="2" t="n">
        <v>3.572</v>
      </c>
      <c r="AN31" s="2" t="n">
        <v>0.45</v>
      </c>
      <c r="AO31" s="2" t="n">
        <v>4.022</v>
      </c>
      <c r="AP31" s="2" t="n">
        <v>0.035</v>
      </c>
      <c r="AQ31" s="2" t="n">
        <v>3.607</v>
      </c>
      <c r="AR31" s="2" t="n">
        <v>0.35</v>
      </c>
      <c r="AS31" s="2" t="n">
        <v>3.922</v>
      </c>
      <c r="AT31" s="2" t="n">
        <v>0.41</v>
      </c>
      <c r="AU31" s="2" t="n">
        <v>3.982</v>
      </c>
    </row>
    <row r="32" customFormat="false" ht="12.75" hidden="false" customHeight="false" outlineLevel="0" collapsed="false">
      <c r="A32" s="354" t="n">
        <v>37257</v>
      </c>
      <c r="B32" s="355" t="n">
        <v>31.75</v>
      </c>
      <c r="C32" s="356" t="n">
        <v>35.6</v>
      </c>
      <c r="D32" s="355" t="n">
        <v>35.85</v>
      </c>
      <c r="E32" s="356" t="n">
        <v>35.75</v>
      </c>
      <c r="F32" s="355" t="n">
        <v>34</v>
      </c>
      <c r="G32" s="356" t="n">
        <v>33.25</v>
      </c>
      <c r="H32" s="355"/>
      <c r="I32" s="356" t="n">
        <v>33.25</v>
      </c>
      <c r="J32" s="355"/>
      <c r="K32" s="356"/>
      <c r="L32" s="355"/>
      <c r="M32" s="356"/>
      <c r="N32" s="355"/>
      <c r="O32" s="356"/>
      <c r="Q32" s="355"/>
      <c r="R32" s="356" t="n">
        <v>51.3885113525391</v>
      </c>
      <c r="S32" s="357"/>
      <c r="T32" s="356"/>
      <c r="U32" s="358"/>
      <c r="V32" s="359"/>
      <c r="W32" s="358"/>
      <c r="X32" s="356"/>
      <c r="Y32" s="357"/>
      <c r="Z32" s="360"/>
      <c r="AB32" s="357"/>
      <c r="AC32" s="356"/>
      <c r="AD32" s="357"/>
      <c r="AE32" s="356"/>
      <c r="AF32" s="357"/>
      <c r="AG32" s="356"/>
      <c r="AI32" s="1"/>
      <c r="AJ32" s="15"/>
      <c r="AL32" s="2" t="n">
        <v>37834</v>
      </c>
      <c r="AM32" s="2" t="n">
        <v>3.477</v>
      </c>
      <c r="AN32" s="2" t="n">
        <v>0.45</v>
      </c>
      <c r="AO32" s="2" t="n">
        <v>3.927</v>
      </c>
      <c r="AP32" s="2" t="n">
        <v>0.13</v>
      </c>
      <c r="AQ32" s="2" t="n">
        <v>3.607</v>
      </c>
      <c r="AR32" s="2" t="n">
        <v>0.35</v>
      </c>
      <c r="AS32" s="2" t="n">
        <v>3.827</v>
      </c>
      <c r="AT32" s="2" t="n">
        <v>0.41</v>
      </c>
      <c r="AU32" s="2" t="n">
        <v>3.887</v>
      </c>
    </row>
    <row r="33" customFormat="false" ht="12.75" hidden="false" customHeight="false" outlineLevel="0" collapsed="false">
      <c r="A33" s="354" t="n">
        <v>37288</v>
      </c>
      <c r="B33" s="355" t="n">
        <v>31.25</v>
      </c>
      <c r="C33" s="356" t="n">
        <v>33.9</v>
      </c>
      <c r="D33" s="355" t="n">
        <v>34</v>
      </c>
      <c r="E33" s="356" t="n">
        <v>35.5</v>
      </c>
      <c r="F33" s="355" t="n">
        <v>33.25</v>
      </c>
      <c r="G33" s="356" t="n">
        <v>32.5</v>
      </c>
      <c r="H33" s="355"/>
      <c r="I33" s="356" t="n">
        <v>33.25</v>
      </c>
      <c r="J33" s="355"/>
      <c r="K33" s="356"/>
      <c r="L33" s="355"/>
      <c r="M33" s="356"/>
      <c r="N33" s="355"/>
      <c r="O33" s="356"/>
      <c r="Q33" s="355"/>
      <c r="R33" s="356" t="n">
        <v>50.7947370910645</v>
      </c>
      <c r="S33" s="357"/>
      <c r="T33" s="356"/>
      <c r="U33" s="358"/>
      <c r="V33" s="359"/>
      <c r="W33" s="358"/>
      <c r="X33" s="356"/>
      <c r="Y33" s="357"/>
      <c r="Z33" s="360"/>
      <c r="AB33" s="357"/>
      <c r="AC33" s="356"/>
      <c r="AD33" s="357"/>
      <c r="AE33" s="356"/>
      <c r="AF33" s="357"/>
      <c r="AG33" s="356"/>
      <c r="AI33" s="1"/>
      <c r="AJ33" s="15"/>
      <c r="AL33" s="2" t="n">
        <v>37865</v>
      </c>
      <c r="AM33" s="2" t="n">
        <v>3.377</v>
      </c>
      <c r="AN33" s="2" t="n">
        <v>0.415</v>
      </c>
      <c r="AO33" s="2" t="n">
        <v>3.792</v>
      </c>
      <c r="AP33" s="2" t="n">
        <v>0.13</v>
      </c>
      <c r="AQ33" s="2" t="n">
        <v>3.507</v>
      </c>
      <c r="AR33" s="2" t="n">
        <v>0.315</v>
      </c>
      <c r="AS33" s="2" t="n">
        <v>3.692</v>
      </c>
      <c r="AT33" s="2" t="n">
        <v>0.36</v>
      </c>
      <c r="AU33" s="2" t="n">
        <v>3.737</v>
      </c>
    </row>
    <row r="34" customFormat="false" ht="12.75" hidden="false" customHeight="false" outlineLevel="0" collapsed="false">
      <c r="A34" s="354" t="n">
        <v>37316</v>
      </c>
      <c r="B34" s="355" t="n">
        <v>30.5</v>
      </c>
      <c r="C34" s="356" t="n">
        <v>30.5</v>
      </c>
      <c r="D34" s="355" t="n">
        <v>30.5</v>
      </c>
      <c r="E34" s="356" t="n">
        <v>33</v>
      </c>
      <c r="F34" s="355" t="n">
        <v>32.25</v>
      </c>
      <c r="G34" s="356" t="n">
        <v>31.75</v>
      </c>
      <c r="H34" s="355"/>
      <c r="I34" s="356" t="n">
        <v>31</v>
      </c>
      <c r="J34" s="355"/>
      <c r="K34" s="356"/>
      <c r="L34" s="355"/>
      <c r="M34" s="356"/>
      <c r="N34" s="355"/>
      <c r="O34" s="356"/>
      <c r="Q34" s="355"/>
      <c r="R34" s="356" t="n">
        <v>49.5290556335449</v>
      </c>
      <c r="S34" s="357"/>
      <c r="T34" s="356"/>
      <c r="U34" s="358"/>
      <c r="V34" s="359"/>
      <c r="W34" s="358"/>
      <c r="X34" s="356"/>
      <c r="Y34" s="357"/>
      <c r="Z34" s="360"/>
      <c r="AB34" s="357"/>
      <c r="AC34" s="356"/>
      <c r="AD34" s="357"/>
      <c r="AE34" s="356"/>
      <c r="AF34" s="357"/>
      <c r="AG34" s="356"/>
      <c r="AI34" s="1"/>
      <c r="AJ34" s="15"/>
      <c r="AL34" s="2" t="n">
        <v>37895</v>
      </c>
      <c r="AM34" s="2" t="n">
        <v>3.253</v>
      </c>
      <c r="AN34" s="2" t="n">
        <v>0.46</v>
      </c>
      <c r="AO34" s="2" t="n">
        <v>3.713</v>
      </c>
      <c r="AP34" s="2" t="n">
        <v>0.13</v>
      </c>
      <c r="AQ34" s="2" t="n">
        <v>3.383</v>
      </c>
      <c r="AR34" s="2" t="n">
        <v>0.36</v>
      </c>
      <c r="AS34" s="2" t="n">
        <v>3.613</v>
      </c>
      <c r="AT34" s="2" t="n">
        <v>0.4</v>
      </c>
      <c r="AU34" s="2" t="n">
        <v>3.653</v>
      </c>
    </row>
    <row r="35" customFormat="false" ht="12.75" hidden="false" customHeight="false" outlineLevel="0" collapsed="false">
      <c r="A35" s="354" t="n">
        <v>37347</v>
      </c>
      <c r="B35" s="355" t="n">
        <v>29.75</v>
      </c>
      <c r="C35" s="356" t="n">
        <v>30</v>
      </c>
      <c r="D35" s="355" t="n">
        <v>28</v>
      </c>
      <c r="E35" s="356" t="n">
        <v>30.5</v>
      </c>
      <c r="F35" s="355" t="n">
        <v>30.25</v>
      </c>
      <c r="G35" s="356" t="n">
        <v>31.75</v>
      </c>
      <c r="H35" s="355"/>
      <c r="I35" s="356" t="n">
        <v>29.75</v>
      </c>
      <c r="J35" s="355"/>
      <c r="K35" s="356"/>
      <c r="L35" s="355"/>
      <c r="M35" s="356"/>
      <c r="N35" s="355"/>
      <c r="O35" s="356"/>
      <c r="Q35" s="355"/>
      <c r="R35" s="356" t="n">
        <v>44.2592724609375</v>
      </c>
      <c r="S35" s="357"/>
      <c r="T35" s="356"/>
      <c r="U35" s="358"/>
      <c r="V35" s="359"/>
      <c r="W35" s="358"/>
      <c r="X35" s="356"/>
      <c r="Y35" s="357"/>
      <c r="Z35" s="360"/>
      <c r="AB35" s="357"/>
      <c r="AC35" s="356"/>
      <c r="AD35" s="357"/>
      <c r="AE35" s="356"/>
      <c r="AF35" s="357"/>
      <c r="AG35" s="356"/>
      <c r="AH35" s="265"/>
      <c r="AI35" s="354"/>
      <c r="AJ35" s="361"/>
      <c r="AK35" s="265"/>
      <c r="AL35" s="265" t="n">
        <v>37926</v>
      </c>
      <c r="AM35" s="265" t="n">
        <v>3.263</v>
      </c>
      <c r="AN35" s="265" t="n">
        <v>0.56</v>
      </c>
      <c r="AO35" s="265" t="n">
        <v>3.823</v>
      </c>
      <c r="AP35" s="265" t="n">
        <v>0.13</v>
      </c>
      <c r="AQ35" s="265" t="n">
        <v>3.393</v>
      </c>
      <c r="AR35" s="265" t="n">
        <v>0.46</v>
      </c>
      <c r="AS35" s="265" t="n">
        <v>3.723</v>
      </c>
      <c r="AT35" s="265" t="n">
        <v>0.72</v>
      </c>
      <c r="AU35" s="265" t="n">
        <v>3.983</v>
      </c>
      <c r="AV35" s="265"/>
      <c r="AW35" s="265"/>
      <c r="AX35" s="265"/>
      <c r="AY35" s="265"/>
      <c r="AZ35" s="265"/>
      <c r="BA35" s="265"/>
      <c r="BB35" s="265"/>
      <c r="BC35" s="265"/>
      <c r="BD35" s="265"/>
      <c r="BE35" s="265"/>
      <c r="BF35" s="265"/>
      <c r="BG35" s="265"/>
      <c r="BH35" s="265"/>
      <c r="BI35" s="265"/>
      <c r="BJ35" s="265"/>
      <c r="BK35" s="265"/>
      <c r="BL35" s="265"/>
      <c r="BM35" s="265"/>
      <c r="BN35" s="265"/>
      <c r="BO35" s="265"/>
      <c r="BP35" s="265"/>
      <c r="BQ35" s="265"/>
      <c r="BR35" s="265"/>
      <c r="BS35" s="265"/>
      <c r="BT35" s="265"/>
      <c r="BU35" s="265"/>
      <c r="BV35" s="265"/>
      <c r="BW35" s="265"/>
      <c r="BX35" s="265"/>
      <c r="BY35" s="265"/>
      <c r="BZ35" s="265"/>
      <c r="CA35" s="265"/>
      <c r="CB35" s="265"/>
      <c r="CC35" s="265"/>
      <c r="CD35" s="265"/>
      <c r="CE35" s="265"/>
      <c r="CF35" s="265"/>
      <c r="CG35" s="265"/>
      <c r="CH35" s="265"/>
      <c r="CI35" s="265"/>
      <c r="CJ35" s="265"/>
      <c r="CK35" s="265"/>
      <c r="CL35" s="265"/>
      <c r="CM35" s="265"/>
      <c r="CN35" s="265"/>
      <c r="CO35" s="265"/>
      <c r="CP35" s="265"/>
      <c r="CQ35" s="265"/>
      <c r="CR35" s="265"/>
      <c r="CS35" s="265"/>
      <c r="CT35" s="265"/>
      <c r="CU35" s="265"/>
      <c r="CV35" s="265"/>
      <c r="CW35" s="265"/>
      <c r="CX35" s="265"/>
      <c r="CY35" s="265"/>
      <c r="CZ35" s="265"/>
      <c r="DA35" s="265"/>
      <c r="DB35" s="265"/>
      <c r="DC35" s="265"/>
      <c r="DD35" s="265"/>
      <c r="DE35" s="265"/>
      <c r="DF35" s="265"/>
      <c r="DG35" s="265"/>
      <c r="DH35" s="265"/>
      <c r="DI35" s="265"/>
      <c r="DJ35" s="265"/>
      <c r="DK35" s="265"/>
      <c r="DL35" s="265"/>
      <c r="DM35" s="265"/>
      <c r="DN35" s="265"/>
      <c r="DO35" s="265"/>
      <c r="DP35" s="265"/>
      <c r="DQ35" s="265"/>
      <c r="DR35" s="265"/>
      <c r="DS35" s="265"/>
      <c r="DT35" s="265"/>
      <c r="DU35" s="265"/>
      <c r="DV35" s="265"/>
      <c r="DW35" s="265"/>
      <c r="DX35" s="265"/>
      <c r="DY35" s="265"/>
      <c r="DZ35" s="265"/>
      <c r="EA35" s="265"/>
      <c r="EB35" s="265"/>
      <c r="EC35" s="265"/>
      <c r="ED35" s="265"/>
      <c r="EE35" s="265"/>
      <c r="EF35" s="265"/>
      <c r="EG35" s="265"/>
      <c r="EH35" s="265"/>
      <c r="EI35" s="265"/>
      <c r="EJ35" s="265"/>
      <c r="EK35" s="265"/>
      <c r="EL35" s="265"/>
      <c r="EM35" s="265"/>
      <c r="EN35" s="265"/>
      <c r="EO35" s="265"/>
      <c r="EP35" s="265"/>
      <c r="EQ35" s="265"/>
      <c r="ER35" s="265"/>
      <c r="ES35" s="265"/>
      <c r="ET35" s="265"/>
      <c r="EU35" s="265"/>
      <c r="EV35" s="265"/>
      <c r="EW35" s="265"/>
      <c r="EX35" s="265"/>
      <c r="EY35" s="265"/>
      <c r="EZ35" s="265"/>
      <c r="FA35" s="265"/>
      <c r="FB35" s="265"/>
      <c r="FC35" s="265"/>
      <c r="FD35" s="265"/>
      <c r="FE35" s="265"/>
      <c r="FF35" s="265"/>
      <c r="FG35" s="265"/>
      <c r="FH35" s="265"/>
      <c r="FI35" s="265"/>
      <c r="FJ35" s="265"/>
      <c r="FK35" s="265"/>
      <c r="FL35" s="265"/>
      <c r="FM35" s="265"/>
      <c r="FN35" s="265"/>
      <c r="FO35" s="265"/>
      <c r="FP35" s="265"/>
      <c r="FQ35" s="265"/>
      <c r="FR35" s="265"/>
      <c r="FS35" s="265"/>
      <c r="FT35" s="265"/>
      <c r="FU35" s="265"/>
      <c r="FV35" s="265"/>
      <c r="FW35" s="265"/>
      <c r="FX35" s="265"/>
      <c r="FY35" s="265"/>
      <c r="FZ35" s="265"/>
      <c r="GA35" s="265"/>
      <c r="GB35" s="265"/>
      <c r="GC35" s="265"/>
      <c r="GD35" s="265"/>
      <c r="GE35" s="265"/>
      <c r="GF35" s="265"/>
      <c r="GG35" s="265"/>
      <c r="GH35" s="265"/>
      <c r="GI35" s="265"/>
      <c r="GJ35" s="265"/>
      <c r="GK35" s="265"/>
      <c r="GL35" s="265"/>
      <c r="GM35" s="265"/>
      <c r="GN35" s="265"/>
      <c r="GO35" s="265"/>
      <c r="GP35" s="265"/>
      <c r="GQ35" s="265"/>
      <c r="GR35" s="265"/>
      <c r="GS35" s="265"/>
      <c r="GT35" s="265"/>
      <c r="GU35" s="265"/>
      <c r="GV35" s="265"/>
      <c r="GW35" s="265"/>
      <c r="GX35" s="265"/>
      <c r="GY35" s="265"/>
      <c r="GZ35" s="265"/>
      <c r="HA35" s="265"/>
      <c r="HB35" s="265"/>
      <c r="HC35" s="265"/>
      <c r="HD35" s="265"/>
      <c r="HE35" s="265"/>
      <c r="HF35" s="265"/>
      <c r="HG35" s="265"/>
      <c r="HH35" s="265"/>
      <c r="HI35" s="265"/>
      <c r="HJ35" s="265"/>
      <c r="HK35" s="265"/>
      <c r="HL35" s="265"/>
      <c r="HM35" s="265"/>
      <c r="HN35" s="265"/>
      <c r="HO35" s="265"/>
      <c r="HP35" s="265"/>
      <c r="HQ35" s="265"/>
      <c r="HR35" s="265"/>
      <c r="HS35" s="265"/>
      <c r="HT35" s="265"/>
      <c r="HU35" s="265"/>
      <c r="HV35" s="265"/>
      <c r="HW35" s="265"/>
      <c r="HX35" s="265"/>
      <c r="HY35" s="265"/>
      <c r="HZ35" s="265"/>
      <c r="IA35" s="265"/>
      <c r="IB35" s="265"/>
      <c r="IC35" s="265"/>
      <c r="ID35" s="265"/>
      <c r="IE35" s="265"/>
      <c r="IF35" s="265"/>
      <c r="IG35" s="265"/>
      <c r="IH35" s="265"/>
      <c r="II35" s="265"/>
      <c r="IJ35" s="265"/>
      <c r="IK35" s="265"/>
      <c r="IL35" s="265"/>
      <c r="IM35" s="265"/>
      <c r="IN35" s="265"/>
      <c r="IO35" s="265"/>
      <c r="IP35" s="265"/>
      <c r="IQ35" s="265"/>
      <c r="IR35" s="265"/>
      <c r="IS35" s="265"/>
      <c r="IT35" s="265"/>
      <c r="IU35" s="265"/>
      <c r="IV35" s="265"/>
      <c r="IW35" s="265"/>
    </row>
    <row r="36" customFormat="false" ht="12.75" hidden="false" customHeight="false" outlineLevel="0" collapsed="false">
      <c r="A36" s="354" t="n">
        <v>37377</v>
      </c>
      <c r="B36" s="355" t="n">
        <v>34.5</v>
      </c>
      <c r="C36" s="356" t="n">
        <v>29</v>
      </c>
      <c r="D36" s="355" t="n">
        <v>26.5</v>
      </c>
      <c r="E36" s="356" t="n">
        <v>30.5</v>
      </c>
      <c r="F36" s="355" t="n">
        <v>33.5</v>
      </c>
      <c r="G36" s="356" t="n">
        <v>37.5</v>
      </c>
      <c r="H36" s="355"/>
      <c r="I36" s="356" t="n">
        <v>29.75</v>
      </c>
      <c r="J36" s="355"/>
      <c r="K36" s="356"/>
      <c r="L36" s="355"/>
      <c r="M36" s="356"/>
      <c r="N36" s="355"/>
      <c r="O36" s="356"/>
      <c r="Q36" s="355"/>
      <c r="R36" s="356" t="n">
        <v>44.6892874145508</v>
      </c>
      <c r="S36" s="357"/>
      <c r="T36" s="356"/>
      <c r="U36" s="358"/>
      <c r="V36" s="359"/>
      <c r="W36" s="358"/>
      <c r="X36" s="356"/>
      <c r="Y36" s="357"/>
      <c r="Z36" s="360"/>
      <c r="AB36" s="357"/>
      <c r="AC36" s="356"/>
      <c r="AD36" s="357"/>
      <c r="AE36" s="356"/>
      <c r="AF36" s="357"/>
      <c r="AG36" s="356"/>
      <c r="AH36" s="265"/>
      <c r="AI36" s="354"/>
      <c r="AJ36" s="361"/>
      <c r="AK36" s="265"/>
      <c r="AL36" s="265" t="n">
        <v>37956</v>
      </c>
      <c r="AM36" s="265" t="n">
        <v>3.293</v>
      </c>
      <c r="AN36" s="265" t="n">
        <v>0.77</v>
      </c>
      <c r="AO36" s="265" t="n">
        <v>4.063</v>
      </c>
      <c r="AP36" s="265" t="n">
        <v>0.13</v>
      </c>
      <c r="AQ36" s="265" t="n">
        <v>3.423</v>
      </c>
      <c r="AR36" s="265" t="n">
        <v>0.77</v>
      </c>
      <c r="AS36" s="265" t="n">
        <v>4.063</v>
      </c>
      <c r="AT36" s="265" t="n">
        <v>0.97</v>
      </c>
      <c r="AU36" s="265" t="n">
        <v>4.263</v>
      </c>
      <c r="AV36" s="265"/>
      <c r="AW36" s="265"/>
      <c r="AX36" s="265"/>
      <c r="AY36" s="265"/>
      <c r="AZ36" s="265"/>
      <c r="BA36" s="265"/>
      <c r="BB36" s="265"/>
      <c r="BC36" s="265"/>
      <c r="BD36" s="265"/>
      <c r="BE36" s="265"/>
      <c r="BF36" s="265"/>
      <c r="BG36" s="265"/>
      <c r="BH36" s="265"/>
      <c r="BI36" s="265"/>
      <c r="BJ36" s="265"/>
      <c r="BK36" s="265"/>
      <c r="BL36" s="265"/>
      <c r="BM36" s="265"/>
      <c r="BN36" s="265"/>
      <c r="BO36" s="265"/>
      <c r="BP36" s="265"/>
      <c r="BQ36" s="265"/>
      <c r="BR36" s="265"/>
      <c r="BS36" s="265"/>
      <c r="BT36" s="265"/>
      <c r="BU36" s="265"/>
      <c r="BV36" s="265"/>
      <c r="BW36" s="265"/>
      <c r="BX36" s="265"/>
      <c r="BY36" s="265"/>
      <c r="BZ36" s="265"/>
      <c r="CA36" s="265"/>
      <c r="CB36" s="265"/>
      <c r="CC36" s="265"/>
      <c r="CD36" s="265"/>
      <c r="CE36" s="265"/>
      <c r="CF36" s="265"/>
      <c r="CG36" s="265"/>
      <c r="CH36" s="265"/>
      <c r="CI36" s="265"/>
      <c r="CJ36" s="265"/>
      <c r="CK36" s="265"/>
      <c r="CL36" s="265"/>
      <c r="CM36" s="265"/>
      <c r="CN36" s="265"/>
      <c r="CO36" s="265"/>
      <c r="CP36" s="265"/>
      <c r="CQ36" s="265"/>
      <c r="CR36" s="265"/>
      <c r="CS36" s="265"/>
      <c r="CT36" s="265"/>
      <c r="CU36" s="265"/>
      <c r="CV36" s="265"/>
      <c r="CW36" s="265"/>
      <c r="CX36" s="265"/>
      <c r="CY36" s="265"/>
      <c r="CZ36" s="265"/>
      <c r="DA36" s="265"/>
      <c r="DB36" s="265"/>
      <c r="DC36" s="265"/>
      <c r="DD36" s="265"/>
      <c r="DE36" s="265"/>
      <c r="DF36" s="265"/>
      <c r="DG36" s="265"/>
      <c r="DH36" s="265"/>
      <c r="DI36" s="265"/>
      <c r="DJ36" s="265"/>
      <c r="DK36" s="265"/>
      <c r="DL36" s="265"/>
      <c r="DM36" s="265"/>
      <c r="DN36" s="265"/>
      <c r="DO36" s="265"/>
      <c r="DP36" s="265"/>
      <c r="DQ36" s="265"/>
      <c r="DR36" s="265"/>
      <c r="DS36" s="265"/>
      <c r="DT36" s="265"/>
      <c r="DU36" s="265"/>
      <c r="DV36" s="265"/>
      <c r="DW36" s="265"/>
      <c r="DX36" s="265"/>
      <c r="DY36" s="265"/>
      <c r="DZ36" s="265"/>
      <c r="EA36" s="265"/>
      <c r="EB36" s="265"/>
      <c r="EC36" s="265"/>
      <c r="ED36" s="265"/>
      <c r="EE36" s="265"/>
      <c r="EF36" s="265"/>
      <c r="EG36" s="265"/>
      <c r="EH36" s="265"/>
      <c r="EI36" s="265"/>
      <c r="EJ36" s="265"/>
      <c r="EK36" s="265"/>
      <c r="EL36" s="265"/>
      <c r="EM36" s="265"/>
      <c r="EN36" s="265"/>
      <c r="EO36" s="265"/>
      <c r="EP36" s="265"/>
      <c r="EQ36" s="265"/>
      <c r="ER36" s="265"/>
      <c r="ES36" s="265"/>
      <c r="ET36" s="265"/>
      <c r="EU36" s="265"/>
      <c r="EV36" s="265"/>
      <c r="EW36" s="265"/>
      <c r="EX36" s="265"/>
      <c r="EY36" s="265"/>
      <c r="EZ36" s="265"/>
      <c r="FA36" s="265"/>
      <c r="FB36" s="265"/>
      <c r="FC36" s="265"/>
      <c r="FD36" s="265"/>
      <c r="FE36" s="265"/>
      <c r="FF36" s="265"/>
      <c r="FG36" s="265"/>
      <c r="FH36" s="265"/>
      <c r="FI36" s="265"/>
      <c r="FJ36" s="265"/>
      <c r="FK36" s="265"/>
      <c r="FL36" s="265"/>
      <c r="FM36" s="265"/>
      <c r="FN36" s="265"/>
      <c r="FO36" s="265"/>
      <c r="FP36" s="265"/>
      <c r="FQ36" s="265"/>
      <c r="FR36" s="265"/>
      <c r="FS36" s="265"/>
      <c r="FT36" s="265"/>
      <c r="FU36" s="265"/>
      <c r="FV36" s="265"/>
      <c r="FW36" s="265"/>
      <c r="FX36" s="265"/>
      <c r="FY36" s="265"/>
      <c r="FZ36" s="265"/>
      <c r="GA36" s="265"/>
      <c r="GB36" s="265"/>
      <c r="GC36" s="265"/>
      <c r="GD36" s="265"/>
      <c r="GE36" s="265"/>
      <c r="GF36" s="265"/>
      <c r="GG36" s="265"/>
      <c r="GH36" s="265"/>
      <c r="GI36" s="265"/>
      <c r="GJ36" s="265"/>
      <c r="GK36" s="265"/>
      <c r="GL36" s="265"/>
      <c r="GM36" s="265"/>
      <c r="GN36" s="265"/>
      <c r="GO36" s="265"/>
      <c r="GP36" s="265"/>
      <c r="GQ36" s="265"/>
      <c r="GR36" s="265"/>
      <c r="GS36" s="265"/>
      <c r="GT36" s="265"/>
      <c r="GU36" s="265"/>
      <c r="GV36" s="265"/>
      <c r="GW36" s="265"/>
      <c r="GX36" s="265"/>
      <c r="GY36" s="265"/>
      <c r="GZ36" s="265"/>
      <c r="HA36" s="265"/>
      <c r="HB36" s="265"/>
      <c r="HC36" s="265"/>
      <c r="HD36" s="265"/>
      <c r="HE36" s="265"/>
      <c r="HF36" s="265"/>
      <c r="HG36" s="265"/>
      <c r="HH36" s="265"/>
      <c r="HI36" s="265"/>
      <c r="HJ36" s="265"/>
      <c r="HK36" s="265"/>
      <c r="HL36" s="265"/>
      <c r="HM36" s="265"/>
      <c r="HN36" s="265"/>
      <c r="HO36" s="265"/>
      <c r="HP36" s="265"/>
      <c r="HQ36" s="265"/>
      <c r="HR36" s="265"/>
      <c r="HS36" s="265"/>
      <c r="HT36" s="265"/>
      <c r="HU36" s="265"/>
      <c r="HV36" s="265"/>
      <c r="HW36" s="265"/>
      <c r="HX36" s="265"/>
      <c r="HY36" s="265"/>
      <c r="HZ36" s="265"/>
      <c r="IA36" s="265"/>
      <c r="IB36" s="265"/>
      <c r="IC36" s="265"/>
      <c r="ID36" s="265"/>
      <c r="IE36" s="265"/>
      <c r="IF36" s="265"/>
      <c r="IG36" s="265"/>
      <c r="IH36" s="265"/>
      <c r="II36" s="265"/>
      <c r="IJ36" s="265"/>
      <c r="IK36" s="265"/>
      <c r="IL36" s="265"/>
      <c r="IM36" s="265"/>
      <c r="IN36" s="265"/>
      <c r="IO36" s="265"/>
      <c r="IP36" s="265"/>
      <c r="IQ36" s="265"/>
      <c r="IR36" s="265"/>
      <c r="IS36" s="265"/>
      <c r="IT36" s="265"/>
      <c r="IU36" s="265"/>
      <c r="IV36" s="265"/>
      <c r="IW36" s="265"/>
    </row>
    <row r="37" customFormat="false" ht="12.75" hidden="false" customHeight="false" outlineLevel="0" collapsed="false">
      <c r="A37" s="354" t="n">
        <v>37408</v>
      </c>
      <c r="B37" s="355" t="n">
        <v>42</v>
      </c>
      <c r="C37" s="356" t="n">
        <v>30.5</v>
      </c>
      <c r="D37" s="355" t="n">
        <v>28</v>
      </c>
      <c r="E37" s="356" t="n">
        <v>37</v>
      </c>
      <c r="F37" s="355" t="n">
        <v>38</v>
      </c>
      <c r="G37" s="356" t="n">
        <v>47</v>
      </c>
      <c r="H37" s="355"/>
      <c r="I37" s="356" t="n">
        <v>36.5</v>
      </c>
      <c r="J37" s="355"/>
      <c r="K37" s="356"/>
      <c r="L37" s="355"/>
      <c r="M37" s="356"/>
      <c r="N37" s="355"/>
      <c r="O37" s="356"/>
      <c r="Q37" s="355"/>
      <c r="R37" s="356" t="n">
        <v>45.5408963266726</v>
      </c>
      <c r="S37" s="357"/>
      <c r="T37" s="356"/>
      <c r="U37" s="358"/>
      <c r="V37" s="359"/>
      <c r="W37" s="358"/>
      <c r="X37" s="356"/>
      <c r="Y37" s="357"/>
      <c r="Z37" s="360"/>
      <c r="AB37" s="357"/>
      <c r="AC37" s="356"/>
      <c r="AD37" s="357"/>
      <c r="AE37" s="356"/>
      <c r="AF37" s="357"/>
      <c r="AG37" s="356"/>
      <c r="AI37" s="1"/>
      <c r="AJ37" s="15"/>
      <c r="AL37" s="2" t="n">
        <v>37987</v>
      </c>
      <c r="AM37" s="2" t="n">
        <v>3.319</v>
      </c>
      <c r="AN37" s="2" t="n">
        <v>1.04</v>
      </c>
      <c r="AO37" s="2" t="n">
        <v>4.359</v>
      </c>
      <c r="AP37" s="2" t="n">
        <v>0.035</v>
      </c>
      <c r="AQ37" s="2" t="n">
        <v>3.354</v>
      </c>
      <c r="AR37" s="2" t="n">
        <v>1.04</v>
      </c>
      <c r="AS37" s="2" t="n">
        <v>4.359</v>
      </c>
      <c r="AT37" s="2" t="n">
        <v>1.6</v>
      </c>
      <c r="AU37" s="2" t="n">
        <v>4.919</v>
      </c>
    </row>
    <row r="38" customFormat="false" ht="12.75" hidden="false" customHeight="false" outlineLevel="0" collapsed="false">
      <c r="A38" s="354" t="n">
        <v>37438</v>
      </c>
      <c r="B38" s="355" t="n">
        <v>50</v>
      </c>
      <c r="C38" s="356" t="n">
        <v>44</v>
      </c>
      <c r="D38" s="355" t="n">
        <v>41</v>
      </c>
      <c r="E38" s="356" t="n">
        <v>46</v>
      </c>
      <c r="F38" s="355" t="n">
        <v>45.75</v>
      </c>
      <c r="G38" s="356" t="n">
        <v>57</v>
      </c>
      <c r="H38" s="355"/>
      <c r="I38" s="356" t="n">
        <v>45.25</v>
      </c>
      <c r="J38" s="355"/>
      <c r="K38" s="356"/>
      <c r="L38" s="355"/>
      <c r="M38" s="356"/>
      <c r="N38" s="355"/>
      <c r="O38" s="356"/>
      <c r="Q38" s="355"/>
      <c r="R38" s="356" t="n">
        <v>48.2072105701923</v>
      </c>
      <c r="S38" s="357"/>
      <c r="T38" s="356"/>
      <c r="U38" s="358"/>
      <c r="V38" s="359"/>
      <c r="W38" s="358"/>
      <c r="X38" s="356"/>
      <c r="Y38" s="357"/>
      <c r="Z38" s="360"/>
      <c r="AB38" s="357"/>
      <c r="AC38" s="356"/>
      <c r="AD38" s="357"/>
      <c r="AE38" s="356"/>
      <c r="AF38" s="357"/>
      <c r="AG38" s="356"/>
      <c r="AI38" s="1"/>
      <c r="AJ38" s="15"/>
      <c r="AL38" s="2" t="n">
        <v>38018</v>
      </c>
      <c r="AM38" s="2" t="n">
        <v>3.348</v>
      </c>
      <c r="AN38" s="2" t="n">
        <v>1.04</v>
      </c>
      <c r="AO38" s="2" t="n">
        <v>4.388</v>
      </c>
      <c r="AP38" s="2" t="n">
        <v>0.035</v>
      </c>
      <c r="AQ38" s="2" t="n">
        <v>3.383</v>
      </c>
      <c r="AR38" s="2" t="n">
        <v>1.04</v>
      </c>
      <c r="AS38" s="2" t="n">
        <v>4.388</v>
      </c>
      <c r="AT38" s="2" t="n">
        <v>1.6</v>
      </c>
      <c r="AU38" s="2" t="n">
        <v>4.948</v>
      </c>
    </row>
    <row r="39" customFormat="false" ht="12.75" hidden="false" customHeight="false" outlineLevel="0" collapsed="false">
      <c r="A39" s="354" t="n">
        <v>37469</v>
      </c>
      <c r="B39" s="355" t="n">
        <v>58.5</v>
      </c>
      <c r="C39" s="356" t="n">
        <v>51</v>
      </c>
      <c r="D39" s="355" t="n">
        <v>48.5</v>
      </c>
      <c r="E39" s="356" t="n">
        <v>53</v>
      </c>
      <c r="F39" s="355" t="n">
        <v>53</v>
      </c>
      <c r="G39" s="356" t="n">
        <v>68.5</v>
      </c>
      <c r="H39" s="355"/>
      <c r="I39" s="356" t="n">
        <v>52.25</v>
      </c>
      <c r="J39" s="355"/>
      <c r="K39" s="356"/>
      <c r="L39" s="355"/>
      <c r="M39" s="356"/>
      <c r="N39" s="355"/>
      <c r="O39" s="356"/>
      <c r="Q39" s="355"/>
      <c r="R39" s="356" t="n">
        <v>49.049641055147</v>
      </c>
      <c r="S39" s="357"/>
      <c r="T39" s="356"/>
      <c r="U39" s="358"/>
      <c r="V39" s="359"/>
      <c r="W39" s="358"/>
      <c r="X39" s="356"/>
      <c r="Y39" s="357"/>
      <c r="Z39" s="360"/>
      <c r="AB39" s="357"/>
      <c r="AC39" s="356"/>
      <c r="AD39" s="357"/>
      <c r="AE39" s="356"/>
      <c r="AF39" s="357"/>
      <c r="AG39" s="356"/>
      <c r="AI39" s="1"/>
      <c r="AJ39" s="15"/>
      <c r="AL39" s="2" t="n">
        <v>38047</v>
      </c>
      <c r="AM39" s="2" t="n">
        <v>3.352</v>
      </c>
      <c r="AN39" s="2" t="n">
        <v>0.54</v>
      </c>
      <c r="AO39" s="2" t="n">
        <v>3.892</v>
      </c>
      <c r="AP39" s="2" t="n">
        <v>0.035</v>
      </c>
      <c r="AQ39" s="2" t="n">
        <v>3.387</v>
      </c>
      <c r="AR39" s="2" t="n">
        <v>0.54</v>
      </c>
      <c r="AS39" s="2" t="n">
        <v>3.892</v>
      </c>
      <c r="AT39" s="2" t="n">
        <v>0.71</v>
      </c>
      <c r="AU39" s="2" t="n">
        <v>4.062</v>
      </c>
    </row>
    <row r="40" customFormat="false" ht="12.75" hidden="false" customHeight="false" outlineLevel="0" collapsed="false">
      <c r="A40" s="354" t="n">
        <v>37500</v>
      </c>
      <c r="B40" s="355" t="n">
        <v>48</v>
      </c>
      <c r="C40" s="356" t="n">
        <v>45</v>
      </c>
      <c r="D40" s="355" t="n">
        <v>41.5</v>
      </c>
      <c r="E40" s="356" t="n">
        <v>44.5</v>
      </c>
      <c r="F40" s="355" t="n">
        <v>44.75</v>
      </c>
      <c r="G40" s="356" t="n">
        <v>55</v>
      </c>
      <c r="H40" s="355"/>
      <c r="I40" s="356" t="n">
        <v>40.25</v>
      </c>
      <c r="J40" s="355"/>
      <c r="K40" s="356"/>
      <c r="L40" s="355"/>
      <c r="M40" s="356"/>
      <c r="N40" s="355"/>
      <c r="O40" s="356"/>
      <c r="Q40" s="355"/>
      <c r="R40" s="356" t="n">
        <v>49.0011022079987</v>
      </c>
      <c r="S40" s="357"/>
      <c r="T40" s="356"/>
      <c r="U40" s="358"/>
      <c r="V40" s="359"/>
      <c r="W40" s="358"/>
      <c r="X40" s="356"/>
      <c r="Y40" s="357"/>
      <c r="Z40" s="360"/>
      <c r="AB40" s="357"/>
      <c r="AC40" s="356"/>
      <c r="AD40" s="357"/>
      <c r="AE40" s="356"/>
      <c r="AF40" s="357"/>
      <c r="AG40" s="356"/>
      <c r="AI40" s="1"/>
      <c r="AJ40" s="15"/>
      <c r="AL40" s="2" t="n">
        <v>38078</v>
      </c>
      <c r="AM40" s="2" t="n">
        <v>3.364</v>
      </c>
      <c r="AN40" s="2" t="n">
        <v>0.36</v>
      </c>
      <c r="AO40" s="2" t="n">
        <v>3.724</v>
      </c>
      <c r="AP40" s="2" t="n">
        <v>0.035</v>
      </c>
      <c r="AQ40" s="2" t="n">
        <v>3.399</v>
      </c>
      <c r="AR40" s="2" t="n">
        <v>0.36</v>
      </c>
      <c r="AS40" s="2" t="n">
        <v>3.724</v>
      </c>
      <c r="AT40" s="2" t="n">
        <v>0.38</v>
      </c>
      <c r="AU40" s="2" t="n">
        <v>3.744</v>
      </c>
    </row>
    <row r="41" customFormat="false" ht="12.75" hidden="false" customHeight="false" outlineLevel="0" collapsed="false">
      <c r="A41" s="354" t="n">
        <v>37530</v>
      </c>
      <c r="B41" s="355" t="n">
        <v>35.25</v>
      </c>
      <c r="C41" s="356" t="n">
        <v>35.5</v>
      </c>
      <c r="D41" s="355" t="n">
        <v>36</v>
      </c>
      <c r="E41" s="356" t="n">
        <v>38</v>
      </c>
      <c r="F41" s="355" t="n">
        <v>37.25</v>
      </c>
      <c r="G41" s="356" t="n">
        <v>37.75</v>
      </c>
      <c r="H41" s="355"/>
      <c r="I41" s="356" t="n">
        <v>36.25</v>
      </c>
      <c r="J41" s="355"/>
      <c r="K41" s="356"/>
      <c r="L41" s="355"/>
      <c r="M41" s="356"/>
      <c r="N41" s="355"/>
      <c r="O41" s="356"/>
      <c r="Q41" s="355"/>
      <c r="R41" s="356" t="n">
        <v>45.595879581737</v>
      </c>
      <c r="S41" s="357"/>
      <c r="T41" s="356"/>
      <c r="U41" s="358"/>
      <c r="V41" s="359"/>
      <c r="W41" s="358"/>
      <c r="X41" s="356"/>
      <c r="Y41" s="357"/>
      <c r="Z41" s="360"/>
      <c r="AB41" s="357"/>
      <c r="AC41" s="356"/>
      <c r="AD41" s="357"/>
      <c r="AE41" s="356"/>
      <c r="AF41" s="357"/>
      <c r="AG41" s="356"/>
      <c r="AI41" s="1"/>
      <c r="AJ41" s="15"/>
      <c r="AL41" s="2" t="n">
        <v>38108</v>
      </c>
      <c r="AM41" s="2" t="n">
        <v>3.535</v>
      </c>
      <c r="AN41" s="2" t="n">
        <v>0.325</v>
      </c>
      <c r="AO41" s="2" t="n">
        <v>3.86</v>
      </c>
      <c r="AP41" s="2" t="n">
        <v>0.035</v>
      </c>
      <c r="AQ41" s="2" t="n">
        <v>3.57</v>
      </c>
      <c r="AR41" s="2" t="n">
        <v>0.325</v>
      </c>
      <c r="AS41" s="2" t="n">
        <v>3.86</v>
      </c>
      <c r="AT41" s="2" t="n">
        <v>0.33</v>
      </c>
      <c r="AU41" s="2" t="n">
        <v>3.865</v>
      </c>
    </row>
    <row r="42" customFormat="false" ht="12.75" hidden="false" customHeight="false" outlineLevel="0" collapsed="false">
      <c r="A42" s="354" t="n">
        <v>37561</v>
      </c>
      <c r="B42" s="355" t="n">
        <v>33.75</v>
      </c>
      <c r="C42" s="356" t="n">
        <v>33.5</v>
      </c>
      <c r="D42" s="355" t="n">
        <v>34</v>
      </c>
      <c r="E42" s="356" t="n">
        <v>34.5</v>
      </c>
      <c r="F42" s="355" t="n">
        <v>36.75</v>
      </c>
      <c r="G42" s="356" t="n">
        <v>35.75</v>
      </c>
      <c r="H42" s="355"/>
      <c r="I42" s="356" t="n">
        <v>35.5</v>
      </c>
      <c r="J42" s="355"/>
      <c r="K42" s="356"/>
      <c r="L42" s="355"/>
      <c r="M42" s="356"/>
      <c r="N42" s="355"/>
      <c r="O42" s="356"/>
      <c r="Q42" s="355"/>
      <c r="R42" s="356" t="n">
        <v>50.3678711443149</v>
      </c>
      <c r="S42" s="357"/>
      <c r="T42" s="356"/>
      <c r="U42" s="358"/>
      <c r="V42" s="359"/>
      <c r="W42" s="358"/>
      <c r="X42" s="356"/>
      <c r="Y42" s="357"/>
      <c r="Z42" s="360"/>
      <c r="AB42" s="357"/>
      <c r="AC42" s="356"/>
      <c r="AD42" s="357"/>
      <c r="AE42" s="356"/>
      <c r="AF42" s="357"/>
      <c r="AG42" s="356"/>
      <c r="AI42" s="1"/>
      <c r="AJ42" s="15"/>
      <c r="AL42" s="2" t="n">
        <v>38139</v>
      </c>
      <c r="AM42" s="2" t="n">
        <v>3.692</v>
      </c>
      <c r="AN42" s="2" t="n">
        <v>0.335</v>
      </c>
      <c r="AO42" s="2" t="n">
        <v>4.027</v>
      </c>
      <c r="AP42" s="2" t="n">
        <v>0.035</v>
      </c>
      <c r="AQ42" s="2" t="n">
        <v>3.727</v>
      </c>
      <c r="AR42" s="2" t="n">
        <v>0.335</v>
      </c>
      <c r="AS42" s="2" t="n">
        <v>4.027</v>
      </c>
      <c r="AT42" s="2" t="n">
        <v>0.37</v>
      </c>
      <c r="AU42" s="2" t="n">
        <v>4.062</v>
      </c>
    </row>
    <row r="43" customFormat="false" ht="12.75" hidden="false" customHeight="false" outlineLevel="0" collapsed="false">
      <c r="A43" s="354" t="n">
        <v>37591</v>
      </c>
      <c r="B43" s="355" t="n">
        <v>34.5</v>
      </c>
      <c r="C43" s="356" t="n">
        <v>35.75</v>
      </c>
      <c r="D43" s="355" t="n">
        <v>36.25</v>
      </c>
      <c r="E43" s="356" t="n">
        <v>38.25</v>
      </c>
      <c r="F43" s="355" t="n">
        <v>38.75</v>
      </c>
      <c r="G43" s="356" t="n">
        <v>36.5</v>
      </c>
      <c r="H43" s="355"/>
      <c r="I43" s="356" t="n">
        <v>37.75</v>
      </c>
      <c r="J43" s="355"/>
      <c r="K43" s="356"/>
      <c r="L43" s="355"/>
      <c r="M43" s="356"/>
      <c r="N43" s="355"/>
      <c r="O43" s="356"/>
      <c r="Q43" s="355"/>
      <c r="R43" s="356" t="n">
        <v>54.0851331041389</v>
      </c>
      <c r="S43" s="357"/>
      <c r="T43" s="356"/>
      <c r="U43" s="358"/>
      <c r="V43" s="359"/>
      <c r="W43" s="358"/>
      <c r="X43" s="356"/>
      <c r="Y43" s="357"/>
      <c r="Z43" s="360"/>
      <c r="AB43" s="357"/>
      <c r="AC43" s="356"/>
      <c r="AD43" s="357"/>
      <c r="AE43" s="356"/>
      <c r="AF43" s="357"/>
      <c r="AG43" s="356"/>
      <c r="AI43" s="1"/>
      <c r="AJ43" s="15"/>
      <c r="AL43" s="2" t="n">
        <v>38169</v>
      </c>
      <c r="AM43" s="2" t="n">
        <v>3.747</v>
      </c>
      <c r="AN43" s="2" t="n">
        <v>0.45</v>
      </c>
      <c r="AO43" s="2" t="n">
        <v>4.197</v>
      </c>
      <c r="AP43" s="2" t="n">
        <v>0.035</v>
      </c>
      <c r="AQ43" s="2" t="n">
        <v>3.782</v>
      </c>
      <c r="AR43" s="2" t="n">
        <v>0.35</v>
      </c>
      <c r="AS43" s="2" t="n">
        <v>4.097</v>
      </c>
      <c r="AT43" s="2" t="n">
        <v>0.41</v>
      </c>
      <c r="AU43" s="2" t="n">
        <v>4.157</v>
      </c>
    </row>
    <row r="44" customFormat="false" ht="12.75" hidden="false" customHeight="false" outlineLevel="0" collapsed="false">
      <c r="A44" s="354" t="n">
        <v>37622</v>
      </c>
      <c r="B44" s="355" t="n">
        <v>35.25</v>
      </c>
      <c r="C44" s="356" t="n">
        <v>39.75</v>
      </c>
      <c r="D44" s="355" t="n">
        <v>40</v>
      </c>
      <c r="E44" s="356" t="n">
        <v>40</v>
      </c>
      <c r="F44" s="355" t="n">
        <v>39.5</v>
      </c>
      <c r="G44" s="356" t="n">
        <v>37.25</v>
      </c>
      <c r="H44" s="355"/>
      <c r="I44" s="356" t="n">
        <v>28.5</v>
      </c>
      <c r="J44" s="355"/>
      <c r="K44" s="356"/>
      <c r="L44" s="355"/>
      <c r="M44" s="356"/>
      <c r="N44" s="355"/>
      <c r="O44" s="356"/>
      <c r="Q44" s="355"/>
      <c r="R44" s="356" t="n">
        <v>49.2506280298266</v>
      </c>
      <c r="S44" s="357"/>
      <c r="T44" s="356"/>
      <c r="U44" s="358"/>
      <c r="V44" s="359"/>
      <c r="W44" s="358"/>
      <c r="X44" s="356"/>
      <c r="Y44" s="357"/>
      <c r="Z44" s="360"/>
      <c r="AB44" s="357"/>
      <c r="AC44" s="356"/>
      <c r="AD44" s="357"/>
      <c r="AE44" s="356"/>
      <c r="AF44" s="357"/>
      <c r="AG44" s="356"/>
      <c r="AI44" s="1"/>
      <c r="AJ44" s="15"/>
      <c r="AL44" s="2" t="n">
        <v>38200</v>
      </c>
      <c r="AM44" s="2" t="n">
        <v>3.632</v>
      </c>
      <c r="AN44" s="2" t="n">
        <v>0.45</v>
      </c>
      <c r="AO44" s="2" t="n">
        <v>4.082</v>
      </c>
      <c r="AP44" s="2" t="n">
        <v>0.13</v>
      </c>
      <c r="AQ44" s="2" t="n">
        <v>3.762</v>
      </c>
      <c r="AR44" s="2" t="n">
        <v>0.35</v>
      </c>
      <c r="AS44" s="2" t="n">
        <v>3.982</v>
      </c>
      <c r="AT44" s="2" t="n">
        <v>0.41</v>
      </c>
      <c r="AU44" s="2" t="n">
        <v>4.042</v>
      </c>
    </row>
    <row r="45" customFormat="false" ht="12.75" hidden="false" customHeight="false" outlineLevel="0" collapsed="false">
      <c r="A45" s="354" t="n">
        <v>37653</v>
      </c>
      <c r="B45" s="355" t="n">
        <v>34.75</v>
      </c>
      <c r="C45" s="356" t="n">
        <v>38.25</v>
      </c>
      <c r="D45" s="355" t="n">
        <v>38.5</v>
      </c>
      <c r="E45" s="356" t="n">
        <v>39</v>
      </c>
      <c r="F45" s="355" t="n">
        <v>38</v>
      </c>
      <c r="G45" s="356" t="n">
        <v>36.75</v>
      </c>
      <c r="H45" s="355"/>
      <c r="I45" s="356" t="n">
        <v>27.5</v>
      </c>
      <c r="J45" s="355"/>
      <c r="K45" s="356"/>
      <c r="L45" s="355"/>
      <c r="M45" s="356"/>
      <c r="N45" s="355"/>
      <c r="O45" s="356"/>
      <c r="Q45" s="355"/>
      <c r="R45" s="356" t="n">
        <v>47.771043507246</v>
      </c>
      <c r="S45" s="357"/>
      <c r="T45" s="356"/>
      <c r="U45" s="358"/>
      <c r="V45" s="359"/>
      <c r="W45" s="358"/>
      <c r="X45" s="356"/>
      <c r="Y45" s="357"/>
      <c r="Z45" s="360"/>
      <c r="AB45" s="357"/>
      <c r="AC45" s="356"/>
      <c r="AD45" s="357"/>
      <c r="AE45" s="356"/>
      <c r="AF45" s="357"/>
      <c r="AG45" s="356"/>
      <c r="AI45" s="1"/>
      <c r="AJ45" s="15"/>
      <c r="AL45" s="2" t="n">
        <v>38231</v>
      </c>
      <c r="AM45" s="2" t="n">
        <v>3.485</v>
      </c>
      <c r="AN45" s="2" t="n">
        <v>0.415</v>
      </c>
      <c r="AO45" s="2" t="n">
        <v>3.9</v>
      </c>
      <c r="AP45" s="2" t="n">
        <v>0.13</v>
      </c>
      <c r="AQ45" s="2" t="n">
        <v>3.615</v>
      </c>
      <c r="AR45" s="2" t="n">
        <v>0.315</v>
      </c>
      <c r="AS45" s="2" t="n">
        <v>3.8</v>
      </c>
      <c r="AT45" s="2" t="n">
        <v>0.36</v>
      </c>
      <c r="AU45" s="2" t="n">
        <v>3.845</v>
      </c>
    </row>
    <row r="46" customFormat="false" ht="12.75" hidden="false" customHeight="false" outlineLevel="0" collapsed="false">
      <c r="A46" s="354" t="n">
        <v>37681</v>
      </c>
      <c r="B46" s="355" t="n">
        <v>34.75</v>
      </c>
      <c r="C46" s="356" t="n">
        <v>34</v>
      </c>
      <c r="D46" s="355" t="n">
        <v>34</v>
      </c>
      <c r="E46" s="356" t="n">
        <v>37</v>
      </c>
      <c r="F46" s="355" t="n">
        <v>36.5</v>
      </c>
      <c r="G46" s="356" t="n">
        <v>36.75</v>
      </c>
      <c r="H46" s="355"/>
      <c r="I46" s="356" t="n">
        <v>25</v>
      </c>
      <c r="J46" s="355"/>
      <c r="K46" s="356"/>
      <c r="L46" s="355"/>
      <c r="M46" s="356"/>
      <c r="N46" s="355"/>
      <c r="O46" s="356"/>
      <c r="Q46" s="355"/>
      <c r="R46" s="356" t="n">
        <v>46.2115720216899</v>
      </c>
      <c r="S46" s="357"/>
      <c r="T46" s="356"/>
      <c r="U46" s="358"/>
      <c r="V46" s="359"/>
      <c r="W46" s="358"/>
      <c r="X46" s="356"/>
      <c r="Y46" s="357"/>
      <c r="Z46" s="360"/>
      <c r="AB46" s="357"/>
      <c r="AC46" s="356"/>
      <c r="AD46" s="357"/>
      <c r="AE46" s="356"/>
      <c r="AF46" s="357"/>
      <c r="AG46" s="356"/>
      <c r="AI46" s="1"/>
      <c r="AJ46" s="15"/>
      <c r="AL46" s="2" t="n">
        <v>38261</v>
      </c>
      <c r="AM46" s="2" t="n">
        <v>3.32</v>
      </c>
      <c r="AN46" s="2" t="n">
        <v>0.46</v>
      </c>
      <c r="AO46" s="2" t="n">
        <v>3.78</v>
      </c>
      <c r="AP46" s="2" t="n">
        <v>0.13</v>
      </c>
      <c r="AQ46" s="2" t="n">
        <v>3.45</v>
      </c>
      <c r="AR46" s="2" t="n">
        <v>0.36</v>
      </c>
      <c r="AS46" s="2" t="n">
        <v>3.68</v>
      </c>
      <c r="AT46" s="2" t="n">
        <v>0.4</v>
      </c>
      <c r="AU46" s="2" t="n">
        <v>3.72</v>
      </c>
    </row>
    <row r="47" customFormat="false" ht="12.75" hidden="false" customHeight="false" outlineLevel="0" collapsed="false">
      <c r="A47" s="354" t="n">
        <v>37712</v>
      </c>
      <c r="B47" s="355" t="n">
        <v>34.25</v>
      </c>
      <c r="C47" s="356" t="n">
        <v>34.25</v>
      </c>
      <c r="D47" s="355" t="n">
        <v>31</v>
      </c>
      <c r="E47" s="356" t="n">
        <v>35</v>
      </c>
      <c r="F47" s="355" t="n">
        <v>36</v>
      </c>
      <c r="G47" s="356" t="n">
        <v>36.25</v>
      </c>
      <c r="H47" s="355"/>
      <c r="I47" s="356" t="n">
        <v>23.5</v>
      </c>
      <c r="J47" s="355"/>
      <c r="K47" s="356"/>
      <c r="L47" s="355"/>
      <c r="M47" s="356"/>
      <c r="N47" s="355"/>
      <c r="O47" s="356"/>
      <c r="Q47" s="355"/>
      <c r="R47" s="356" t="n">
        <v>43.9638332927547</v>
      </c>
      <c r="S47" s="357"/>
      <c r="T47" s="356"/>
      <c r="U47" s="358"/>
      <c r="V47" s="359"/>
      <c r="W47" s="358"/>
      <c r="X47" s="356"/>
      <c r="Y47" s="357"/>
      <c r="Z47" s="360"/>
      <c r="AB47" s="357"/>
      <c r="AC47" s="356"/>
      <c r="AD47" s="357"/>
      <c r="AE47" s="356"/>
      <c r="AF47" s="357"/>
      <c r="AG47" s="356"/>
      <c r="AI47" s="1"/>
      <c r="AJ47" s="15"/>
      <c r="AL47" s="2" t="n">
        <v>38292</v>
      </c>
      <c r="AM47" s="2" t="n">
        <v>3.315</v>
      </c>
      <c r="AN47" s="2" t="n">
        <v>0.56</v>
      </c>
      <c r="AO47" s="2" t="n">
        <v>3.875</v>
      </c>
      <c r="AP47" s="2" t="n">
        <v>0.13</v>
      </c>
      <c r="AQ47" s="2" t="n">
        <v>3.445</v>
      </c>
      <c r="AR47" s="2" t="n">
        <v>0.46</v>
      </c>
      <c r="AS47" s="2" t="n">
        <v>3.775</v>
      </c>
      <c r="AT47" s="2" t="n">
        <v>0.725</v>
      </c>
      <c r="AU47" s="2" t="n">
        <v>4.04</v>
      </c>
    </row>
    <row r="48" customFormat="false" ht="12.75" hidden="false" customHeight="false" outlineLevel="0" collapsed="false">
      <c r="A48" s="354" t="n">
        <v>37742</v>
      </c>
      <c r="B48" s="355" t="n">
        <v>34.25</v>
      </c>
      <c r="C48" s="356" t="n">
        <v>30.75</v>
      </c>
      <c r="D48" s="355" t="n">
        <v>27.5</v>
      </c>
      <c r="E48" s="356" t="n">
        <v>35</v>
      </c>
      <c r="F48" s="355" t="n">
        <v>36.5</v>
      </c>
      <c r="G48" s="356" t="n">
        <v>36.25</v>
      </c>
      <c r="H48" s="355"/>
      <c r="I48" s="356" t="n">
        <v>24.5</v>
      </c>
      <c r="J48" s="355"/>
      <c r="K48" s="356"/>
      <c r="L48" s="355"/>
      <c r="M48" s="356"/>
      <c r="N48" s="355"/>
      <c r="O48" s="356"/>
      <c r="Q48" s="355"/>
      <c r="R48" s="356" t="n">
        <v>44.1226874001892</v>
      </c>
      <c r="S48" s="357"/>
      <c r="T48" s="356"/>
      <c r="U48" s="358"/>
      <c r="V48" s="359"/>
      <c r="W48" s="358"/>
      <c r="X48" s="356"/>
      <c r="Y48" s="357"/>
      <c r="Z48" s="360"/>
      <c r="AB48" s="357"/>
      <c r="AC48" s="356"/>
      <c r="AD48" s="357"/>
      <c r="AE48" s="356"/>
      <c r="AF48" s="357"/>
      <c r="AG48" s="356"/>
      <c r="AI48" s="1"/>
      <c r="AJ48" s="15"/>
      <c r="AL48" s="2" t="n">
        <v>38322</v>
      </c>
      <c r="AM48" s="2" t="n">
        <v>3.353</v>
      </c>
      <c r="AN48" s="2" t="n">
        <v>0.77</v>
      </c>
      <c r="AO48" s="2" t="n">
        <v>4.123</v>
      </c>
      <c r="AP48" s="2" t="n">
        <v>0.13</v>
      </c>
      <c r="AQ48" s="2" t="n">
        <v>3.483</v>
      </c>
      <c r="AR48" s="2" t="n">
        <v>0.77</v>
      </c>
      <c r="AS48" s="2" t="n">
        <v>4.123</v>
      </c>
      <c r="AT48" s="2" t="n">
        <v>0.98</v>
      </c>
      <c r="AU48" s="2" t="n">
        <v>4.333</v>
      </c>
    </row>
    <row r="49" customFormat="false" ht="12.75" hidden="false" customHeight="false" outlineLevel="0" collapsed="false">
      <c r="A49" s="354" t="n">
        <v>37773</v>
      </c>
      <c r="B49" s="355" t="n">
        <v>38.75</v>
      </c>
      <c r="C49" s="356" t="n">
        <v>32</v>
      </c>
      <c r="D49" s="355" t="n">
        <v>28.75</v>
      </c>
      <c r="E49" s="356" t="n">
        <v>39.5</v>
      </c>
      <c r="F49" s="355" t="n">
        <v>41</v>
      </c>
      <c r="G49" s="356" t="n">
        <v>43.25</v>
      </c>
      <c r="H49" s="355"/>
      <c r="I49" s="356" t="n">
        <v>28.5</v>
      </c>
      <c r="J49" s="355"/>
      <c r="K49" s="356"/>
      <c r="L49" s="355"/>
      <c r="M49" s="356"/>
      <c r="N49" s="355"/>
      <c r="O49" s="356"/>
      <c r="Q49" s="355"/>
      <c r="R49" s="356" t="n">
        <v>44.5933114462474</v>
      </c>
      <c r="S49" s="357"/>
      <c r="T49" s="356"/>
      <c r="U49" s="358"/>
      <c r="V49" s="359"/>
      <c r="W49" s="358"/>
      <c r="X49" s="356"/>
      <c r="Y49" s="357"/>
      <c r="Z49" s="360"/>
      <c r="AB49" s="357"/>
      <c r="AC49" s="356"/>
      <c r="AD49" s="357"/>
      <c r="AE49" s="356"/>
      <c r="AF49" s="357"/>
      <c r="AG49" s="356"/>
      <c r="AI49" s="1"/>
      <c r="AJ49" s="15"/>
      <c r="AL49" s="2" t="n">
        <v>38353</v>
      </c>
      <c r="AM49" s="2" t="n">
        <v>3.398</v>
      </c>
      <c r="AN49" s="2" t="n">
        <v>1.04</v>
      </c>
      <c r="AO49" s="2" t="n">
        <v>4.438</v>
      </c>
      <c r="AP49" s="2" t="n">
        <v>0.045</v>
      </c>
      <c r="AQ49" s="2" t="n">
        <v>3.443</v>
      </c>
      <c r="AR49" s="2" t="n">
        <v>1.04</v>
      </c>
      <c r="AS49" s="2" t="n">
        <v>4.438</v>
      </c>
      <c r="AT49" s="2" t="n">
        <v>1.615</v>
      </c>
      <c r="AU49" s="2" t="n">
        <v>5.013</v>
      </c>
    </row>
    <row r="50" customFormat="false" ht="12.75" hidden="false" customHeight="false" outlineLevel="0" collapsed="false">
      <c r="A50" s="354" t="n">
        <v>37803</v>
      </c>
      <c r="B50" s="355" t="n">
        <v>53.25</v>
      </c>
      <c r="C50" s="356" t="n">
        <v>51.5</v>
      </c>
      <c r="D50" s="355" t="n">
        <v>47</v>
      </c>
      <c r="E50" s="356" t="n">
        <v>49.5</v>
      </c>
      <c r="F50" s="355" t="n">
        <v>55</v>
      </c>
      <c r="G50" s="356" t="n">
        <v>59.25</v>
      </c>
      <c r="H50" s="355"/>
      <c r="I50" s="356" t="n">
        <v>38.75</v>
      </c>
      <c r="J50" s="355"/>
      <c r="K50" s="356"/>
      <c r="L50" s="355"/>
      <c r="M50" s="356"/>
      <c r="N50" s="355"/>
      <c r="O50" s="356"/>
      <c r="Q50" s="355"/>
      <c r="R50" s="356" t="n">
        <v>45.0003128502895</v>
      </c>
      <c r="S50" s="357"/>
      <c r="T50" s="356"/>
      <c r="U50" s="358"/>
      <c r="V50" s="359"/>
      <c r="W50" s="358"/>
      <c r="X50" s="356"/>
      <c r="Y50" s="357"/>
      <c r="Z50" s="360"/>
      <c r="AB50" s="357"/>
      <c r="AC50" s="356"/>
      <c r="AD50" s="357"/>
      <c r="AE50" s="356"/>
      <c r="AF50" s="357"/>
      <c r="AG50" s="356"/>
      <c r="AI50" s="1"/>
      <c r="AJ50" s="15"/>
      <c r="AL50" s="2" t="n">
        <v>38384</v>
      </c>
      <c r="AM50" s="2" t="n">
        <v>3.436</v>
      </c>
      <c r="AN50" s="2" t="n">
        <v>1.04</v>
      </c>
      <c r="AO50" s="2" t="n">
        <v>4.476</v>
      </c>
      <c r="AP50" s="2" t="n">
        <v>0.045</v>
      </c>
      <c r="AQ50" s="2" t="n">
        <v>3.481</v>
      </c>
      <c r="AR50" s="2" t="n">
        <v>1.04</v>
      </c>
      <c r="AS50" s="2" t="n">
        <v>4.476</v>
      </c>
      <c r="AT50" s="2" t="n">
        <v>1.615</v>
      </c>
      <c r="AU50" s="2" t="n">
        <v>5.051</v>
      </c>
    </row>
    <row r="51" customFormat="false" ht="12.75" hidden="false" customHeight="false" outlineLevel="0" collapsed="false">
      <c r="A51" s="354" t="n">
        <v>37834</v>
      </c>
      <c r="B51" s="355" t="n">
        <v>59.75</v>
      </c>
      <c r="C51" s="356" t="n">
        <v>58.5</v>
      </c>
      <c r="D51" s="355" t="n">
        <v>55</v>
      </c>
      <c r="E51" s="356" t="n">
        <v>58.5</v>
      </c>
      <c r="F51" s="355" t="n">
        <v>61.25</v>
      </c>
      <c r="G51" s="356" t="n">
        <v>67.75</v>
      </c>
      <c r="H51" s="355"/>
      <c r="I51" s="356" t="n">
        <v>47.5</v>
      </c>
      <c r="J51" s="355"/>
      <c r="K51" s="356"/>
      <c r="L51" s="355"/>
      <c r="M51" s="356"/>
      <c r="N51" s="355"/>
      <c r="O51" s="356"/>
      <c r="Q51" s="355"/>
      <c r="R51" s="356" t="n">
        <v>45.4530229983863</v>
      </c>
      <c r="S51" s="357"/>
      <c r="T51" s="356"/>
      <c r="U51" s="358"/>
      <c r="V51" s="359"/>
      <c r="W51" s="358"/>
      <c r="X51" s="356"/>
      <c r="Y51" s="357"/>
      <c r="Z51" s="360"/>
      <c r="AB51" s="357"/>
      <c r="AC51" s="356"/>
      <c r="AD51" s="357"/>
      <c r="AE51" s="356"/>
      <c r="AF51" s="357"/>
      <c r="AG51" s="356"/>
      <c r="AI51" s="1"/>
      <c r="AJ51" s="15"/>
      <c r="AL51" s="2" t="n">
        <v>38412</v>
      </c>
      <c r="AM51" s="2" t="n">
        <v>3.43</v>
      </c>
      <c r="AN51" s="2" t="n">
        <v>0.54</v>
      </c>
      <c r="AO51" s="2" t="n">
        <v>3.97</v>
      </c>
      <c r="AP51" s="2" t="n">
        <v>0.045</v>
      </c>
      <c r="AQ51" s="2" t="n">
        <v>3.475</v>
      </c>
      <c r="AR51" s="2" t="n">
        <v>0.54</v>
      </c>
      <c r="AS51" s="2" t="n">
        <v>3.97</v>
      </c>
      <c r="AT51" s="2" t="n">
        <v>0.715</v>
      </c>
      <c r="AU51" s="2" t="n">
        <v>4.145</v>
      </c>
    </row>
    <row r="52" customFormat="false" ht="12.75" hidden="false" customHeight="false" outlineLevel="0" collapsed="false">
      <c r="A52" s="354" t="n">
        <v>37865</v>
      </c>
      <c r="B52" s="355" t="n">
        <v>47.25</v>
      </c>
      <c r="C52" s="356" t="n">
        <v>49</v>
      </c>
      <c r="D52" s="355" t="n">
        <v>45.5</v>
      </c>
      <c r="E52" s="356" t="n">
        <v>53.5</v>
      </c>
      <c r="F52" s="355" t="n">
        <v>48.25</v>
      </c>
      <c r="G52" s="356" t="n">
        <v>53.25</v>
      </c>
      <c r="H52" s="355"/>
      <c r="I52" s="356" t="n">
        <v>37.5</v>
      </c>
      <c r="J52" s="355"/>
      <c r="K52" s="356"/>
      <c r="L52" s="355"/>
      <c r="M52" s="356"/>
      <c r="N52" s="355"/>
      <c r="O52" s="356"/>
      <c r="Q52" s="355"/>
      <c r="R52" s="356" t="n">
        <v>45.5139495971812</v>
      </c>
      <c r="S52" s="357"/>
      <c r="T52" s="356"/>
      <c r="U52" s="358"/>
      <c r="V52" s="359"/>
      <c r="W52" s="358"/>
      <c r="X52" s="356"/>
      <c r="Y52" s="357"/>
      <c r="Z52" s="360"/>
      <c r="AB52" s="357"/>
      <c r="AC52" s="356"/>
      <c r="AD52" s="357"/>
      <c r="AE52" s="356"/>
      <c r="AF52" s="357"/>
      <c r="AG52" s="356"/>
      <c r="AI52" s="1"/>
      <c r="AJ52" s="15"/>
      <c r="AL52" s="2" t="n">
        <v>38443</v>
      </c>
      <c r="AM52" s="2" t="n">
        <v>3.43</v>
      </c>
      <c r="AN52" s="2" t="n">
        <v>0.36</v>
      </c>
      <c r="AO52" s="2" t="n">
        <v>3.79</v>
      </c>
      <c r="AP52" s="2" t="n">
        <v>0.045</v>
      </c>
      <c r="AQ52" s="2" t="n">
        <v>3.475</v>
      </c>
      <c r="AR52" s="2" t="n">
        <v>0.36</v>
      </c>
      <c r="AS52" s="2" t="n">
        <v>3.79</v>
      </c>
      <c r="AT52" s="2" t="n">
        <v>0.38</v>
      </c>
      <c r="AU52" s="2" t="n">
        <v>3.81</v>
      </c>
    </row>
    <row r="53" customFormat="false" ht="12.75" hidden="false" customHeight="false" outlineLevel="0" collapsed="false">
      <c r="A53" s="354" t="n">
        <v>37895</v>
      </c>
      <c r="B53" s="355" t="n">
        <v>36.75</v>
      </c>
      <c r="C53" s="356" t="n">
        <v>38.75</v>
      </c>
      <c r="D53" s="355" t="n">
        <v>39</v>
      </c>
      <c r="E53" s="356" t="n">
        <v>39.75</v>
      </c>
      <c r="F53" s="355" t="n">
        <v>38</v>
      </c>
      <c r="G53" s="356" t="n">
        <v>39</v>
      </c>
      <c r="H53" s="355"/>
      <c r="I53" s="356" t="n">
        <v>28</v>
      </c>
      <c r="J53" s="355"/>
      <c r="K53" s="356"/>
      <c r="L53" s="355"/>
      <c r="M53" s="356"/>
      <c r="N53" s="355"/>
      <c r="O53" s="356"/>
      <c r="Q53" s="355"/>
      <c r="R53" s="356" t="n">
        <v>45.6998506661026</v>
      </c>
      <c r="S53" s="357"/>
      <c r="T53" s="356"/>
      <c r="U53" s="358"/>
      <c r="V53" s="359"/>
      <c r="W53" s="358"/>
      <c r="X53" s="356"/>
      <c r="Y53" s="357"/>
      <c r="Z53" s="360"/>
      <c r="AB53" s="357"/>
      <c r="AC53" s="356"/>
      <c r="AD53" s="357"/>
      <c r="AE53" s="356"/>
      <c r="AF53" s="357"/>
      <c r="AG53" s="356"/>
      <c r="AI53" s="1"/>
      <c r="AJ53" s="15"/>
      <c r="AL53" s="2" t="n">
        <v>38473</v>
      </c>
      <c r="AM53" s="2" t="n">
        <v>3.6</v>
      </c>
      <c r="AN53" s="2" t="n">
        <v>0.325</v>
      </c>
      <c r="AO53" s="2" t="n">
        <v>3.925</v>
      </c>
      <c r="AP53" s="2" t="n">
        <v>0.045</v>
      </c>
      <c r="AQ53" s="2" t="n">
        <v>3.645</v>
      </c>
      <c r="AR53" s="2" t="n">
        <v>0.325</v>
      </c>
      <c r="AS53" s="2" t="n">
        <v>3.925</v>
      </c>
      <c r="AT53" s="2" t="n">
        <v>0.33</v>
      </c>
      <c r="AU53" s="2" t="n">
        <v>3.93</v>
      </c>
    </row>
    <row r="54" customFormat="false" ht="12.75" hidden="false" customHeight="false" outlineLevel="0" collapsed="false">
      <c r="A54" s="354" t="n">
        <v>37926</v>
      </c>
      <c r="B54" s="355" t="n">
        <v>35.25</v>
      </c>
      <c r="C54" s="356" t="n">
        <v>34.75</v>
      </c>
      <c r="D54" s="355" t="n">
        <v>35</v>
      </c>
      <c r="E54" s="356" t="n">
        <v>37</v>
      </c>
      <c r="F54" s="355" t="n">
        <v>38.25</v>
      </c>
      <c r="G54" s="356" t="n">
        <v>37</v>
      </c>
      <c r="H54" s="355"/>
      <c r="I54" s="356" t="n">
        <v>25.5</v>
      </c>
      <c r="J54" s="355"/>
      <c r="K54" s="356"/>
      <c r="L54" s="355"/>
      <c r="M54" s="356"/>
      <c r="N54" s="355"/>
      <c r="O54" s="356"/>
      <c r="Q54" s="355"/>
      <c r="R54" s="356" t="n">
        <v>49.1504376331642</v>
      </c>
      <c r="S54" s="357"/>
      <c r="T54" s="356"/>
      <c r="U54" s="358"/>
      <c r="V54" s="359"/>
      <c r="W54" s="358"/>
      <c r="X54" s="356"/>
      <c r="Y54" s="357"/>
      <c r="Z54" s="360"/>
      <c r="AB54" s="357"/>
      <c r="AC54" s="356"/>
      <c r="AD54" s="357"/>
      <c r="AE54" s="356"/>
      <c r="AF54" s="357"/>
      <c r="AG54" s="356"/>
      <c r="AI54" s="1"/>
      <c r="AJ54" s="15"/>
      <c r="AL54" s="2" t="n">
        <v>38504</v>
      </c>
      <c r="AM54" s="2" t="n">
        <v>3.752</v>
      </c>
      <c r="AN54" s="2" t="n">
        <v>0.335</v>
      </c>
      <c r="AO54" s="2" t="n">
        <v>4.087</v>
      </c>
      <c r="AP54" s="2" t="n">
        <v>0.045</v>
      </c>
      <c r="AQ54" s="2" t="n">
        <v>3.797</v>
      </c>
      <c r="AR54" s="2" t="n">
        <v>0.335</v>
      </c>
      <c r="AS54" s="2" t="n">
        <v>4.087</v>
      </c>
      <c r="AT54" s="2" t="n">
        <v>0.37</v>
      </c>
      <c r="AU54" s="2" t="n">
        <v>4.122</v>
      </c>
    </row>
    <row r="55" customFormat="false" ht="12.75" hidden="false" customHeight="false" outlineLevel="0" collapsed="false">
      <c r="A55" s="354" t="n">
        <v>37956</v>
      </c>
      <c r="B55" s="2" t="n">
        <v>35.25</v>
      </c>
      <c r="C55" s="2" t="n">
        <v>37.25</v>
      </c>
      <c r="D55" s="2" t="n">
        <v>37.5</v>
      </c>
      <c r="E55" s="2" t="n">
        <v>40.25</v>
      </c>
      <c r="F55" s="2" t="n">
        <v>39</v>
      </c>
      <c r="G55" s="2" t="n">
        <v>36.75</v>
      </c>
      <c r="I55" s="2" t="n">
        <v>29</v>
      </c>
      <c r="R55" s="2" t="n">
        <v>51.5976284891781</v>
      </c>
      <c r="AI55" s="1"/>
      <c r="AJ55" s="15"/>
      <c r="AL55" s="2" t="n">
        <v>38534</v>
      </c>
      <c r="AM55" s="2" t="n">
        <v>3.8395</v>
      </c>
      <c r="AN55" s="2" t="n">
        <v>0.45</v>
      </c>
      <c r="AO55" s="2" t="n">
        <v>4.2895</v>
      </c>
      <c r="AP55" s="2" t="n">
        <v>0.045</v>
      </c>
      <c r="AQ55" s="2" t="n">
        <v>3.8845</v>
      </c>
      <c r="AR55" s="2" t="n">
        <v>0.35</v>
      </c>
      <c r="AS55" s="2" t="n">
        <v>4.1895</v>
      </c>
      <c r="AT55" s="2" t="n">
        <v>0.41</v>
      </c>
      <c r="AU55" s="2" t="n">
        <v>4.2495</v>
      </c>
    </row>
    <row r="56" customFormat="false" ht="12.75" hidden="false" customHeight="false" outlineLevel="0" collapsed="false">
      <c r="A56" s="354" t="n">
        <v>37987</v>
      </c>
      <c r="B56" s="2" t="n">
        <v>36.23</v>
      </c>
      <c r="C56" s="2" t="n">
        <v>40.27</v>
      </c>
      <c r="D56" s="2" t="n">
        <v>40.1</v>
      </c>
      <c r="E56" s="2" t="n">
        <v>40.75</v>
      </c>
      <c r="F56" s="2" t="n">
        <v>40.15</v>
      </c>
      <c r="G56" s="2" t="n">
        <v>38.43</v>
      </c>
      <c r="I56" s="2" t="n">
        <v>19.25</v>
      </c>
      <c r="R56" s="2" t="n">
        <v>49.9523156286909</v>
      </c>
      <c r="AI56" s="1"/>
      <c r="AJ56" s="15"/>
      <c r="AL56" s="2" t="n">
        <v>38565</v>
      </c>
      <c r="AM56" s="2" t="n">
        <v>3.7245</v>
      </c>
      <c r="AN56" s="2" t="n">
        <v>0.45</v>
      </c>
      <c r="AO56" s="2" t="n">
        <v>4.1745</v>
      </c>
      <c r="AP56" s="2" t="n">
        <v>0.13</v>
      </c>
      <c r="AQ56" s="2" t="n">
        <v>3.8545</v>
      </c>
      <c r="AR56" s="2" t="n">
        <v>0.35</v>
      </c>
      <c r="AS56" s="2" t="n">
        <v>4.0745</v>
      </c>
      <c r="AT56" s="2" t="n">
        <v>0.41</v>
      </c>
      <c r="AU56" s="2" t="n">
        <v>4.1345</v>
      </c>
    </row>
    <row r="57" customFormat="false" ht="12.75" hidden="false" customHeight="false" outlineLevel="0" collapsed="false">
      <c r="A57" s="354" t="n">
        <v>38018</v>
      </c>
      <c r="B57" s="2" t="n">
        <v>35.8</v>
      </c>
      <c r="C57" s="2" t="n">
        <v>38.98</v>
      </c>
      <c r="D57" s="2" t="n">
        <v>38.81</v>
      </c>
      <c r="E57" s="2" t="n">
        <v>39.89</v>
      </c>
      <c r="F57" s="2" t="n">
        <v>38.87</v>
      </c>
      <c r="G57" s="2" t="n">
        <v>38</v>
      </c>
      <c r="I57" s="2" t="n">
        <v>21.5</v>
      </c>
      <c r="R57" s="2" t="n">
        <v>48.2343200254431</v>
      </c>
      <c r="AI57" s="1"/>
      <c r="AJ57" s="15"/>
      <c r="AL57" s="2" t="n">
        <v>38596</v>
      </c>
      <c r="AM57" s="2" t="n">
        <v>3.5775</v>
      </c>
      <c r="AN57" s="2" t="n">
        <v>0.415</v>
      </c>
      <c r="AO57" s="2" t="n">
        <v>3.9925</v>
      </c>
      <c r="AP57" s="2" t="n">
        <v>0.13</v>
      </c>
      <c r="AQ57" s="2" t="n">
        <v>3.7075</v>
      </c>
      <c r="AR57" s="2" t="n">
        <v>0.315</v>
      </c>
      <c r="AS57" s="2" t="n">
        <v>3.8925</v>
      </c>
      <c r="AT57" s="2" t="n">
        <v>0.36</v>
      </c>
      <c r="AU57" s="2" t="n">
        <v>3.9375</v>
      </c>
    </row>
    <row r="58" customFormat="false" ht="12.75" hidden="false" customHeight="false" outlineLevel="0" collapsed="false">
      <c r="A58" s="354" t="n">
        <v>38047</v>
      </c>
      <c r="B58" s="2" t="n">
        <v>35.8</v>
      </c>
      <c r="C58" s="2" t="n">
        <v>35.32</v>
      </c>
      <c r="D58" s="2" t="n">
        <v>34.95</v>
      </c>
      <c r="E58" s="2" t="n">
        <v>38.17</v>
      </c>
      <c r="F58" s="2" t="n">
        <v>37.58</v>
      </c>
      <c r="G58" s="2" t="n">
        <v>38</v>
      </c>
      <c r="I58" s="2" t="n">
        <v>18.5</v>
      </c>
      <c r="R58" s="2" t="n">
        <v>46.0402840636463</v>
      </c>
      <c r="AI58" s="1"/>
      <c r="AJ58" s="15"/>
      <c r="AL58" s="2" t="n">
        <v>38626</v>
      </c>
      <c r="AM58" s="2" t="n">
        <v>3.4125</v>
      </c>
      <c r="AN58" s="2" t="n">
        <v>0.46</v>
      </c>
      <c r="AO58" s="2" t="n">
        <v>3.8725</v>
      </c>
      <c r="AP58" s="2" t="n">
        <v>0.13</v>
      </c>
      <c r="AQ58" s="2" t="n">
        <v>3.5425</v>
      </c>
      <c r="AR58" s="2" t="n">
        <v>0.36</v>
      </c>
      <c r="AS58" s="2" t="n">
        <v>3.7725</v>
      </c>
      <c r="AT58" s="2" t="n">
        <v>0.4</v>
      </c>
      <c r="AU58" s="2" t="n">
        <v>3.8125</v>
      </c>
    </row>
    <row r="59" customFormat="false" ht="12.75" hidden="false" customHeight="false" outlineLevel="0" collapsed="false">
      <c r="A59" s="354" t="n">
        <v>38078</v>
      </c>
      <c r="B59" s="2" t="n">
        <v>35.37</v>
      </c>
      <c r="C59" s="2" t="n">
        <v>35.54</v>
      </c>
      <c r="D59" s="2" t="n">
        <v>32.38</v>
      </c>
      <c r="E59" s="2" t="n">
        <v>36.45</v>
      </c>
      <c r="F59" s="2" t="n">
        <v>37.16</v>
      </c>
      <c r="G59" s="2" t="n">
        <v>37.57</v>
      </c>
      <c r="I59" s="2" t="n">
        <v>26.5</v>
      </c>
      <c r="R59" s="2" t="n">
        <v>42.9864597238055</v>
      </c>
      <c r="AI59" s="1"/>
      <c r="AJ59" s="15"/>
      <c r="AL59" s="2" t="n">
        <v>38657</v>
      </c>
      <c r="AM59" s="2" t="n">
        <v>3.4075</v>
      </c>
      <c r="AN59" s="2" t="n">
        <v>0.56</v>
      </c>
      <c r="AO59" s="2" t="n">
        <v>3.9675</v>
      </c>
      <c r="AP59" s="2" t="n">
        <v>0.13</v>
      </c>
      <c r="AQ59" s="2" t="n">
        <v>3.5375</v>
      </c>
      <c r="AR59" s="2" t="n">
        <v>0.46</v>
      </c>
      <c r="AS59" s="2" t="n">
        <v>3.8675</v>
      </c>
      <c r="AT59" s="2" t="n">
        <v>0.73</v>
      </c>
      <c r="AU59" s="2" t="n">
        <v>4.1375</v>
      </c>
    </row>
    <row r="60" customFormat="false" ht="12.75" hidden="false" customHeight="false" outlineLevel="0" collapsed="false">
      <c r="A60" s="354" t="n">
        <v>38108</v>
      </c>
      <c r="B60" s="2" t="n">
        <v>35.37</v>
      </c>
      <c r="C60" s="2" t="n">
        <v>32.53</v>
      </c>
      <c r="D60" s="2" t="n">
        <v>29.38</v>
      </c>
      <c r="E60" s="2" t="n">
        <v>36.45</v>
      </c>
      <c r="F60" s="2" t="n">
        <v>37.59</v>
      </c>
      <c r="G60" s="2" t="n">
        <v>37.57</v>
      </c>
      <c r="I60" s="2" t="n">
        <v>26.5</v>
      </c>
      <c r="R60" s="2" t="n">
        <v>42.9110653422317</v>
      </c>
      <c r="AI60" s="1"/>
      <c r="AJ60" s="15"/>
      <c r="AL60" s="2" t="n">
        <v>38687</v>
      </c>
      <c r="AM60" s="2" t="n">
        <v>3.4455</v>
      </c>
      <c r="AN60" s="2" t="n">
        <v>0.77</v>
      </c>
      <c r="AO60" s="2" t="n">
        <v>4.2155</v>
      </c>
      <c r="AP60" s="2" t="n">
        <v>0.13</v>
      </c>
      <c r="AQ60" s="2" t="n">
        <v>3.5755</v>
      </c>
      <c r="AR60" s="2" t="n">
        <v>0.77</v>
      </c>
      <c r="AS60" s="2" t="n">
        <v>4.2155</v>
      </c>
      <c r="AT60" s="2" t="n">
        <v>0.98</v>
      </c>
      <c r="AU60" s="2" t="n">
        <v>4.4255</v>
      </c>
    </row>
    <row r="61" customFormat="false" ht="12.75" hidden="false" customHeight="false" outlineLevel="0" collapsed="false">
      <c r="A61" s="354" t="n">
        <v>38139</v>
      </c>
      <c r="B61" s="2" t="n">
        <v>39.23</v>
      </c>
      <c r="C61" s="2" t="n">
        <v>33.6</v>
      </c>
      <c r="D61" s="2" t="n">
        <v>30.45</v>
      </c>
      <c r="E61" s="2" t="n">
        <v>40.32</v>
      </c>
      <c r="F61" s="2" t="n">
        <v>41.44</v>
      </c>
      <c r="G61" s="2" t="n">
        <v>43.56</v>
      </c>
      <c r="I61" s="2" t="n">
        <v>32.5</v>
      </c>
      <c r="R61" s="2" t="n">
        <v>43.4747670620599</v>
      </c>
      <c r="AI61" s="1"/>
      <c r="AJ61" s="15"/>
      <c r="AL61" s="2" t="n">
        <v>38718</v>
      </c>
      <c r="AM61" s="2" t="n">
        <v>3.4905</v>
      </c>
      <c r="AN61" s="2" t="n">
        <v>1.04</v>
      </c>
      <c r="AO61" s="2" t="n">
        <v>4.5305</v>
      </c>
      <c r="AP61" s="2" t="n">
        <v>0.045</v>
      </c>
      <c r="AQ61" s="2" t="n">
        <v>3.5355</v>
      </c>
      <c r="AR61" s="2" t="n">
        <v>1.04</v>
      </c>
      <c r="AS61" s="2" t="n">
        <v>4.5305</v>
      </c>
      <c r="AT61" s="2" t="n">
        <v>1.6</v>
      </c>
      <c r="AU61" s="2" t="n">
        <v>5.0905</v>
      </c>
    </row>
    <row r="62" customFormat="false" ht="12.75" hidden="false" customHeight="false" outlineLevel="0" collapsed="false">
      <c r="A62" s="354" t="n">
        <v>38169</v>
      </c>
      <c r="B62" s="2" t="n">
        <v>51.64</v>
      </c>
      <c r="C62" s="2" t="n">
        <v>50.39</v>
      </c>
      <c r="D62" s="2" t="n">
        <v>46.11</v>
      </c>
      <c r="E62" s="2" t="n">
        <v>48.91</v>
      </c>
      <c r="F62" s="2" t="n">
        <v>53.41</v>
      </c>
      <c r="G62" s="2" t="n">
        <v>57.24</v>
      </c>
      <c r="I62" s="2" t="n">
        <v>36.5</v>
      </c>
      <c r="R62" s="2" t="n">
        <v>44.1444095397154</v>
      </c>
      <c r="AI62" s="1"/>
      <c r="AJ62" s="15"/>
      <c r="AL62" s="2" t="n">
        <v>38749</v>
      </c>
      <c r="AM62" s="2" t="n">
        <v>3.5285</v>
      </c>
      <c r="AN62" s="2" t="n">
        <v>1.04</v>
      </c>
      <c r="AO62" s="2" t="n">
        <v>4.5685</v>
      </c>
      <c r="AP62" s="2" t="n">
        <v>0.045</v>
      </c>
      <c r="AQ62" s="2" t="n">
        <v>3.5735</v>
      </c>
      <c r="AR62" s="2" t="n">
        <v>1.04</v>
      </c>
      <c r="AS62" s="2" t="n">
        <v>4.5685</v>
      </c>
      <c r="AT62" s="2" t="n">
        <v>1.6</v>
      </c>
      <c r="AU62" s="2" t="n">
        <v>5.1285</v>
      </c>
    </row>
    <row r="63" customFormat="false" ht="12.75" hidden="false" customHeight="false" outlineLevel="0" collapsed="false">
      <c r="A63" s="354" t="n">
        <v>38200</v>
      </c>
      <c r="B63" s="2" t="n">
        <v>57.21</v>
      </c>
      <c r="C63" s="2" t="n">
        <v>56.41</v>
      </c>
      <c r="D63" s="2" t="n">
        <v>52.97</v>
      </c>
      <c r="E63" s="2" t="n">
        <v>56.65</v>
      </c>
      <c r="F63" s="2" t="n">
        <v>58.75</v>
      </c>
      <c r="G63" s="2" t="n">
        <v>64.51</v>
      </c>
      <c r="I63" s="2" t="n">
        <v>45.5</v>
      </c>
      <c r="R63" s="2" t="n">
        <v>44.7122319150304</v>
      </c>
      <c r="AI63" s="1"/>
      <c r="AJ63" s="15"/>
      <c r="AL63" s="2" t="n">
        <v>38777</v>
      </c>
      <c r="AM63" s="2" t="n">
        <v>3.5225</v>
      </c>
      <c r="AN63" s="2" t="n">
        <v>0.54</v>
      </c>
      <c r="AO63" s="2" t="n">
        <v>4.0625</v>
      </c>
      <c r="AP63" s="2" t="n">
        <v>0.045</v>
      </c>
      <c r="AQ63" s="2" t="n">
        <v>3.5675</v>
      </c>
      <c r="AR63" s="2" t="n">
        <v>0.54</v>
      </c>
      <c r="AS63" s="2" t="n">
        <v>4.0625</v>
      </c>
      <c r="AT63" s="2" t="n">
        <v>0.72</v>
      </c>
      <c r="AU63" s="2" t="n">
        <v>4.2425</v>
      </c>
    </row>
    <row r="64" customFormat="false" ht="12.75" hidden="false" customHeight="false" outlineLevel="0" collapsed="false">
      <c r="A64" s="354" t="n">
        <v>38231</v>
      </c>
      <c r="B64" s="2" t="n">
        <v>46.51</v>
      </c>
      <c r="C64" s="2" t="n">
        <v>48.24</v>
      </c>
      <c r="D64" s="2" t="n">
        <v>44.82</v>
      </c>
      <c r="E64" s="2" t="n">
        <v>52.35</v>
      </c>
      <c r="F64" s="2" t="n">
        <v>47.64</v>
      </c>
      <c r="G64" s="2" t="n">
        <v>52.11</v>
      </c>
      <c r="I64" s="2" t="n">
        <v>29.25</v>
      </c>
      <c r="R64" s="2" t="n">
        <v>44.6254615934613</v>
      </c>
      <c r="AI64" s="1"/>
      <c r="AJ64" s="15"/>
      <c r="AL64" s="2" t="n">
        <v>38808</v>
      </c>
      <c r="AM64" s="2" t="n">
        <v>3.5225</v>
      </c>
      <c r="AN64" s="2" t="n">
        <v>0.36</v>
      </c>
      <c r="AO64" s="2" t="n">
        <v>3.8825</v>
      </c>
      <c r="AP64" s="2" t="n">
        <v>0.045</v>
      </c>
      <c r="AQ64" s="2" t="n">
        <v>3.5675</v>
      </c>
      <c r="AR64" s="2" t="n">
        <v>0.36</v>
      </c>
      <c r="AS64" s="2" t="n">
        <v>3.8825</v>
      </c>
      <c r="AT64" s="2" t="n">
        <v>0.38</v>
      </c>
      <c r="AU64" s="2" t="n">
        <v>3.9025</v>
      </c>
    </row>
    <row r="65" customFormat="false" ht="12.75" hidden="false" customHeight="false" outlineLevel="0" collapsed="false">
      <c r="A65" s="354" t="n">
        <v>38261</v>
      </c>
      <c r="B65" s="2" t="n">
        <v>37.52</v>
      </c>
      <c r="C65" s="2" t="n">
        <v>39.42</v>
      </c>
      <c r="D65" s="2" t="n">
        <v>39.25</v>
      </c>
      <c r="E65" s="2" t="n">
        <v>40.54</v>
      </c>
      <c r="F65" s="2" t="n">
        <v>38.88</v>
      </c>
      <c r="G65" s="2" t="n">
        <v>39.93</v>
      </c>
      <c r="I65" s="2" t="n">
        <v>30.5</v>
      </c>
      <c r="R65" s="2" t="n">
        <v>44.6300830283929</v>
      </c>
      <c r="AI65" s="1"/>
      <c r="AJ65" s="15"/>
      <c r="AL65" s="2" t="n">
        <v>38838</v>
      </c>
      <c r="AM65" s="2" t="n">
        <v>3.6925</v>
      </c>
      <c r="AN65" s="2" t="n">
        <v>0.325</v>
      </c>
      <c r="AO65" s="2" t="n">
        <v>4.0175</v>
      </c>
      <c r="AP65" s="2" t="n">
        <v>0.045</v>
      </c>
      <c r="AQ65" s="2" t="n">
        <v>3.7375</v>
      </c>
      <c r="AR65" s="2" t="n">
        <v>0.325</v>
      </c>
      <c r="AS65" s="2" t="n">
        <v>4.0175</v>
      </c>
      <c r="AT65" s="2" t="n">
        <v>0.33</v>
      </c>
      <c r="AU65" s="2" t="n">
        <v>4.0225</v>
      </c>
    </row>
    <row r="66" customFormat="false" ht="12.75" hidden="false" customHeight="false" outlineLevel="0" collapsed="false">
      <c r="A66" s="354" t="n">
        <v>38292</v>
      </c>
      <c r="B66" s="2" t="n">
        <v>36.23</v>
      </c>
      <c r="C66" s="2" t="n">
        <v>35.98</v>
      </c>
      <c r="D66" s="2" t="n">
        <v>35.82</v>
      </c>
      <c r="E66" s="2" t="n">
        <v>38</v>
      </c>
      <c r="F66" s="2" t="n">
        <v>39.09</v>
      </c>
      <c r="G66" s="2" t="n">
        <v>38.21</v>
      </c>
      <c r="I66" s="2" t="n">
        <v>26</v>
      </c>
      <c r="R66" s="2" t="n">
        <v>47.7537825278773</v>
      </c>
      <c r="AI66" s="1"/>
      <c r="AJ66" s="15"/>
      <c r="AL66" s="2" t="n">
        <v>38869</v>
      </c>
      <c r="AM66" s="2" t="n">
        <v>3.8445</v>
      </c>
      <c r="AN66" s="2" t="n">
        <v>0.335</v>
      </c>
      <c r="AO66" s="2" t="n">
        <v>4.1795</v>
      </c>
      <c r="AP66" s="2" t="n">
        <v>0.045</v>
      </c>
      <c r="AQ66" s="2" t="n">
        <v>3.8895</v>
      </c>
      <c r="AR66" s="2" t="n">
        <v>0.335</v>
      </c>
      <c r="AS66" s="2" t="n">
        <v>4.1795</v>
      </c>
      <c r="AT66" s="2" t="n">
        <v>0.37</v>
      </c>
      <c r="AU66" s="2" t="n">
        <v>4.2145</v>
      </c>
    </row>
    <row r="67" customFormat="false" ht="12.75" hidden="false" customHeight="false" outlineLevel="0" collapsed="false">
      <c r="A67" s="354" t="n">
        <v>38322</v>
      </c>
      <c r="B67" s="2" t="n">
        <v>36.23</v>
      </c>
      <c r="C67" s="2" t="n">
        <v>38.13</v>
      </c>
      <c r="D67" s="2" t="n">
        <v>37.96</v>
      </c>
      <c r="E67" s="2" t="n">
        <v>40.97</v>
      </c>
      <c r="F67" s="2" t="n">
        <v>39.73</v>
      </c>
      <c r="G67" s="2" t="n">
        <v>38</v>
      </c>
      <c r="I67" s="2" t="n">
        <v>28.75</v>
      </c>
      <c r="R67" s="2" t="n">
        <v>50.0041715896157</v>
      </c>
      <c r="AI67" s="1"/>
      <c r="AJ67" s="15"/>
      <c r="AL67" s="2" t="n">
        <v>38899</v>
      </c>
      <c r="AM67" s="2" t="n">
        <v>3.9345</v>
      </c>
      <c r="AN67" s="2" t="n">
        <v>0.45</v>
      </c>
      <c r="AO67" s="2" t="n">
        <v>4.3845</v>
      </c>
      <c r="AP67" s="2" t="n">
        <v>0.045</v>
      </c>
      <c r="AQ67" s="2" t="n">
        <v>3.9795</v>
      </c>
      <c r="AR67" s="2" t="n">
        <v>0.35</v>
      </c>
      <c r="AS67" s="2" t="n">
        <v>4.2845</v>
      </c>
      <c r="AT67" s="2" t="n">
        <v>0.41</v>
      </c>
      <c r="AU67" s="2" t="n">
        <v>4.3445</v>
      </c>
    </row>
    <row r="68" customFormat="false" ht="12.75" hidden="false" customHeight="false" outlineLevel="0" collapsed="false">
      <c r="A68" s="354" t="n">
        <v>38353</v>
      </c>
      <c r="B68" s="2" t="n">
        <v>37.1</v>
      </c>
      <c r="C68" s="2" t="n">
        <v>40.76</v>
      </c>
      <c r="D68" s="2" t="n">
        <v>40.23</v>
      </c>
      <c r="E68" s="2" t="n">
        <v>41.45</v>
      </c>
      <c r="F68" s="2" t="n">
        <v>40.79</v>
      </c>
      <c r="G68" s="2" t="n">
        <v>39.42</v>
      </c>
      <c r="I68" s="2" t="n">
        <v>19.25</v>
      </c>
      <c r="R68" s="2" t="n">
        <v>48.7302549816078</v>
      </c>
      <c r="AI68" s="1"/>
      <c r="AJ68" s="15"/>
      <c r="AL68" s="2" t="n">
        <v>38930</v>
      </c>
      <c r="AM68" s="2" t="n">
        <v>3.8195</v>
      </c>
      <c r="AN68" s="2" t="n">
        <v>0.45</v>
      </c>
      <c r="AO68" s="2" t="n">
        <v>4.2695</v>
      </c>
      <c r="AP68" s="2" t="n">
        <v>0.13</v>
      </c>
      <c r="AQ68" s="2" t="n">
        <v>3.9495</v>
      </c>
      <c r="AR68" s="2" t="n">
        <v>0.35</v>
      </c>
      <c r="AS68" s="2" t="n">
        <v>4.1695</v>
      </c>
      <c r="AT68" s="2" t="n">
        <v>0.41</v>
      </c>
      <c r="AU68" s="2" t="n">
        <v>4.2295</v>
      </c>
    </row>
    <row r="69" customFormat="false" ht="12.75" hidden="false" customHeight="false" outlineLevel="0" collapsed="false">
      <c r="A69" s="354" t="n">
        <v>38384</v>
      </c>
      <c r="B69" s="2" t="n">
        <v>36.74</v>
      </c>
      <c r="C69" s="2" t="n">
        <v>39.66</v>
      </c>
      <c r="D69" s="2" t="n">
        <v>39.13</v>
      </c>
      <c r="E69" s="2" t="n">
        <v>40.71</v>
      </c>
      <c r="F69" s="2" t="n">
        <v>39.69</v>
      </c>
      <c r="G69" s="2" t="n">
        <v>39.06</v>
      </c>
      <c r="I69" s="2" t="n">
        <v>21.5</v>
      </c>
      <c r="R69" s="2" t="n">
        <v>47.0966175589332</v>
      </c>
      <c r="AI69" s="1"/>
      <c r="AJ69" s="15"/>
      <c r="AL69" s="2" t="n">
        <v>38961</v>
      </c>
      <c r="AM69" s="2" t="n">
        <v>3.6725</v>
      </c>
      <c r="AN69" s="2" t="n">
        <v>0.415</v>
      </c>
      <c r="AO69" s="2" t="n">
        <v>4.0875</v>
      </c>
      <c r="AP69" s="2" t="n">
        <v>0.13</v>
      </c>
      <c r="AQ69" s="2" t="n">
        <v>3.8025</v>
      </c>
      <c r="AR69" s="2" t="n">
        <v>0.315</v>
      </c>
      <c r="AS69" s="2" t="n">
        <v>3.9875</v>
      </c>
      <c r="AT69" s="2" t="n">
        <v>0.36</v>
      </c>
      <c r="AU69" s="2" t="n">
        <v>4.0325</v>
      </c>
    </row>
    <row r="70" customFormat="false" ht="12.75" hidden="false" customHeight="false" outlineLevel="0" collapsed="false">
      <c r="A70" s="354" t="n">
        <v>38412</v>
      </c>
      <c r="B70" s="2" t="n">
        <v>36.74</v>
      </c>
      <c r="C70" s="2" t="n">
        <v>36.52</v>
      </c>
      <c r="D70" s="2" t="n">
        <v>35.82</v>
      </c>
      <c r="E70" s="2" t="n">
        <v>39.24</v>
      </c>
      <c r="F70" s="2" t="n">
        <v>38.6</v>
      </c>
      <c r="G70" s="2" t="n">
        <v>39.06</v>
      </c>
      <c r="I70" s="2" t="n">
        <v>18.5</v>
      </c>
      <c r="R70" s="2" t="n">
        <v>45.0120015747283</v>
      </c>
      <c r="AI70" s="1"/>
      <c r="AJ70" s="15"/>
      <c r="AL70" s="2" t="n">
        <v>38991</v>
      </c>
      <c r="AM70" s="2" t="n">
        <v>3.5075</v>
      </c>
      <c r="AN70" s="2" t="n">
        <v>0.46</v>
      </c>
      <c r="AO70" s="2" t="n">
        <v>3.9675</v>
      </c>
      <c r="AP70" s="2" t="n">
        <v>0.13</v>
      </c>
      <c r="AQ70" s="2" t="n">
        <v>3.6375</v>
      </c>
      <c r="AR70" s="2" t="n">
        <v>0.36</v>
      </c>
      <c r="AS70" s="2" t="n">
        <v>3.8675</v>
      </c>
      <c r="AT70" s="2" t="n">
        <v>0.4</v>
      </c>
      <c r="AU70" s="2" t="n">
        <v>3.9075</v>
      </c>
    </row>
    <row r="71" customFormat="false" ht="12.75" hidden="false" customHeight="false" outlineLevel="0" collapsed="false">
      <c r="A71" s="354" t="n">
        <v>38443</v>
      </c>
      <c r="B71" s="2" t="n">
        <v>36.37</v>
      </c>
      <c r="C71" s="2" t="n">
        <v>36.71</v>
      </c>
      <c r="D71" s="2" t="n">
        <v>33.61</v>
      </c>
      <c r="E71" s="2" t="n">
        <v>37.76</v>
      </c>
      <c r="F71" s="2" t="n">
        <v>38.23</v>
      </c>
      <c r="G71" s="2" t="n">
        <v>38.69</v>
      </c>
      <c r="I71" s="2" t="n">
        <v>25.5</v>
      </c>
      <c r="R71" s="2" t="n">
        <v>41.9706545358761</v>
      </c>
      <c r="AI71" s="1"/>
      <c r="AJ71" s="15"/>
      <c r="AL71" s="2" t="n">
        <v>39022</v>
      </c>
      <c r="AM71" s="2" t="n">
        <v>3.5025</v>
      </c>
      <c r="AN71" s="2" t="n">
        <v>0.56</v>
      </c>
      <c r="AO71" s="2" t="n">
        <v>4.0625</v>
      </c>
      <c r="AP71" s="2" t="n">
        <v>0.13</v>
      </c>
      <c r="AQ71" s="2" t="n">
        <v>3.6325</v>
      </c>
      <c r="AR71" s="2" t="n">
        <v>0.46</v>
      </c>
      <c r="AS71" s="2" t="n">
        <v>3.9625</v>
      </c>
      <c r="AT71" s="2" t="n">
        <v>0.73</v>
      </c>
      <c r="AU71" s="2" t="n">
        <v>4.2325</v>
      </c>
    </row>
    <row r="72" customFormat="false" ht="12.75" hidden="false" customHeight="false" outlineLevel="0" collapsed="false">
      <c r="A72" s="354" t="n">
        <v>38473</v>
      </c>
      <c r="B72" s="2" t="n">
        <v>36.37</v>
      </c>
      <c r="C72" s="2" t="n">
        <v>34.12</v>
      </c>
      <c r="D72" s="2" t="n">
        <v>31.04</v>
      </c>
      <c r="E72" s="2" t="n">
        <v>37.76</v>
      </c>
      <c r="F72" s="2" t="n">
        <v>38.6</v>
      </c>
      <c r="G72" s="2" t="n">
        <v>38.69</v>
      </c>
      <c r="I72" s="2" t="n">
        <v>25.5</v>
      </c>
      <c r="R72" s="2" t="n">
        <v>41.898140431752</v>
      </c>
      <c r="AI72" s="1"/>
      <c r="AJ72" s="15"/>
      <c r="AL72" s="2" t="n">
        <v>39052</v>
      </c>
      <c r="AM72" s="2" t="n">
        <v>3.5405</v>
      </c>
      <c r="AN72" s="2" t="n">
        <v>0.77</v>
      </c>
      <c r="AO72" s="2" t="n">
        <v>4.3105</v>
      </c>
      <c r="AP72" s="2" t="n">
        <v>0.13</v>
      </c>
      <c r="AQ72" s="2" t="n">
        <v>3.6705</v>
      </c>
      <c r="AR72" s="2" t="n">
        <v>0.77</v>
      </c>
      <c r="AS72" s="2" t="n">
        <v>4.3105</v>
      </c>
      <c r="AT72" s="2" t="n">
        <v>0.98</v>
      </c>
      <c r="AU72" s="2" t="n">
        <v>4.5205</v>
      </c>
    </row>
    <row r="73" customFormat="false" ht="12.75" hidden="false" customHeight="false" outlineLevel="0" collapsed="false">
      <c r="A73" s="354" t="n">
        <v>38504</v>
      </c>
      <c r="B73" s="2" t="n">
        <v>39.67</v>
      </c>
      <c r="C73" s="2" t="n">
        <v>35.05</v>
      </c>
      <c r="D73" s="2" t="n">
        <v>31.96</v>
      </c>
      <c r="E73" s="2" t="n">
        <v>41.09</v>
      </c>
      <c r="F73" s="2" t="n">
        <v>41.89</v>
      </c>
      <c r="G73" s="2" t="n">
        <v>43.8</v>
      </c>
      <c r="I73" s="2" t="n">
        <v>30.5</v>
      </c>
      <c r="R73" s="2" t="n">
        <v>42.4324200713725</v>
      </c>
      <c r="AI73" s="1"/>
      <c r="AJ73" s="15"/>
      <c r="AL73" s="2" t="n">
        <v>39083</v>
      </c>
      <c r="AM73" s="2" t="n">
        <v>3.5855</v>
      </c>
      <c r="AN73" s="2" t="n">
        <v>1.04</v>
      </c>
      <c r="AO73" s="2" t="n">
        <v>4.6255</v>
      </c>
      <c r="AP73" s="2" t="n">
        <v>0.045</v>
      </c>
      <c r="AQ73" s="2" t="n">
        <v>3.6305</v>
      </c>
      <c r="AR73" s="2" t="n">
        <v>1.04</v>
      </c>
      <c r="AS73" s="2" t="n">
        <v>4.6255</v>
      </c>
      <c r="AT73" s="2" t="n">
        <v>1.6</v>
      </c>
      <c r="AU73" s="2" t="n">
        <v>5.1855</v>
      </c>
    </row>
    <row r="74" customFormat="false" ht="12.75" hidden="false" customHeight="false" outlineLevel="0" collapsed="false">
      <c r="A74" s="354" t="n">
        <v>38534</v>
      </c>
      <c r="B74" s="2" t="n">
        <v>50.31</v>
      </c>
      <c r="C74" s="2" t="n">
        <v>49.5</v>
      </c>
      <c r="D74" s="2" t="n">
        <v>45.39</v>
      </c>
      <c r="E74" s="2" t="n">
        <v>48.47</v>
      </c>
      <c r="F74" s="2" t="n">
        <v>52.14</v>
      </c>
      <c r="G74" s="2" t="n">
        <v>55.51</v>
      </c>
      <c r="I74" s="2" t="n">
        <v>27.5</v>
      </c>
      <c r="R74" s="2" t="n">
        <v>43.0674439814478</v>
      </c>
      <c r="AI74" s="1"/>
      <c r="AJ74" s="15"/>
      <c r="AL74" s="2" t="n">
        <v>39114</v>
      </c>
      <c r="AM74" s="2" t="n">
        <v>3.6235</v>
      </c>
      <c r="AN74" s="2" t="n">
        <v>1.04</v>
      </c>
      <c r="AO74" s="2" t="n">
        <v>4.6635</v>
      </c>
      <c r="AP74" s="2" t="n">
        <v>0.045</v>
      </c>
      <c r="AQ74" s="2" t="n">
        <v>3.6685</v>
      </c>
      <c r="AR74" s="2" t="n">
        <v>1.04</v>
      </c>
      <c r="AS74" s="2" t="n">
        <v>4.6635</v>
      </c>
      <c r="AT74" s="2" t="n">
        <v>1.6</v>
      </c>
      <c r="AU74" s="2" t="n">
        <v>5.2235</v>
      </c>
    </row>
    <row r="75" customFormat="false" ht="12.75" hidden="false" customHeight="false" outlineLevel="0" collapsed="false">
      <c r="A75" s="354" t="n">
        <v>38565</v>
      </c>
      <c r="B75" s="2" t="n">
        <v>55.08</v>
      </c>
      <c r="C75" s="2" t="n">
        <v>54.69</v>
      </c>
      <c r="D75" s="2" t="n">
        <v>51.27</v>
      </c>
      <c r="E75" s="2" t="n">
        <v>55.11</v>
      </c>
      <c r="F75" s="2" t="n">
        <v>56.72</v>
      </c>
      <c r="G75" s="2" t="n">
        <v>61.72</v>
      </c>
      <c r="I75" s="2" t="n">
        <v>36.5</v>
      </c>
      <c r="R75" s="2" t="n">
        <v>43.6056092455922</v>
      </c>
      <c r="AI75" s="1"/>
      <c r="AJ75" s="15"/>
      <c r="AL75" s="2" t="n">
        <v>39142</v>
      </c>
      <c r="AM75" s="2" t="n">
        <v>3.6175</v>
      </c>
      <c r="AN75" s="2" t="n">
        <v>0.54</v>
      </c>
      <c r="AO75" s="2" t="n">
        <v>4.1575</v>
      </c>
      <c r="AP75" s="2" t="n">
        <v>0.045</v>
      </c>
      <c r="AQ75" s="2" t="n">
        <v>3.6625</v>
      </c>
      <c r="AR75" s="2" t="n">
        <v>0.54</v>
      </c>
      <c r="AS75" s="2" t="n">
        <v>4.1575</v>
      </c>
      <c r="AT75" s="2" t="n">
        <v>0.72</v>
      </c>
      <c r="AU75" s="2" t="n">
        <v>4.3375</v>
      </c>
    </row>
    <row r="76" customFormat="false" ht="12.75" hidden="false" customHeight="false" outlineLevel="0" collapsed="false">
      <c r="A76" s="354" t="n">
        <v>38596</v>
      </c>
      <c r="B76" s="2" t="n">
        <v>45.91</v>
      </c>
      <c r="C76" s="2" t="n">
        <v>47.66</v>
      </c>
      <c r="D76" s="2" t="n">
        <v>44.29</v>
      </c>
      <c r="E76" s="2" t="n">
        <v>51.42</v>
      </c>
      <c r="F76" s="2" t="n">
        <v>47.2</v>
      </c>
      <c r="G76" s="2" t="n">
        <v>51.11</v>
      </c>
      <c r="I76" s="2" t="n">
        <v>23.25</v>
      </c>
      <c r="R76" s="2" t="n">
        <v>43.5225177454394</v>
      </c>
      <c r="AI76" s="1"/>
      <c r="AJ76" s="15"/>
      <c r="AL76" s="2" t="n">
        <v>39173</v>
      </c>
      <c r="AM76" s="2" t="n">
        <v>3.6175</v>
      </c>
      <c r="AN76" s="2" t="n">
        <v>0.36</v>
      </c>
      <c r="AO76" s="2" t="n">
        <v>3.9775</v>
      </c>
      <c r="AP76" s="2" t="n">
        <v>0.045</v>
      </c>
      <c r="AQ76" s="2" t="n">
        <v>3.6625</v>
      </c>
      <c r="AR76" s="2" t="n">
        <v>0.36</v>
      </c>
      <c r="AS76" s="2" t="n">
        <v>3.9775</v>
      </c>
      <c r="AT76" s="2" t="n">
        <v>0.38</v>
      </c>
      <c r="AU76" s="2" t="n">
        <v>3.9975</v>
      </c>
    </row>
    <row r="77" customFormat="false" ht="12.75" hidden="false" customHeight="false" outlineLevel="0" collapsed="false">
      <c r="A77" s="354" t="n">
        <v>38626</v>
      </c>
      <c r="B77" s="2" t="n">
        <v>38.21</v>
      </c>
      <c r="C77" s="2" t="n">
        <v>40.07</v>
      </c>
      <c r="D77" s="2" t="n">
        <v>39.5</v>
      </c>
      <c r="E77" s="2" t="n">
        <v>41.27</v>
      </c>
      <c r="F77" s="2" t="n">
        <v>39.7</v>
      </c>
      <c r="G77" s="2" t="n">
        <v>40.71</v>
      </c>
      <c r="I77" s="2" t="n">
        <v>27.5</v>
      </c>
      <c r="R77" s="2" t="n">
        <v>43.525332299741</v>
      </c>
      <c r="AI77" s="1"/>
      <c r="AJ77" s="15"/>
      <c r="AL77" s="2" t="n">
        <v>39203</v>
      </c>
      <c r="AM77" s="2" t="n">
        <v>3.7875</v>
      </c>
      <c r="AN77" s="2" t="n">
        <v>0.325</v>
      </c>
      <c r="AO77" s="2" t="n">
        <v>4.1125</v>
      </c>
      <c r="AP77" s="2" t="n">
        <v>0.045</v>
      </c>
      <c r="AQ77" s="2" t="n">
        <v>3.8325</v>
      </c>
      <c r="AR77" s="2" t="n">
        <v>0.325</v>
      </c>
      <c r="AS77" s="2" t="n">
        <v>4.1125</v>
      </c>
      <c r="AT77" s="2" t="n">
        <v>0.33</v>
      </c>
      <c r="AU77" s="2" t="n">
        <v>4.1175</v>
      </c>
    </row>
    <row r="78" customFormat="false" ht="12.75" hidden="false" customHeight="false" outlineLevel="0" collapsed="false">
      <c r="A78" s="354" t="n">
        <v>38657</v>
      </c>
      <c r="B78" s="2" t="n">
        <v>37.11</v>
      </c>
      <c r="C78" s="2" t="n">
        <v>37.11</v>
      </c>
      <c r="D78" s="2" t="n">
        <v>36.56</v>
      </c>
      <c r="E78" s="2" t="n">
        <v>38.92</v>
      </c>
      <c r="F78" s="2" t="n">
        <v>39.88</v>
      </c>
      <c r="G78" s="2" t="n">
        <v>39.25</v>
      </c>
      <c r="I78" s="2" t="n">
        <v>23.5</v>
      </c>
      <c r="R78" s="2" t="n">
        <v>46.5675456931854</v>
      </c>
      <c r="AI78" s="1"/>
      <c r="AJ78" s="15"/>
      <c r="AL78" s="2" t="n">
        <v>39234</v>
      </c>
      <c r="AM78" s="2" t="n">
        <v>3.9395</v>
      </c>
      <c r="AN78" s="2" t="n">
        <v>0.335</v>
      </c>
      <c r="AO78" s="2" t="n">
        <v>4.2745</v>
      </c>
      <c r="AP78" s="2" t="n">
        <v>0.045</v>
      </c>
      <c r="AQ78" s="2" t="n">
        <v>3.9845</v>
      </c>
      <c r="AR78" s="2" t="n">
        <v>0.335</v>
      </c>
      <c r="AS78" s="2" t="n">
        <v>4.2745</v>
      </c>
      <c r="AT78" s="2" t="n">
        <v>0.37</v>
      </c>
      <c r="AU78" s="2" t="n">
        <v>4.3095</v>
      </c>
    </row>
    <row r="79" customFormat="false" ht="12.75" hidden="false" customHeight="false" outlineLevel="0" collapsed="false">
      <c r="A79" s="354" t="n">
        <v>38687</v>
      </c>
      <c r="B79" s="2" t="n">
        <v>37.11</v>
      </c>
      <c r="C79" s="2" t="n">
        <v>38.97</v>
      </c>
      <c r="D79" s="2" t="n">
        <v>38.4</v>
      </c>
      <c r="E79" s="2" t="n">
        <v>41.64</v>
      </c>
      <c r="F79" s="2" t="n">
        <v>40.43</v>
      </c>
      <c r="G79" s="2" t="n">
        <v>39.07</v>
      </c>
      <c r="I79" s="2" t="n">
        <v>26.25</v>
      </c>
      <c r="R79" s="2" t="n">
        <v>48.7207057912619</v>
      </c>
      <c r="AI79" s="1"/>
      <c r="AJ79" s="15"/>
      <c r="AL79" s="2" t="n">
        <v>39264</v>
      </c>
      <c r="AM79" s="2" t="n">
        <v>4.032</v>
      </c>
      <c r="AN79" s="2" t="n">
        <v>0.45</v>
      </c>
      <c r="AO79" s="2" t="n">
        <v>4.482</v>
      </c>
      <c r="AP79" s="2" t="n">
        <v>0.045</v>
      </c>
      <c r="AQ79" s="2" t="n">
        <v>4.077</v>
      </c>
      <c r="AR79" s="2" t="n">
        <v>0.35</v>
      </c>
      <c r="AS79" s="2" t="n">
        <v>4.382</v>
      </c>
      <c r="AT79" s="2" t="n">
        <v>0.41</v>
      </c>
      <c r="AU79" s="2" t="n">
        <v>4.442</v>
      </c>
    </row>
    <row r="80" customFormat="false" ht="12.75" hidden="false" customHeight="false" outlineLevel="0" collapsed="false">
      <c r="A80" s="354" t="n">
        <v>38718</v>
      </c>
      <c r="B80" s="2" t="n">
        <v>37.9</v>
      </c>
      <c r="C80" s="2" t="n">
        <v>41.51</v>
      </c>
      <c r="D80" s="2" t="n">
        <v>40.46</v>
      </c>
      <c r="E80" s="2" t="n">
        <v>41.99</v>
      </c>
      <c r="F80" s="2" t="n">
        <v>41.33</v>
      </c>
      <c r="G80" s="2" t="n">
        <v>40.32</v>
      </c>
      <c r="I80" s="2" t="n">
        <v>19.5</v>
      </c>
      <c r="R80" s="2" t="n">
        <v>44.2141102265254</v>
      </c>
      <c r="AI80" s="1"/>
      <c r="AJ80" s="15"/>
      <c r="AL80" s="2" t="n">
        <v>39295</v>
      </c>
      <c r="AM80" s="2" t="n">
        <v>3.917</v>
      </c>
      <c r="AN80" s="2" t="n">
        <v>0.45</v>
      </c>
      <c r="AO80" s="2" t="n">
        <v>4.367</v>
      </c>
      <c r="AP80" s="2" t="n">
        <v>0.13</v>
      </c>
      <c r="AQ80" s="2" t="n">
        <v>4.047</v>
      </c>
      <c r="AR80" s="2" t="n">
        <v>0.35</v>
      </c>
      <c r="AS80" s="2" t="n">
        <v>4.267</v>
      </c>
      <c r="AT80" s="2" t="n">
        <v>0.41</v>
      </c>
      <c r="AU80" s="2" t="n">
        <v>4.327</v>
      </c>
    </row>
    <row r="81" customFormat="false" ht="12.75" hidden="false" customHeight="false" outlineLevel="0" collapsed="false">
      <c r="A81" s="354" t="n">
        <v>38749</v>
      </c>
      <c r="B81" s="2" t="n">
        <v>37.58</v>
      </c>
      <c r="C81" s="2" t="n">
        <v>40.5</v>
      </c>
      <c r="D81" s="2" t="n">
        <v>39.46</v>
      </c>
      <c r="E81" s="2" t="n">
        <v>41.32</v>
      </c>
      <c r="F81" s="2" t="n">
        <v>40.39</v>
      </c>
      <c r="G81" s="2" t="n">
        <v>40</v>
      </c>
      <c r="I81" s="2" t="n">
        <v>21.75</v>
      </c>
      <c r="R81" s="2" t="n">
        <v>42.796296329648</v>
      </c>
      <c r="AI81" s="1"/>
      <c r="AJ81" s="15"/>
      <c r="AL81" s="2" t="n">
        <v>39326</v>
      </c>
      <c r="AM81" s="2" t="n">
        <v>3.77</v>
      </c>
      <c r="AN81" s="2" t="n">
        <v>0.415</v>
      </c>
      <c r="AO81" s="2" t="n">
        <v>4.185</v>
      </c>
      <c r="AP81" s="2" t="n">
        <v>0.13</v>
      </c>
      <c r="AQ81" s="2" t="n">
        <v>3.9</v>
      </c>
      <c r="AR81" s="2" t="n">
        <v>0.315</v>
      </c>
      <c r="AS81" s="2" t="n">
        <v>4.085</v>
      </c>
      <c r="AT81" s="2" t="n">
        <v>0.36</v>
      </c>
      <c r="AU81" s="2" t="n">
        <v>4.13</v>
      </c>
    </row>
    <row r="82" customFormat="false" ht="12.75" hidden="false" customHeight="false" outlineLevel="0" collapsed="false">
      <c r="A82" s="354" t="n">
        <v>38777</v>
      </c>
      <c r="B82" s="2" t="n">
        <v>37.58</v>
      </c>
      <c r="C82" s="2" t="n">
        <v>37.62</v>
      </c>
      <c r="D82" s="2" t="n">
        <v>36.45</v>
      </c>
      <c r="E82" s="2" t="n">
        <v>39.98</v>
      </c>
      <c r="F82" s="2" t="n">
        <v>39.46</v>
      </c>
      <c r="G82" s="2" t="n">
        <v>40</v>
      </c>
      <c r="I82" s="2" t="n">
        <v>18.75</v>
      </c>
      <c r="R82" s="2" t="n">
        <v>40.9759230362183</v>
      </c>
      <c r="AI82" s="1"/>
      <c r="AJ82" s="15"/>
      <c r="AL82" s="2" t="n">
        <v>39356</v>
      </c>
      <c r="AM82" s="2" t="n">
        <v>3.605</v>
      </c>
      <c r="AN82" s="2" t="n">
        <v>0.46</v>
      </c>
      <c r="AO82" s="2" t="n">
        <v>4.065</v>
      </c>
      <c r="AP82" s="2" t="n">
        <v>0.13</v>
      </c>
      <c r="AQ82" s="2" t="n">
        <v>3.735</v>
      </c>
      <c r="AR82" s="2" t="n">
        <v>0.36</v>
      </c>
      <c r="AS82" s="2" t="n">
        <v>3.965</v>
      </c>
      <c r="AT82" s="2" t="n">
        <v>0.4</v>
      </c>
      <c r="AU82" s="2" t="n">
        <v>4.005</v>
      </c>
    </row>
    <row r="83" customFormat="false" ht="12.75" hidden="false" customHeight="false" outlineLevel="0" collapsed="false">
      <c r="A83" s="354" t="n">
        <v>38808</v>
      </c>
      <c r="B83" s="2" t="n">
        <v>37.27</v>
      </c>
      <c r="C83" s="2" t="n">
        <v>37.8</v>
      </c>
      <c r="D83" s="2" t="n">
        <v>34.45</v>
      </c>
      <c r="E83" s="2" t="n">
        <v>38.64</v>
      </c>
      <c r="F83" s="2" t="n">
        <v>39.15</v>
      </c>
      <c r="G83" s="2" t="n">
        <v>39.69</v>
      </c>
      <c r="I83" s="2" t="n">
        <v>25.75</v>
      </c>
      <c r="R83" s="2" t="n">
        <v>38.2432207196183</v>
      </c>
      <c r="AI83" s="1"/>
      <c r="AJ83" s="15"/>
      <c r="AL83" s="2" t="n">
        <v>39387</v>
      </c>
      <c r="AM83" s="2" t="n">
        <v>3.6</v>
      </c>
      <c r="AN83" s="2" t="n">
        <v>0.56</v>
      </c>
      <c r="AO83" s="2" t="n">
        <v>4.16</v>
      </c>
      <c r="AP83" s="2" t="n">
        <v>0.13</v>
      </c>
      <c r="AQ83" s="2" t="n">
        <v>3.73</v>
      </c>
      <c r="AR83" s="2" t="n">
        <v>0.46</v>
      </c>
      <c r="AS83" s="2" t="n">
        <v>4.06</v>
      </c>
      <c r="AT83" s="2" t="n">
        <v>0.73</v>
      </c>
      <c r="AU83" s="2" t="n">
        <v>4.33</v>
      </c>
    </row>
    <row r="84" customFormat="false" ht="12.75" hidden="false" customHeight="false" outlineLevel="0" collapsed="false">
      <c r="A84" s="354" t="n">
        <v>38838</v>
      </c>
      <c r="B84" s="2" t="n">
        <v>37.27</v>
      </c>
      <c r="C84" s="2" t="n">
        <v>35.43</v>
      </c>
      <c r="D84" s="2" t="n">
        <v>32.11</v>
      </c>
      <c r="E84" s="2" t="n">
        <v>38.64</v>
      </c>
      <c r="F84" s="2" t="n">
        <v>39.46</v>
      </c>
      <c r="G84" s="2" t="n">
        <v>39.69</v>
      </c>
      <c r="I84" s="2" t="n">
        <v>25.75</v>
      </c>
      <c r="R84" s="2" t="n">
        <v>38.1983896799064</v>
      </c>
      <c r="AI84" s="1"/>
      <c r="AJ84" s="15"/>
      <c r="AL84" s="2" t="n">
        <v>39417</v>
      </c>
      <c r="AM84" s="2" t="n">
        <v>3.638</v>
      </c>
      <c r="AN84" s="2" t="n">
        <v>0.77</v>
      </c>
      <c r="AO84" s="2" t="n">
        <v>4.408</v>
      </c>
      <c r="AP84" s="2" t="n">
        <v>0.13</v>
      </c>
      <c r="AQ84" s="2" t="n">
        <v>3.768</v>
      </c>
      <c r="AR84" s="2" t="n">
        <v>0.77</v>
      </c>
      <c r="AS84" s="2" t="n">
        <v>4.408</v>
      </c>
      <c r="AT84" s="2" t="n">
        <v>0.98</v>
      </c>
      <c r="AU84" s="2" t="n">
        <v>4.618</v>
      </c>
    </row>
    <row r="85" customFormat="false" ht="12.75" hidden="false" customHeight="false" outlineLevel="0" collapsed="false">
      <c r="A85" s="354" t="n">
        <v>38869</v>
      </c>
      <c r="B85" s="2" t="n">
        <v>40.1</v>
      </c>
      <c r="C85" s="2" t="n">
        <v>36.29</v>
      </c>
      <c r="D85" s="2" t="n">
        <v>32.95</v>
      </c>
      <c r="E85" s="2" t="n">
        <v>41.66</v>
      </c>
      <c r="F85" s="2" t="n">
        <v>42.28</v>
      </c>
      <c r="G85" s="2" t="n">
        <v>44.06</v>
      </c>
      <c r="I85" s="2" t="n">
        <v>30.75</v>
      </c>
      <c r="R85" s="2" t="n">
        <v>38.6929979335002</v>
      </c>
      <c r="AI85" s="1"/>
      <c r="AJ85" s="15"/>
      <c r="AL85" s="2" t="n">
        <v>39448</v>
      </c>
      <c r="AM85" s="2" t="n">
        <v>3.683</v>
      </c>
      <c r="AN85" s="2" t="n">
        <v>1.04</v>
      </c>
      <c r="AO85" s="2" t="n">
        <v>4.723</v>
      </c>
      <c r="AP85" s="2" t="n">
        <v>0.045</v>
      </c>
      <c r="AQ85" s="2" t="n">
        <v>3.728</v>
      </c>
      <c r="AR85" s="2" t="n">
        <v>1.04</v>
      </c>
      <c r="AS85" s="2" t="n">
        <v>4.723</v>
      </c>
      <c r="AT85" s="2" t="n">
        <v>1.6</v>
      </c>
      <c r="AU85" s="2" t="n">
        <v>5.283</v>
      </c>
    </row>
    <row r="86" customFormat="false" ht="12.75" hidden="false" customHeight="false" outlineLevel="0" collapsed="false">
      <c r="A86" s="354" t="n">
        <v>38899</v>
      </c>
      <c r="B86" s="2" t="n">
        <v>49.21</v>
      </c>
      <c r="C86" s="2" t="n">
        <v>49.54</v>
      </c>
      <c r="D86" s="2" t="n">
        <v>45.14</v>
      </c>
      <c r="E86" s="2" t="n">
        <v>48.37</v>
      </c>
      <c r="F86" s="2" t="n">
        <v>51.04</v>
      </c>
      <c r="G86" s="2" t="n">
        <v>54.07</v>
      </c>
      <c r="I86" s="2" t="n">
        <v>27.75</v>
      </c>
      <c r="R86" s="2" t="n">
        <v>39.2756810430185</v>
      </c>
      <c r="AI86" s="1"/>
      <c r="AJ86" s="15"/>
      <c r="AL86" s="2" t="n">
        <v>39479</v>
      </c>
      <c r="AM86" s="2" t="n">
        <v>3.721</v>
      </c>
      <c r="AN86" s="2" t="n">
        <v>1.04</v>
      </c>
      <c r="AO86" s="2" t="n">
        <v>4.761</v>
      </c>
      <c r="AP86" s="2" t="n">
        <v>0.045</v>
      </c>
      <c r="AQ86" s="2" t="n">
        <v>3.766</v>
      </c>
      <c r="AR86" s="2" t="n">
        <v>1.04</v>
      </c>
      <c r="AS86" s="2" t="n">
        <v>4.761</v>
      </c>
      <c r="AT86" s="2" t="n">
        <v>1.6</v>
      </c>
      <c r="AU86" s="2" t="n">
        <v>5.321</v>
      </c>
    </row>
    <row r="87" customFormat="false" ht="12.75" hidden="false" customHeight="false" outlineLevel="0" collapsed="false">
      <c r="A87" s="354" t="n">
        <v>38930</v>
      </c>
      <c r="B87" s="2" t="n">
        <v>53.29</v>
      </c>
      <c r="C87" s="2" t="n">
        <v>54.3</v>
      </c>
      <c r="D87" s="2" t="n">
        <v>50.49</v>
      </c>
      <c r="E87" s="2" t="n">
        <v>54.4</v>
      </c>
      <c r="F87" s="2" t="n">
        <v>54.95</v>
      </c>
      <c r="G87" s="2" t="n">
        <v>59.37</v>
      </c>
      <c r="I87" s="2" t="n">
        <v>36.75</v>
      </c>
      <c r="R87" s="2" t="n">
        <v>39.7724150547118</v>
      </c>
      <c r="AI87" s="1"/>
      <c r="AJ87" s="15"/>
      <c r="AL87" s="2" t="n">
        <v>39508</v>
      </c>
      <c r="AM87" s="2" t="n">
        <v>3.715</v>
      </c>
      <c r="AN87" s="2" t="n">
        <v>0.54</v>
      </c>
      <c r="AO87" s="2" t="n">
        <v>4.255</v>
      </c>
      <c r="AP87" s="2" t="n">
        <v>0.045</v>
      </c>
      <c r="AQ87" s="2" t="n">
        <v>3.76</v>
      </c>
      <c r="AR87" s="2" t="n">
        <v>0.54</v>
      </c>
      <c r="AS87" s="2" t="n">
        <v>4.255</v>
      </c>
      <c r="AT87" s="2" t="n">
        <v>0.72</v>
      </c>
      <c r="AU87" s="2" t="n">
        <v>4.435</v>
      </c>
    </row>
    <row r="88" customFormat="false" ht="12.75" hidden="false" customHeight="false" outlineLevel="0" collapsed="false">
      <c r="A88" s="354" t="n">
        <v>38961</v>
      </c>
      <c r="B88" s="2" t="n">
        <v>45.44</v>
      </c>
      <c r="C88" s="2" t="n">
        <v>47.86</v>
      </c>
      <c r="D88" s="2" t="n">
        <v>44.14</v>
      </c>
      <c r="E88" s="2" t="n">
        <v>51.05</v>
      </c>
      <c r="F88" s="2" t="n">
        <v>46.82</v>
      </c>
      <c r="G88" s="2" t="n">
        <v>50.3</v>
      </c>
      <c r="I88" s="2" t="n">
        <v>23.5</v>
      </c>
      <c r="R88" s="2" t="n">
        <v>39.7185026155138</v>
      </c>
      <c r="AI88" s="1"/>
      <c r="AJ88" s="15"/>
      <c r="AL88" s="2" t="n">
        <v>39539</v>
      </c>
      <c r="AM88" s="2" t="n">
        <v>3.715</v>
      </c>
      <c r="AN88" s="2" t="n">
        <v>0.36</v>
      </c>
      <c r="AO88" s="2" t="n">
        <v>4.075</v>
      </c>
      <c r="AP88" s="2" t="n">
        <v>0.045</v>
      </c>
      <c r="AQ88" s="2" t="n">
        <v>3.76</v>
      </c>
      <c r="AR88" s="2" t="n">
        <v>0.36</v>
      </c>
      <c r="AS88" s="2" t="n">
        <v>4.075</v>
      </c>
      <c r="AT88" s="2" t="n">
        <v>0.38</v>
      </c>
      <c r="AU88" s="2" t="n">
        <v>4.095</v>
      </c>
    </row>
    <row r="89" customFormat="false" ht="12.75" hidden="false" customHeight="false" outlineLevel="0" collapsed="false">
      <c r="A89" s="354" t="n">
        <v>38991</v>
      </c>
      <c r="B89" s="2" t="n">
        <v>38.85</v>
      </c>
      <c r="C89" s="2" t="n">
        <v>40.9</v>
      </c>
      <c r="D89" s="2" t="n">
        <v>39.8</v>
      </c>
      <c r="E89" s="2" t="n">
        <v>41.83</v>
      </c>
      <c r="F89" s="2" t="n">
        <v>40.4</v>
      </c>
      <c r="G89" s="2" t="n">
        <v>41.42</v>
      </c>
      <c r="I89" s="2" t="n">
        <v>27.75</v>
      </c>
      <c r="R89" s="2" t="n">
        <v>39.7396541167291</v>
      </c>
      <c r="AI89" s="1"/>
      <c r="AJ89" s="15"/>
      <c r="AL89" s="2" t="n">
        <v>39569</v>
      </c>
      <c r="AM89" s="2" t="n">
        <v>3.885</v>
      </c>
      <c r="AN89" s="2" t="n">
        <v>0.325</v>
      </c>
      <c r="AO89" s="2" t="n">
        <v>4.21</v>
      </c>
      <c r="AP89" s="2" t="n">
        <v>0.045</v>
      </c>
      <c r="AQ89" s="2" t="n">
        <v>3.93</v>
      </c>
      <c r="AR89" s="2" t="n">
        <v>0.325</v>
      </c>
      <c r="AS89" s="2" t="n">
        <v>4.21</v>
      </c>
      <c r="AT89" s="2" t="n">
        <v>0.33</v>
      </c>
      <c r="AU89" s="2" t="n">
        <v>4.215</v>
      </c>
    </row>
    <row r="90" customFormat="false" ht="12.75" hidden="false" customHeight="false" outlineLevel="0" collapsed="false">
      <c r="A90" s="354" t="n">
        <v>39022</v>
      </c>
      <c r="B90" s="2" t="n">
        <v>37.91</v>
      </c>
      <c r="C90" s="2" t="n">
        <v>38.2</v>
      </c>
      <c r="D90" s="2" t="n">
        <v>37.13</v>
      </c>
      <c r="E90" s="2" t="n">
        <v>39.58</v>
      </c>
      <c r="F90" s="2" t="n">
        <v>40.56</v>
      </c>
      <c r="G90" s="2" t="n">
        <v>40.17</v>
      </c>
      <c r="I90" s="2" t="n">
        <v>23.75</v>
      </c>
      <c r="R90" s="2" t="n">
        <v>42.5133749729643</v>
      </c>
      <c r="AI90" s="1"/>
      <c r="AJ90" s="15"/>
      <c r="AL90" s="2" t="n">
        <v>39600</v>
      </c>
      <c r="AM90" s="2" t="n">
        <v>4.037</v>
      </c>
      <c r="AN90" s="2" t="n">
        <v>0.335</v>
      </c>
      <c r="AO90" s="2" t="n">
        <v>4.372</v>
      </c>
      <c r="AP90" s="2" t="n">
        <v>0.045</v>
      </c>
      <c r="AQ90" s="2" t="n">
        <v>4.082</v>
      </c>
      <c r="AR90" s="2" t="n">
        <v>0.335</v>
      </c>
      <c r="AS90" s="2" t="n">
        <v>4.372</v>
      </c>
      <c r="AT90" s="2" t="n">
        <v>0.37</v>
      </c>
      <c r="AU90" s="2" t="n">
        <v>4.407</v>
      </c>
    </row>
    <row r="91" customFormat="false" ht="12.75" hidden="false" customHeight="false" outlineLevel="0" collapsed="false">
      <c r="A91" s="354" t="n">
        <v>39052</v>
      </c>
      <c r="B91" s="2" t="n">
        <v>37.91</v>
      </c>
      <c r="C91" s="2" t="n">
        <v>39.9</v>
      </c>
      <c r="D91" s="2" t="n">
        <v>38.8</v>
      </c>
      <c r="E91" s="2" t="n">
        <v>42.17</v>
      </c>
      <c r="F91" s="2" t="n">
        <v>41.03</v>
      </c>
      <c r="G91" s="2" t="n">
        <v>40.02</v>
      </c>
      <c r="I91" s="2" t="n">
        <v>26.5</v>
      </c>
      <c r="R91" s="2" t="n">
        <v>44.4260496504709</v>
      </c>
      <c r="AI91" s="1"/>
      <c r="AJ91" s="15"/>
      <c r="AL91" s="2" t="n">
        <v>39630</v>
      </c>
      <c r="AM91" s="2" t="n">
        <v>4.132</v>
      </c>
      <c r="AN91" s="2" t="n">
        <v>0.45</v>
      </c>
      <c r="AO91" s="2" t="n">
        <v>4.582</v>
      </c>
      <c r="AP91" s="2" t="n">
        <v>0.045</v>
      </c>
      <c r="AQ91" s="2" t="n">
        <v>4.177</v>
      </c>
      <c r="AR91" s="2" t="n">
        <v>0.35</v>
      </c>
      <c r="AS91" s="2" t="n">
        <v>4.482</v>
      </c>
      <c r="AT91" s="2" t="n">
        <v>0.41</v>
      </c>
      <c r="AU91" s="2" t="n">
        <v>4.542</v>
      </c>
    </row>
    <row r="92" customFormat="false" ht="12.75" hidden="false" customHeight="false" outlineLevel="0" collapsed="false">
      <c r="A92" s="354" t="n">
        <v>39083</v>
      </c>
      <c r="B92" s="2" t="n">
        <v>38.47</v>
      </c>
      <c r="C92" s="2" t="n">
        <v>42.46</v>
      </c>
      <c r="D92" s="2" t="n">
        <v>40.58</v>
      </c>
      <c r="E92" s="2" t="n">
        <v>42.47</v>
      </c>
      <c r="F92" s="2" t="n">
        <v>41.74</v>
      </c>
      <c r="G92" s="2" t="n">
        <v>40.92</v>
      </c>
      <c r="I92" s="2" t="n">
        <v>28.85</v>
      </c>
      <c r="R92" s="2" t="n">
        <v>45.5924044854758</v>
      </c>
      <c r="AI92" s="1"/>
      <c r="AJ92" s="15"/>
      <c r="AL92" s="2" t="n">
        <v>39661</v>
      </c>
      <c r="AM92" s="2" t="n">
        <v>4.017</v>
      </c>
      <c r="AN92" s="2" t="n">
        <v>0.45</v>
      </c>
      <c r="AO92" s="2" t="n">
        <v>4.467</v>
      </c>
      <c r="AP92" s="2" t="n">
        <v>0.13</v>
      </c>
      <c r="AQ92" s="2" t="n">
        <v>4.147</v>
      </c>
      <c r="AR92" s="2" t="n">
        <v>0.35</v>
      </c>
      <c r="AS92" s="2" t="n">
        <v>4.367</v>
      </c>
      <c r="AT92" s="2" t="n">
        <v>0.41</v>
      </c>
      <c r="AU92" s="2" t="n">
        <v>4.427</v>
      </c>
    </row>
    <row r="93" customFormat="false" ht="12.75" hidden="false" customHeight="false" outlineLevel="0" collapsed="false">
      <c r="A93" s="354" t="n">
        <v>39114</v>
      </c>
      <c r="B93" s="2" t="n">
        <v>38.19</v>
      </c>
      <c r="C93" s="2" t="n">
        <v>41.54</v>
      </c>
      <c r="D93" s="2" t="n">
        <v>39.68</v>
      </c>
      <c r="E93" s="2" t="n">
        <v>41.86</v>
      </c>
      <c r="F93" s="2" t="n">
        <v>40.9</v>
      </c>
      <c r="G93" s="2" t="n">
        <v>40.64</v>
      </c>
      <c r="I93" s="2" t="n">
        <v>31.1</v>
      </c>
      <c r="R93" s="2" t="n">
        <v>44.1539561104103</v>
      </c>
      <c r="AI93" s="1"/>
      <c r="AJ93" s="15"/>
      <c r="AL93" s="2" t="n">
        <v>39692</v>
      </c>
      <c r="AM93" s="2" t="n">
        <v>3.87</v>
      </c>
      <c r="AN93" s="2" t="n">
        <v>0.415</v>
      </c>
      <c r="AO93" s="2" t="n">
        <v>4.285</v>
      </c>
      <c r="AP93" s="2" t="n">
        <v>0.13</v>
      </c>
      <c r="AQ93" s="2" t="n">
        <v>4</v>
      </c>
      <c r="AR93" s="2" t="n">
        <v>0.315</v>
      </c>
      <c r="AS93" s="2" t="n">
        <v>4.185</v>
      </c>
      <c r="AT93" s="2" t="n">
        <v>0.36</v>
      </c>
      <c r="AU93" s="2" t="n">
        <v>4.23</v>
      </c>
    </row>
    <row r="94" customFormat="false" ht="12.75" hidden="false" customHeight="false" outlineLevel="0" collapsed="false">
      <c r="A94" s="354" t="n">
        <v>39142</v>
      </c>
      <c r="B94" s="2" t="n">
        <v>38.19</v>
      </c>
      <c r="C94" s="2" t="n">
        <v>38.89</v>
      </c>
      <c r="D94" s="2" t="n">
        <v>36.96</v>
      </c>
      <c r="E94" s="2" t="n">
        <v>40.65</v>
      </c>
      <c r="F94" s="2" t="n">
        <v>40.05</v>
      </c>
      <c r="G94" s="2" t="n">
        <v>40.64</v>
      </c>
      <c r="I94" s="2" t="n">
        <v>28.1</v>
      </c>
      <c r="R94" s="2" t="n">
        <v>42.3128826413468</v>
      </c>
      <c r="AI94" s="1"/>
      <c r="AJ94" s="15"/>
      <c r="AL94" s="2" t="n">
        <v>39722</v>
      </c>
      <c r="AM94" s="2" t="n">
        <v>3.705</v>
      </c>
      <c r="AN94" s="2" t="n">
        <v>0.46</v>
      </c>
      <c r="AO94" s="2" t="n">
        <v>4.165</v>
      </c>
      <c r="AP94" s="2" t="n">
        <v>0.13</v>
      </c>
      <c r="AQ94" s="2" t="n">
        <v>3.835</v>
      </c>
      <c r="AR94" s="2" t="n">
        <v>0.36</v>
      </c>
      <c r="AS94" s="2" t="n">
        <v>4.065</v>
      </c>
      <c r="AT94" s="2" t="n">
        <v>0.4</v>
      </c>
      <c r="AU94" s="2" t="n">
        <v>4.105</v>
      </c>
    </row>
    <row r="95" customFormat="false" ht="12.75" hidden="false" customHeight="false" outlineLevel="0" collapsed="false">
      <c r="A95" s="354" t="n">
        <v>39173</v>
      </c>
      <c r="B95" s="2" t="n">
        <v>37.91</v>
      </c>
      <c r="C95" s="2" t="n">
        <v>39.05</v>
      </c>
      <c r="D95" s="2" t="n">
        <v>35.15</v>
      </c>
      <c r="E95" s="2" t="n">
        <v>39.43</v>
      </c>
      <c r="F95" s="2" t="n">
        <v>39.77</v>
      </c>
      <c r="G95" s="2" t="n">
        <v>40.37</v>
      </c>
      <c r="I95" s="2" t="n">
        <v>35.1</v>
      </c>
      <c r="R95" s="2" t="n">
        <v>39.5551767995374</v>
      </c>
      <c r="AI95" s="1"/>
      <c r="AJ95" s="15"/>
      <c r="AL95" s="2" t="n">
        <v>39753</v>
      </c>
      <c r="AM95" s="2" t="n">
        <v>3.7</v>
      </c>
      <c r="AN95" s="2" t="n">
        <v>0.56</v>
      </c>
      <c r="AO95" s="2" t="n">
        <v>4.26</v>
      </c>
      <c r="AP95" s="2" t="n">
        <v>0.13</v>
      </c>
      <c r="AQ95" s="2" t="n">
        <v>3.83</v>
      </c>
      <c r="AR95" s="2" t="n">
        <v>0.46</v>
      </c>
      <c r="AS95" s="2" t="n">
        <v>4.16</v>
      </c>
      <c r="AT95" s="2" t="n">
        <v>0.73</v>
      </c>
      <c r="AU95" s="2" t="n">
        <v>4.43</v>
      </c>
    </row>
    <row r="96" customFormat="false" ht="12.75" hidden="false" customHeight="false" outlineLevel="0" collapsed="false">
      <c r="A96" s="354" t="n">
        <v>39203</v>
      </c>
      <c r="B96" s="2" t="n">
        <v>37.91</v>
      </c>
      <c r="C96" s="2" t="n">
        <v>36.88</v>
      </c>
      <c r="D96" s="2" t="n">
        <v>33.03</v>
      </c>
      <c r="E96" s="2" t="n">
        <v>39.43</v>
      </c>
      <c r="F96" s="2" t="n">
        <v>40.05</v>
      </c>
      <c r="G96" s="2" t="n">
        <v>40.36</v>
      </c>
      <c r="I96" s="2" t="n">
        <v>35.1</v>
      </c>
      <c r="R96" s="2" t="n">
        <v>39.4967724946208</v>
      </c>
      <c r="AI96" s="1"/>
      <c r="AJ96" s="15"/>
      <c r="AL96" s="2" t="n">
        <v>39783</v>
      </c>
      <c r="AM96" s="2" t="n">
        <v>3.738</v>
      </c>
      <c r="AN96" s="2" t="n">
        <v>0.77</v>
      </c>
      <c r="AO96" s="2" t="n">
        <v>4.508</v>
      </c>
      <c r="AP96" s="2" t="n">
        <v>0.13</v>
      </c>
      <c r="AQ96" s="2" t="n">
        <v>3.868</v>
      </c>
      <c r="AR96" s="2" t="n">
        <v>0.77</v>
      </c>
      <c r="AS96" s="2" t="n">
        <v>4.508</v>
      </c>
      <c r="AT96" s="2" t="n">
        <v>0.98</v>
      </c>
      <c r="AU96" s="2" t="n">
        <v>4.718</v>
      </c>
    </row>
    <row r="97" customFormat="false" ht="12.75" hidden="false" customHeight="false" outlineLevel="0" collapsed="false">
      <c r="A97" s="354" t="n">
        <v>39234</v>
      </c>
      <c r="B97" s="2" t="n">
        <v>40.47</v>
      </c>
      <c r="C97" s="2" t="n">
        <v>37.66</v>
      </c>
      <c r="D97" s="2" t="n">
        <v>33.79</v>
      </c>
      <c r="E97" s="2" t="n">
        <v>42.17</v>
      </c>
      <c r="F97" s="2" t="n">
        <v>42.6</v>
      </c>
      <c r="G97" s="2" t="n">
        <v>44.31</v>
      </c>
      <c r="I97" s="2" t="n">
        <v>41.1</v>
      </c>
      <c r="R97" s="2" t="n">
        <v>39.9785566442186</v>
      </c>
      <c r="AI97" s="1"/>
      <c r="AJ97" s="15"/>
      <c r="AL97" s="2" t="n">
        <v>39814</v>
      </c>
      <c r="AM97" s="2" t="n">
        <v>3.783</v>
      </c>
      <c r="AN97" s="2" t="n">
        <v>1.04</v>
      </c>
      <c r="AO97" s="2" t="n">
        <v>4.823</v>
      </c>
      <c r="AP97" s="2" t="n">
        <v>0.045</v>
      </c>
      <c r="AQ97" s="2" t="n">
        <v>3.828</v>
      </c>
      <c r="AR97" s="2" t="n">
        <v>1.04</v>
      </c>
      <c r="AS97" s="2" t="n">
        <v>4.823</v>
      </c>
      <c r="AT97" s="2" t="n">
        <v>1.6</v>
      </c>
      <c r="AU97" s="2" t="n">
        <v>5.383</v>
      </c>
    </row>
    <row r="98" customFormat="false" ht="12.75" hidden="false" customHeight="false" outlineLevel="0" collapsed="false">
      <c r="A98" s="354" t="n">
        <v>39264</v>
      </c>
      <c r="B98" s="2" t="n">
        <v>48.73</v>
      </c>
      <c r="C98" s="2" t="n">
        <v>49.86</v>
      </c>
      <c r="D98" s="2" t="n">
        <v>44.84</v>
      </c>
      <c r="E98" s="2" t="n">
        <v>48.26</v>
      </c>
      <c r="F98" s="2" t="n">
        <v>50.53</v>
      </c>
      <c r="G98" s="2" t="n">
        <v>53.37</v>
      </c>
      <c r="I98" s="2" t="n">
        <v>48.1</v>
      </c>
      <c r="R98" s="2" t="n">
        <v>40.5482063597684</v>
      </c>
      <c r="AI98" s="1"/>
      <c r="AJ98" s="15"/>
      <c r="AL98" s="2" t="n">
        <v>39845</v>
      </c>
      <c r="AM98" s="2" t="n">
        <v>3.821</v>
      </c>
      <c r="AN98" s="2" t="n">
        <v>1.04</v>
      </c>
      <c r="AO98" s="2" t="n">
        <v>4.861</v>
      </c>
      <c r="AP98" s="2" t="n">
        <v>0.045</v>
      </c>
      <c r="AQ98" s="2" t="n">
        <v>3.866</v>
      </c>
      <c r="AR98" s="2" t="n">
        <v>1.04</v>
      </c>
      <c r="AS98" s="2" t="n">
        <v>4.861</v>
      </c>
      <c r="AT98" s="2" t="n">
        <v>1.6</v>
      </c>
      <c r="AU98" s="2" t="n">
        <v>5.421</v>
      </c>
    </row>
    <row r="99" customFormat="false" ht="12.75" hidden="false" customHeight="false" outlineLevel="0" collapsed="false">
      <c r="A99" s="354" t="n">
        <v>39295</v>
      </c>
      <c r="B99" s="2" t="n">
        <v>52.43</v>
      </c>
      <c r="C99" s="2" t="n">
        <v>54.25</v>
      </c>
      <c r="D99" s="2" t="n">
        <v>49.69</v>
      </c>
      <c r="E99" s="2" t="n">
        <v>53.73</v>
      </c>
      <c r="F99" s="2" t="n">
        <v>54.08</v>
      </c>
      <c r="G99" s="2" t="n">
        <v>58.17</v>
      </c>
      <c r="I99" s="2" t="n">
        <v>57.1</v>
      </c>
      <c r="R99" s="2" t="n">
        <v>41.0301652208137</v>
      </c>
      <c r="AI99" s="1"/>
      <c r="AJ99" s="15"/>
      <c r="AL99" s="2" t="n">
        <v>39873</v>
      </c>
      <c r="AM99" s="2" t="n">
        <v>3.815</v>
      </c>
      <c r="AN99" s="2" t="n">
        <v>0.54</v>
      </c>
      <c r="AO99" s="2" t="n">
        <v>4.355</v>
      </c>
      <c r="AP99" s="2" t="n">
        <v>0.045</v>
      </c>
      <c r="AQ99" s="2" t="n">
        <v>3.86</v>
      </c>
      <c r="AR99" s="2" t="n">
        <v>0.54</v>
      </c>
      <c r="AS99" s="2" t="n">
        <v>4.355</v>
      </c>
      <c r="AT99" s="2" t="n">
        <v>0.72</v>
      </c>
      <c r="AU99" s="2" t="n">
        <v>4.535</v>
      </c>
    </row>
    <row r="100" customFormat="false" ht="12.75" hidden="false" customHeight="false" outlineLevel="0" collapsed="false">
      <c r="A100" s="354" t="n">
        <v>39326</v>
      </c>
      <c r="B100" s="2" t="n">
        <v>45.32</v>
      </c>
      <c r="C100" s="2" t="n">
        <v>48.32</v>
      </c>
      <c r="D100" s="2" t="n">
        <v>43.94</v>
      </c>
      <c r="E100" s="2" t="n">
        <v>50.69</v>
      </c>
      <c r="F100" s="2" t="n">
        <v>46.71</v>
      </c>
      <c r="G100" s="2" t="n">
        <v>49.96</v>
      </c>
      <c r="I100" s="2" t="n">
        <v>39.85</v>
      </c>
      <c r="R100" s="2" t="n">
        <v>40.9593795597152</v>
      </c>
      <c r="AI100" s="1"/>
      <c r="AJ100" s="15"/>
      <c r="AL100" s="2" t="n">
        <v>39904</v>
      </c>
      <c r="AM100" s="2" t="n">
        <v>3.815</v>
      </c>
      <c r="AN100" s="2" t="n">
        <v>0.36</v>
      </c>
      <c r="AO100" s="2" t="n">
        <v>4.175</v>
      </c>
      <c r="AP100" s="2" t="n">
        <v>0.045</v>
      </c>
      <c r="AQ100" s="2" t="n">
        <v>3.86</v>
      </c>
      <c r="AR100" s="2" t="n">
        <v>0.36</v>
      </c>
      <c r="AS100" s="2" t="n">
        <v>4.175</v>
      </c>
      <c r="AT100" s="2" t="n">
        <v>0.38</v>
      </c>
      <c r="AU100" s="2" t="n">
        <v>4.195</v>
      </c>
    </row>
    <row r="101" customFormat="false" ht="12.75" hidden="false" customHeight="false" outlineLevel="0" collapsed="false">
      <c r="A101" s="354" t="n">
        <v>39356</v>
      </c>
      <c r="B101" s="2" t="n">
        <v>39.34</v>
      </c>
      <c r="C101" s="2" t="n">
        <v>41.92</v>
      </c>
      <c r="D101" s="2" t="n">
        <v>40.01</v>
      </c>
      <c r="E101" s="2" t="n">
        <v>42.33</v>
      </c>
      <c r="F101" s="2" t="n">
        <v>40.91</v>
      </c>
      <c r="G101" s="2" t="n">
        <v>41.92</v>
      </c>
      <c r="I101" s="2" t="n">
        <v>40.1</v>
      </c>
      <c r="R101" s="2" t="n">
        <v>40.9637981105994</v>
      </c>
      <c r="AI101" s="1"/>
      <c r="AJ101" s="15"/>
      <c r="AL101" s="2" t="n">
        <v>39934</v>
      </c>
      <c r="AM101" s="2" t="n">
        <v>3.985</v>
      </c>
      <c r="AN101" s="2" t="n">
        <v>0.325</v>
      </c>
      <c r="AO101" s="2" t="n">
        <v>4.31</v>
      </c>
      <c r="AP101" s="2" t="n">
        <v>0.045</v>
      </c>
      <c r="AQ101" s="2" t="n">
        <v>4.03</v>
      </c>
      <c r="AR101" s="2" t="n">
        <v>0.325</v>
      </c>
      <c r="AS101" s="2" t="n">
        <v>4.31</v>
      </c>
      <c r="AT101" s="2" t="n">
        <v>0.33</v>
      </c>
      <c r="AU101" s="2" t="n">
        <v>4.315</v>
      </c>
    </row>
    <row r="102" customFormat="false" ht="12.75" hidden="false" customHeight="false" outlineLevel="0" collapsed="false">
      <c r="A102" s="354" t="n">
        <v>39387</v>
      </c>
      <c r="B102" s="2" t="n">
        <v>38.49</v>
      </c>
      <c r="C102" s="2" t="n">
        <v>39.43</v>
      </c>
      <c r="D102" s="2" t="n">
        <v>37.6</v>
      </c>
      <c r="E102" s="2" t="n">
        <v>40.17</v>
      </c>
      <c r="F102" s="2" t="n">
        <v>41.05</v>
      </c>
      <c r="G102" s="2" t="n">
        <v>40.8</v>
      </c>
      <c r="I102" s="2" t="n">
        <v>36.1</v>
      </c>
      <c r="R102" s="2" t="n">
        <v>43.6702381582107</v>
      </c>
      <c r="AI102" s="1"/>
      <c r="AJ102" s="15"/>
      <c r="AL102" s="2" t="n">
        <v>39965</v>
      </c>
      <c r="AM102" s="2" t="n">
        <v>4.137</v>
      </c>
      <c r="AN102" s="2" t="n">
        <v>0.335</v>
      </c>
      <c r="AO102" s="2" t="n">
        <v>4.472</v>
      </c>
      <c r="AP102" s="2" t="n">
        <v>0.045</v>
      </c>
      <c r="AQ102" s="2" t="n">
        <v>4.182</v>
      </c>
      <c r="AR102" s="2" t="n">
        <v>0.335</v>
      </c>
      <c r="AS102" s="2" t="n">
        <v>4.472</v>
      </c>
      <c r="AT102" s="2" t="n">
        <v>0.37</v>
      </c>
      <c r="AU102" s="2" t="n">
        <v>4.507</v>
      </c>
    </row>
    <row r="103" customFormat="false" ht="12.75" hidden="false" customHeight="false" outlineLevel="0" collapsed="false">
      <c r="A103" s="354" t="n">
        <v>39417</v>
      </c>
      <c r="B103" s="2" t="n">
        <v>38.49</v>
      </c>
      <c r="C103" s="2" t="n">
        <v>41</v>
      </c>
      <c r="D103" s="2" t="n">
        <v>39.11</v>
      </c>
      <c r="E103" s="2" t="n">
        <v>42.64</v>
      </c>
      <c r="F103" s="2" t="n">
        <v>41.48</v>
      </c>
      <c r="G103" s="2" t="n">
        <v>40.66</v>
      </c>
      <c r="I103" s="2" t="n">
        <v>38.85</v>
      </c>
      <c r="R103" s="2" t="n">
        <v>45.585279606183</v>
      </c>
      <c r="AI103" s="1"/>
      <c r="AJ103" s="15"/>
      <c r="AL103" s="2" t="n">
        <v>39995</v>
      </c>
      <c r="AM103" s="2" t="n">
        <v>4.2345</v>
      </c>
      <c r="AN103" s="2" t="n">
        <v>0.45</v>
      </c>
      <c r="AO103" s="2" t="n">
        <v>4.6845</v>
      </c>
      <c r="AP103" s="2" t="n">
        <v>0.045</v>
      </c>
      <c r="AQ103" s="2" t="n">
        <v>4.2795</v>
      </c>
      <c r="AR103" s="2" t="n">
        <v>0.35</v>
      </c>
      <c r="AS103" s="2" t="n">
        <v>4.5845</v>
      </c>
      <c r="AT103" s="2" t="n">
        <v>0.41</v>
      </c>
      <c r="AU103" s="2" t="n">
        <v>4.6445</v>
      </c>
    </row>
    <row r="104" customFormat="false" ht="12.75" hidden="false" customHeight="false" outlineLevel="0" collapsed="false">
      <c r="A104" s="354" t="n">
        <v>39448</v>
      </c>
      <c r="B104" s="2" t="n">
        <v>38.97</v>
      </c>
      <c r="C104" s="2" t="n">
        <v>43.41</v>
      </c>
      <c r="D104" s="2" t="n">
        <v>41.01</v>
      </c>
      <c r="E104" s="2" t="n">
        <v>42.91</v>
      </c>
      <c r="F104" s="2" t="n">
        <v>42.11</v>
      </c>
      <c r="G104" s="2" t="n">
        <v>41.43</v>
      </c>
      <c r="I104" s="2" t="n">
        <v>29.2</v>
      </c>
      <c r="R104" s="2" t="n">
        <v>46.7843954001786</v>
      </c>
      <c r="AI104" s="1"/>
      <c r="AJ104" s="15"/>
      <c r="AL104" s="2" t="n">
        <v>40026</v>
      </c>
      <c r="AM104" s="2" t="n">
        <v>4.1195</v>
      </c>
      <c r="AN104" s="2" t="n">
        <v>0.45</v>
      </c>
      <c r="AO104" s="2" t="n">
        <v>4.5695</v>
      </c>
      <c r="AP104" s="2" t="n">
        <v>0.13</v>
      </c>
      <c r="AQ104" s="2" t="n">
        <v>4.2495</v>
      </c>
      <c r="AR104" s="2" t="n">
        <v>0.35</v>
      </c>
      <c r="AS104" s="2" t="n">
        <v>4.4695</v>
      </c>
      <c r="AT104" s="2" t="n">
        <v>0.41</v>
      </c>
      <c r="AU104" s="2" t="n">
        <v>4.5295</v>
      </c>
    </row>
    <row r="105" customFormat="false" ht="12.75" hidden="false" customHeight="false" outlineLevel="0" collapsed="false">
      <c r="A105" s="354" t="n">
        <v>39479</v>
      </c>
      <c r="B105" s="2" t="n">
        <v>38.7</v>
      </c>
      <c r="C105" s="2" t="n">
        <v>42.54</v>
      </c>
      <c r="D105" s="2" t="n">
        <v>40.17</v>
      </c>
      <c r="E105" s="2" t="n">
        <v>42.35</v>
      </c>
      <c r="F105" s="2" t="n">
        <v>41.33</v>
      </c>
      <c r="G105" s="2" t="n">
        <v>41.16</v>
      </c>
      <c r="I105" s="2" t="n">
        <v>31.45</v>
      </c>
      <c r="R105" s="2" t="n">
        <v>45.3438196445942</v>
      </c>
      <c r="AI105" s="1"/>
      <c r="AJ105" s="15"/>
      <c r="AL105" s="2" t="n">
        <v>40057</v>
      </c>
      <c r="AM105" s="2" t="n">
        <v>3.9725</v>
      </c>
      <c r="AN105" s="2" t="n">
        <v>0.415</v>
      </c>
      <c r="AO105" s="2" t="n">
        <v>4.3875</v>
      </c>
      <c r="AP105" s="2" t="n">
        <v>0.13</v>
      </c>
      <c r="AQ105" s="2" t="n">
        <v>4.1025</v>
      </c>
      <c r="AR105" s="2" t="n">
        <v>0.315</v>
      </c>
      <c r="AS105" s="2" t="n">
        <v>4.2875</v>
      </c>
      <c r="AT105" s="2" t="n">
        <v>0.36</v>
      </c>
      <c r="AU105" s="2" t="n">
        <v>4.3325</v>
      </c>
    </row>
    <row r="106" customFormat="false" ht="12.75" hidden="false" customHeight="false" outlineLevel="0" collapsed="false">
      <c r="A106" s="354" t="n">
        <v>39508</v>
      </c>
      <c r="B106" s="2" t="n">
        <v>38.71</v>
      </c>
      <c r="C106" s="2" t="n">
        <v>40.05</v>
      </c>
      <c r="D106" s="2" t="n">
        <v>37.63</v>
      </c>
      <c r="E106" s="2" t="n">
        <v>41.22</v>
      </c>
      <c r="F106" s="2" t="n">
        <v>40.54</v>
      </c>
      <c r="G106" s="2" t="n">
        <v>41.17</v>
      </c>
      <c r="I106" s="2" t="n">
        <v>28.45</v>
      </c>
      <c r="R106" s="2" t="n">
        <v>43.5002806936113</v>
      </c>
      <c r="AI106" s="1"/>
      <c r="AJ106" s="15"/>
      <c r="AL106" s="2" t="n">
        <v>40087</v>
      </c>
      <c r="AM106" s="2" t="n">
        <v>3.8075</v>
      </c>
      <c r="AN106" s="2" t="n">
        <v>0.46</v>
      </c>
      <c r="AO106" s="2" t="n">
        <v>4.2675</v>
      </c>
      <c r="AP106" s="2" t="n">
        <v>0.13</v>
      </c>
      <c r="AQ106" s="2" t="n">
        <v>3.9375</v>
      </c>
      <c r="AR106" s="2" t="n">
        <v>0.36</v>
      </c>
      <c r="AS106" s="2" t="n">
        <v>4.1675</v>
      </c>
      <c r="AT106" s="2" t="n">
        <v>0.4</v>
      </c>
      <c r="AU106" s="2" t="n">
        <v>4.2075</v>
      </c>
    </row>
    <row r="107" customFormat="false" ht="12.75" hidden="false" customHeight="false" outlineLevel="0" collapsed="false">
      <c r="A107" s="354" t="n">
        <v>39539</v>
      </c>
      <c r="B107" s="2" t="n">
        <v>38.44</v>
      </c>
      <c r="C107" s="2" t="n">
        <v>40.21</v>
      </c>
      <c r="D107" s="2" t="n">
        <v>35.95</v>
      </c>
      <c r="E107" s="2" t="n">
        <v>40.1</v>
      </c>
      <c r="F107" s="2" t="n">
        <v>40.28</v>
      </c>
      <c r="G107" s="2" t="n">
        <v>40.91</v>
      </c>
      <c r="I107" s="2" t="n">
        <v>35.45</v>
      </c>
      <c r="R107" s="2" t="n">
        <v>40.7387535558548</v>
      </c>
      <c r="AI107" s="1"/>
      <c r="AJ107" s="15"/>
      <c r="AL107" s="2" t="n">
        <v>40118</v>
      </c>
      <c r="AM107" s="2" t="n">
        <v>3.8025</v>
      </c>
      <c r="AN107" s="2" t="n">
        <v>0.56</v>
      </c>
      <c r="AO107" s="2" t="n">
        <v>4.3625</v>
      </c>
      <c r="AP107" s="2" t="n">
        <v>0.13</v>
      </c>
      <c r="AQ107" s="2" t="n">
        <v>3.9325</v>
      </c>
      <c r="AR107" s="2" t="n">
        <v>0.46</v>
      </c>
      <c r="AS107" s="2" t="n">
        <v>4.2625</v>
      </c>
      <c r="AT107" s="2" t="n">
        <v>0.73</v>
      </c>
      <c r="AU107" s="2" t="n">
        <v>4.5325</v>
      </c>
    </row>
    <row r="108" customFormat="false" ht="12.75" hidden="false" customHeight="false" outlineLevel="0" collapsed="false">
      <c r="A108" s="354" t="n">
        <v>39569</v>
      </c>
      <c r="B108" s="2" t="n">
        <v>38.45</v>
      </c>
      <c r="C108" s="2" t="n">
        <v>38.16</v>
      </c>
      <c r="D108" s="2" t="n">
        <v>33.98</v>
      </c>
      <c r="E108" s="2" t="n">
        <v>40.1</v>
      </c>
      <c r="F108" s="2" t="n">
        <v>40.55</v>
      </c>
      <c r="G108" s="2" t="n">
        <v>40.92</v>
      </c>
      <c r="I108" s="2" t="n">
        <v>35.45</v>
      </c>
      <c r="R108" s="2" t="n">
        <v>40.68009930236</v>
      </c>
      <c r="AI108" s="1"/>
      <c r="AJ108" s="15"/>
      <c r="AL108" s="2" t="n">
        <v>40148</v>
      </c>
      <c r="AM108" s="2" t="n">
        <v>3.8405</v>
      </c>
      <c r="AN108" s="2" t="n">
        <v>0.77</v>
      </c>
      <c r="AO108" s="2" t="n">
        <v>4.6105</v>
      </c>
      <c r="AP108" s="2" t="n">
        <v>0.13</v>
      </c>
      <c r="AQ108" s="2" t="n">
        <v>3.9705</v>
      </c>
      <c r="AR108" s="2" t="n">
        <v>0.77</v>
      </c>
      <c r="AS108" s="2" t="n">
        <v>4.6105</v>
      </c>
      <c r="AT108" s="2" t="n">
        <v>0.98</v>
      </c>
      <c r="AU108" s="2" t="n">
        <v>4.8205</v>
      </c>
    </row>
    <row r="109" customFormat="false" ht="12.75" hidden="false" customHeight="false" outlineLevel="0" collapsed="false">
      <c r="A109" s="354" t="n">
        <v>39600</v>
      </c>
      <c r="B109" s="2" t="n">
        <v>40.82</v>
      </c>
      <c r="C109" s="2" t="n">
        <v>38.91</v>
      </c>
      <c r="D109" s="2" t="n">
        <v>34.69</v>
      </c>
      <c r="E109" s="2" t="n">
        <v>42.64</v>
      </c>
      <c r="F109" s="2" t="n">
        <v>42.91</v>
      </c>
      <c r="G109" s="2" t="n">
        <v>44.56</v>
      </c>
      <c r="I109" s="2" t="n">
        <v>41.45</v>
      </c>
      <c r="R109" s="2" t="n">
        <v>41.1623292942035</v>
      </c>
      <c r="AI109" s="1"/>
      <c r="AJ109" s="15"/>
      <c r="AL109" s="2" t="n">
        <v>40179</v>
      </c>
      <c r="AM109" s="2" t="n">
        <v>3.8855</v>
      </c>
      <c r="AN109" s="2" t="n">
        <v>1.04</v>
      </c>
      <c r="AO109" s="2" t="n">
        <v>4.9255</v>
      </c>
      <c r="AP109" s="2" t="n">
        <v>0.045</v>
      </c>
      <c r="AQ109" s="2" t="n">
        <v>3.9305</v>
      </c>
      <c r="AR109" s="2" t="n">
        <v>1.04</v>
      </c>
      <c r="AS109" s="2" t="n">
        <v>4.9255</v>
      </c>
      <c r="AT109" s="2" t="n">
        <v>1.6</v>
      </c>
      <c r="AU109" s="2" t="n">
        <v>5.4855</v>
      </c>
    </row>
    <row r="110" customFormat="false" ht="12.75" hidden="false" customHeight="false" outlineLevel="0" collapsed="false">
      <c r="A110" s="354" t="n">
        <v>39630</v>
      </c>
      <c r="B110" s="2" t="n">
        <v>48.47</v>
      </c>
      <c r="C110" s="2" t="n">
        <v>50.38</v>
      </c>
      <c r="D110" s="2" t="n">
        <v>44.98</v>
      </c>
      <c r="E110" s="2" t="n">
        <v>48.28</v>
      </c>
      <c r="F110" s="2" t="n">
        <v>50.25</v>
      </c>
      <c r="G110" s="2" t="n">
        <v>52.94</v>
      </c>
      <c r="I110" s="2" t="n">
        <v>48.45</v>
      </c>
      <c r="R110" s="2" t="n">
        <v>41.7325363938263</v>
      </c>
      <c r="AI110" s="1"/>
      <c r="AJ110" s="15"/>
      <c r="AL110" s="2" t="n">
        <v>40210</v>
      </c>
      <c r="AM110" s="2" t="n">
        <v>3.9235</v>
      </c>
      <c r="AN110" s="2" t="n">
        <v>1.04</v>
      </c>
      <c r="AO110" s="2" t="n">
        <v>4.9635</v>
      </c>
      <c r="AP110" s="2" t="n">
        <v>0.045</v>
      </c>
      <c r="AQ110" s="2" t="n">
        <v>3.9685</v>
      </c>
      <c r="AR110" s="2" t="n">
        <v>1.04</v>
      </c>
      <c r="AS110" s="2" t="n">
        <v>4.9635</v>
      </c>
      <c r="AT110" s="2" t="n">
        <v>1.6</v>
      </c>
      <c r="AU110" s="2" t="n">
        <v>5.5235</v>
      </c>
    </row>
    <row r="111" customFormat="false" ht="12.75" hidden="false" customHeight="false" outlineLevel="0" collapsed="false">
      <c r="A111" s="354" t="n">
        <v>39661</v>
      </c>
      <c r="B111" s="2" t="n">
        <v>51.91</v>
      </c>
      <c r="C111" s="2" t="n">
        <v>54.51</v>
      </c>
      <c r="D111" s="2" t="n">
        <v>49.5</v>
      </c>
      <c r="E111" s="2" t="n">
        <v>53.36</v>
      </c>
      <c r="F111" s="2" t="n">
        <v>53.52</v>
      </c>
      <c r="G111" s="2" t="n">
        <v>57.39</v>
      </c>
      <c r="I111" s="2" t="n">
        <v>57.45</v>
      </c>
      <c r="R111" s="2" t="n">
        <v>42.214924902429</v>
      </c>
      <c r="AI111" s="1"/>
      <c r="AJ111" s="15"/>
      <c r="AL111" s="2" t="n">
        <v>40238</v>
      </c>
      <c r="AM111" s="2" t="n">
        <v>3.9175</v>
      </c>
      <c r="AN111" s="2" t="n">
        <v>0.54</v>
      </c>
      <c r="AO111" s="2" t="n">
        <v>4.4575</v>
      </c>
      <c r="AP111" s="2" t="n">
        <v>0.045</v>
      </c>
      <c r="AQ111" s="2" t="n">
        <v>3.9625</v>
      </c>
      <c r="AR111" s="2" t="n">
        <v>0.54</v>
      </c>
      <c r="AS111" s="2" t="n">
        <v>4.4575</v>
      </c>
      <c r="AT111" s="2" t="n">
        <v>0.72</v>
      </c>
      <c r="AU111" s="2" t="n">
        <v>4.6375</v>
      </c>
    </row>
    <row r="112" customFormat="false" ht="12.75" hidden="false" customHeight="false" outlineLevel="0" collapsed="false">
      <c r="A112" s="354" t="n">
        <v>39692</v>
      </c>
      <c r="B112" s="2" t="n">
        <v>45.31</v>
      </c>
      <c r="C112" s="2" t="n">
        <v>48.93</v>
      </c>
      <c r="D112" s="2" t="n">
        <v>44.14</v>
      </c>
      <c r="E112" s="2" t="n">
        <v>50.54</v>
      </c>
      <c r="F112" s="2" t="n">
        <v>46.71</v>
      </c>
      <c r="G112" s="2" t="n">
        <v>49.78</v>
      </c>
      <c r="I112" s="2" t="n">
        <v>40.2</v>
      </c>
      <c r="R112" s="2" t="n">
        <v>42.1438557915155</v>
      </c>
      <c r="AI112" s="1"/>
      <c r="AJ112" s="15"/>
      <c r="AL112" s="2" t="n">
        <v>40269</v>
      </c>
      <c r="AM112" s="2" t="n">
        <v>3.9175</v>
      </c>
      <c r="AN112" s="2" t="n">
        <v>0.36</v>
      </c>
      <c r="AO112" s="2" t="n">
        <v>4.2775</v>
      </c>
      <c r="AP112" s="2" t="n">
        <v>0.045</v>
      </c>
      <c r="AQ112" s="2" t="n">
        <v>3.9625</v>
      </c>
      <c r="AR112" s="2" t="n">
        <v>0.36</v>
      </c>
      <c r="AS112" s="2" t="n">
        <v>4.2775</v>
      </c>
      <c r="AT112" s="2" t="n">
        <v>0.38</v>
      </c>
      <c r="AU112" s="2" t="n">
        <v>4.2975</v>
      </c>
    </row>
    <row r="113" customFormat="false" ht="12.75" hidden="false" customHeight="false" outlineLevel="0" collapsed="false">
      <c r="A113" s="354" t="n">
        <v>39722</v>
      </c>
      <c r="B113" s="2" t="n">
        <v>39.77</v>
      </c>
      <c r="C113" s="2" t="n">
        <v>42.92</v>
      </c>
      <c r="D113" s="2" t="n">
        <v>40.48</v>
      </c>
      <c r="E113" s="2" t="n">
        <v>42.78</v>
      </c>
      <c r="F113" s="2" t="n">
        <v>41.34</v>
      </c>
      <c r="G113" s="2" t="n">
        <v>42.35</v>
      </c>
      <c r="I113" s="2" t="n">
        <v>40.45</v>
      </c>
      <c r="R113" s="2" t="n">
        <v>42.1480929565873</v>
      </c>
      <c r="AI113" s="1"/>
      <c r="AJ113" s="15"/>
      <c r="AL113" s="2" t="n">
        <v>40299</v>
      </c>
      <c r="AM113" s="2" t="n">
        <v>4.0875</v>
      </c>
      <c r="AN113" s="2" t="n">
        <v>0.325</v>
      </c>
      <c r="AO113" s="2" t="n">
        <v>4.4125</v>
      </c>
      <c r="AP113" s="2" t="n">
        <v>0.045</v>
      </c>
      <c r="AQ113" s="2" t="n">
        <v>4.1325</v>
      </c>
      <c r="AR113" s="2" t="n">
        <v>0.325</v>
      </c>
      <c r="AS113" s="2" t="n">
        <v>4.4125</v>
      </c>
      <c r="AT113" s="2" t="n">
        <v>0.33</v>
      </c>
      <c r="AU113" s="2" t="n">
        <v>4.4175</v>
      </c>
    </row>
    <row r="114" customFormat="false" ht="12.75" hidden="false" customHeight="false" outlineLevel="0" collapsed="false">
      <c r="A114" s="354" t="n">
        <v>39753</v>
      </c>
      <c r="B114" s="2" t="n">
        <v>38.99</v>
      </c>
      <c r="C114" s="2" t="n">
        <v>40.57</v>
      </c>
      <c r="D114" s="2" t="n">
        <v>38.23</v>
      </c>
      <c r="E114" s="2" t="n">
        <v>40.69</v>
      </c>
      <c r="F114" s="2" t="n">
        <v>41.47</v>
      </c>
      <c r="G114" s="2" t="n">
        <v>41.32</v>
      </c>
      <c r="I114" s="2" t="n">
        <v>36.45</v>
      </c>
      <c r="R114" s="2" t="n">
        <v>44.615971957357</v>
      </c>
      <c r="AI114" s="1"/>
      <c r="AJ114" s="15"/>
      <c r="AL114" s="2" t="n">
        <v>40330</v>
      </c>
      <c r="AM114" s="2" t="n">
        <v>4.2395</v>
      </c>
      <c r="AN114" s="2" t="n">
        <v>0.335</v>
      </c>
      <c r="AO114" s="2" t="n">
        <v>4.5745</v>
      </c>
      <c r="AP114" s="2" t="n">
        <v>0.045</v>
      </c>
      <c r="AQ114" s="2" t="n">
        <v>4.2845</v>
      </c>
      <c r="AR114" s="2" t="n">
        <v>0.335</v>
      </c>
      <c r="AS114" s="2" t="n">
        <v>4.5745</v>
      </c>
      <c r="AT114" s="2" t="n">
        <v>0.37</v>
      </c>
      <c r="AU114" s="2" t="n">
        <v>4.6095</v>
      </c>
    </row>
    <row r="115" customFormat="false" ht="12.75" hidden="false" customHeight="false" outlineLevel="0" collapsed="false">
      <c r="A115" s="354" t="n">
        <v>39783</v>
      </c>
      <c r="B115" s="2" t="n">
        <v>38.99</v>
      </c>
      <c r="C115" s="2" t="n">
        <v>42.05</v>
      </c>
      <c r="D115" s="2" t="n">
        <v>39.64</v>
      </c>
      <c r="E115" s="2" t="n">
        <v>43.07</v>
      </c>
      <c r="F115" s="2" t="n">
        <v>41.87</v>
      </c>
      <c r="G115" s="2" t="n">
        <v>41.19</v>
      </c>
      <c r="I115" s="2" t="n">
        <v>39.2</v>
      </c>
      <c r="R115" s="2" t="n">
        <v>46.5597869562626</v>
      </c>
      <c r="AI115" s="1"/>
      <c r="AJ115" s="15"/>
      <c r="AL115" s="2" t="n">
        <v>40360</v>
      </c>
      <c r="AM115" s="2" t="n">
        <v>4.3395</v>
      </c>
      <c r="AN115" s="2" t="n">
        <v>0.45</v>
      </c>
      <c r="AO115" s="2" t="n">
        <v>4.7895</v>
      </c>
      <c r="AP115" s="2" t="n">
        <v>0.045</v>
      </c>
      <c r="AQ115" s="2" t="n">
        <v>4.3845</v>
      </c>
      <c r="AR115" s="2" t="n">
        <v>0.35</v>
      </c>
      <c r="AS115" s="2" t="n">
        <v>4.6895</v>
      </c>
      <c r="AT115" s="2" t="n">
        <v>0.41</v>
      </c>
      <c r="AU115" s="2" t="n">
        <v>4.7495</v>
      </c>
    </row>
    <row r="116" customFormat="false" ht="12.75" hidden="false" customHeight="false" outlineLevel="0" collapsed="false">
      <c r="A116" s="354" t="n">
        <v>39814</v>
      </c>
      <c r="B116" s="2" t="n">
        <v>39.45</v>
      </c>
      <c r="C116" s="2" t="n">
        <v>44.46</v>
      </c>
      <c r="D116" s="2" t="n">
        <v>41.44</v>
      </c>
      <c r="E116" s="2" t="n">
        <v>43.35</v>
      </c>
      <c r="F116" s="2" t="n">
        <v>42.47</v>
      </c>
      <c r="G116" s="2" t="n">
        <v>41.92</v>
      </c>
      <c r="I116" s="2" t="n">
        <v>29.7</v>
      </c>
      <c r="R116" s="2" t="n">
        <v>47.8210011829433</v>
      </c>
      <c r="AI116" s="1"/>
      <c r="AJ116" s="15"/>
      <c r="AL116" s="2" t="n">
        <v>40391</v>
      </c>
      <c r="AM116" s="2" t="n">
        <v>4.2245</v>
      </c>
      <c r="AN116" s="2" t="n">
        <v>0.45</v>
      </c>
      <c r="AO116" s="2" t="n">
        <v>4.6745</v>
      </c>
      <c r="AP116" s="2" t="n">
        <v>0.13</v>
      </c>
      <c r="AQ116" s="2" t="n">
        <v>4.3545</v>
      </c>
      <c r="AR116" s="2" t="n">
        <v>0.35</v>
      </c>
      <c r="AS116" s="2" t="n">
        <v>4.5745</v>
      </c>
      <c r="AT116" s="2" t="n">
        <v>0.41</v>
      </c>
      <c r="AU116" s="2" t="n">
        <v>4.6345</v>
      </c>
    </row>
    <row r="117" customFormat="false" ht="12.75" hidden="false" customHeight="false" outlineLevel="0" collapsed="false">
      <c r="A117" s="354" t="n">
        <v>39845</v>
      </c>
      <c r="B117" s="2" t="n">
        <v>39.2</v>
      </c>
      <c r="C117" s="2" t="n">
        <v>43.64</v>
      </c>
      <c r="D117" s="2" t="n">
        <v>40.66</v>
      </c>
      <c r="E117" s="2" t="n">
        <v>42.83</v>
      </c>
      <c r="F117" s="2" t="n">
        <v>41.74</v>
      </c>
      <c r="G117" s="2" t="n">
        <v>41.67</v>
      </c>
      <c r="I117" s="2" t="n">
        <v>31.95</v>
      </c>
      <c r="R117" s="2" t="n">
        <v>46.4046130641133</v>
      </c>
      <c r="AI117" s="1"/>
      <c r="AJ117" s="15"/>
      <c r="AL117" s="2" t="n">
        <v>40422</v>
      </c>
      <c r="AM117" s="2" t="n">
        <v>4.0775</v>
      </c>
      <c r="AN117" s="2" t="n">
        <v>0.415</v>
      </c>
      <c r="AO117" s="2" t="n">
        <v>4.4925</v>
      </c>
      <c r="AP117" s="2" t="n">
        <v>0.13</v>
      </c>
      <c r="AQ117" s="2" t="n">
        <v>4.2075</v>
      </c>
      <c r="AR117" s="2" t="n">
        <v>0.315</v>
      </c>
      <c r="AS117" s="2" t="n">
        <v>4.3925</v>
      </c>
      <c r="AT117" s="2" t="n">
        <v>0.36</v>
      </c>
      <c r="AU117" s="2" t="n">
        <v>4.4375</v>
      </c>
    </row>
    <row r="118" customFormat="false" ht="12.75" hidden="false" customHeight="false" outlineLevel="0" collapsed="false">
      <c r="A118" s="354" t="n">
        <v>39873</v>
      </c>
      <c r="B118" s="2" t="n">
        <v>39.21</v>
      </c>
      <c r="C118" s="2" t="n">
        <v>41.3</v>
      </c>
      <c r="D118" s="2" t="n">
        <v>38.3</v>
      </c>
      <c r="E118" s="2" t="n">
        <v>41.78</v>
      </c>
      <c r="F118" s="2" t="n">
        <v>41.02</v>
      </c>
      <c r="G118" s="2" t="n">
        <v>41.68</v>
      </c>
      <c r="I118" s="2" t="n">
        <v>28.95</v>
      </c>
      <c r="R118" s="2" t="n">
        <v>44.5797677294431</v>
      </c>
      <c r="AI118" s="1"/>
      <c r="AJ118" s="15"/>
      <c r="AL118" s="2" t="n">
        <v>40452</v>
      </c>
      <c r="AM118" s="2" t="n">
        <v>3.9125</v>
      </c>
      <c r="AN118" s="2" t="n">
        <v>0.46</v>
      </c>
      <c r="AO118" s="2" t="n">
        <v>4.3725</v>
      </c>
      <c r="AP118" s="2" t="n">
        <v>0.13</v>
      </c>
      <c r="AQ118" s="2" t="n">
        <v>4.0425</v>
      </c>
      <c r="AR118" s="2" t="n">
        <v>0.36</v>
      </c>
      <c r="AS118" s="2" t="n">
        <v>4.2725</v>
      </c>
      <c r="AT118" s="2" t="n">
        <v>0.4</v>
      </c>
      <c r="AU118" s="2" t="n">
        <v>4.3125</v>
      </c>
    </row>
    <row r="119" customFormat="false" ht="12.75" hidden="false" customHeight="false" outlineLevel="0" collapsed="false">
      <c r="A119" s="354" t="n">
        <v>39904</v>
      </c>
      <c r="B119" s="2" t="n">
        <v>38.96</v>
      </c>
      <c r="C119" s="2" t="n">
        <v>41.45</v>
      </c>
      <c r="D119" s="2" t="n">
        <v>36.73</v>
      </c>
      <c r="E119" s="2" t="n">
        <v>40.74</v>
      </c>
      <c r="F119" s="2" t="n">
        <v>40.78</v>
      </c>
      <c r="G119" s="2" t="n">
        <v>41.43</v>
      </c>
      <c r="I119" s="2" t="n">
        <v>36</v>
      </c>
      <c r="R119" s="2" t="n">
        <v>41.3920901123462</v>
      </c>
      <c r="AI119" s="1"/>
      <c r="AJ119" s="15"/>
      <c r="AL119" s="2" t="n">
        <v>40483</v>
      </c>
      <c r="AM119" s="2" t="n">
        <v>3.9075</v>
      </c>
      <c r="AN119" s="2" t="n">
        <v>0.56</v>
      </c>
      <c r="AO119" s="2" t="n">
        <v>4.4675</v>
      </c>
      <c r="AP119" s="2" t="n">
        <v>0.13</v>
      </c>
      <c r="AQ119" s="2" t="n">
        <v>4.0375</v>
      </c>
      <c r="AR119" s="2" t="n">
        <v>0.46</v>
      </c>
      <c r="AS119" s="2" t="n">
        <v>4.3675</v>
      </c>
      <c r="AT119" s="2" t="n">
        <v>0.73</v>
      </c>
      <c r="AU119" s="2" t="n">
        <v>4.6375</v>
      </c>
    </row>
    <row r="120" customFormat="false" ht="12.75" hidden="false" customHeight="false" outlineLevel="0" collapsed="false">
      <c r="A120" s="354" t="n">
        <v>39934</v>
      </c>
      <c r="B120" s="2" t="n">
        <v>38.97</v>
      </c>
      <c r="C120" s="2" t="n">
        <v>39.52</v>
      </c>
      <c r="D120" s="2" t="n">
        <v>34.89</v>
      </c>
      <c r="E120" s="2" t="n">
        <v>40.74</v>
      </c>
      <c r="F120" s="2" t="n">
        <v>41.02</v>
      </c>
      <c r="G120" s="2" t="n">
        <v>41.44</v>
      </c>
      <c r="I120" s="2" t="n">
        <v>36</v>
      </c>
      <c r="R120" s="2" t="n">
        <v>41.3588485784519</v>
      </c>
      <c r="AI120" s="1"/>
      <c r="AJ120" s="15"/>
      <c r="AL120" s="2" t="n">
        <v>40513</v>
      </c>
      <c r="AM120" s="2" t="n">
        <v>3.9455</v>
      </c>
      <c r="AN120" s="2" t="n">
        <v>0.77</v>
      </c>
      <c r="AO120" s="2" t="n">
        <v>4.7155</v>
      </c>
      <c r="AP120" s="2" t="n">
        <v>0.13</v>
      </c>
      <c r="AQ120" s="2" t="n">
        <v>4.0755</v>
      </c>
      <c r="AR120" s="2" t="n">
        <v>0.77</v>
      </c>
      <c r="AS120" s="2" t="n">
        <v>4.7155</v>
      </c>
      <c r="AT120" s="2" t="n">
        <v>0.98</v>
      </c>
      <c r="AU120" s="2" t="n">
        <v>4.9255</v>
      </c>
    </row>
    <row r="121" customFormat="false" ht="12.75" hidden="false" customHeight="false" outlineLevel="0" collapsed="false">
      <c r="A121" s="354" t="n">
        <v>39965</v>
      </c>
      <c r="B121" s="2" t="n">
        <v>41.17</v>
      </c>
      <c r="C121" s="2" t="n">
        <v>40.23</v>
      </c>
      <c r="D121" s="2" t="n">
        <v>35.55</v>
      </c>
      <c r="E121" s="2" t="n">
        <v>43.09</v>
      </c>
      <c r="F121" s="2" t="n">
        <v>43.21</v>
      </c>
      <c r="G121" s="2" t="n">
        <v>44.82</v>
      </c>
      <c r="I121" s="2" t="n">
        <v>42</v>
      </c>
      <c r="R121" s="2" t="n">
        <v>41.8709242347596</v>
      </c>
      <c r="AI121" s="1"/>
      <c r="AJ121" s="15"/>
      <c r="AL121" s="2" t="n">
        <v>40544</v>
      </c>
      <c r="AM121" s="2" t="n">
        <v>3.9905</v>
      </c>
      <c r="AN121" s="2" t="n">
        <v>1.04</v>
      </c>
      <c r="AO121" s="2" t="n">
        <v>5.0305</v>
      </c>
      <c r="AP121" s="2" t="n">
        <v>0.045</v>
      </c>
      <c r="AQ121" s="2" t="n">
        <v>4.0355</v>
      </c>
      <c r="AR121" s="2" t="n">
        <v>1.04</v>
      </c>
      <c r="AS121" s="2" t="n">
        <v>5.0305</v>
      </c>
      <c r="AT121" s="2" t="n">
        <v>1.6</v>
      </c>
      <c r="AU121" s="2" t="n">
        <v>5.5905</v>
      </c>
    </row>
    <row r="122" customFormat="false" ht="12.75" hidden="false" customHeight="false" outlineLevel="0" collapsed="false">
      <c r="A122" s="354" t="n">
        <v>39995</v>
      </c>
      <c r="B122" s="2" t="n">
        <v>48.26</v>
      </c>
      <c r="C122" s="2" t="n">
        <v>51.04</v>
      </c>
      <c r="D122" s="2" t="n">
        <v>45.14</v>
      </c>
      <c r="E122" s="2" t="n">
        <v>48.33</v>
      </c>
      <c r="F122" s="2" t="n">
        <v>50</v>
      </c>
      <c r="G122" s="2" t="n">
        <v>52.56</v>
      </c>
      <c r="I122" s="2" t="n">
        <v>49</v>
      </c>
      <c r="R122" s="2" t="n">
        <v>42.471843250398</v>
      </c>
      <c r="AI122" s="1"/>
      <c r="AJ122" s="15"/>
      <c r="AL122" s="2" t="n">
        <v>40575</v>
      </c>
      <c r="AM122" s="2" t="n">
        <v>4.0285</v>
      </c>
      <c r="AN122" s="2" t="n">
        <v>1.04</v>
      </c>
      <c r="AO122" s="2" t="n">
        <v>5.0685</v>
      </c>
      <c r="AP122" s="2" t="n">
        <v>0.045</v>
      </c>
      <c r="AQ122" s="2" t="n">
        <v>4.0735</v>
      </c>
      <c r="AR122" s="2" t="n">
        <v>1.04</v>
      </c>
      <c r="AS122" s="2" t="n">
        <v>5.0685</v>
      </c>
      <c r="AT122" s="2" t="n">
        <v>1.6</v>
      </c>
      <c r="AU122" s="2" t="n">
        <v>5.6285</v>
      </c>
    </row>
    <row r="123" customFormat="false" ht="12.75" hidden="false" customHeight="false" outlineLevel="0" collapsed="false">
      <c r="A123" s="354" t="n">
        <v>40026</v>
      </c>
      <c r="B123" s="2" t="n">
        <v>51.44</v>
      </c>
      <c r="C123" s="2" t="n">
        <v>54.92</v>
      </c>
      <c r="D123" s="2" t="n">
        <v>49.35</v>
      </c>
      <c r="E123" s="2" t="n">
        <v>53.03</v>
      </c>
      <c r="F123" s="2" t="n">
        <v>53.03</v>
      </c>
      <c r="G123" s="2" t="n">
        <v>56.67</v>
      </c>
      <c r="I123" s="2" t="n">
        <v>58</v>
      </c>
      <c r="R123" s="2" t="n">
        <v>42.9865935494902</v>
      </c>
      <c r="AI123" s="1"/>
      <c r="AJ123" s="15"/>
      <c r="AL123" s="2" t="n">
        <v>40603</v>
      </c>
      <c r="AM123" s="2" t="n">
        <v>4.0225</v>
      </c>
      <c r="AN123" s="2" t="n">
        <v>0.54</v>
      </c>
      <c r="AO123" s="2" t="n">
        <v>4.5625</v>
      </c>
      <c r="AP123" s="2" t="n">
        <v>0.045</v>
      </c>
      <c r="AQ123" s="2" t="n">
        <v>4.0675</v>
      </c>
      <c r="AR123" s="2" t="n">
        <v>0.54</v>
      </c>
      <c r="AS123" s="2" t="n">
        <v>4.5625</v>
      </c>
      <c r="AT123" s="2" t="n">
        <v>0.72</v>
      </c>
      <c r="AU123" s="2" t="n">
        <v>4.7425</v>
      </c>
    </row>
    <row r="124" customFormat="false" ht="12.75" hidden="false" customHeight="false" outlineLevel="0" collapsed="false">
      <c r="A124" s="354" t="n">
        <v>40057</v>
      </c>
      <c r="B124" s="2" t="n">
        <v>45.33</v>
      </c>
      <c r="C124" s="2" t="n">
        <v>49.67</v>
      </c>
      <c r="D124" s="2" t="n">
        <v>44.36</v>
      </c>
      <c r="E124" s="2" t="n">
        <v>50.42</v>
      </c>
      <c r="F124" s="2" t="n">
        <v>46.73</v>
      </c>
      <c r="G124" s="2" t="n">
        <v>49.64</v>
      </c>
      <c r="I124" s="2" t="n">
        <v>40.7</v>
      </c>
      <c r="R124" s="2" t="n">
        <v>42.9448858042985</v>
      </c>
      <c r="AI124" s="1"/>
      <c r="AJ124" s="15"/>
      <c r="AL124" s="2" t="n">
        <v>40634</v>
      </c>
      <c r="AM124" s="2" t="n">
        <v>4.0225</v>
      </c>
      <c r="AN124" s="2" t="n">
        <v>0.36</v>
      </c>
      <c r="AO124" s="2" t="n">
        <v>4.3825</v>
      </c>
      <c r="AP124" s="2" t="n">
        <v>0.045</v>
      </c>
      <c r="AQ124" s="2" t="n">
        <v>4.0675</v>
      </c>
      <c r="AR124" s="2" t="n">
        <v>0.36</v>
      </c>
      <c r="AS124" s="2" t="n">
        <v>4.3825</v>
      </c>
      <c r="AT124" s="2" t="n">
        <v>0.38</v>
      </c>
      <c r="AU124" s="2" t="n">
        <v>4.4025</v>
      </c>
    </row>
    <row r="125" customFormat="false" ht="12.75" hidden="false" customHeight="false" outlineLevel="0" collapsed="false">
      <c r="A125" s="354" t="n">
        <v>40087</v>
      </c>
      <c r="B125" s="2" t="n">
        <v>40.2</v>
      </c>
      <c r="C125" s="2" t="n">
        <v>44.01</v>
      </c>
      <c r="D125" s="2" t="n">
        <v>40.95</v>
      </c>
      <c r="E125" s="2" t="n">
        <v>43.23</v>
      </c>
      <c r="F125" s="2" t="n">
        <v>41.76</v>
      </c>
      <c r="G125" s="2" t="n">
        <v>42.77</v>
      </c>
      <c r="I125" s="2" t="n">
        <v>41</v>
      </c>
      <c r="R125" s="2" t="n">
        <v>42.9786349887963</v>
      </c>
      <c r="AI125" s="1"/>
      <c r="AJ125" s="15"/>
      <c r="AL125" s="2" t="n">
        <v>40664</v>
      </c>
      <c r="AM125" s="2" t="n">
        <v>4.1925</v>
      </c>
      <c r="AN125" s="2" t="n">
        <v>0.325</v>
      </c>
      <c r="AO125" s="2" t="n">
        <v>4.5175</v>
      </c>
      <c r="AP125" s="2" t="n">
        <v>0.045</v>
      </c>
      <c r="AQ125" s="2" t="n">
        <v>4.2375</v>
      </c>
      <c r="AR125" s="2" t="n">
        <v>0.325</v>
      </c>
      <c r="AS125" s="2" t="n">
        <v>4.5175</v>
      </c>
      <c r="AT125" s="2" t="n">
        <v>0.33</v>
      </c>
      <c r="AU125" s="2" t="n">
        <v>4.5225</v>
      </c>
    </row>
    <row r="126" customFormat="false" ht="12.75" hidden="false" customHeight="false" outlineLevel="0" collapsed="false">
      <c r="A126" s="354" t="n">
        <v>40118</v>
      </c>
      <c r="B126" s="2" t="n">
        <v>39.47</v>
      </c>
      <c r="C126" s="2" t="n">
        <v>41.8</v>
      </c>
      <c r="D126" s="2" t="n">
        <v>38.86</v>
      </c>
      <c r="E126" s="2" t="n">
        <v>41.2</v>
      </c>
      <c r="F126" s="2" t="n">
        <v>41.88</v>
      </c>
      <c r="G126" s="2" t="n">
        <v>41.81</v>
      </c>
      <c r="I126" s="2" t="n">
        <v>37</v>
      </c>
      <c r="R126" s="2" t="n">
        <v>45.9346020260935</v>
      </c>
      <c r="AI126" s="1"/>
      <c r="AJ126" s="15"/>
      <c r="AL126" s="2" t="n">
        <v>40695</v>
      </c>
      <c r="AM126" s="2" t="n">
        <v>4.3445</v>
      </c>
      <c r="AN126" s="2" t="n">
        <v>0.335</v>
      </c>
      <c r="AO126" s="2" t="n">
        <v>4.6795</v>
      </c>
      <c r="AP126" s="2" t="n">
        <v>0.045</v>
      </c>
      <c r="AQ126" s="2" t="n">
        <v>4.3895</v>
      </c>
      <c r="AR126" s="2" t="n">
        <v>0.335</v>
      </c>
      <c r="AS126" s="2" t="n">
        <v>4.6795</v>
      </c>
      <c r="AT126" s="2" t="n">
        <v>0.37</v>
      </c>
      <c r="AU126" s="2" t="n">
        <v>4.7145</v>
      </c>
    </row>
    <row r="127" customFormat="false" ht="12.75" hidden="false" customHeight="false" outlineLevel="0" collapsed="false">
      <c r="A127" s="354" t="n">
        <v>40148</v>
      </c>
      <c r="B127" s="2" t="n">
        <v>39.47</v>
      </c>
      <c r="C127" s="2" t="n">
        <v>43.2</v>
      </c>
      <c r="D127" s="2" t="n">
        <v>40.17</v>
      </c>
      <c r="E127" s="2" t="n">
        <v>43.5</v>
      </c>
      <c r="F127" s="2" t="n">
        <v>42.25</v>
      </c>
      <c r="G127" s="2" t="n">
        <v>41.69</v>
      </c>
      <c r="I127" s="2" t="n">
        <v>39.7</v>
      </c>
      <c r="R127" s="2" t="n">
        <v>47.903484317511</v>
      </c>
      <c r="AI127" s="1"/>
      <c r="AJ127" s="15"/>
      <c r="AL127" s="2" t="n">
        <v>40725</v>
      </c>
      <c r="AM127" s="2" t="n">
        <v>4.447</v>
      </c>
      <c r="AN127" s="2" t="n">
        <v>0.45</v>
      </c>
      <c r="AO127" s="2" t="n">
        <v>4.897</v>
      </c>
      <c r="AP127" s="2" t="n">
        <v>0.045</v>
      </c>
      <c r="AQ127" s="2" t="n">
        <v>4.492</v>
      </c>
      <c r="AR127" s="2" t="n">
        <v>0.35</v>
      </c>
      <c r="AS127" s="2" t="n">
        <v>4.797</v>
      </c>
      <c r="AT127" s="2" t="n">
        <v>0.41</v>
      </c>
      <c r="AU127" s="2" t="n">
        <v>4.857</v>
      </c>
    </row>
    <row r="128" customFormat="false" ht="12.75" hidden="false" customHeight="false" outlineLevel="0" collapsed="false">
      <c r="A128" s="354" t="n">
        <v>40179</v>
      </c>
      <c r="B128" s="2" t="n">
        <v>39.92</v>
      </c>
      <c r="C128" s="2" t="n">
        <v>45.52</v>
      </c>
      <c r="D128" s="2" t="n">
        <v>41.87</v>
      </c>
      <c r="E128" s="2" t="n">
        <v>43.78</v>
      </c>
      <c r="F128" s="2" t="n">
        <v>42.82</v>
      </c>
      <c r="G128" s="2" t="n">
        <v>42.34</v>
      </c>
      <c r="I128" s="2" t="n">
        <v>30.2</v>
      </c>
      <c r="R128" s="2" t="n">
        <v>49.2161275502683</v>
      </c>
      <c r="AI128" s="1"/>
      <c r="AJ128" s="15"/>
      <c r="AL128" s="2" t="n">
        <v>40756</v>
      </c>
      <c r="AM128" s="2" t="n">
        <v>4.332</v>
      </c>
      <c r="AN128" s="2" t="n">
        <v>0.45</v>
      </c>
      <c r="AO128" s="2" t="n">
        <v>4.782</v>
      </c>
      <c r="AP128" s="2" t="n">
        <v>0.13</v>
      </c>
      <c r="AQ128" s="2" t="n">
        <v>4.462</v>
      </c>
      <c r="AR128" s="2" t="n">
        <v>0.35</v>
      </c>
      <c r="AS128" s="2" t="n">
        <v>4.682</v>
      </c>
      <c r="AT128" s="2" t="n">
        <v>0.41</v>
      </c>
      <c r="AU128" s="2" t="n">
        <v>4.742</v>
      </c>
    </row>
    <row r="129" customFormat="false" ht="12.75" hidden="false" customHeight="false" outlineLevel="0" collapsed="false">
      <c r="A129" s="354" t="n">
        <v>40210</v>
      </c>
      <c r="B129" s="2" t="n">
        <v>39.69</v>
      </c>
      <c r="C129" s="2" t="n">
        <v>44.75</v>
      </c>
      <c r="D129" s="2" t="n">
        <v>41.14</v>
      </c>
      <c r="E129" s="2" t="n">
        <v>43.29</v>
      </c>
      <c r="F129" s="2" t="n">
        <v>42.15</v>
      </c>
      <c r="G129" s="2" t="n">
        <v>42.11</v>
      </c>
      <c r="I129" s="2" t="n">
        <v>32.45</v>
      </c>
      <c r="R129" s="2" t="n">
        <v>47.7946827357371</v>
      </c>
      <c r="AI129" s="1"/>
      <c r="AJ129" s="15"/>
    </row>
    <row r="130" customFormat="false" ht="12.75" hidden="false" customHeight="false" outlineLevel="0" collapsed="false">
      <c r="A130" s="354" t="n">
        <v>40238</v>
      </c>
      <c r="B130" s="2" t="n">
        <v>39.69</v>
      </c>
      <c r="C130" s="2" t="n">
        <v>42.54</v>
      </c>
      <c r="D130" s="2" t="n">
        <v>38.95</v>
      </c>
      <c r="E130" s="2" t="n">
        <v>42.33</v>
      </c>
      <c r="F130" s="2" t="n">
        <v>41.48</v>
      </c>
      <c r="G130" s="2" t="n">
        <v>42.12</v>
      </c>
      <c r="I130" s="2" t="n">
        <v>29.45</v>
      </c>
      <c r="R130" s="2" t="n">
        <v>45.9597099645558</v>
      </c>
      <c r="AI130" s="1"/>
      <c r="AJ130" s="15"/>
    </row>
    <row r="131" customFormat="false" ht="12.75" hidden="false" customHeight="false" outlineLevel="0" collapsed="false">
      <c r="A131" s="354" t="n">
        <v>40269</v>
      </c>
      <c r="B131" s="2" t="n">
        <v>39.47</v>
      </c>
      <c r="C131" s="2" t="n">
        <v>42.68</v>
      </c>
      <c r="D131" s="2" t="n">
        <v>37.49</v>
      </c>
      <c r="E131" s="2" t="n">
        <v>41.36</v>
      </c>
      <c r="F131" s="2" t="n">
        <v>41.25</v>
      </c>
      <c r="G131" s="2" t="n">
        <v>41.9</v>
      </c>
      <c r="I131" s="2" t="n">
        <v>36.75</v>
      </c>
      <c r="R131" s="2" t="n">
        <v>42.3026441376173</v>
      </c>
      <c r="AI131" s="1"/>
      <c r="AJ131" s="15"/>
    </row>
    <row r="132" customFormat="false" ht="12.75" hidden="false" customHeight="false" outlineLevel="0" collapsed="false">
      <c r="A132" s="354" t="n">
        <v>40299</v>
      </c>
      <c r="B132" s="2" t="n">
        <v>39.47</v>
      </c>
      <c r="C132" s="2" t="n">
        <v>40.87</v>
      </c>
      <c r="D132" s="2" t="n">
        <v>35.78</v>
      </c>
      <c r="E132" s="2" t="n">
        <v>41.36</v>
      </c>
      <c r="F132" s="2" t="n">
        <v>41.48</v>
      </c>
      <c r="G132" s="2" t="n">
        <v>41.9</v>
      </c>
      <c r="I132" s="2" t="n">
        <v>36.75</v>
      </c>
      <c r="R132" s="2" t="n">
        <v>42.2757237776637</v>
      </c>
      <c r="AI132" s="1"/>
      <c r="AJ132" s="15"/>
    </row>
    <row r="133" customFormat="false" ht="12.75" hidden="false" customHeight="false" outlineLevel="0" collapsed="false">
      <c r="A133" s="354" t="n">
        <v>40330</v>
      </c>
      <c r="B133" s="2" t="n">
        <v>41.51</v>
      </c>
      <c r="C133" s="2" t="n">
        <v>41.53</v>
      </c>
      <c r="D133" s="2" t="n">
        <v>36.39</v>
      </c>
      <c r="E133" s="2" t="n">
        <v>43.54</v>
      </c>
      <c r="F133" s="2" t="n">
        <v>43.5</v>
      </c>
      <c r="G133" s="2" t="n">
        <v>45.01</v>
      </c>
      <c r="I133" s="2" t="n">
        <v>42.75</v>
      </c>
      <c r="R133" s="2" t="n">
        <v>42.7997809622575</v>
      </c>
      <c r="AI133" s="1"/>
      <c r="AJ133" s="15"/>
    </row>
    <row r="134" customFormat="false" ht="12.75" hidden="false" customHeight="false" outlineLevel="0" collapsed="false">
      <c r="A134" s="354" t="n">
        <v>40360</v>
      </c>
      <c r="B134" s="2" t="n">
        <v>48.08</v>
      </c>
      <c r="C134" s="2" t="n">
        <v>51.71</v>
      </c>
      <c r="D134" s="2" t="n">
        <v>45.33</v>
      </c>
      <c r="E134" s="2" t="n">
        <v>48.39</v>
      </c>
      <c r="F134" s="2" t="n">
        <v>49.79</v>
      </c>
      <c r="G134" s="2" t="n">
        <v>52.17</v>
      </c>
      <c r="I134" s="2" t="n">
        <v>49.75</v>
      </c>
      <c r="R134" s="2" t="n">
        <v>43.4135196842156</v>
      </c>
      <c r="AI134" s="1"/>
      <c r="AJ134" s="15"/>
    </row>
    <row r="135" customFormat="false" ht="12.75" hidden="false" customHeight="false" outlineLevel="0" collapsed="false">
      <c r="A135" s="354" t="n">
        <v>40391</v>
      </c>
      <c r="B135" s="2" t="n">
        <v>51.03</v>
      </c>
      <c r="C135" s="2" t="n">
        <v>55.37</v>
      </c>
      <c r="D135" s="2" t="n">
        <v>49.24</v>
      </c>
      <c r="E135" s="2" t="n">
        <v>52.76</v>
      </c>
      <c r="F135" s="2" t="n">
        <v>52.59</v>
      </c>
      <c r="G135" s="2" t="n">
        <v>55.97</v>
      </c>
      <c r="I135" s="2" t="n">
        <v>58.75</v>
      </c>
      <c r="R135" s="2" t="n">
        <v>43.9406204873755</v>
      </c>
      <c r="AI135" s="1"/>
      <c r="AJ135" s="15"/>
    </row>
    <row r="136" customFormat="false" ht="12.75" hidden="false" customHeight="false" outlineLevel="0" collapsed="false">
      <c r="A136" s="354" t="n">
        <v>40422</v>
      </c>
      <c r="B136" s="2" t="n">
        <v>45.37</v>
      </c>
      <c r="C136" s="2" t="n">
        <v>50.43</v>
      </c>
      <c r="D136" s="2" t="n">
        <v>44.6</v>
      </c>
      <c r="E136" s="2" t="n">
        <v>50.34</v>
      </c>
      <c r="F136" s="2" t="n">
        <v>46.76</v>
      </c>
      <c r="G136" s="2" t="n">
        <v>49.47</v>
      </c>
      <c r="I136" s="2" t="n">
        <v>41.2</v>
      </c>
      <c r="R136" s="2" t="n">
        <v>43.9056199337721</v>
      </c>
      <c r="AI136" s="1"/>
      <c r="AJ136" s="15"/>
    </row>
    <row r="137" customFormat="false" ht="12.75" hidden="false" customHeight="false" outlineLevel="0" collapsed="false">
      <c r="A137" s="354" t="n">
        <v>40452</v>
      </c>
      <c r="B137" s="2" t="n">
        <v>40.62</v>
      </c>
      <c r="C137" s="2" t="n">
        <v>45.09</v>
      </c>
      <c r="D137" s="2" t="n">
        <v>41.43</v>
      </c>
      <c r="E137" s="2" t="n">
        <v>43.67</v>
      </c>
      <c r="F137" s="2" t="n">
        <v>42.16</v>
      </c>
      <c r="G137" s="2" t="n">
        <v>43.14</v>
      </c>
      <c r="I137" s="2" t="n">
        <v>41.75</v>
      </c>
      <c r="R137" s="2" t="n">
        <v>43.9466388582812</v>
      </c>
      <c r="AI137" s="1"/>
      <c r="AJ137" s="15"/>
    </row>
    <row r="138" customFormat="false" ht="12.75" hidden="false" customHeight="false" outlineLevel="0" collapsed="false">
      <c r="A138" s="354" t="n">
        <v>40483</v>
      </c>
      <c r="B138" s="2" t="n">
        <v>39.94</v>
      </c>
      <c r="C138" s="2" t="n">
        <v>43.02</v>
      </c>
      <c r="D138" s="2" t="n">
        <v>39.47</v>
      </c>
      <c r="E138" s="2" t="n">
        <v>41.7</v>
      </c>
      <c r="F138" s="2" t="n">
        <v>42.28</v>
      </c>
      <c r="G138" s="2" t="n">
        <v>42.25</v>
      </c>
      <c r="I138" s="2" t="n">
        <v>37.75</v>
      </c>
      <c r="R138" s="2" t="n">
        <v>46.5564914347841</v>
      </c>
      <c r="AI138" s="1"/>
      <c r="AJ138" s="15"/>
    </row>
    <row r="139" customFormat="false" ht="12.75" hidden="false" customHeight="false" outlineLevel="0" collapsed="false">
      <c r="A139" s="354" t="n">
        <v>40513</v>
      </c>
      <c r="B139" s="2" t="n">
        <v>39.94</v>
      </c>
      <c r="C139" s="2" t="n">
        <v>44.33</v>
      </c>
      <c r="D139" s="2" t="n">
        <v>40.7</v>
      </c>
      <c r="E139" s="2" t="n">
        <v>43.92</v>
      </c>
      <c r="F139" s="2" t="n">
        <v>42.62</v>
      </c>
      <c r="G139" s="2" t="n">
        <v>42.14</v>
      </c>
      <c r="I139" s="2" t="n">
        <v>40.2</v>
      </c>
      <c r="R139" s="2" t="n">
        <v>48.5538271373264</v>
      </c>
      <c r="AI139" s="1"/>
      <c r="AJ139" s="15"/>
    </row>
    <row r="140" customFormat="false" ht="12.75" hidden="false" customHeight="false" outlineLevel="0" collapsed="false">
      <c r="A140" s="354" t="n">
        <v>40544</v>
      </c>
      <c r="B140" s="2" t="n">
        <v>40.37</v>
      </c>
      <c r="C140" s="2" t="n">
        <v>46.57</v>
      </c>
      <c r="D140" s="2" t="n">
        <v>42.31</v>
      </c>
      <c r="E140" s="2" t="n">
        <v>44.2</v>
      </c>
      <c r="F140" s="2" t="n">
        <v>43.16</v>
      </c>
      <c r="G140" s="2" t="n">
        <v>42.74</v>
      </c>
      <c r="I140" s="2" t="n">
        <v>30.7</v>
      </c>
      <c r="R140" s="2" t="n">
        <v>43.4204072402212</v>
      </c>
      <c r="AI140" s="1"/>
      <c r="AJ140" s="15"/>
    </row>
    <row r="141" customFormat="false" ht="12.75" hidden="false" customHeight="false" outlineLevel="0" collapsed="false">
      <c r="A141" s="354" t="n">
        <v>40575</v>
      </c>
      <c r="B141" s="2" t="n">
        <v>40.16</v>
      </c>
      <c r="C141" s="2" t="n">
        <v>45.84</v>
      </c>
      <c r="D141" s="2" t="n">
        <v>41.64</v>
      </c>
      <c r="E141" s="2" t="n">
        <v>43.75</v>
      </c>
      <c r="F141" s="2" t="n">
        <v>42.54</v>
      </c>
      <c r="G141" s="2" t="n">
        <v>42.53</v>
      </c>
      <c r="I141" s="2" t="n">
        <v>32.95</v>
      </c>
      <c r="R141" s="2" t="n">
        <v>42.1343582782905</v>
      </c>
      <c r="AI141" s="1"/>
      <c r="AJ141" s="15"/>
    </row>
    <row r="142" customFormat="false" ht="12.75" hidden="false" customHeight="false" outlineLevel="0" collapsed="false">
      <c r="A142" s="354" t="n">
        <v>40603</v>
      </c>
      <c r="B142" s="2" t="n">
        <v>40.17</v>
      </c>
      <c r="C142" s="2" t="n">
        <v>43.77</v>
      </c>
      <c r="D142" s="2" t="n">
        <v>39.59</v>
      </c>
      <c r="E142" s="2" t="n">
        <v>42.85</v>
      </c>
      <c r="F142" s="2" t="n">
        <v>41.92</v>
      </c>
      <c r="G142" s="2" t="n">
        <v>42.55</v>
      </c>
      <c r="I142" s="2" t="n">
        <v>29.95</v>
      </c>
      <c r="R142" s="2" t="n">
        <v>40.4774392339009</v>
      </c>
      <c r="AI142" s="1"/>
      <c r="AJ142" s="15"/>
    </row>
    <row r="143" customFormat="false" ht="12.75" hidden="false" customHeight="false" outlineLevel="0" collapsed="false">
      <c r="A143" s="354" t="n">
        <v>40634</v>
      </c>
      <c r="B143" s="2" t="n">
        <v>39.96</v>
      </c>
      <c r="C143" s="2" t="n">
        <v>43.9</v>
      </c>
      <c r="D143" s="2" t="n">
        <v>38.23</v>
      </c>
      <c r="E143" s="2" t="n">
        <v>41.96</v>
      </c>
      <c r="F143" s="2" t="n">
        <v>41.71</v>
      </c>
      <c r="G143" s="2" t="n">
        <v>42.34</v>
      </c>
      <c r="I143" s="2" t="n">
        <v>37.25</v>
      </c>
      <c r="R143" s="2" t="n">
        <v>37.5830987378626</v>
      </c>
      <c r="AI143" s="1"/>
      <c r="AJ143" s="15"/>
    </row>
    <row r="144" customFormat="false" ht="12.75" hidden="false" customHeight="false" outlineLevel="0" collapsed="false">
      <c r="A144" s="354" t="n">
        <v>40664</v>
      </c>
      <c r="B144" s="2" t="n">
        <v>39.96</v>
      </c>
      <c r="C144" s="2" t="n">
        <v>42.2</v>
      </c>
      <c r="D144" s="2" t="n">
        <v>36.64</v>
      </c>
      <c r="E144" s="2" t="n">
        <v>41.96</v>
      </c>
      <c r="F144" s="2" t="n">
        <v>41.92</v>
      </c>
      <c r="G144" s="2" t="n">
        <v>42.34</v>
      </c>
      <c r="I144" s="2" t="n">
        <v>37.25</v>
      </c>
      <c r="R144" s="2" t="n">
        <v>37.552916163193</v>
      </c>
      <c r="AI144" s="1"/>
      <c r="AJ144" s="15"/>
    </row>
    <row r="145" customFormat="false" ht="12.75" hidden="false" customHeight="false" outlineLevel="0" collapsed="false">
      <c r="A145" s="354" t="n">
        <v>40695</v>
      </c>
      <c r="B145" s="2" t="n">
        <v>41.85</v>
      </c>
      <c r="C145" s="2" t="n">
        <v>42.82</v>
      </c>
      <c r="D145" s="2" t="n">
        <v>37.21</v>
      </c>
      <c r="E145" s="2" t="n">
        <v>43.99</v>
      </c>
      <c r="F145" s="2" t="n">
        <v>43.79</v>
      </c>
      <c r="G145" s="2" t="n">
        <v>45.21</v>
      </c>
      <c r="I145" s="2" t="n">
        <v>43.25</v>
      </c>
      <c r="R145" s="2" t="n">
        <v>38.0178694888171</v>
      </c>
      <c r="AI145" s="1"/>
      <c r="AJ145" s="15"/>
    </row>
    <row r="146" customFormat="false" ht="12.75" hidden="false" customHeight="false" outlineLevel="0" collapsed="false">
      <c r="A146" s="354" t="n">
        <v>40725</v>
      </c>
      <c r="B146" s="2" t="n">
        <v>47.94</v>
      </c>
      <c r="C146" s="2" t="n">
        <v>52.41</v>
      </c>
      <c r="D146" s="2" t="n">
        <v>45.53</v>
      </c>
      <c r="E146" s="2" t="n">
        <v>48.48</v>
      </c>
      <c r="F146" s="2" t="n">
        <v>49.61</v>
      </c>
      <c r="G146" s="2" t="n">
        <v>51.83</v>
      </c>
      <c r="I146" s="2" t="n">
        <v>50.25</v>
      </c>
      <c r="R146" s="2" t="n">
        <v>38.5634906120052</v>
      </c>
      <c r="AI146" s="1"/>
      <c r="AJ146" s="15"/>
    </row>
    <row r="147" customFormat="false" ht="12.75" hidden="false" customHeight="false" outlineLevel="0" collapsed="false">
      <c r="A147" s="354" t="n">
        <v>40756</v>
      </c>
      <c r="B147" s="2" t="n">
        <v>50.67</v>
      </c>
      <c r="C147" s="2" t="n">
        <v>55.85</v>
      </c>
      <c r="D147" s="2" t="n">
        <v>49.18</v>
      </c>
      <c r="E147" s="2" t="n">
        <v>52.53</v>
      </c>
      <c r="F147" s="2" t="n">
        <v>52.21</v>
      </c>
      <c r="G147" s="2" t="n">
        <v>55.34</v>
      </c>
      <c r="I147" s="2" t="n">
        <v>59.25</v>
      </c>
      <c r="R147" s="2" t="n">
        <v>39.0308724538889</v>
      </c>
      <c r="AI147" s="1"/>
      <c r="AJ147" s="15"/>
    </row>
    <row r="148" customFormat="false" ht="12.75" hidden="false" customHeight="false" outlineLevel="0" collapsed="false">
      <c r="A148" s="354" t="n">
        <v>40787</v>
      </c>
      <c r="B148" s="2" t="n">
        <v>45.43</v>
      </c>
      <c r="C148" s="2" t="n">
        <v>51.2</v>
      </c>
      <c r="D148" s="2" t="n">
        <v>44.86</v>
      </c>
      <c r="E148" s="2" t="n">
        <v>50.29</v>
      </c>
      <c r="F148" s="2" t="n">
        <v>46.81</v>
      </c>
      <c r="G148" s="2" t="n">
        <v>49.33</v>
      </c>
      <c r="I148" s="2" t="n">
        <v>41.7</v>
      </c>
      <c r="R148" s="2" t="n">
        <v>38.9930027473479</v>
      </c>
      <c r="AI148" s="1"/>
      <c r="AJ148" s="15"/>
    </row>
    <row r="149" customFormat="false" ht="12.75" hidden="false" customHeight="false" outlineLevel="0" collapsed="false">
      <c r="A149" s="354" t="n">
        <v>40817</v>
      </c>
      <c r="B149" s="2" t="n">
        <v>41.02</v>
      </c>
      <c r="C149" s="2" t="n">
        <v>46.18</v>
      </c>
      <c r="D149" s="2" t="n">
        <v>41.9</v>
      </c>
      <c r="E149" s="2" t="n">
        <v>44.11</v>
      </c>
      <c r="F149" s="2" t="n">
        <v>42.56</v>
      </c>
      <c r="G149" s="2" t="n">
        <v>43.48</v>
      </c>
      <c r="I149" s="2" t="n">
        <v>42.25</v>
      </c>
      <c r="R149" s="2" t="n">
        <v>39.0236462574934</v>
      </c>
      <c r="AI149" s="1"/>
      <c r="AJ149" s="15"/>
    </row>
    <row r="150" customFormat="false" ht="12.75" hidden="false" customHeight="false" outlineLevel="0" collapsed="false">
      <c r="A150" s="354" t="n">
        <v>40848</v>
      </c>
      <c r="B150" s="2" t="n">
        <v>40.4</v>
      </c>
      <c r="C150" s="2" t="n">
        <v>44.23</v>
      </c>
      <c r="D150" s="2" t="n">
        <v>40.08</v>
      </c>
      <c r="E150" s="2" t="n">
        <v>42.18</v>
      </c>
      <c r="F150" s="2" t="n">
        <v>42.66</v>
      </c>
      <c r="G150" s="2" t="n">
        <v>42.67</v>
      </c>
      <c r="I150" s="2" t="n">
        <v>38.25</v>
      </c>
      <c r="R150" s="2" t="n">
        <v>41.7075986920546</v>
      </c>
      <c r="AI150" s="1"/>
      <c r="AJ150" s="15"/>
    </row>
    <row r="151" customFormat="false" ht="12.75" hidden="false" customHeight="false" outlineLevel="0" collapsed="false">
      <c r="A151" s="354" t="n">
        <v>40878</v>
      </c>
      <c r="B151" s="2" t="n">
        <v>40.4</v>
      </c>
      <c r="C151" s="2" t="n">
        <v>45.47</v>
      </c>
      <c r="D151" s="2" t="n">
        <v>41.23</v>
      </c>
      <c r="E151" s="2" t="n">
        <v>44.33</v>
      </c>
      <c r="F151" s="2" t="n">
        <v>42.98</v>
      </c>
      <c r="G151" s="2" t="n">
        <v>42.56</v>
      </c>
      <c r="I151" s="2" t="n">
        <v>40.7</v>
      </c>
      <c r="R151" s="2" t="n">
        <v>43.4953000949249</v>
      </c>
      <c r="AI151" s="1"/>
      <c r="AJ151" s="15"/>
    </row>
    <row r="152" customFormat="false" ht="12.75" hidden="false" customHeight="false" outlineLevel="0" collapsed="false">
      <c r="A152" s="354" t="n">
        <v>40909</v>
      </c>
      <c r="B152" s="2" t="n">
        <v>40.82</v>
      </c>
      <c r="C152" s="2" t="n">
        <v>47.67</v>
      </c>
      <c r="D152" s="2" t="n">
        <v>42.76</v>
      </c>
      <c r="E152" s="2" t="n">
        <v>44.62</v>
      </c>
      <c r="F152" s="2" t="n">
        <v>43.5</v>
      </c>
      <c r="G152" s="2" t="n">
        <v>43.14</v>
      </c>
      <c r="I152" s="2" t="n">
        <v>30.95</v>
      </c>
      <c r="R152" s="2" t="n">
        <v>43.4204072402212</v>
      </c>
      <c r="AI152" s="1"/>
      <c r="AJ152" s="15"/>
    </row>
    <row r="153" customFormat="false" ht="12.75" hidden="false" customHeight="false" outlineLevel="0" collapsed="false">
      <c r="A153" s="354" t="n">
        <v>40940</v>
      </c>
      <c r="B153" s="2" t="n">
        <v>40.62</v>
      </c>
      <c r="C153" s="2" t="n">
        <v>46.99</v>
      </c>
      <c r="D153" s="2" t="n">
        <v>42.13</v>
      </c>
      <c r="E153" s="2" t="n">
        <v>44.2</v>
      </c>
      <c r="F153" s="2" t="n">
        <v>42.92</v>
      </c>
      <c r="G153" s="2" t="n">
        <v>42.94</v>
      </c>
      <c r="I153" s="2" t="n">
        <v>33.2</v>
      </c>
      <c r="R153" s="2" t="n">
        <v>42.1343582782905</v>
      </c>
      <c r="AI153" s="1"/>
      <c r="AJ153" s="15"/>
    </row>
    <row r="154" customFormat="false" ht="12.75" hidden="false" customHeight="false" outlineLevel="0" collapsed="false">
      <c r="A154" s="354"/>
      <c r="AI154" s="1"/>
      <c r="AJ154" s="15"/>
    </row>
    <row r="155" customFormat="false" ht="12.75" hidden="false" customHeight="false" outlineLevel="0" collapsed="false">
      <c r="A155" s="354"/>
      <c r="AI155" s="1"/>
      <c r="AJ155" s="15"/>
    </row>
    <row r="156" customFormat="false" ht="12.75" hidden="false" customHeight="false" outlineLevel="0" collapsed="false">
      <c r="A156" s="354"/>
      <c r="AI156" s="1"/>
      <c r="AJ156" s="15"/>
    </row>
    <row r="157" customFormat="false" ht="12.75" hidden="false" customHeight="false" outlineLevel="0" collapsed="false">
      <c r="A157" s="354"/>
      <c r="AI157" s="1"/>
      <c r="AJ157" s="15"/>
    </row>
    <row r="158" customFormat="false" ht="12.75" hidden="false" customHeight="false" outlineLevel="0" collapsed="false">
      <c r="A158" s="354"/>
      <c r="AI158" s="1"/>
      <c r="AJ158" s="15"/>
    </row>
    <row r="159" customFormat="false" ht="12.75" hidden="false" customHeight="false" outlineLevel="0" collapsed="false">
      <c r="A159" s="354"/>
      <c r="AI159" s="1"/>
      <c r="AJ159" s="15"/>
    </row>
    <row r="160" customFormat="false" ht="12.75" hidden="false" customHeight="false" outlineLevel="0" collapsed="false">
      <c r="A160" s="354"/>
      <c r="AI160" s="1"/>
      <c r="AJ160" s="15"/>
    </row>
    <row r="161" customFormat="false" ht="12" hidden="false" customHeight="true" outlineLevel="0" collapsed="false">
      <c r="A161" s="354"/>
      <c r="AI161" s="1"/>
      <c r="AJ161" s="15"/>
    </row>
    <row r="162" customFormat="false" ht="12.75" hidden="false" customHeight="false" outlineLevel="0" collapsed="false">
      <c r="A162" s="354"/>
    </row>
    <row r="163" customFormat="false" ht="12.75" hidden="false" customHeight="false" outlineLevel="0" collapsed="false">
      <c r="A163" s="354"/>
    </row>
    <row r="164" customFormat="false" ht="12.75" hidden="false" customHeight="false" outlineLevel="0" collapsed="false">
      <c r="A164" s="354"/>
    </row>
    <row r="165" customFormat="false" ht="12.75" hidden="false" customHeight="false" outlineLevel="0" collapsed="false">
      <c r="A165" s="354"/>
    </row>
    <row r="166" customFormat="false" ht="12.75" hidden="false" customHeight="false" outlineLevel="0" collapsed="false">
      <c r="A166" s="354"/>
    </row>
    <row r="167" customFormat="false" ht="12.75" hidden="false" customHeight="false" outlineLevel="0" collapsed="false">
      <c r="A167" s="354"/>
    </row>
    <row r="168" customFormat="false" ht="12.75" hidden="false" customHeight="false" outlineLevel="0" collapsed="false">
      <c r="A168" s="354"/>
    </row>
    <row r="169" customFormat="false" ht="12.75" hidden="false" customHeight="false" outlineLevel="0" collapsed="false">
      <c r="A169" s="354"/>
    </row>
    <row r="170" customFormat="false" ht="12.75" hidden="false" customHeight="false" outlineLevel="0" collapsed="false">
      <c r="A170" s="354"/>
    </row>
    <row r="171" customFormat="false" ht="12.75" hidden="false" customHeight="false" outlineLevel="0" collapsed="false">
      <c r="A171" s="354"/>
    </row>
    <row r="172" customFormat="false" ht="12.75" hidden="false" customHeight="false" outlineLevel="0" collapsed="false">
      <c r="A172" s="354"/>
    </row>
    <row r="173" customFormat="false" ht="12.75" hidden="false" customHeight="false" outlineLevel="0" collapsed="false">
      <c r="A173" s="354"/>
    </row>
    <row r="174" customFormat="false" ht="12.75" hidden="false" customHeight="false" outlineLevel="0" collapsed="false">
      <c r="A174" s="354"/>
    </row>
    <row r="175" customFormat="false" ht="12.75" hidden="false" customHeight="false" outlineLevel="0" collapsed="false">
      <c r="A175" s="354"/>
    </row>
    <row r="176" customFormat="false" ht="12.75" hidden="false" customHeight="false" outlineLevel="0" collapsed="false">
      <c r="A176" s="354"/>
    </row>
    <row r="177" customFormat="false" ht="12.75" hidden="false" customHeight="false" outlineLevel="0" collapsed="false">
      <c r="A177" s="354"/>
    </row>
    <row r="178" customFormat="false" ht="12.75" hidden="false" customHeight="false" outlineLevel="0" collapsed="false">
      <c r="A178" s="354"/>
    </row>
    <row r="179" customFormat="false" ht="12.75" hidden="false" customHeight="false" outlineLevel="0" collapsed="false">
      <c r="A179" s="354"/>
    </row>
    <row r="180" customFormat="false" ht="12.75" hidden="false" customHeight="false" outlineLevel="0" collapsed="false">
      <c r="A180" s="354"/>
    </row>
    <row r="181" customFormat="false" ht="12.75" hidden="false" customHeight="false" outlineLevel="0" collapsed="false">
      <c r="A181" s="354"/>
    </row>
    <row r="182" customFormat="false" ht="12.75" hidden="false" customHeight="false" outlineLevel="0" collapsed="false">
      <c r="A182" s="354"/>
    </row>
    <row r="183" customFormat="false" ht="12.75" hidden="false" customHeight="false" outlineLevel="0" collapsed="false">
      <c r="A183" s="354"/>
    </row>
    <row r="184" customFormat="false" ht="12.75" hidden="false" customHeight="false" outlineLevel="0" collapsed="false">
      <c r="A184" s="354"/>
    </row>
    <row r="185" customFormat="false" ht="12.75" hidden="false" customHeight="false" outlineLevel="0" collapsed="false">
      <c r="A185" s="354"/>
    </row>
    <row r="186" customFormat="false" ht="12.75" hidden="false" customHeight="false" outlineLevel="0" collapsed="false">
      <c r="A186" s="354"/>
    </row>
    <row r="187" customFormat="false" ht="12.75" hidden="false" customHeight="false" outlineLevel="0" collapsed="false">
      <c r="A187" s="354"/>
    </row>
    <row r="188" customFormat="false" ht="12.75" hidden="false" customHeight="false" outlineLevel="0" collapsed="false">
      <c r="A188" s="354"/>
    </row>
    <row r="189" customFormat="false" ht="12.75" hidden="false" customHeight="false" outlineLevel="0" collapsed="false">
      <c r="A189" s="354"/>
    </row>
    <row r="190" customFormat="false" ht="12.75" hidden="false" customHeight="false" outlineLevel="0" collapsed="false">
      <c r="A190" s="354"/>
    </row>
    <row r="191" customFormat="false" ht="12.75" hidden="false" customHeight="false" outlineLevel="0" collapsed="false">
      <c r="A191" s="354"/>
    </row>
    <row r="192" customFormat="false" ht="12.75" hidden="false" customHeight="false" outlineLevel="0" collapsed="false">
      <c r="A192" s="354"/>
    </row>
    <row r="193" customFormat="false" ht="12.75" hidden="false" customHeight="false" outlineLevel="0" collapsed="false">
      <c r="A193" s="354"/>
    </row>
    <row r="194" customFormat="false" ht="12.75" hidden="false" customHeight="false" outlineLevel="0" collapsed="false">
      <c r="A194" s="354"/>
    </row>
    <row r="195" customFormat="false" ht="12.75" hidden="false" customHeight="false" outlineLevel="0" collapsed="false">
      <c r="A195" s="354"/>
    </row>
    <row r="196" customFormat="false" ht="12.75" hidden="false" customHeight="false" outlineLevel="0" collapsed="false">
      <c r="A196" s="354"/>
    </row>
    <row r="197" customFormat="false" ht="12.75" hidden="false" customHeight="false" outlineLevel="0" collapsed="false">
      <c r="A197" s="354"/>
    </row>
    <row r="198" customFormat="false" ht="12.75" hidden="false" customHeight="false" outlineLevel="0" collapsed="false">
      <c r="A198" s="354"/>
    </row>
    <row r="199" customFormat="false" ht="12.75" hidden="false" customHeight="false" outlineLevel="0" collapsed="false">
      <c r="A199" s="354"/>
    </row>
    <row r="200" customFormat="false" ht="12.75" hidden="false" customHeight="false" outlineLevel="0" collapsed="false">
      <c r="A200" s="354"/>
    </row>
    <row r="201" customFormat="false" ht="12.75" hidden="false" customHeight="false" outlineLevel="0" collapsed="false">
      <c r="A201" s="354"/>
    </row>
    <row r="202" customFormat="false" ht="12.75" hidden="false" customHeight="false" outlineLevel="0" collapsed="false">
      <c r="A202" s="354"/>
    </row>
    <row r="203" customFormat="false" ht="12.75" hidden="false" customHeight="false" outlineLevel="0" collapsed="false">
      <c r="A203" s="354"/>
    </row>
    <row r="204" customFormat="false" ht="12.75" hidden="false" customHeight="false" outlineLevel="0" collapsed="false">
      <c r="A204" s="354"/>
    </row>
    <row r="205" customFormat="false" ht="12.75" hidden="false" customHeight="false" outlineLevel="0" collapsed="false">
      <c r="A205" s="354"/>
    </row>
    <row r="206" customFormat="false" ht="12.75" hidden="false" customHeight="false" outlineLevel="0" collapsed="false">
      <c r="A206" s="354"/>
    </row>
    <row r="207" customFormat="false" ht="12.75" hidden="false" customHeight="false" outlineLevel="0" collapsed="false">
      <c r="A207" s="354"/>
    </row>
    <row r="208" customFormat="false" ht="12.75" hidden="false" customHeight="false" outlineLevel="0" collapsed="false">
      <c r="A208" s="354"/>
    </row>
    <row r="209" customFormat="false" ht="12.75" hidden="false" customHeight="false" outlineLevel="0" collapsed="false">
      <c r="A209" s="354"/>
    </row>
    <row r="210" customFormat="false" ht="12.75" hidden="false" customHeight="false" outlineLevel="0" collapsed="false">
      <c r="A210" s="354"/>
    </row>
    <row r="211" customFormat="false" ht="12.75" hidden="false" customHeight="false" outlineLevel="0" collapsed="false">
      <c r="A211" s="354"/>
    </row>
    <row r="212" customFormat="false" ht="12.75" hidden="false" customHeight="false" outlineLevel="0" collapsed="false">
      <c r="A212" s="354"/>
    </row>
    <row r="213" customFormat="false" ht="12.75" hidden="false" customHeight="false" outlineLevel="0" collapsed="false">
      <c r="A213" s="354"/>
    </row>
    <row r="214" customFormat="false" ht="12.75" hidden="false" customHeight="false" outlineLevel="0" collapsed="false">
      <c r="A214" s="354"/>
    </row>
    <row r="215" customFormat="false" ht="12.75" hidden="false" customHeight="false" outlineLevel="0" collapsed="false">
      <c r="A215" s="354"/>
    </row>
    <row r="216" customFormat="false" ht="12.75" hidden="false" customHeight="false" outlineLevel="0" collapsed="false">
      <c r="A216" s="354"/>
    </row>
    <row r="217" customFormat="false" ht="12.75" hidden="false" customHeight="false" outlineLevel="0" collapsed="false">
      <c r="A217" s="354"/>
    </row>
    <row r="218" customFormat="false" ht="12.75" hidden="false" customHeight="false" outlineLevel="0" collapsed="false">
      <c r="A218" s="354"/>
    </row>
    <row r="219" customFormat="false" ht="12.75" hidden="false" customHeight="false" outlineLevel="0" collapsed="false">
      <c r="A219" s="354"/>
    </row>
    <row r="220" customFormat="false" ht="12.75" hidden="false" customHeight="false" outlineLevel="0" collapsed="false">
      <c r="A220" s="354"/>
    </row>
    <row r="221" customFormat="false" ht="12.75" hidden="false" customHeight="false" outlineLevel="0" collapsed="false">
      <c r="A221" s="354"/>
    </row>
    <row r="222" customFormat="false" ht="12.75" hidden="false" customHeight="false" outlineLevel="0" collapsed="false">
      <c r="A222" s="354"/>
    </row>
    <row r="223" customFormat="false" ht="12.75" hidden="false" customHeight="false" outlineLevel="0" collapsed="false">
      <c r="A223" s="354"/>
    </row>
    <row r="224" customFormat="false" ht="12.75" hidden="false" customHeight="false" outlineLevel="0" collapsed="false">
      <c r="A224" s="354"/>
    </row>
    <row r="225" customFormat="false" ht="12.75" hidden="false" customHeight="false" outlineLevel="0" collapsed="false">
      <c r="A225" s="354"/>
    </row>
    <row r="226" customFormat="false" ht="12.75" hidden="false" customHeight="false" outlineLevel="0" collapsed="false">
      <c r="A226" s="354"/>
    </row>
    <row r="227" customFormat="false" ht="12.75" hidden="false" customHeight="false" outlineLevel="0" collapsed="false">
      <c r="A227" s="354"/>
    </row>
    <row r="228" customFormat="false" ht="12.75" hidden="false" customHeight="false" outlineLevel="0" collapsed="false">
      <c r="A228" s="354"/>
    </row>
    <row r="229" customFormat="false" ht="12.75" hidden="false" customHeight="false" outlineLevel="0" collapsed="false">
      <c r="A229" s="354"/>
    </row>
    <row r="230" customFormat="false" ht="12.75" hidden="false" customHeight="false" outlineLevel="0" collapsed="false">
      <c r="A230" s="354"/>
    </row>
    <row r="231" customFormat="false" ht="12.75" hidden="false" customHeight="false" outlineLevel="0" collapsed="false">
      <c r="A231" s="354"/>
    </row>
    <row r="232" customFormat="false" ht="12.75" hidden="false" customHeight="false" outlineLevel="0" collapsed="false">
      <c r="A232" s="354"/>
    </row>
    <row r="233" customFormat="false" ht="12.75" hidden="false" customHeight="false" outlineLevel="0" collapsed="false">
      <c r="A233" s="354"/>
    </row>
    <row r="234" customFormat="false" ht="12.75" hidden="false" customHeight="false" outlineLevel="0" collapsed="false">
      <c r="A234" s="354"/>
    </row>
    <row r="235" customFormat="false" ht="12.75" hidden="false" customHeight="false" outlineLevel="0" collapsed="false">
      <c r="A235" s="354"/>
    </row>
    <row r="236" customFormat="false" ht="12.75" hidden="false" customHeight="false" outlineLevel="0" collapsed="false">
      <c r="A236" s="354"/>
    </row>
    <row r="237" customFormat="false" ht="12.75" hidden="false" customHeight="false" outlineLevel="0" collapsed="false">
      <c r="A237" s="354"/>
    </row>
    <row r="238" customFormat="false" ht="12.75" hidden="false" customHeight="false" outlineLevel="0" collapsed="false">
      <c r="A238" s="354"/>
    </row>
    <row r="239" customFormat="false" ht="12.75" hidden="false" customHeight="false" outlineLevel="0" collapsed="false">
      <c r="A239" s="354"/>
    </row>
    <row r="240" customFormat="false" ht="12.75" hidden="false" customHeight="false" outlineLevel="0" collapsed="false">
      <c r="A240" s="354"/>
    </row>
    <row r="241" customFormat="false" ht="12.75" hidden="false" customHeight="false" outlineLevel="0" collapsed="false">
      <c r="A241" s="354"/>
    </row>
    <row r="242" customFormat="false" ht="12.75" hidden="false" customHeight="false" outlineLevel="0" collapsed="false">
      <c r="A242" s="354"/>
    </row>
    <row r="243" customFormat="false" ht="12.75" hidden="false" customHeight="false" outlineLevel="0" collapsed="false">
      <c r="A243" s="354"/>
    </row>
    <row r="244" customFormat="false" ht="12.75" hidden="false" customHeight="false" outlineLevel="0" collapsed="false">
      <c r="A244" s="354"/>
    </row>
    <row r="245" customFormat="false" ht="12.75" hidden="false" customHeight="false" outlineLevel="0" collapsed="false">
      <c r="A245" s="354"/>
    </row>
    <row r="246" customFormat="false" ht="12.75" hidden="false" customHeight="false" outlineLevel="0" collapsed="false">
      <c r="A246" s="354"/>
    </row>
    <row r="247" customFormat="false" ht="12.75" hidden="false" customHeight="false" outlineLevel="0" collapsed="false">
      <c r="A247" s="354"/>
    </row>
    <row r="248" customFormat="false" ht="12.75" hidden="false" customHeight="false" outlineLevel="0" collapsed="false">
      <c r="A248" s="354"/>
    </row>
    <row r="249" customFormat="false" ht="12.75" hidden="false" customHeight="false" outlineLevel="0" collapsed="false">
      <c r="A249" s="354"/>
    </row>
    <row r="250" customFormat="false" ht="12.75" hidden="false" customHeight="false" outlineLevel="0" collapsed="false">
      <c r="A250" s="354"/>
    </row>
    <row r="251" customFormat="false" ht="12.75" hidden="false" customHeight="false" outlineLevel="0" collapsed="false">
      <c r="A251" s="354"/>
    </row>
    <row r="252" customFormat="false" ht="12.75" hidden="false" customHeight="false" outlineLevel="0" collapsed="false">
      <c r="A252" s="354"/>
    </row>
    <row r="253" customFormat="false" ht="12.75" hidden="false" customHeight="false" outlineLevel="0" collapsed="false">
      <c r="A253" s="354"/>
    </row>
    <row r="254" customFormat="false" ht="12.75" hidden="false" customHeight="false" outlineLevel="0" collapsed="false">
      <c r="A254" s="354"/>
    </row>
    <row r="255" customFormat="false" ht="12.75" hidden="false" customHeight="false" outlineLevel="0" collapsed="false">
      <c r="A255" s="354"/>
    </row>
    <row r="256" customFormat="false" ht="12.75" hidden="false" customHeight="false" outlineLevel="0" collapsed="false">
      <c r="A256" s="354"/>
    </row>
    <row r="257" customFormat="false" ht="12.75" hidden="false" customHeight="false" outlineLevel="0" collapsed="false">
      <c r="A257" s="354"/>
    </row>
    <row r="258" customFormat="false" ht="12.75" hidden="false" customHeight="false" outlineLevel="0" collapsed="false">
      <c r="A258" s="354"/>
    </row>
    <row r="259" customFormat="false" ht="12.75" hidden="false" customHeight="false" outlineLevel="0" collapsed="false">
      <c r="A259" s="354"/>
    </row>
    <row r="260" customFormat="false" ht="12.75" hidden="false" customHeight="false" outlineLevel="0" collapsed="false">
      <c r="A260" s="354"/>
    </row>
    <row r="261" customFormat="false" ht="12.75" hidden="false" customHeight="false" outlineLevel="0" collapsed="false">
      <c r="A261" s="354"/>
    </row>
    <row r="262" customFormat="false" ht="12.75" hidden="false" customHeight="false" outlineLevel="0" collapsed="false">
      <c r="A262" s="354"/>
    </row>
    <row r="263" customFormat="false" ht="12.75" hidden="false" customHeight="false" outlineLevel="0" collapsed="false">
      <c r="A263" s="354"/>
    </row>
    <row r="264" customFormat="false" ht="12.75" hidden="false" customHeight="false" outlineLevel="0" collapsed="false">
      <c r="A264" s="354"/>
    </row>
    <row r="265" customFormat="false" ht="12.75" hidden="false" customHeight="false" outlineLevel="0" collapsed="false">
      <c r="A265" s="354"/>
    </row>
    <row r="266" customFormat="false" ht="12.75" hidden="false" customHeight="false" outlineLevel="0" collapsed="false">
      <c r="A266" s="354"/>
    </row>
    <row r="267" customFormat="false" ht="12.75" hidden="false" customHeight="false" outlineLevel="0" collapsed="false">
      <c r="A267" s="354"/>
    </row>
    <row r="268" customFormat="false" ht="12.75" hidden="false" customHeight="false" outlineLevel="0" collapsed="false">
      <c r="A268" s="354"/>
    </row>
    <row r="269" customFormat="false" ht="12.75" hidden="false" customHeight="false" outlineLevel="0" collapsed="false">
      <c r="A269" s="354"/>
    </row>
    <row r="270" customFormat="false" ht="12.75" hidden="false" customHeight="false" outlineLevel="0" collapsed="false">
      <c r="A270" s="354"/>
    </row>
    <row r="271" customFormat="false" ht="12.75" hidden="false" customHeight="false" outlineLevel="0" collapsed="false">
      <c r="A271" s="354"/>
    </row>
    <row r="272" customFormat="false" ht="12.75" hidden="false" customHeight="false" outlineLevel="0" collapsed="false">
      <c r="A272" s="354"/>
    </row>
    <row r="273" customFormat="false" ht="12.75" hidden="false" customHeight="false" outlineLevel="0" collapsed="false">
      <c r="A273" s="354"/>
    </row>
    <row r="274" customFormat="false" ht="12.75" hidden="false" customHeight="false" outlineLevel="0" collapsed="false">
      <c r="A274" s="354"/>
    </row>
    <row r="275" customFormat="false" ht="12.75" hidden="false" customHeight="false" outlineLevel="0" collapsed="false">
      <c r="A275" s="354"/>
    </row>
    <row r="276" customFormat="false" ht="12.75" hidden="false" customHeight="false" outlineLevel="0" collapsed="false">
      <c r="A276" s="354"/>
    </row>
    <row r="277" customFormat="false" ht="12.75" hidden="false" customHeight="false" outlineLevel="0" collapsed="false">
      <c r="A277" s="354"/>
    </row>
    <row r="278" customFormat="false" ht="12.75" hidden="false" customHeight="false" outlineLevel="0" collapsed="false">
      <c r="A278" s="354"/>
    </row>
    <row r="279" customFormat="false" ht="12.75" hidden="false" customHeight="false" outlineLevel="0" collapsed="false">
      <c r="A279" s="354"/>
    </row>
    <row r="280" customFormat="false" ht="12.75" hidden="false" customHeight="false" outlineLevel="0" collapsed="false">
      <c r="A280" s="354"/>
    </row>
    <row r="281" customFormat="false" ht="12.75" hidden="false" customHeight="false" outlineLevel="0" collapsed="false">
      <c r="A281" s="354"/>
    </row>
    <row r="282" customFormat="false" ht="12.75" hidden="false" customHeight="false" outlineLevel="0" collapsed="false">
      <c r="A282" s="354"/>
    </row>
    <row r="283" customFormat="false" ht="12.75" hidden="false" customHeight="false" outlineLevel="0" collapsed="false">
      <c r="A283" s="354"/>
    </row>
    <row r="284" customFormat="false" ht="12.75" hidden="false" customHeight="false" outlineLevel="0" collapsed="false">
      <c r="A284" s="354"/>
    </row>
    <row r="285" customFormat="false" ht="12.75" hidden="false" customHeight="false" outlineLevel="0" collapsed="false">
      <c r="A285" s="354"/>
    </row>
    <row r="286" customFormat="false" ht="12.75" hidden="false" customHeight="false" outlineLevel="0" collapsed="false">
      <c r="A286" s="354"/>
    </row>
    <row r="287" customFormat="false" ht="12.75" hidden="false" customHeight="false" outlineLevel="0" collapsed="false">
      <c r="A287" s="354"/>
    </row>
    <row r="288" customFormat="false" ht="12.75" hidden="false" customHeight="false" outlineLevel="0" collapsed="false">
      <c r="A288" s="354"/>
    </row>
    <row r="289" customFormat="false" ht="12.75" hidden="false" customHeight="false" outlineLevel="0" collapsed="false">
      <c r="A289" s="354"/>
    </row>
    <row r="290" customFormat="false" ht="12.75" hidden="false" customHeight="false" outlineLevel="0" collapsed="false">
      <c r="A290" s="354"/>
    </row>
    <row r="291" customFormat="false" ht="12.75" hidden="false" customHeight="false" outlineLevel="0" collapsed="false">
      <c r="A291" s="354"/>
    </row>
    <row r="292" customFormat="false" ht="12.75" hidden="false" customHeight="false" outlineLevel="0" collapsed="false">
      <c r="A292" s="354"/>
    </row>
    <row r="293" customFormat="false" ht="12.75" hidden="false" customHeight="false" outlineLevel="0" collapsed="false">
      <c r="A293" s="354"/>
    </row>
    <row r="294" customFormat="false" ht="12.75" hidden="false" customHeight="false" outlineLevel="0" collapsed="false">
      <c r="A294" s="354"/>
    </row>
    <row r="295" customFormat="false" ht="12.75" hidden="false" customHeight="false" outlineLevel="0" collapsed="false">
      <c r="A295" s="354"/>
    </row>
    <row r="296" customFormat="false" ht="12.75" hidden="false" customHeight="false" outlineLevel="0" collapsed="false">
      <c r="A296" s="354"/>
    </row>
    <row r="297" customFormat="false" ht="12.75" hidden="false" customHeight="false" outlineLevel="0" collapsed="false">
      <c r="A297" s="354"/>
    </row>
    <row r="298" customFormat="false" ht="12.75" hidden="false" customHeight="false" outlineLevel="0" collapsed="false">
      <c r="A298" s="354"/>
    </row>
    <row r="299" customFormat="false" ht="12.75" hidden="false" customHeight="false" outlineLevel="0" collapsed="false">
      <c r="A299" s="354"/>
    </row>
    <row r="300" customFormat="false" ht="12.75" hidden="false" customHeight="false" outlineLevel="0" collapsed="false">
      <c r="A300" s="354"/>
    </row>
    <row r="301" customFormat="false" ht="12.75" hidden="false" customHeight="false" outlineLevel="0" collapsed="false">
      <c r="A301" s="354"/>
    </row>
    <row r="302" customFormat="false" ht="12.75" hidden="false" customHeight="false" outlineLevel="0" collapsed="false">
      <c r="A302" s="354"/>
    </row>
    <row r="303" customFormat="false" ht="12.75" hidden="false" customHeight="false" outlineLevel="0" collapsed="false">
      <c r="A303" s="354"/>
    </row>
    <row r="304" customFormat="false" ht="12.75" hidden="false" customHeight="false" outlineLevel="0" collapsed="false">
      <c r="A304" s="354"/>
    </row>
    <row r="305" customFormat="false" ht="12.75" hidden="false" customHeight="false" outlineLevel="0" collapsed="false">
      <c r="A305" s="354"/>
    </row>
    <row r="306" customFormat="false" ht="12.75" hidden="false" customHeight="false" outlineLevel="0" collapsed="false">
      <c r="A306" s="354"/>
    </row>
    <row r="307" customFormat="false" ht="12.75" hidden="false" customHeight="false" outlineLevel="0" collapsed="false">
      <c r="A307" s="354"/>
    </row>
    <row r="308" customFormat="false" ht="12.75" hidden="false" customHeight="false" outlineLevel="0" collapsed="false">
      <c r="A308" s="354"/>
    </row>
    <row r="309" customFormat="false" ht="12.75" hidden="false" customHeight="false" outlineLevel="0" collapsed="false">
      <c r="A309" s="354"/>
    </row>
    <row r="310" customFormat="false" ht="12.75" hidden="false" customHeight="false" outlineLevel="0" collapsed="false">
      <c r="A310" s="354"/>
    </row>
    <row r="311" customFormat="false" ht="12.75" hidden="false" customHeight="false" outlineLevel="0" collapsed="false">
      <c r="A311" s="354"/>
    </row>
    <row r="312" customFormat="false" ht="12.75" hidden="false" customHeight="false" outlineLevel="0" collapsed="false">
      <c r="A312" s="354"/>
    </row>
    <row r="313" customFormat="false" ht="12.75" hidden="false" customHeight="false" outlineLevel="0" collapsed="false">
      <c r="A313" s="354"/>
    </row>
    <row r="314" customFormat="false" ht="12.75" hidden="false" customHeight="false" outlineLevel="0" collapsed="false">
      <c r="A314" s="354"/>
    </row>
    <row r="315" customFormat="false" ht="12.75" hidden="false" customHeight="false" outlineLevel="0" collapsed="false">
      <c r="A315" s="354"/>
    </row>
    <row r="316" customFormat="false" ht="12.75" hidden="false" customHeight="false" outlineLevel="0" collapsed="false">
      <c r="A316" s="354"/>
    </row>
    <row r="317" customFormat="false" ht="12.75" hidden="false" customHeight="false" outlineLevel="0" collapsed="false">
      <c r="A317" s="354"/>
    </row>
    <row r="318" customFormat="false" ht="12.75" hidden="false" customHeight="false" outlineLevel="0" collapsed="false">
      <c r="A318" s="354"/>
    </row>
    <row r="319" customFormat="false" ht="12.75" hidden="false" customHeight="false" outlineLevel="0" collapsed="false">
      <c r="A319" s="354"/>
    </row>
    <row r="320" customFormat="false" ht="12.75" hidden="false" customHeight="false" outlineLevel="0" collapsed="false">
      <c r="A320" s="354"/>
    </row>
    <row r="321" customFormat="false" ht="12.75" hidden="false" customHeight="false" outlineLevel="0" collapsed="false">
      <c r="A321" s="354"/>
    </row>
    <row r="322" customFormat="false" ht="12.75" hidden="false" customHeight="false" outlineLevel="0" collapsed="false">
      <c r="A322" s="354"/>
    </row>
    <row r="323" customFormat="false" ht="12.75" hidden="false" customHeight="false" outlineLevel="0" collapsed="false">
      <c r="A323" s="354"/>
    </row>
    <row r="324" customFormat="false" ht="12.75" hidden="false" customHeight="false" outlineLevel="0" collapsed="false">
      <c r="A324" s="354"/>
    </row>
    <row r="325" customFormat="false" ht="12.75" hidden="false" customHeight="false" outlineLevel="0" collapsed="false">
      <c r="A325" s="354"/>
    </row>
    <row r="326" customFormat="false" ht="12.75" hidden="false" customHeight="false" outlineLevel="0" collapsed="false">
      <c r="A326" s="354"/>
    </row>
    <row r="327" customFormat="false" ht="12.75" hidden="false" customHeight="false" outlineLevel="0" collapsed="false">
      <c r="A327" s="354"/>
    </row>
    <row r="328" customFormat="false" ht="12.75" hidden="false" customHeight="false" outlineLevel="0" collapsed="false">
      <c r="A328" s="354"/>
    </row>
    <row r="329" customFormat="false" ht="12.75" hidden="false" customHeight="false" outlineLevel="0" collapsed="false">
      <c r="A329" s="354"/>
    </row>
    <row r="330" customFormat="false" ht="12.75" hidden="false" customHeight="false" outlineLevel="0" collapsed="false">
      <c r="A330" s="354"/>
    </row>
    <row r="331" customFormat="false" ht="12.75" hidden="false" customHeight="false" outlineLevel="0" collapsed="false">
      <c r="A331" s="354"/>
    </row>
    <row r="332" customFormat="false" ht="12.75" hidden="false" customHeight="false" outlineLevel="0" collapsed="false">
      <c r="A332" s="354"/>
    </row>
    <row r="333" customFormat="false" ht="12.75" hidden="false" customHeight="false" outlineLevel="0" collapsed="false">
      <c r="A333" s="354"/>
    </row>
    <row r="334" customFormat="false" ht="12.75" hidden="false" customHeight="false" outlineLevel="0" collapsed="false">
      <c r="A334" s="354"/>
    </row>
    <row r="335" customFormat="false" ht="12.75" hidden="false" customHeight="false" outlineLevel="0" collapsed="false">
      <c r="A335" s="354"/>
    </row>
    <row r="336" customFormat="false" ht="12.75" hidden="false" customHeight="false" outlineLevel="0" collapsed="false">
      <c r="A336" s="354"/>
    </row>
    <row r="337" customFormat="false" ht="12.75" hidden="false" customHeight="false" outlineLevel="0" collapsed="false">
      <c r="A337" s="354"/>
    </row>
    <row r="338" customFormat="false" ht="12.75" hidden="false" customHeight="false" outlineLevel="0" collapsed="false">
      <c r="A338" s="354"/>
    </row>
    <row r="339" customFormat="false" ht="12.75" hidden="false" customHeight="false" outlineLevel="0" collapsed="false">
      <c r="A339" s="354"/>
    </row>
    <row r="340" customFormat="false" ht="12.75" hidden="false" customHeight="false" outlineLevel="0" collapsed="false">
      <c r="A340" s="354"/>
    </row>
    <row r="341" customFormat="false" ht="12.75" hidden="false" customHeight="false" outlineLevel="0" collapsed="false">
      <c r="A341" s="354"/>
    </row>
    <row r="342" customFormat="false" ht="12.75" hidden="false" customHeight="false" outlineLevel="0" collapsed="false">
      <c r="A342" s="354"/>
    </row>
    <row r="343" customFormat="false" ht="12.75" hidden="false" customHeight="false" outlineLevel="0" collapsed="false">
      <c r="A343" s="354"/>
    </row>
    <row r="344" customFormat="false" ht="12.75" hidden="false" customHeight="false" outlineLevel="0" collapsed="false">
      <c r="A344" s="354"/>
    </row>
    <row r="345" customFormat="false" ht="12.75" hidden="false" customHeight="false" outlineLevel="0" collapsed="false">
      <c r="A345" s="354"/>
    </row>
    <row r="346" customFormat="false" ht="12.75" hidden="false" customHeight="false" outlineLevel="0" collapsed="false">
      <c r="A346" s="354"/>
    </row>
    <row r="347" customFormat="false" ht="12.75" hidden="false" customHeight="false" outlineLevel="0" collapsed="false">
      <c r="A347" s="354"/>
    </row>
    <row r="348" customFormat="false" ht="12.75" hidden="false" customHeight="false" outlineLevel="0" collapsed="false">
      <c r="A348" s="354"/>
    </row>
    <row r="349" customFormat="false" ht="12.75" hidden="false" customHeight="false" outlineLevel="0" collapsed="false">
      <c r="A349" s="354"/>
    </row>
    <row r="350" customFormat="false" ht="12.75" hidden="false" customHeight="false" outlineLevel="0" collapsed="false">
      <c r="A350" s="354"/>
    </row>
    <row r="351" customFormat="false" ht="12.75" hidden="false" customHeight="false" outlineLevel="0" collapsed="false">
      <c r="A351" s="354"/>
    </row>
    <row r="352" customFormat="false" ht="12.75" hidden="false" customHeight="false" outlineLevel="0" collapsed="false">
      <c r="A352" s="354"/>
    </row>
    <row r="353" customFormat="false" ht="12.75" hidden="false" customHeight="false" outlineLevel="0" collapsed="false">
      <c r="A353" s="354"/>
    </row>
    <row r="354" customFormat="false" ht="12.75" hidden="false" customHeight="false" outlineLevel="0" collapsed="false">
      <c r="A354" s="354"/>
    </row>
    <row r="355" customFormat="false" ht="12.75" hidden="false" customHeight="false" outlineLevel="0" collapsed="false">
      <c r="A355" s="354"/>
    </row>
    <row r="356" customFormat="false" ht="12.75" hidden="false" customHeight="false" outlineLevel="0" collapsed="false">
      <c r="A356" s="354"/>
    </row>
    <row r="357" customFormat="false" ht="12.75" hidden="false" customHeight="false" outlineLevel="0" collapsed="false">
      <c r="A357" s="354"/>
    </row>
    <row r="358" customFormat="false" ht="12.75" hidden="false" customHeight="false" outlineLevel="0" collapsed="false">
      <c r="A358" s="354"/>
    </row>
    <row r="359" customFormat="false" ht="12.75" hidden="false" customHeight="false" outlineLevel="0" collapsed="false">
      <c r="A359" s="354"/>
    </row>
    <row r="360" customFormat="false" ht="12.75" hidden="false" customHeight="false" outlineLevel="0" collapsed="false">
      <c r="A360" s="354"/>
    </row>
    <row r="361" customFormat="false" ht="12.75" hidden="false" customHeight="false" outlineLevel="0" collapsed="false">
      <c r="A361" s="354"/>
    </row>
    <row r="362" customFormat="false" ht="12.75" hidden="false" customHeight="false" outlineLevel="0" collapsed="false">
      <c r="A362" s="354"/>
    </row>
    <row r="363" customFormat="false" ht="12.75" hidden="false" customHeight="false" outlineLevel="0" collapsed="false">
      <c r="A363" s="354"/>
    </row>
    <row r="364" customFormat="false" ht="12.75" hidden="false" customHeight="false" outlineLevel="0" collapsed="false">
      <c r="A364" s="354"/>
    </row>
    <row r="365" customFormat="false" ht="12.75" hidden="false" customHeight="false" outlineLevel="0" collapsed="false">
      <c r="A365" s="354"/>
    </row>
    <row r="366" customFormat="false" ht="12.75" hidden="false" customHeight="false" outlineLevel="0" collapsed="false">
      <c r="A366" s="354"/>
    </row>
    <row r="367" customFormat="false" ht="12.75" hidden="false" customHeight="false" outlineLevel="0" collapsed="false">
      <c r="A367" s="354"/>
    </row>
    <row r="368" customFormat="false" ht="12.75" hidden="false" customHeight="false" outlineLevel="0" collapsed="false">
      <c r="A368" s="354"/>
    </row>
    <row r="369" customFormat="false" ht="12.75" hidden="false" customHeight="false" outlineLevel="0" collapsed="false">
      <c r="A369" s="354"/>
    </row>
    <row r="370" customFormat="false" ht="12.75" hidden="false" customHeight="false" outlineLevel="0" collapsed="false">
      <c r="A370" s="354"/>
    </row>
    <row r="371" customFormat="false" ht="12.75" hidden="false" customHeight="false" outlineLevel="0" collapsed="false">
      <c r="A371" s="354"/>
    </row>
    <row r="372" customFormat="false" ht="12.75" hidden="false" customHeight="false" outlineLevel="0" collapsed="false">
      <c r="A372" s="354"/>
    </row>
    <row r="373" customFormat="false" ht="12.75" hidden="false" customHeight="false" outlineLevel="0" collapsed="false">
      <c r="A373" s="354"/>
    </row>
    <row r="374" customFormat="false" ht="12.75" hidden="false" customHeight="false" outlineLevel="0" collapsed="false">
      <c r="A374" s="354"/>
    </row>
    <row r="375" customFormat="false" ht="12.75" hidden="false" customHeight="false" outlineLevel="0" collapsed="false">
      <c r="A375" s="354"/>
    </row>
    <row r="376" customFormat="false" ht="12.75" hidden="false" customHeight="false" outlineLevel="0" collapsed="false">
      <c r="A376" s="354"/>
    </row>
    <row r="377" customFormat="false" ht="12.75" hidden="false" customHeight="false" outlineLevel="0" collapsed="false">
      <c r="A377" s="354"/>
    </row>
    <row r="378" customFormat="false" ht="12.75" hidden="false" customHeight="false" outlineLevel="0" collapsed="false">
      <c r="A378" s="354"/>
    </row>
    <row r="379" customFormat="false" ht="12.75" hidden="false" customHeight="false" outlineLevel="0" collapsed="false">
      <c r="A379" s="354"/>
    </row>
    <row r="380" customFormat="false" ht="12.75" hidden="false" customHeight="false" outlineLevel="0" collapsed="false">
      <c r="A380" s="354"/>
    </row>
    <row r="381" customFormat="false" ht="12.75" hidden="false" customHeight="false" outlineLevel="0" collapsed="false">
      <c r="A381" s="354"/>
    </row>
    <row r="382" customFormat="false" ht="12.75" hidden="false" customHeight="false" outlineLevel="0" collapsed="false">
      <c r="A382" s="354"/>
    </row>
    <row r="383" customFormat="false" ht="12.75" hidden="false" customHeight="false" outlineLevel="0" collapsed="false">
      <c r="A383" s="354"/>
    </row>
    <row r="384" customFormat="false" ht="12.75" hidden="false" customHeight="false" outlineLevel="0" collapsed="false">
      <c r="A384" s="354"/>
    </row>
    <row r="385" customFormat="false" ht="12.75" hidden="false" customHeight="false" outlineLevel="0" collapsed="false">
      <c r="A385" s="354"/>
    </row>
    <row r="386" customFormat="false" ht="12.75" hidden="false" customHeight="false" outlineLevel="0" collapsed="false">
      <c r="A386" s="354"/>
    </row>
    <row r="387" customFormat="false" ht="12.75" hidden="false" customHeight="false" outlineLevel="0" collapsed="false">
      <c r="A387" s="354"/>
    </row>
    <row r="388" customFormat="false" ht="12.75" hidden="false" customHeight="false" outlineLevel="0" collapsed="false">
      <c r="A388" s="354"/>
    </row>
    <row r="389" customFormat="false" ht="12.75" hidden="false" customHeight="false" outlineLevel="0" collapsed="false">
      <c r="A389" s="354"/>
    </row>
    <row r="390" customFormat="false" ht="12.75" hidden="false" customHeight="false" outlineLevel="0" collapsed="false">
      <c r="A390" s="354"/>
    </row>
    <row r="391" customFormat="false" ht="12.75" hidden="false" customHeight="false" outlineLevel="0" collapsed="false">
      <c r="A391" s="354"/>
    </row>
    <row r="392" customFormat="false" ht="12.75" hidden="false" customHeight="false" outlineLevel="0" collapsed="false">
      <c r="A392" s="354"/>
    </row>
    <row r="393" customFormat="false" ht="12.75" hidden="false" customHeight="false" outlineLevel="0" collapsed="false">
      <c r="A393" s="354"/>
    </row>
    <row r="394" customFormat="false" ht="12.75" hidden="false" customHeight="false" outlineLevel="0" collapsed="false">
      <c r="A394" s="354"/>
    </row>
    <row r="395" customFormat="false" ht="12.75" hidden="false" customHeight="false" outlineLevel="0" collapsed="false">
      <c r="A395" s="354"/>
    </row>
    <row r="396" customFormat="false" ht="12.75" hidden="false" customHeight="false" outlineLevel="0" collapsed="false">
      <c r="A396" s="354"/>
    </row>
    <row r="397" customFormat="false" ht="12.75" hidden="false" customHeight="false" outlineLevel="0" collapsed="false">
      <c r="A397" s="354"/>
    </row>
    <row r="398" customFormat="false" ht="12.75" hidden="false" customHeight="false" outlineLevel="0" collapsed="false">
      <c r="A398" s="354"/>
    </row>
    <row r="399" customFormat="false" ht="12.75" hidden="false" customHeight="false" outlineLevel="0" collapsed="false">
      <c r="A399" s="354"/>
    </row>
    <row r="400" customFormat="false" ht="12.75" hidden="false" customHeight="false" outlineLevel="0" collapsed="false">
      <c r="A400" s="354"/>
    </row>
    <row r="401" customFormat="false" ht="12.75" hidden="false" customHeight="false" outlineLevel="0" collapsed="false">
      <c r="A401" s="354"/>
    </row>
    <row r="402" customFormat="false" ht="12.75" hidden="false" customHeight="false" outlineLevel="0" collapsed="false">
      <c r="A402" s="354"/>
    </row>
    <row r="403" customFormat="false" ht="12.75" hidden="false" customHeight="false" outlineLevel="0" collapsed="false">
      <c r="A403" s="354"/>
    </row>
    <row r="404" customFormat="false" ht="12.75" hidden="false" customHeight="false" outlineLevel="0" collapsed="false">
      <c r="A404" s="354"/>
    </row>
    <row r="405" customFormat="false" ht="12.75" hidden="false" customHeight="false" outlineLevel="0" collapsed="false">
      <c r="A405" s="354"/>
    </row>
    <row r="406" customFormat="false" ht="12.75" hidden="false" customHeight="false" outlineLevel="0" collapsed="false">
      <c r="A406" s="354"/>
    </row>
    <row r="407" customFormat="false" ht="12.75" hidden="false" customHeight="false" outlineLevel="0" collapsed="false">
      <c r="A407" s="354"/>
    </row>
    <row r="408" customFormat="false" ht="12.75" hidden="false" customHeight="false" outlineLevel="0" collapsed="false">
      <c r="A408" s="354"/>
    </row>
    <row r="409" customFormat="false" ht="12.75" hidden="false" customHeight="false" outlineLevel="0" collapsed="false">
      <c r="A409" s="354"/>
    </row>
    <row r="410" customFormat="false" ht="12.75" hidden="false" customHeight="false" outlineLevel="0" collapsed="false">
      <c r="A410" s="354"/>
    </row>
    <row r="411" customFormat="false" ht="12.75" hidden="false" customHeight="false" outlineLevel="0" collapsed="false">
      <c r="A411" s="354"/>
    </row>
    <row r="412" customFormat="false" ht="12.75" hidden="false" customHeight="false" outlineLevel="0" collapsed="false">
      <c r="A412" s="354"/>
    </row>
    <row r="413" customFormat="false" ht="12.75" hidden="false" customHeight="false" outlineLevel="0" collapsed="false">
      <c r="A413" s="354"/>
    </row>
    <row r="414" customFormat="false" ht="12.75" hidden="false" customHeight="false" outlineLevel="0" collapsed="false">
      <c r="A414" s="354"/>
    </row>
    <row r="415" customFormat="false" ht="12.75" hidden="false" customHeight="false" outlineLevel="0" collapsed="false">
      <c r="A415" s="354"/>
    </row>
    <row r="416" customFormat="false" ht="12.75" hidden="false" customHeight="false" outlineLevel="0" collapsed="false">
      <c r="A416" s="354"/>
    </row>
    <row r="417" customFormat="false" ht="12.75" hidden="false" customHeight="false" outlineLevel="0" collapsed="false">
      <c r="A417" s="354"/>
    </row>
    <row r="418" customFormat="false" ht="12.75" hidden="false" customHeight="false" outlineLevel="0" collapsed="false">
      <c r="A418" s="354"/>
    </row>
    <row r="419" customFormat="false" ht="12.75" hidden="false" customHeight="false" outlineLevel="0" collapsed="false">
      <c r="A419" s="354"/>
    </row>
    <row r="420" customFormat="false" ht="12.75" hidden="false" customHeight="false" outlineLevel="0" collapsed="false">
      <c r="A420" s="354"/>
    </row>
    <row r="421" customFormat="false" ht="12.75" hidden="false" customHeight="false" outlineLevel="0" collapsed="false">
      <c r="A421" s="354"/>
    </row>
    <row r="422" customFormat="false" ht="12.75" hidden="false" customHeight="false" outlineLevel="0" collapsed="false">
      <c r="A422" s="354"/>
    </row>
    <row r="423" customFormat="false" ht="12.75" hidden="false" customHeight="false" outlineLevel="0" collapsed="false">
      <c r="A423" s="354"/>
    </row>
    <row r="424" customFormat="false" ht="12.75" hidden="false" customHeight="false" outlineLevel="0" collapsed="false">
      <c r="A424" s="354"/>
    </row>
    <row r="425" customFormat="false" ht="12.75" hidden="false" customHeight="false" outlineLevel="0" collapsed="false">
      <c r="A425" s="354"/>
    </row>
    <row r="426" customFormat="false" ht="12.75" hidden="false" customHeight="false" outlineLevel="0" collapsed="false">
      <c r="A426" s="354"/>
    </row>
    <row r="427" customFormat="false" ht="12.75" hidden="false" customHeight="false" outlineLevel="0" collapsed="false">
      <c r="A427" s="354"/>
    </row>
    <row r="428" customFormat="false" ht="12.75" hidden="false" customHeight="false" outlineLevel="0" collapsed="false">
      <c r="A428" s="354"/>
    </row>
    <row r="429" customFormat="false" ht="12.75" hidden="false" customHeight="false" outlineLevel="0" collapsed="false">
      <c r="A429" s="354"/>
    </row>
    <row r="430" customFormat="false" ht="12.75" hidden="false" customHeight="false" outlineLevel="0" collapsed="false">
      <c r="A430" s="354"/>
    </row>
    <row r="431" customFormat="false" ht="12.75" hidden="false" customHeight="false" outlineLevel="0" collapsed="false">
      <c r="A431" s="354"/>
    </row>
    <row r="432" customFormat="false" ht="12.75" hidden="false" customHeight="false" outlineLevel="0" collapsed="false">
      <c r="A432" s="354"/>
    </row>
    <row r="433" customFormat="false" ht="12.75" hidden="false" customHeight="false" outlineLevel="0" collapsed="false">
      <c r="A433" s="354"/>
    </row>
    <row r="434" customFormat="false" ht="12.75" hidden="false" customHeight="false" outlineLevel="0" collapsed="false">
      <c r="A434" s="354"/>
    </row>
    <row r="435" customFormat="false" ht="12.75" hidden="false" customHeight="false" outlineLevel="0" collapsed="false">
      <c r="A435" s="354"/>
    </row>
    <row r="436" customFormat="false" ht="12.75" hidden="false" customHeight="false" outlineLevel="0" collapsed="false">
      <c r="A436" s="354"/>
    </row>
    <row r="437" customFormat="false" ht="12.75" hidden="false" customHeight="false" outlineLevel="0" collapsed="false">
      <c r="A437" s="354"/>
    </row>
    <row r="438" customFormat="false" ht="12.75" hidden="false" customHeight="false" outlineLevel="0" collapsed="false">
      <c r="A438" s="354"/>
    </row>
    <row r="439" customFormat="false" ht="12.75" hidden="false" customHeight="false" outlineLevel="0" collapsed="false">
      <c r="A439" s="354"/>
    </row>
    <row r="440" customFormat="false" ht="12.75" hidden="false" customHeight="false" outlineLevel="0" collapsed="false">
      <c r="A440" s="354"/>
    </row>
    <row r="441" customFormat="false" ht="12.75" hidden="false" customHeight="false" outlineLevel="0" collapsed="false">
      <c r="A441" s="354"/>
    </row>
    <row r="442" customFormat="false" ht="12.75" hidden="false" customHeight="false" outlineLevel="0" collapsed="false">
      <c r="A442" s="354"/>
    </row>
    <row r="443" customFormat="false" ht="12.75" hidden="false" customHeight="false" outlineLevel="0" collapsed="false">
      <c r="A443" s="354"/>
    </row>
    <row r="444" customFormat="false" ht="12.75" hidden="false" customHeight="false" outlineLevel="0" collapsed="false">
      <c r="A444" s="354"/>
    </row>
    <row r="445" customFormat="false" ht="12.75" hidden="false" customHeight="false" outlineLevel="0" collapsed="false">
      <c r="A445" s="354"/>
    </row>
    <row r="446" customFormat="false" ht="12.75" hidden="false" customHeight="false" outlineLevel="0" collapsed="false">
      <c r="A446" s="354"/>
    </row>
    <row r="447" customFormat="false" ht="12.75" hidden="false" customHeight="false" outlineLevel="0" collapsed="false">
      <c r="A447" s="354"/>
    </row>
    <row r="448" customFormat="false" ht="12.75" hidden="false" customHeight="false" outlineLevel="0" collapsed="false">
      <c r="A448" s="354"/>
    </row>
    <row r="449" customFormat="false" ht="12.75" hidden="false" customHeight="false" outlineLevel="0" collapsed="false">
      <c r="A449" s="354"/>
    </row>
    <row r="450" customFormat="false" ht="12.75" hidden="false" customHeight="false" outlineLevel="0" collapsed="false">
      <c r="A450" s="354"/>
    </row>
    <row r="451" customFormat="false" ht="12.75" hidden="false" customHeight="false" outlineLevel="0" collapsed="false">
      <c r="A451" s="354"/>
    </row>
    <row r="452" customFormat="false" ht="12.75" hidden="false" customHeight="false" outlineLevel="0" collapsed="false">
      <c r="A452" s="354"/>
    </row>
    <row r="453" customFormat="false" ht="12.75" hidden="false" customHeight="false" outlineLevel="0" collapsed="false">
      <c r="A453" s="354"/>
    </row>
    <row r="454" customFormat="false" ht="12.75" hidden="false" customHeight="false" outlineLevel="0" collapsed="false">
      <c r="A454" s="354"/>
    </row>
    <row r="455" customFormat="false" ht="12.75" hidden="false" customHeight="false" outlineLevel="0" collapsed="false">
      <c r="A455" s="354"/>
    </row>
    <row r="456" customFormat="false" ht="12.75" hidden="false" customHeight="false" outlineLevel="0" collapsed="false">
      <c r="A456" s="354"/>
    </row>
    <row r="457" customFormat="false" ht="12.75" hidden="false" customHeight="false" outlineLevel="0" collapsed="false">
      <c r="A457" s="354"/>
    </row>
    <row r="458" customFormat="false" ht="12.75" hidden="false" customHeight="false" outlineLevel="0" collapsed="false">
      <c r="A458" s="354"/>
    </row>
    <row r="459" customFormat="false" ht="12.75" hidden="false" customHeight="false" outlineLevel="0" collapsed="false">
      <c r="A459" s="354"/>
    </row>
    <row r="460" customFormat="false" ht="12.75" hidden="false" customHeight="false" outlineLevel="0" collapsed="false">
      <c r="A460" s="354"/>
    </row>
    <row r="461" customFormat="false" ht="12.75" hidden="false" customHeight="false" outlineLevel="0" collapsed="false">
      <c r="A461" s="354"/>
    </row>
    <row r="462" customFormat="false" ht="12.75" hidden="false" customHeight="false" outlineLevel="0" collapsed="false">
      <c r="A462" s="354"/>
    </row>
    <row r="463" customFormat="false" ht="12.75" hidden="false" customHeight="false" outlineLevel="0" collapsed="false">
      <c r="A463" s="354"/>
    </row>
    <row r="464" customFormat="false" ht="12.75" hidden="false" customHeight="false" outlineLevel="0" collapsed="false">
      <c r="A464" s="354"/>
    </row>
    <row r="465" customFormat="false" ht="12.75" hidden="false" customHeight="false" outlineLevel="0" collapsed="false">
      <c r="A465" s="354"/>
    </row>
    <row r="466" customFormat="false" ht="12.75" hidden="false" customHeight="false" outlineLevel="0" collapsed="false">
      <c r="A466" s="354"/>
    </row>
    <row r="467" customFormat="false" ht="12.75" hidden="false" customHeight="false" outlineLevel="0" collapsed="false">
      <c r="A467" s="354"/>
    </row>
    <row r="468" customFormat="false" ht="12.75" hidden="false" customHeight="false" outlineLevel="0" collapsed="false">
      <c r="A468" s="354"/>
    </row>
    <row r="469" customFormat="false" ht="12.75" hidden="false" customHeight="false" outlineLevel="0" collapsed="false">
      <c r="A469" s="354"/>
    </row>
    <row r="470" customFormat="false" ht="12.75" hidden="false" customHeight="false" outlineLevel="0" collapsed="false">
      <c r="A470" s="354"/>
    </row>
    <row r="471" customFormat="false" ht="12.75" hidden="false" customHeight="false" outlineLevel="0" collapsed="false">
      <c r="A471" s="354"/>
    </row>
    <row r="472" customFormat="false" ht="12.75" hidden="false" customHeight="false" outlineLevel="0" collapsed="false">
      <c r="A472" s="354"/>
    </row>
    <row r="473" customFormat="false" ht="12.75" hidden="false" customHeight="false" outlineLevel="0" collapsed="false">
      <c r="A473" s="354"/>
    </row>
    <row r="474" customFormat="false" ht="12.75" hidden="false" customHeight="false" outlineLevel="0" collapsed="false">
      <c r="A474" s="354"/>
    </row>
    <row r="475" customFormat="false" ht="12.75" hidden="false" customHeight="false" outlineLevel="0" collapsed="false">
      <c r="A475" s="354"/>
    </row>
    <row r="476" customFormat="false" ht="12.75" hidden="false" customHeight="false" outlineLevel="0" collapsed="false">
      <c r="A476" s="354"/>
    </row>
    <row r="477" customFormat="false" ht="12.75" hidden="false" customHeight="false" outlineLevel="0" collapsed="false">
      <c r="A477" s="354"/>
    </row>
    <row r="478" customFormat="false" ht="12.75" hidden="false" customHeight="false" outlineLevel="0" collapsed="false">
      <c r="A478" s="354"/>
    </row>
    <row r="479" customFormat="false" ht="12.75" hidden="false" customHeight="false" outlineLevel="0" collapsed="false">
      <c r="A479" s="354"/>
    </row>
    <row r="480" customFormat="false" ht="12.75" hidden="false" customHeight="false" outlineLevel="0" collapsed="false">
      <c r="A480" s="354"/>
    </row>
    <row r="481" customFormat="false" ht="12.75" hidden="false" customHeight="false" outlineLevel="0" collapsed="false">
      <c r="A481" s="354"/>
    </row>
    <row r="482" customFormat="false" ht="12.75" hidden="false" customHeight="false" outlineLevel="0" collapsed="false">
      <c r="A482" s="354"/>
    </row>
    <row r="483" customFormat="false" ht="12.75" hidden="false" customHeight="false" outlineLevel="0" collapsed="false">
      <c r="A483" s="354"/>
    </row>
    <row r="484" customFormat="false" ht="12.75" hidden="false" customHeight="false" outlineLevel="0" collapsed="false">
      <c r="A484" s="354"/>
    </row>
    <row r="485" customFormat="false" ht="12.75" hidden="false" customHeight="false" outlineLevel="0" collapsed="false">
      <c r="A485" s="354"/>
    </row>
    <row r="486" customFormat="false" ht="12.75" hidden="false" customHeight="false" outlineLevel="0" collapsed="false">
      <c r="A486" s="354"/>
    </row>
    <row r="487" customFormat="false" ht="12.75" hidden="false" customHeight="false" outlineLevel="0" collapsed="false">
      <c r="A487" s="354"/>
    </row>
    <row r="488" customFormat="false" ht="12.75" hidden="false" customHeight="false" outlineLevel="0" collapsed="false">
      <c r="A488" s="354"/>
    </row>
    <row r="489" customFormat="false" ht="12.75" hidden="false" customHeight="false" outlineLevel="0" collapsed="false">
      <c r="A489" s="354"/>
    </row>
    <row r="490" customFormat="false" ht="12.75" hidden="false" customHeight="false" outlineLevel="0" collapsed="false">
      <c r="A490" s="354"/>
    </row>
    <row r="491" customFormat="false" ht="12.75" hidden="false" customHeight="false" outlineLevel="0" collapsed="false">
      <c r="A491" s="354"/>
    </row>
    <row r="492" customFormat="false" ht="12.75" hidden="false" customHeight="false" outlineLevel="0" collapsed="false">
      <c r="A492" s="354"/>
    </row>
    <row r="493" customFormat="false" ht="12.75" hidden="false" customHeight="false" outlineLevel="0" collapsed="false">
      <c r="A493" s="354"/>
    </row>
    <row r="494" customFormat="false" ht="12.75" hidden="false" customHeight="false" outlineLevel="0" collapsed="false">
      <c r="A494" s="354"/>
    </row>
    <row r="495" customFormat="false" ht="12.75" hidden="false" customHeight="false" outlineLevel="0" collapsed="false">
      <c r="A495" s="354"/>
    </row>
    <row r="496" customFormat="false" ht="12.75" hidden="false" customHeight="false" outlineLevel="0" collapsed="false">
      <c r="A496" s="354"/>
    </row>
    <row r="497" customFormat="false" ht="12.75" hidden="false" customHeight="false" outlineLevel="0" collapsed="false">
      <c r="A497" s="354"/>
    </row>
    <row r="498" customFormat="false" ht="12.75" hidden="false" customHeight="false" outlineLevel="0" collapsed="false">
      <c r="A498" s="354"/>
    </row>
    <row r="499" customFormat="false" ht="12.75" hidden="false" customHeight="false" outlineLevel="0" collapsed="false">
      <c r="A499" s="354"/>
    </row>
    <row r="500" customFormat="false" ht="12.75" hidden="false" customHeight="false" outlineLevel="0" collapsed="false">
      <c r="A500" s="354"/>
    </row>
    <row r="501" customFormat="false" ht="12.75" hidden="false" customHeight="false" outlineLevel="0" collapsed="false">
      <c r="A501" s="354"/>
    </row>
    <row r="502" customFormat="false" ht="12.75" hidden="false" customHeight="false" outlineLevel="0" collapsed="false">
      <c r="A502" s="354"/>
    </row>
    <row r="503" customFormat="false" ht="12.75" hidden="false" customHeight="false" outlineLevel="0" collapsed="false">
      <c r="A503" s="354"/>
    </row>
    <row r="504" customFormat="false" ht="12.75" hidden="false" customHeight="false" outlineLevel="0" collapsed="false">
      <c r="A504" s="354"/>
    </row>
    <row r="505" customFormat="false" ht="12.75" hidden="false" customHeight="false" outlineLevel="0" collapsed="false">
      <c r="A505" s="354"/>
    </row>
    <row r="506" customFormat="false" ht="12.75" hidden="false" customHeight="false" outlineLevel="0" collapsed="false">
      <c r="A506" s="354"/>
    </row>
    <row r="507" customFormat="false" ht="12.75" hidden="false" customHeight="false" outlineLevel="0" collapsed="false">
      <c r="A507" s="354"/>
    </row>
    <row r="508" customFormat="false" ht="12.75" hidden="false" customHeight="false" outlineLevel="0" collapsed="false">
      <c r="A508" s="354"/>
    </row>
    <row r="509" customFormat="false" ht="12.75" hidden="false" customHeight="false" outlineLevel="0" collapsed="false">
      <c r="A509" s="354"/>
    </row>
    <row r="510" customFormat="false" ht="12.75" hidden="false" customHeight="false" outlineLevel="0" collapsed="false">
      <c r="A510" s="354"/>
    </row>
    <row r="511" customFormat="false" ht="12.75" hidden="false" customHeight="false" outlineLevel="0" collapsed="false">
      <c r="A511" s="354"/>
    </row>
    <row r="512" customFormat="false" ht="12.75" hidden="false" customHeight="false" outlineLevel="0" collapsed="false">
      <c r="A512" s="354"/>
    </row>
    <row r="513" customFormat="false" ht="12.75" hidden="false" customHeight="false" outlineLevel="0" collapsed="false">
      <c r="A513" s="354"/>
    </row>
    <row r="514" customFormat="false" ht="12.75" hidden="false" customHeight="false" outlineLevel="0" collapsed="false">
      <c r="A514" s="354"/>
    </row>
    <row r="515" customFormat="false" ht="12.75" hidden="false" customHeight="false" outlineLevel="0" collapsed="false">
      <c r="A515" s="354"/>
    </row>
    <row r="516" customFormat="false" ht="12.75" hidden="false" customHeight="false" outlineLevel="0" collapsed="false">
      <c r="A516" s="354"/>
    </row>
    <row r="517" customFormat="false" ht="12.75" hidden="false" customHeight="false" outlineLevel="0" collapsed="false">
      <c r="A517" s="354"/>
    </row>
    <row r="518" customFormat="false" ht="12.75" hidden="false" customHeight="false" outlineLevel="0" collapsed="false">
      <c r="A518" s="354"/>
    </row>
    <row r="519" customFormat="false" ht="12.75" hidden="false" customHeight="false" outlineLevel="0" collapsed="false">
      <c r="A519" s="354"/>
    </row>
    <row r="520" customFormat="false" ht="12.75" hidden="false" customHeight="false" outlineLevel="0" collapsed="false">
      <c r="A520" s="354"/>
    </row>
    <row r="521" customFormat="false" ht="12.75" hidden="false" customHeight="false" outlineLevel="0" collapsed="false">
      <c r="A521" s="354"/>
    </row>
    <row r="522" customFormat="false" ht="12.75" hidden="false" customHeight="false" outlineLevel="0" collapsed="false">
      <c r="A522" s="354"/>
    </row>
    <row r="523" customFormat="false" ht="12.75" hidden="false" customHeight="false" outlineLevel="0" collapsed="false">
      <c r="A523" s="354"/>
    </row>
    <row r="524" customFormat="false" ht="12.75" hidden="false" customHeight="false" outlineLevel="0" collapsed="false">
      <c r="A524" s="354"/>
    </row>
    <row r="525" customFormat="false" ht="12.75" hidden="false" customHeight="false" outlineLevel="0" collapsed="false">
      <c r="A525" s="354"/>
    </row>
    <row r="526" customFormat="false" ht="12.75" hidden="false" customHeight="false" outlineLevel="0" collapsed="false">
      <c r="A526" s="354"/>
    </row>
    <row r="527" customFormat="false" ht="12.75" hidden="false" customHeight="false" outlineLevel="0" collapsed="false">
      <c r="A527" s="354"/>
    </row>
    <row r="528" customFormat="false" ht="12.75" hidden="false" customHeight="false" outlineLevel="0" collapsed="false">
      <c r="A528" s="354"/>
    </row>
    <row r="529" customFormat="false" ht="12.75" hidden="false" customHeight="false" outlineLevel="0" collapsed="false">
      <c r="A529" s="354"/>
    </row>
    <row r="530" customFormat="false" ht="12.75" hidden="false" customHeight="false" outlineLevel="0" collapsed="false">
      <c r="A530" s="354"/>
    </row>
    <row r="531" customFormat="false" ht="12.75" hidden="false" customHeight="false" outlineLevel="0" collapsed="false">
      <c r="A531" s="354"/>
    </row>
    <row r="532" customFormat="false" ht="12.75" hidden="false" customHeight="false" outlineLevel="0" collapsed="false">
      <c r="A532" s="354"/>
    </row>
    <row r="533" customFormat="false" ht="12.75" hidden="false" customHeight="false" outlineLevel="0" collapsed="false">
      <c r="A533" s="354"/>
    </row>
    <row r="534" customFormat="false" ht="12.75" hidden="false" customHeight="false" outlineLevel="0" collapsed="false">
      <c r="A534" s="354"/>
    </row>
    <row r="535" customFormat="false" ht="12.75" hidden="false" customHeight="false" outlineLevel="0" collapsed="false">
      <c r="A535" s="354"/>
    </row>
    <row r="536" customFormat="false" ht="12.75" hidden="false" customHeight="false" outlineLevel="0" collapsed="false">
      <c r="A536" s="354"/>
    </row>
    <row r="537" customFormat="false" ht="12.75" hidden="false" customHeight="false" outlineLevel="0" collapsed="false">
      <c r="A537" s="354"/>
    </row>
    <row r="538" customFormat="false" ht="12.75" hidden="false" customHeight="false" outlineLevel="0" collapsed="false">
      <c r="A538" s="354"/>
    </row>
    <row r="539" customFormat="false" ht="12.75" hidden="false" customHeight="false" outlineLevel="0" collapsed="false">
      <c r="A539" s="354"/>
    </row>
    <row r="540" customFormat="false" ht="12.75" hidden="false" customHeight="false" outlineLevel="0" collapsed="false">
      <c r="A540" s="354"/>
    </row>
    <row r="541" customFormat="false" ht="12.75" hidden="false" customHeight="false" outlineLevel="0" collapsed="false">
      <c r="A541" s="354"/>
    </row>
    <row r="542" customFormat="false" ht="12.75" hidden="false" customHeight="false" outlineLevel="0" collapsed="false">
      <c r="A542" s="354"/>
    </row>
    <row r="543" customFormat="false" ht="12.75" hidden="false" customHeight="false" outlineLevel="0" collapsed="false">
      <c r="A543" s="354"/>
    </row>
    <row r="544" customFormat="false" ht="12.75" hidden="false" customHeight="false" outlineLevel="0" collapsed="false">
      <c r="A544" s="354"/>
    </row>
    <row r="545" customFormat="false" ht="12.75" hidden="false" customHeight="false" outlineLevel="0" collapsed="false">
      <c r="A545" s="354"/>
    </row>
    <row r="546" customFormat="false" ht="12.75" hidden="false" customHeight="false" outlineLevel="0" collapsed="false">
      <c r="A546" s="354"/>
    </row>
    <row r="547" customFormat="false" ht="12.75" hidden="false" customHeight="false" outlineLevel="0" collapsed="false">
      <c r="A547" s="354"/>
    </row>
    <row r="548" customFormat="false" ht="12.75" hidden="false" customHeight="false" outlineLevel="0" collapsed="false">
      <c r="A548" s="354"/>
    </row>
    <row r="549" customFormat="false" ht="12.75" hidden="false" customHeight="false" outlineLevel="0" collapsed="false">
      <c r="A549" s="354"/>
    </row>
    <row r="550" customFormat="false" ht="12.75" hidden="false" customHeight="false" outlineLevel="0" collapsed="false">
      <c r="A550" s="354"/>
    </row>
    <row r="551" customFormat="false" ht="12.75" hidden="false" customHeight="false" outlineLevel="0" collapsed="false">
      <c r="A551" s="354"/>
    </row>
    <row r="552" customFormat="false" ht="12.75" hidden="false" customHeight="false" outlineLevel="0" collapsed="false">
      <c r="A552" s="354"/>
    </row>
    <row r="553" customFormat="false" ht="12.75" hidden="false" customHeight="false" outlineLevel="0" collapsed="false">
      <c r="A553" s="354"/>
    </row>
    <row r="554" customFormat="false" ht="12.75" hidden="false" customHeight="false" outlineLevel="0" collapsed="false">
      <c r="A554" s="354"/>
    </row>
    <row r="555" customFormat="false" ht="12.75" hidden="false" customHeight="false" outlineLevel="0" collapsed="false">
      <c r="A555" s="354"/>
    </row>
    <row r="556" customFormat="false" ht="12.75" hidden="false" customHeight="false" outlineLevel="0" collapsed="false">
      <c r="A556" s="354"/>
    </row>
    <row r="557" customFormat="false" ht="12.75" hidden="false" customHeight="false" outlineLevel="0" collapsed="false">
      <c r="A557" s="354"/>
    </row>
    <row r="558" customFormat="false" ht="12.75" hidden="false" customHeight="false" outlineLevel="0" collapsed="false">
      <c r="A558" s="354"/>
    </row>
    <row r="559" customFormat="false" ht="12.75" hidden="false" customHeight="false" outlineLevel="0" collapsed="false">
      <c r="A559" s="354"/>
    </row>
    <row r="560" customFormat="false" ht="12.75" hidden="false" customHeight="false" outlineLevel="0" collapsed="false">
      <c r="A560" s="354"/>
    </row>
    <row r="561" customFormat="false" ht="12.75" hidden="false" customHeight="false" outlineLevel="0" collapsed="false">
      <c r="A561" s="354"/>
    </row>
    <row r="562" customFormat="false" ht="12.75" hidden="false" customHeight="false" outlineLevel="0" collapsed="false">
      <c r="A562" s="354"/>
    </row>
    <row r="563" customFormat="false" ht="12.75" hidden="false" customHeight="false" outlineLevel="0" collapsed="false">
      <c r="A563" s="354"/>
    </row>
    <row r="564" customFormat="false" ht="12.75" hidden="false" customHeight="false" outlineLevel="0" collapsed="false">
      <c r="A564" s="354"/>
    </row>
    <row r="565" customFormat="false" ht="12.75" hidden="false" customHeight="false" outlineLevel="0" collapsed="false">
      <c r="A565" s="354"/>
    </row>
    <row r="566" customFormat="false" ht="12.75" hidden="false" customHeight="false" outlineLevel="0" collapsed="false">
      <c r="A566" s="354"/>
    </row>
    <row r="567" customFormat="false" ht="12.75" hidden="false" customHeight="false" outlineLevel="0" collapsed="false">
      <c r="A567" s="354"/>
    </row>
    <row r="568" customFormat="false" ht="12.75" hidden="false" customHeight="false" outlineLevel="0" collapsed="false">
      <c r="A568" s="354"/>
    </row>
    <row r="569" customFormat="false" ht="12.75" hidden="false" customHeight="false" outlineLevel="0" collapsed="false">
      <c r="A569" s="354"/>
    </row>
    <row r="570" customFormat="false" ht="12.75" hidden="false" customHeight="false" outlineLevel="0" collapsed="false">
      <c r="A570" s="354"/>
    </row>
    <row r="571" customFormat="false" ht="12.75" hidden="false" customHeight="false" outlineLevel="0" collapsed="false">
      <c r="A571" s="354"/>
    </row>
    <row r="572" customFormat="false" ht="12.75" hidden="false" customHeight="false" outlineLevel="0" collapsed="false">
      <c r="A572" s="354"/>
    </row>
    <row r="573" customFormat="false" ht="12.75" hidden="false" customHeight="false" outlineLevel="0" collapsed="false">
      <c r="A573" s="354"/>
    </row>
    <row r="574" customFormat="false" ht="12.75" hidden="false" customHeight="false" outlineLevel="0" collapsed="false">
      <c r="A574" s="354"/>
    </row>
    <row r="575" customFormat="false" ht="12.75" hidden="false" customHeight="false" outlineLevel="0" collapsed="false">
      <c r="A575" s="354"/>
    </row>
    <row r="576" customFormat="false" ht="12.75" hidden="false" customHeight="false" outlineLevel="0" collapsed="false">
      <c r="A576" s="354"/>
    </row>
    <row r="577" customFormat="false" ht="12.75" hidden="false" customHeight="false" outlineLevel="0" collapsed="false">
      <c r="A577" s="354"/>
    </row>
    <row r="578" customFormat="false" ht="12.75" hidden="false" customHeight="false" outlineLevel="0" collapsed="false">
      <c r="A578" s="354"/>
    </row>
    <row r="579" customFormat="false" ht="12.75" hidden="false" customHeight="false" outlineLevel="0" collapsed="false">
      <c r="A579" s="354"/>
    </row>
    <row r="580" customFormat="false" ht="12.75" hidden="false" customHeight="false" outlineLevel="0" collapsed="false">
      <c r="A580" s="354"/>
    </row>
    <row r="581" customFormat="false" ht="12.75" hidden="false" customHeight="false" outlineLevel="0" collapsed="false">
      <c r="A581" s="354"/>
    </row>
    <row r="582" customFormat="false" ht="12.75" hidden="false" customHeight="false" outlineLevel="0" collapsed="false">
      <c r="A582" s="354"/>
    </row>
    <row r="583" customFormat="false" ht="12.75" hidden="false" customHeight="false" outlineLevel="0" collapsed="false">
      <c r="A583" s="354"/>
    </row>
    <row r="584" customFormat="false" ht="12.75" hidden="false" customHeight="false" outlineLevel="0" collapsed="false">
      <c r="A584" s="354"/>
    </row>
    <row r="585" customFormat="false" ht="12.75" hidden="false" customHeight="false" outlineLevel="0" collapsed="false">
      <c r="A585" s="354"/>
    </row>
    <row r="586" customFormat="false" ht="12.75" hidden="false" customHeight="false" outlineLevel="0" collapsed="false">
      <c r="A586" s="354"/>
    </row>
    <row r="587" customFormat="false" ht="12.75" hidden="false" customHeight="false" outlineLevel="0" collapsed="false">
      <c r="A587" s="354"/>
    </row>
    <row r="588" customFormat="false" ht="12.75" hidden="false" customHeight="false" outlineLevel="0" collapsed="false">
      <c r="A588" s="354"/>
    </row>
    <row r="589" customFormat="false" ht="12.75" hidden="false" customHeight="false" outlineLevel="0" collapsed="false">
      <c r="A589" s="354"/>
    </row>
    <row r="590" customFormat="false" ht="12.75" hidden="false" customHeight="false" outlineLevel="0" collapsed="false">
      <c r="A590" s="354"/>
    </row>
    <row r="591" customFormat="false" ht="12.75" hidden="false" customHeight="false" outlineLevel="0" collapsed="false">
      <c r="A591" s="354"/>
    </row>
    <row r="592" customFormat="false" ht="12.75" hidden="false" customHeight="false" outlineLevel="0" collapsed="false">
      <c r="A592" s="354"/>
    </row>
    <row r="593" customFormat="false" ht="12.75" hidden="false" customHeight="false" outlineLevel="0" collapsed="false">
      <c r="A593" s="354"/>
    </row>
    <row r="594" customFormat="false" ht="12.75" hidden="false" customHeight="false" outlineLevel="0" collapsed="false">
      <c r="A594" s="354"/>
    </row>
    <row r="595" customFormat="false" ht="12.75" hidden="false" customHeight="false" outlineLevel="0" collapsed="false">
      <c r="A595" s="354"/>
    </row>
    <row r="596" customFormat="false" ht="12.75" hidden="false" customHeight="false" outlineLevel="0" collapsed="false">
      <c r="A596" s="354"/>
    </row>
    <row r="597" customFormat="false" ht="12.75" hidden="false" customHeight="false" outlineLevel="0" collapsed="false">
      <c r="A597" s="354"/>
    </row>
    <row r="598" customFormat="false" ht="12.75" hidden="false" customHeight="false" outlineLevel="0" collapsed="false">
      <c r="A598" s="354"/>
    </row>
    <row r="599" customFormat="false" ht="12.75" hidden="false" customHeight="false" outlineLevel="0" collapsed="false">
      <c r="A599" s="354"/>
    </row>
    <row r="600" customFormat="false" ht="12.75" hidden="false" customHeight="false" outlineLevel="0" collapsed="false">
      <c r="A600" s="354"/>
    </row>
    <row r="601" customFormat="false" ht="12.75" hidden="false" customHeight="false" outlineLevel="0" collapsed="false">
      <c r="A601" s="354"/>
    </row>
    <row r="602" customFormat="false" ht="12.75" hidden="false" customHeight="false" outlineLevel="0" collapsed="false">
      <c r="A602" s="354"/>
    </row>
    <row r="603" customFormat="false" ht="12.75" hidden="false" customHeight="false" outlineLevel="0" collapsed="false">
      <c r="A603" s="354"/>
    </row>
    <row r="604" customFormat="false" ht="12.75" hidden="false" customHeight="false" outlineLevel="0" collapsed="false">
      <c r="A604" s="354"/>
    </row>
    <row r="605" customFormat="false" ht="12.75" hidden="false" customHeight="false" outlineLevel="0" collapsed="false">
      <c r="A605" s="354"/>
    </row>
    <row r="606" customFormat="false" ht="12.75" hidden="false" customHeight="false" outlineLevel="0" collapsed="false">
      <c r="A606" s="354"/>
    </row>
    <row r="607" customFormat="false" ht="12.75" hidden="false" customHeight="false" outlineLevel="0" collapsed="false">
      <c r="A607" s="354"/>
    </row>
    <row r="608" customFormat="false" ht="12.75" hidden="false" customHeight="false" outlineLevel="0" collapsed="false">
      <c r="A608" s="354"/>
    </row>
    <row r="609" customFormat="false" ht="12.75" hidden="false" customHeight="false" outlineLevel="0" collapsed="false">
      <c r="A609" s="354"/>
    </row>
    <row r="610" customFormat="false" ht="12.75" hidden="false" customHeight="false" outlineLevel="0" collapsed="false">
      <c r="A610" s="354"/>
    </row>
    <row r="611" customFormat="false" ht="12.75" hidden="false" customHeight="false" outlineLevel="0" collapsed="false">
      <c r="A611" s="354"/>
    </row>
    <row r="612" customFormat="false" ht="12.75" hidden="false" customHeight="false" outlineLevel="0" collapsed="false">
      <c r="A612" s="354"/>
    </row>
    <row r="613" customFormat="false" ht="12.75" hidden="false" customHeight="false" outlineLevel="0" collapsed="false">
      <c r="A613" s="354"/>
    </row>
    <row r="614" customFormat="false" ht="12.75" hidden="false" customHeight="false" outlineLevel="0" collapsed="false">
      <c r="A614" s="354"/>
    </row>
    <row r="615" customFormat="false" ht="12.75" hidden="false" customHeight="false" outlineLevel="0" collapsed="false">
      <c r="A615" s="354"/>
    </row>
    <row r="616" customFormat="false" ht="12.75" hidden="false" customHeight="false" outlineLevel="0" collapsed="false">
      <c r="A616" s="354"/>
    </row>
    <row r="617" customFormat="false" ht="12.75" hidden="false" customHeight="false" outlineLevel="0" collapsed="false">
      <c r="A617" s="354"/>
    </row>
    <row r="618" customFormat="false" ht="12.75" hidden="false" customHeight="false" outlineLevel="0" collapsed="false">
      <c r="A618" s="354"/>
    </row>
    <row r="619" customFormat="false" ht="12.75" hidden="false" customHeight="false" outlineLevel="0" collapsed="false">
      <c r="A619" s="354"/>
    </row>
    <row r="620" customFormat="false" ht="12.75" hidden="false" customHeight="false" outlineLevel="0" collapsed="false">
      <c r="A620" s="354"/>
    </row>
    <row r="621" customFormat="false" ht="12.75" hidden="false" customHeight="false" outlineLevel="0" collapsed="false">
      <c r="A621" s="354"/>
    </row>
    <row r="622" customFormat="false" ht="12.75" hidden="false" customHeight="false" outlineLevel="0" collapsed="false">
      <c r="A622" s="354"/>
    </row>
    <row r="623" customFormat="false" ht="12.75" hidden="false" customHeight="false" outlineLevel="0" collapsed="false">
      <c r="A623" s="354"/>
    </row>
    <row r="624" customFormat="false" ht="12.75" hidden="false" customHeight="false" outlineLevel="0" collapsed="false">
      <c r="A624" s="354"/>
    </row>
    <row r="625" customFormat="false" ht="12.75" hidden="false" customHeight="false" outlineLevel="0" collapsed="false">
      <c r="A625" s="354"/>
    </row>
    <row r="626" customFormat="false" ht="12.75" hidden="false" customHeight="false" outlineLevel="0" collapsed="false">
      <c r="A626" s="354"/>
    </row>
    <row r="627" customFormat="false" ht="12.75" hidden="false" customHeight="false" outlineLevel="0" collapsed="false">
      <c r="A627" s="354"/>
    </row>
    <row r="628" customFormat="false" ht="12.75" hidden="false" customHeight="false" outlineLevel="0" collapsed="false">
      <c r="A628" s="354"/>
    </row>
    <row r="629" customFormat="false" ht="12.75" hidden="false" customHeight="false" outlineLevel="0" collapsed="false">
      <c r="A629" s="354"/>
    </row>
    <row r="630" customFormat="false" ht="12.75" hidden="false" customHeight="false" outlineLevel="0" collapsed="false">
      <c r="A630" s="354"/>
    </row>
    <row r="631" customFormat="false" ht="12.75" hidden="false" customHeight="false" outlineLevel="0" collapsed="false">
      <c r="A631" s="354"/>
    </row>
    <row r="632" customFormat="false" ht="12.75" hidden="false" customHeight="false" outlineLevel="0" collapsed="false">
      <c r="A632" s="354"/>
    </row>
    <row r="633" customFormat="false" ht="12.75" hidden="false" customHeight="false" outlineLevel="0" collapsed="false">
      <c r="A633" s="354"/>
    </row>
    <row r="634" customFormat="false" ht="12.75" hidden="false" customHeight="false" outlineLevel="0" collapsed="false">
      <c r="A634" s="354"/>
    </row>
    <row r="635" customFormat="false" ht="12.75" hidden="false" customHeight="false" outlineLevel="0" collapsed="false">
      <c r="A635" s="354"/>
    </row>
    <row r="636" customFormat="false" ht="12.75" hidden="false" customHeight="false" outlineLevel="0" collapsed="false">
      <c r="A636" s="354"/>
    </row>
    <row r="637" customFormat="false" ht="12.75" hidden="false" customHeight="false" outlineLevel="0" collapsed="false">
      <c r="A637" s="354"/>
    </row>
    <row r="638" customFormat="false" ht="12.75" hidden="false" customHeight="false" outlineLevel="0" collapsed="false">
      <c r="A638" s="354"/>
    </row>
    <row r="639" customFormat="false" ht="12.75" hidden="false" customHeight="false" outlineLevel="0" collapsed="false">
      <c r="A639" s="354"/>
    </row>
    <row r="640" customFormat="false" ht="12.75" hidden="false" customHeight="false" outlineLevel="0" collapsed="false">
      <c r="A640" s="354"/>
    </row>
    <row r="641" customFormat="false" ht="12.75" hidden="false" customHeight="false" outlineLevel="0" collapsed="false">
      <c r="A641" s="354"/>
    </row>
    <row r="642" customFormat="false" ht="12.75" hidden="false" customHeight="false" outlineLevel="0" collapsed="false">
      <c r="A642" s="354"/>
    </row>
    <row r="643" customFormat="false" ht="12.75" hidden="false" customHeight="false" outlineLevel="0" collapsed="false">
      <c r="A643" s="354"/>
    </row>
    <row r="644" customFormat="false" ht="12.75" hidden="false" customHeight="false" outlineLevel="0" collapsed="false">
      <c r="A644" s="354"/>
    </row>
    <row r="645" customFormat="false" ht="12.75" hidden="false" customHeight="false" outlineLevel="0" collapsed="false">
      <c r="A645" s="354"/>
    </row>
    <row r="646" customFormat="false" ht="12.75" hidden="false" customHeight="false" outlineLevel="0" collapsed="false">
      <c r="A646" s="354"/>
    </row>
    <row r="647" customFormat="false" ht="12.75" hidden="false" customHeight="false" outlineLevel="0" collapsed="false">
      <c r="A647" s="354"/>
    </row>
    <row r="648" customFormat="false" ht="12.75" hidden="false" customHeight="false" outlineLevel="0" collapsed="false">
      <c r="A648" s="354"/>
    </row>
    <row r="649" customFormat="false" ht="12.75" hidden="false" customHeight="false" outlineLevel="0" collapsed="false">
      <c r="A649" s="354"/>
    </row>
    <row r="650" customFormat="false" ht="12.75" hidden="false" customHeight="false" outlineLevel="0" collapsed="false">
      <c r="A650" s="354"/>
    </row>
    <row r="651" customFormat="false" ht="12.75" hidden="false" customHeight="false" outlineLevel="0" collapsed="false">
      <c r="A651" s="354"/>
    </row>
    <row r="652" customFormat="false" ht="12.75" hidden="false" customHeight="false" outlineLevel="0" collapsed="false">
      <c r="A652" s="354"/>
    </row>
    <row r="653" customFormat="false" ht="12.75" hidden="false" customHeight="false" outlineLevel="0" collapsed="false">
      <c r="A653" s="354"/>
    </row>
    <row r="654" customFormat="false" ht="12.75" hidden="false" customHeight="false" outlineLevel="0" collapsed="false">
      <c r="A654" s="354"/>
    </row>
    <row r="655" customFormat="false" ht="12.75" hidden="false" customHeight="false" outlineLevel="0" collapsed="false">
      <c r="A655" s="354"/>
    </row>
    <row r="656" customFormat="false" ht="12.75" hidden="false" customHeight="false" outlineLevel="0" collapsed="false">
      <c r="A656" s="354"/>
    </row>
    <row r="657" customFormat="false" ht="12.75" hidden="false" customHeight="false" outlineLevel="0" collapsed="false">
      <c r="A657" s="354"/>
    </row>
    <row r="658" customFormat="false" ht="12.75" hidden="false" customHeight="false" outlineLevel="0" collapsed="false">
      <c r="A658" s="354"/>
    </row>
    <row r="659" customFormat="false" ht="12.75" hidden="false" customHeight="false" outlineLevel="0" collapsed="false">
      <c r="A659" s="354"/>
    </row>
    <row r="660" customFormat="false" ht="12.75" hidden="false" customHeight="false" outlineLevel="0" collapsed="false">
      <c r="A660" s="354"/>
    </row>
    <row r="661" customFormat="false" ht="12.75" hidden="false" customHeight="false" outlineLevel="0" collapsed="false">
      <c r="A661" s="354"/>
    </row>
    <row r="662" customFormat="false" ht="12.75" hidden="false" customHeight="false" outlineLevel="0" collapsed="false">
      <c r="A662" s="354"/>
    </row>
    <row r="663" customFormat="false" ht="12.75" hidden="false" customHeight="false" outlineLevel="0" collapsed="false">
      <c r="A663" s="354"/>
    </row>
    <row r="664" customFormat="false" ht="12.75" hidden="false" customHeight="false" outlineLevel="0" collapsed="false">
      <c r="A664" s="354"/>
    </row>
    <row r="665" customFormat="false" ht="12.75" hidden="false" customHeight="false" outlineLevel="0" collapsed="false">
      <c r="A665" s="354"/>
    </row>
    <row r="666" customFormat="false" ht="12.75" hidden="false" customHeight="false" outlineLevel="0" collapsed="false">
      <c r="A666" s="354"/>
    </row>
    <row r="667" customFormat="false" ht="12.75" hidden="false" customHeight="false" outlineLevel="0" collapsed="false">
      <c r="A667" s="354"/>
    </row>
    <row r="668" customFormat="false" ht="12.75" hidden="false" customHeight="false" outlineLevel="0" collapsed="false">
      <c r="A668" s="354"/>
    </row>
    <row r="669" customFormat="false" ht="12.75" hidden="false" customHeight="false" outlineLevel="0" collapsed="false">
      <c r="A669" s="354"/>
    </row>
    <row r="670" customFormat="false" ht="12.75" hidden="false" customHeight="false" outlineLevel="0" collapsed="false">
      <c r="A670" s="354"/>
    </row>
    <row r="671" customFormat="false" ht="12.75" hidden="false" customHeight="false" outlineLevel="0" collapsed="false">
      <c r="A671" s="354"/>
    </row>
    <row r="672" customFormat="false" ht="12.75" hidden="false" customHeight="false" outlineLevel="0" collapsed="false">
      <c r="A672" s="354"/>
    </row>
    <row r="673" customFormat="false" ht="12.75" hidden="false" customHeight="false" outlineLevel="0" collapsed="false">
      <c r="A673" s="354"/>
    </row>
    <row r="674" customFormat="false" ht="12.75" hidden="false" customHeight="false" outlineLevel="0" collapsed="false">
      <c r="A674" s="354"/>
    </row>
    <row r="675" customFormat="false" ht="12.75" hidden="false" customHeight="false" outlineLevel="0" collapsed="false">
      <c r="A675" s="354"/>
    </row>
    <row r="676" customFormat="false" ht="12.75" hidden="false" customHeight="false" outlineLevel="0" collapsed="false">
      <c r="A676" s="354"/>
    </row>
    <row r="677" customFormat="false" ht="12.75" hidden="false" customHeight="false" outlineLevel="0" collapsed="false">
      <c r="A677" s="354"/>
    </row>
    <row r="678" customFormat="false" ht="12.75" hidden="false" customHeight="false" outlineLevel="0" collapsed="false">
      <c r="A678" s="354"/>
    </row>
    <row r="679" customFormat="false" ht="12.75" hidden="false" customHeight="false" outlineLevel="0" collapsed="false">
      <c r="A679" s="354"/>
    </row>
    <row r="680" customFormat="false" ht="12.75" hidden="false" customHeight="false" outlineLevel="0" collapsed="false">
      <c r="A680" s="354"/>
    </row>
    <row r="681" customFormat="false" ht="12.75" hidden="false" customHeight="false" outlineLevel="0" collapsed="false">
      <c r="A681" s="354"/>
    </row>
    <row r="682" customFormat="false" ht="12.75" hidden="false" customHeight="false" outlineLevel="0" collapsed="false">
      <c r="A682" s="354"/>
    </row>
    <row r="683" customFormat="false" ht="12.75" hidden="false" customHeight="false" outlineLevel="0" collapsed="false">
      <c r="A683" s="354"/>
    </row>
    <row r="684" customFormat="false" ht="12.75" hidden="false" customHeight="false" outlineLevel="0" collapsed="false">
      <c r="A684" s="354"/>
    </row>
    <row r="685" customFormat="false" ht="12.75" hidden="false" customHeight="false" outlineLevel="0" collapsed="false">
      <c r="A685" s="354"/>
    </row>
    <row r="686" customFormat="false" ht="12.75" hidden="false" customHeight="false" outlineLevel="0" collapsed="false">
      <c r="A686" s="354"/>
    </row>
    <row r="687" customFormat="false" ht="12.75" hidden="false" customHeight="false" outlineLevel="0" collapsed="false">
      <c r="A687" s="354"/>
    </row>
    <row r="688" customFormat="false" ht="12.75" hidden="false" customHeight="false" outlineLevel="0" collapsed="false">
      <c r="A688" s="354"/>
    </row>
    <row r="689" customFormat="false" ht="12.75" hidden="false" customHeight="false" outlineLevel="0" collapsed="false">
      <c r="A689" s="354"/>
    </row>
    <row r="690" customFormat="false" ht="12.75" hidden="false" customHeight="false" outlineLevel="0" collapsed="false">
      <c r="A690" s="354"/>
    </row>
    <row r="691" customFormat="false" ht="12.75" hidden="false" customHeight="false" outlineLevel="0" collapsed="false">
      <c r="A691" s="354"/>
    </row>
    <row r="692" customFormat="false" ht="12.75" hidden="false" customHeight="false" outlineLevel="0" collapsed="false">
      <c r="A692" s="354"/>
    </row>
    <row r="693" customFormat="false" ht="12.75" hidden="false" customHeight="false" outlineLevel="0" collapsed="false">
      <c r="A693" s="354"/>
    </row>
    <row r="694" customFormat="false" ht="12.75" hidden="false" customHeight="false" outlineLevel="0" collapsed="false">
      <c r="A694" s="354"/>
    </row>
    <row r="695" customFormat="false" ht="12.75" hidden="false" customHeight="false" outlineLevel="0" collapsed="false">
      <c r="A695" s="354"/>
    </row>
    <row r="696" customFormat="false" ht="12.75" hidden="false" customHeight="false" outlineLevel="0" collapsed="false">
      <c r="A696" s="354"/>
    </row>
    <row r="697" customFormat="false" ht="12.75" hidden="false" customHeight="false" outlineLevel="0" collapsed="false">
      <c r="A697" s="354"/>
    </row>
    <row r="698" customFormat="false" ht="12.75" hidden="false" customHeight="false" outlineLevel="0" collapsed="false">
      <c r="A698" s="354"/>
    </row>
    <row r="699" customFormat="false" ht="12.75" hidden="false" customHeight="false" outlineLevel="0" collapsed="false">
      <c r="A699" s="354"/>
    </row>
    <row r="700" customFormat="false" ht="12.75" hidden="false" customHeight="false" outlineLevel="0" collapsed="false">
      <c r="A700" s="354"/>
    </row>
    <row r="701" customFormat="false" ht="12.75" hidden="false" customHeight="false" outlineLevel="0" collapsed="false">
      <c r="A701" s="354"/>
    </row>
    <row r="702" customFormat="false" ht="12.75" hidden="false" customHeight="false" outlineLevel="0" collapsed="false">
      <c r="A702" s="354"/>
    </row>
    <row r="703" customFormat="false" ht="12.75" hidden="false" customHeight="false" outlineLevel="0" collapsed="false">
      <c r="A703" s="354"/>
    </row>
    <row r="704" customFormat="false" ht="12.75" hidden="false" customHeight="false" outlineLevel="0" collapsed="false">
      <c r="A704" s="354"/>
    </row>
    <row r="705" customFormat="false" ht="12.75" hidden="false" customHeight="false" outlineLevel="0" collapsed="false">
      <c r="A705" s="354"/>
    </row>
    <row r="706" customFormat="false" ht="12.75" hidden="false" customHeight="false" outlineLevel="0" collapsed="false">
      <c r="A706" s="354"/>
    </row>
    <row r="707" customFormat="false" ht="12.75" hidden="false" customHeight="false" outlineLevel="0" collapsed="false">
      <c r="A707" s="354"/>
    </row>
    <row r="708" customFormat="false" ht="12.75" hidden="false" customHeight="false" outlineLevel="0" collapsed="false">
      <c r="A708" s="354"/>
    </row>
    <row r="709" customFormat="false" ht="12.75" hidden="false" customHeight="false" outlineLevel="0" collapsed="false">
      <c r="A709" s="354"/>
    </row>
    <row r="710" customFormat="false" ht="12.75" hidden="false" customHeight="false" outlineLevel="0" collapsed="false">
      <c r="A710" s="354"/>
    </row>
    <row r="711" customFormat="false" ht="12.75" hidden="false" customHeight="false" outlineLevel="0" collapsed="false">
      <c r="A711" s="354"/>
    </row>
    <row r="712" customFormat="false" ht="12.75" hidden="false" customHeight="false" outlineLevel="0" collapsed="false">
      <c r="A712" s="354"/>
    </row>
    <row r="713" customFormat="false" ht="12.75" hidden="false" customHeight="false" outlineLevel="0" collapsed="false">
      <c r="A713" s="354"/>
    </row>
    <row r="714" customFormat="false" ht="12.75" hidden="false" customHeight="false" outlineLevel="0" collapsed="false">
      <c r="A714" s="354"/>
    </row>
    <row r="715" customFormat="false" ht="12.75" hidden="false" customHeight="false" outlineLevel="0" collapsed="false">
      <c r="A715" s="354"/>
    </row>
    <row r="716" customFormat="false" ht="12.75" hidden="false" customHeight="false" outlineLevel="0" collapsed="false">
      <c r="A716" s="354"/>
    </row>
    <row r="717" customFormat="false" ht="12.75" hidden="false" customHeight="false" outlineLevel="0" collapsed="false">
      <c r="A717" s="354"/>
    </row>
    <row r="718" customFormat="false" ht="12.75" hidden="false" customHeight="false" outlineLevel="0" collapsed="false">
      <c r="A718" s="354"/>
    </row>
    <row r="719" customFormat="false" ht="12.75" hidden="false" customHeight="false" outlineLevel="0" collapsed="false">
      <c r="A719" s="354"/>
    </row>
    <row r="720" customFormat="false" ht="12.75" hidden="false" customHeight="false" outlineLevel="0" collapsed="false">
      <c r="A720" s="354"/>
    </row>
    <row r="721" customFormat="false" ht="12.75" hidden="false" customHeight="false" outlineLevel="0" collapsed="false">
      <c r="A721" s="354"/>
    </row>
    <row r="722" customFormat="false" ht="12.75" hidden="false" customHeight="false" outlineLevel="0" collapsed="false">
      <c r="A722" s="354"/>
    </row>
    <row r="723" customFormat="false" ht="12.75" hidden="false" customHeight="false" outlineLevel="0" collapsed="false">
      <c r="A723" s="354"/>
    </row>
    <row r="724" customFormat="false" ht="12.75" hidden="false" customHeight="false" outlineLevel="0" collapsed="false">
      <c r="A724" s="354"/>
    </row>
    <row r="725" customFormat="false" ht="12.75" hidden="false" customHeight="false" outlineLevel="0" collapsed="false">
      <c r="A725" s="354"/>
    </row>
    <row r="726" customFormat="false" ht="12.75" hidden="false" customHeight="false" outlineLevel="0" collapsed="false">
      <c r="A726" s="354"/>
    </row>
    <row r="727" customFormat="false" ht="12.75" hidden="false" customHeight="false" outlineLevel="0" collapsed="false">
      <c r="A727" s="354"/>
    </row>
    <row r="728" customFormat="false" ht="12.75" hidden="false" customHeight="false" outlineLevel="0" collapsed="false">
      <c r="A728" s="354"/>
    </row>
    <row r="729" customFormat="false" ht="12.75" hidden="false" customHeight="false" outlineLevel="0" collapsed="false">
      <c r="A729" s="354"/>
    </row>
    <row r="730" customFormat="false" ht="12.75" hidden="false" customHeight="false" outlineLevel="0" collapsed="false">
      <c r="A730" s="354"/>
    </row>
    <row r="731" customFormat="false" ht="12.75" hidden="false" customHeight="false" outlineLevel="0" collapsed="false">
      <c r="A731" s="354"/>
    </row>
    <row r="732" customFormat="false" ht="12.75" hidden="false" customHeight="false" outlineLevel="0" collapsed="false">
      <c r="A732" s="354"/>
    </row>
    <row r="733" customFormat="false" ht="12.75" hidden="false" customHeight="false" outlineLevel="0" collapsed="false">
      <c r="A733" s="354"/>
    </row>
    <row r="734" customFormat="false" ht="12.75" hidden="false" customHeight="false" outlineLevel="0" collapsed="false">
      <c r="A734" s="354"/>
    </row>
    <row r="735" customFormat="false" ht="12.75" hidden="false" customHeight="false" outlineLevel="0" collapsed="false">
      <c r="A735" s="354"/>
    </row>
    <row r="736" customFormat="false" ht="12.75" hidden="false" customHeight="false" outlineLevel="0" collapsed="false">
      <c r="A736" s="354"/>
    </row>
    <row r="737" customFormat="false" ht="12.75" hidden="false" customHeight="false" outlineLevel="0" collapsed="false">
      <c r="A737" s="354"/>
    </row>
    <row r="738" customFormat="false" ht="12.75" hidden="false" customHeight="false" outlineLevel="0" collapsed="false">
      <c r="A738" s="354"/>
    </row>
    <row r="739" customFormat="false" ht="12.75" hidden="false" customHeight="false" outlineLevel="0" collapsed="false">
      <c r="A739" s="354"/>
    </row>
    <row r="740" customFormat="false" ht="12.75" hidden="false" customHeight="false" outlineLevel="0" collapsed="false">
      <c r="A740" s="354"/>
    </row>
    <row r="741" customFormat="false" ht="12.75" hidden="false" customHeight="false" outlineLevel="0" collapsed="false">
      <c r="A741" s="354"/>
    </row>
    <row r="742" customFormat="false" ht="12.75" hidden="false" customHeight="false" outlineLevel="0" collapsed="false">
      <c r="A742" s="354"/>
    </row>
    <row r="743" customFormat="false" ht="12.75" hidden="false" customHeight="false" outlineLevel="0" collapsed="false">
      <c r="A743" s="354"/>
    </row>
    <row r="744" customFormat="false" ht="12.75" hidden="false" customHeight="false" outlineLevel="0" collapsed="false">
      <c r="A744" s="354"/>
    </row>
    <row r="745" customFormat="false" ht="12.75" hidden="false" customHeight="false" outlineLevel="0" collapsed="false">
      <c r="A745" s="354"/>
    </row>
    <row r="746" customFormat="false" ht="12.75" hidden="false" customHeight="false" outlineLevel="0" collapsed="false">
      <c r="A746" s="354"/>
    </row>
    <row r="747" customFormat="false" ht="12.75" hidden="false" customHeight="false" outlineLevel="0" collapsed="false">
      <c r="A747" s="354"/>
    </row>
    <row r="748" customFormat="false" ht="12.75" hidden="false" customHeight="false" outlineLevel="0" collapsed="false">
      <c r="A748" s="354"/>
    </row>
    <row r="749" customFormat="false" ht="12.75" hidden="false" customHeight="false" outlineLevel="0" collapsed="false">
      <c r="A749" s="354"/>
    </row>
    <row r="750" customFormat="false" ht="12.75" hidden="false" customHeight="false" outlineLevel="0" collapsed="false">
      <c r="A750" s="354"/>
    </row>
    <row r="751" customFormat="false" ht="12.75" hidden="false" customHeight="false" outlineLevel="0" collapsed="false">
      <c r="A751" s="354"/>
    </row>
    <row r="752" customFormat="false" ht="12.75" hidden="false" customHeight="false" outlineLevel="0" collapsed="false">
      <c r="A752" s="354"/>
    </row>
    <row r="753" customFormat="false" ht="12.75" hidden="false" customHeight="false" outlineLevel="0" collapsed="false">
      <c r="A753" s="354"/>
    </row>
    <row r="754" customFormat="false" ht="12.75" hidden="false" customHeight="false" outlineLevel="0" collapsed="false">
      <c r="A754" s="354"/>
    </row>
    <row r="755" customFormat="false" ht="12.75" hidden="false" customHeight="false" outlineLevel="0" collapsed="false">
      <c r="A755" s="354"/>
    </row>
    <row r="756" customFormat="false" ht="12.75" hidden="false" customHeight="false" outlineLevel="0" collapsed="false">
      <c r="A756" s="354"/>
    </row>
    <row r="757" customFormat="false" ht="12.75" hidden="false" customHeight="false" outlineLevel="0" collapsed="false">
      <c r="A757" s="354"/>
    </row>
    <row r="758" customFormat="false" ht="12.75" hidden="false" customHeight="false" outlineLevel="0" collapsed="false">
      <c r="A758" s="354"/>
    </row>
    <row r="759" customFormat="false" ht="12.75" hidden="false" customHeight="false" outlineLevel="0" collapsed="false">
      <c r="A759" s="354"/>
    </row>
    <row r="760" customFormat="false" ht="12.75" hidden="false" customHeight="false" outlineLevel="0" collapsed="false">
      <c r="A760" s="354"/>
    </row>
    <row r="761" customFormat="false" ht="12.75" hidden="false" customHeight="false" outlineLevel="0" collapsed="false">
      <c r="A761" s="354"/>
    </row>
    <row r="762" customFormat="false" ht="12.75" hidden="false" customHeight="false" outlineLevel="0" collapsed="false">
      <c r="A762" s="354"/>
    </row>
    <row r="763" customFormat="false" ht="12.75" hidden="false" customHeight="false" outlineLevel="0" collapsed="false">
      <c r="A763" s="354"/>
    </row>
    <row r="764" customFormat="false" ht="12.75" hidden="false" customHeight="false" outlineLevel="0" collapsed="false">
      <c r="A764" s="354"/>
    </row>
    <row r="765" customFormat="false" ht="12.75" hidden="false" customHeight="false" outlineLevel="0" collapsed="false">
      <c r="A765" s="354"/>
    </row>
    <row r="766" customFormat="false" ht="12.75" hidden="false" customHeight="false" outlineLevel="0" collapsed="false">
      <c r="A766" s="354"/>
    </row>
    <row r="767" customFormat="false" ht="12.75" hidden="false" customHeight="false" outlineLevel="0" collapsed="false">
      <c r="A767" s="354"/>
    </row>
    <row r="768" customFormat="false" ht="12.75" hidden="false" customHeight="false" outlineLevel="0" collapsed="false">
      <c r="A768" s="354"/>
    </row>
    <row r="769" customFormat="false" ht="12.75" hidden="false" customHeight="false" outlineLevel="0" collapsed="false">
      <c r="A769" s="354"/>
    </row>
    <row r="770" customFormat="false" ht="12.75" hidden="false" customHeight="false" outlineLevel="0" collapsed="false">
      <c r="A770" s="354"/>
    </row>
    <row r="771" customFormat="false" ht="12.75" hidden="false" customHeight="false" outlineLevel="0" collapsed="false">
      <c r="A771" s="354"/>
    </row>
    <row r="772" customFormat="false" ht="12.75" hidden="false" customHeight="false" outlineLevel="0" collapsed="false">
      <c r="A772" s="354"/>
    </row>
    <row r="773" customFormat="false" ht="12.75" hidden="false" customHeight="false" outlineLevel="0" collapsed="false">
      <c r="A773" s="354"/>
    </row>
    <row r="774" customFormat="false" ht="12.75" hidden="false" customHeight="false" outlineLevel="0" collapsed="false">
      <c r="A774" s="354"/>
    </row>
    <row r="775" customFormat="false" ht="12.75" hidden="false" customHeight="false" outlineLevel="0" collapsed="false">
      <c r="A775" s="354"/>
    </row>
    <row r="776" customFormat="false" ht="12.75" hidden="false" customHeight="false" outlineLevel="0" collapsed="false">
      <c r="A776" s="354"/>
    </row>
    <row r="777" customFormat="false" ht="12.75" hidden="false" customHeight="false" outlineLevel="0" collapsed="false">
      <c r="A777" s="354"/>
    </row>
    <row r="778" customFormat="false" ht="12.75" hidden="false" customHeight="false" outlineLevel="0" collapsed="false">
      <c r="A778" s="354"/>
    </row>
    <row r="779" customFormat="false" ht="12.75" hidden="false" customHeight="false" outlineLevel="0" collapsed="false">
      <c r="A779" s="354"/>
    </row>
    <row r="780" customFormat="false" ht="12.75" hidden="false" customHeight="false" outlineLevel="0" collapsed="false">
      <c r="A780" s="354"/>
    </row>
    <row r="781" customFormat="false" ht="12.75" hidden="false" customHeight="false" outlineLevel="0" collapsed="false">
      <c r="A781" s="354"/>
    </row>
    <row r="782" customFormat="false" ht="12.75" hidden="false" customHeight="false" outlineLevel="0" collapsed="false">
      <c r="A782" s="354"/>
    </row>
    <row r="783" customFormat="false" ht="12.75" hidden="false" customHeight="false" outlineLevel="0" collapsed="false">
      <c r="A783" s="354"/>
    </row>
    <row r="784" customFormat="false" ht="12.75" hidden="false" customHeight="false" outlineLevel="0" collapsed="false">
      <c r="A784" s="354"/>
    </row>
    <row r="785" customFormat="false" ht="12.75" hidden="false" customHeight="false" outlineLevel="0" collapsed="false">
      <c r="A785" s="354"/>
    </row>
    <row r="786" customFormat="false" ht="12.75" hidden="false" customHeight="false" outlineLevel="0" collapsed="false">
      <c r="A786" s="354"/>
    </row>
    <row r="787" customFormat="false" ht="12.75" hidden="false" customHeight="false" outlineLevel="0" collapsed="false">
      <c r="A787" s="354"/>
    </row>
    <row r="788" customFormat="false" ht="12.75" hidden="false" customHeight="false" outlineLevel="0" collapsed="false">
      <c r="A788" s="354"/>
    </row>
    <row r="789" customFormat="false" ht="12.75" hidden="false" customHeight="false" outlineLevel="0" collapsed="false">
      <c r="A789" s="354"/>
    </row>
    <row r="790" customFormat="false" ht="12.75" hidden="false" customHeight="false" outlineLevel="0" collapsed="false">
      <c r="A790" s="354"/>
    </row>
    <row r="791" customFormat="false" ht="12.75" hidden="false" customHeight="false" outlineLevel="0" collapsed="false">
      <c r="A791" s="354"/>
    </row>
    <row r="792" customFormat="false" ht="12.75" hidden="false" customHeight="false" outlineLevel="0" collapsed="false">
      <c r="A792" s="354"/>
    </row>
    <row r="793" customFormat="false" ht="12.75" hidden="false" customHeight="false" outlineLevel="0" collapsed="false">
      <c r="A793" s="354"/>
    </row>
    <row r="794" customFormat="false" ht="12.75" hidden="false" customHeight="false" outlineLevel="0" collapsed="false">
      <c r="A794" s="354"/>
    </row>
    <row r="795" customFormat="false" ht="12.75" hidden="false" customHeight="false" outlineLevel="0" collapsed="false">
      <c r="A795" s="354"/>
    </row>
    <row r="796" customFormat="false" ht="12.75" hidden="false" customHeight="false" outlineLevel="0" collapsed="false">
      <c r="A796" s="354"/>
    </row>
    <row r="797" customFormat="false" ht="12.75" hidden="false" customHeight="false" outlineLevel="0" collapsed="false">
      <c r="A797" s="354"/>
    </row>
    <row r="798" customFormat="false" ht="12.75" hidden="false" customHeight="false" outlineLevel="0" collapsed="false">
      <c r="A798" s="354"/>
    </row>
    <row r="799" customFormat="false" ht="12.75" hidden="false" customHeight="false" outlineLevel="0" collapsed="false">
      <c r="A799" s="354"/>
    </row>
    <row r="800" customFormat="false" ht="12.75" hidden="false" customHeight="false" outlineLevel="0" collapsed="false">
      <c r="A800" s="354"/>
    </row>
    <row r="801" customFormat="false" ht="12.75" hidden="false" customHeight="false" outlineLevel="0" collapsed="false">
      <c r="A801" s="354"/>
    </row>
    <row r="802" customFormat="false" ht="12.75" hidden="false" customHeight="false" outlineLevel="0" collapsed="false">
      <c r="A802" s="354"/>
    </row>
    <row r="803" customFormat="false" ht="12.75" hidden="false" customHeight="false" outlineLevel="0" collapsed="false">
      <c r="A803" s="354"/>
    </row>
    <row r="804" customFormat="false" ht="12.75" hidden="false" customHeight="false" outlineLevel="0" collapsed="false">
      <c r="A804" s="354"/>
    </row>
    <row r="805" customFormat="false" ht="12.75" hidden="false" customHeight="false" outlineLevel="0" collapsed="false">
      <c r="A805" s="354"/>
    </row>
    <row r="806" customFormat="false" ht="12.75" hidden="false" customHeight="false" outlineLevel="0" collapsed="false">
      <c r="A806" s="354"/>
    </row>
    <row r="807" customFormat="false" ht="12.75" hidden="false" customHeight="false" outlineLevel="0" collapsed="false">
      <c r="A807" s="354"/>
    </row>
    <row r="808" customFormat="false" ht="12.75" hidden="false" customHeight="false" outlineLevel="0" collapsed="false">
      <c r="A808" s="354"/>
    </row>
    <row r="809" customFormat="false" ht="12.75" hidden="false" customHeight="false" outlineLevel="0" collapsed="false">
      <c r="A809" s="354"/>
    </row>
    <row r="810" customFormat="false" ht="12.75" hidden="false" customHeight="false" outlineLevel="0" collapsed="false">
      <c r="A810" s="354"/>
    </row>
    <row r="811" customFormat="false" ht="12.75" hidden="false" customHeight="false" outlineLevel="0" collapsed="false">
      <c r="A811" s="354"/>
    </row>
    <row r="812" customFormat="false" ht="12.75" hidden="false" customHeight="false" outlineLevel="0" collapsed="false">
      <c r="A812" s="354"/>
    </row>
    <row r="813" customFormat="false" ht="12.75" hidden="false" customHeight="false" outlineLevel="0" collapsed="false">
      <c r="A813" s="354"/>
    </row>
    <row r="814" customFormat="false" ht="12.75" hidden="false" customHeight="false" outlineLevel="0" collapsed="false">
      <c r="A814" s="354"/>
    </row>
    <row r="815" customFormat="false" ht="12.75" hidden="false" customHeight="false" outlineLevel="0" collapsed="false">
      <c r="A815" s="354"/>
    </row>
    <row r="816" customFormat="false" ht="12.75" hidden="false" customHeight="false" outlineLevel="0" collapsed="false">
      <c r="A816" s="354"/>
    </row>
    <row r="817" customFormat="false" ht="12.75" hidden="false" customHeight="false" outlineLevel="0" collapsed="false">
      <c r="A817" s="354"/>
    </row>
    <row r="818" customFormat="false" ht="12.75" hidden="false" customHeight="false" outlineLevel="0" collapsed="false">
      <c r="A818" s="354"/>
    </row>
    <row r="819" customFormat="false" ht="12.75" hidden="false" customHeight="false" outlineLevel="0" collapsed="false">
      <c r="A819" s="354"/>
    </row>
    <row r="820" customFormat="false" ht="12.75" hidden="false" customHeight="false" outlineLevel="0" collapsed="false">
      <c r="A820" s="354"/>
    </row>
    <row r="821" customFormat="false" ht="12.75" hidden="false" customHeight="false" outlineLevel="0" collapsed="false">
      <c r="A821" s="354"/>
    </row>
    <row r="822" customFormat="false" ht="12.75" hidden="false" customHeight="false" outlineLevel="0" collapsed="false">
      <c r="A822" s="354"/>
    </row>
    <row r="823" customFormat="false" ht="12.75" hidden="false" customHeight="false" outlineLevel="0" collapsed="false">
      <c r="A823" s="354"/>
    </row>
    <row r="824" customFormat="false" ht="12.75" hidden="false" customHeight="false" outlineLevel="0" collapsed="false">
      <c r="A824" s="354"/>
    </row>
    <row r="825" customFormat="false" ht="12.75" hidden="false" customHeight="false" outlineLevel="0" collapsed="false">
      <c r="A825" s="354"/>
    </row>
    <row r="826" customFormat="false" ht="12.75" hidden="false" customHeight="false" outlineLevel="0" collapsed="false">
      <c r="A826" s="354"/>
    </row>
    <row r="827" customFormat="false" ht="12.75" hidden="false" customHeight="false" outlineLevel="0" collapsed="false">
      <c r="A827" s="354"/>
    </row>
    <row r="828" customFormat="false" ht="12.75" hidden="false" customHeight="false" outlineLevel="0" collapsed="false">
      <c r="A828" s="354"/>
    </row>
    <row r="829" customFormat="false" ht="12.75" hidden="false" customHeight="false" outlineLevel="0" collapsed="false">
      <c r="A829" s="354"/>
    </row>
    <row r="830" customFormat="false" ht="12.75" hidden="false" customHeight="false" outlineLevel="0" collapsed="false">
      <c r="A830" s="354"/>
    </row>
    <row r="831" customFormat="false" ht="12.75" hidden="false" customHeight="false" outlineLevel="0" collapsed="false">
      <c r="A831" s="354"/>
    </row>
    <row r="832" customFormat="false" ht="12.75" hidden="false" customHeight="false" outlineLevel="0" collapsed="false">
      <c r="A832" s="354"/>
    </row>
    <row r="833" customFormat="false" ht="12.75" hidden="false" customHeight="false" outlineLevel="0" collapsed="false">
      <c r="A833" s="354"/>
    </row>
    <row r="834" customFormat="false" ht="12.75" hidden="false" customHeight="false" outlineLevel="0" collapsed="false">
      <c r="A834" s="354"/>
    </row>
    <row r="835" customFormat="false" ht="12.75" hidden="false" customHeight="false" outlineLevel="0" collapsed="false">
      <c r="A835" s="354"/>
    </row>
    <row r="836" customFormat="false" ht="12.75" hidden="false" customHeight="false" outlineLevel="0" collapsed="false">
      <c r="A836" s="354"/>
    </row>
    <row r="837" customFormat="false" ht="12.75" hidden="false" customHeight="false" outlineLevel="0" collapsed="false">
      <c r="A837" s="354"/>
    </row>
    <row r="838" customFormat="false" ht="12.75" hidden="false" customHeight="false" outlineLevel="0" collapsed="false">
      <c r="A838" s="354"/>
    </row>
    <row r="839" customFormat="false" ht="12.75" hidden="false" customHeight="false" outlineLevel="0" collapsed="false">
      <c r="A839" s="354"/>
    </row>
    <row r="840" customFormat="false" ht="12.75" hidden="false" customHeight="false" outlineLevel="0" collapsed="false">
      <c r="A840" s="354"/>
    </row>
    <row r="841" customFormat="false" ht="12.75" hidden="false" customHeight="false" outlineLevel="0" collapsed="false">
      <c r="A841" s="354"/>
    </row>
    <row r="842" customFormat="false" ht="12.75" hidden="false" customHeight="false" outlineLevel="0" collapsed="false">
      <c r="A842" s="354"/>
    </row>
    <row r="843" customFormat="false" ht="12.75" hidden="false" customHeight="false" outlineLevel="0" collapsed="false">
      <c r="A843" s="354"/>
    </row>
    <row r="844" customFormat="false" ht="12.75" hidden="false" customHeight="false" outlineLevel="0" collapsed="false">
      <c r="A844" s="354"/>
    </row>
    <row r="845" customFormat="false" ht="12.75" hidden="false" customHeight="false" outlineLevel="0" collapsed="false">
      <c r="A845" s="354"/>
    </row>
    <row r="846" customFormat="false" ht="12.75" hidden="false" customHeight="false" outlineLevel="0" collapsed="false">
      <c r="A846" s="354"/>
    </row>
    <row r="847" customFormat="false" ht="12.75" hidden="false" customHeight="false" outlineLevel="0" collapsed="false">
      <c r="A847" s="354"/>
    </row>
    <row r="848" customFormat="false" ht="12.75" hidden="false" customHeight="false" outlineLevel="0" collapsed="false">
      <c r="A848" s="354"/>
    </row>
    <row r="849" customFormat="false" ht="12.75" hidden="false" customHeight="false" outlineLevel="0" collapsed="false">
      <c r="A849" s="354"/>
    </row>
    <row r="850" customFormat="false" ht="12.75" hidden="false" customHeight="false" outlineLevel="0" collapsed="false">
      <c r="A850" s="354"/>
    </row>
    <row r="851" customFormat="false" ht="12.75" hidden="false" customHeight="false" outlineLevel="0" collapsed="false">
      <c r="A851" s="354"/>
    </row>
    <row r="852" customFormat="false" ht="12.75" hidden="false" customHeight="false" outlineLevel="0" collapsed="false">
      <c r="A852" s="354"/>
    </row>
    <row r="853" customFormat="false" ht="12.75" hidden="false" customHeight="false" outlineLevel="0" collapsed="false">
      <c r="A853" s="354"/>
    </row>
    <row r="854" customFormat="false" ht="12.75" hidden="false" customHeight="false" outlineLevel="0" collapsed="false">
      <c r="A854" s="354"/>
    </row>
    <row r="855" customFormat="false" ht="12.75" hidden="false" customHeight="false" outlineLevel="0" collapsed="false">
      <c r="A855" s="354"/>
    </row>
    <row r="856" customFormat="false" ht="12.75" hidden="false" customHeight="false" outlineLevel="0" collapsed="false">
      <c r="A856" s="354"/>
    </row>
    <row r="857" customFormat="false" ht="12.75" hidden="false" customHeight="false" outlineLevel="0" collapsed="false">
      <c r="A857" s="354"/>
    </row>
    <row r="858" customFormat="false" ht="12.75" hidden="false" customHeight="false" outlineLevel="0" collapsed="false">
      <c r="A858" s="354"/>
    </row>
    <row r="859" customFormat="false" ht="12.75" hidden="false" customHeight="false" outlineLevel="0" collapsed="false">
      <c r="A859" s="354"/>
    </row>
    <row r="860" customFormat="false" ht="12.75" hidden="false" customHeight="false" outlineLevel="0" collapsed="false">
      <c r="A860" s="354"/>
    </row>
    <row r="861" customFormat="false" ht="12.75" hidden="false" customHeight="false" outlineLevel="0" collapsed="false">
      <c r="A861" s="354"/>
    </row>
    <row r="862" customFormat="false" ht="12.75" hidden="false" customHeight="false" outlineLevel="0" collapsed="false">
      <c r="A862" s="354"/>
    </row>
    <row r="863" customFormat="false" ht="12.75" hidden="false" customHeight="false" outlineLevel="0" collapsed="false">
      <c r="A863" s="354"/>
    </row>
    <row r="864" customFormat="false" ht="12.75" hidden="false" customHeight="false" outlineLevel="0" collapsed="false">
      <c r="A864" s="354"/>
    </row>
    <row r="865" customFormat="false" ht="12.75" hidden="false" customHeight="false" outlineLevel="0" collapsed="false">
      <c r="A865" s="354"/>
    </row>
    <row r="866" customFormat="false" ht="12.75" hidden="false" customHeight="false" outlineLevel="0" collapsed="false">
      <c r="A866" s="354"/>
    </row>
    <row r="867" customFormat="false" ht="12.75" hidden="false" customHeight="false" outlineLevel="0" collapsed="false">
      <c r="A867" s="354"/>
    </row>
    <row r="868" customFormat="false" ht="12.75" hidden="false" customHeight="false" outlineLevel="0" collapsed="false">
      <c r="A868" s="354"/>
    </row>
    <row r="869" customFormat="false" ht="12.75" hidden="false" customHeight="false" outlineLevel="0" collapsed="false">
      <c r="A869" s="354"/>
    </row>
    <row r="870" customFormat="false" ht="12.75" hidden="false" customHeight="false" outlineLevel="0" collapsed="false">
      <c r="A870" s="354"/>
    </row>
    <row r="871" customFormat="false" ht="12.75" hidden="false" customHeight="false" outlineLevel="0" collapsed="false">
      <c r="A871" s="354"/>
    </row>
    <row r="872" customFormat="false" ht="12.75" hidden="false" customHeight="false" outlineLevel="0" collapsed="false">
      <c r="A872" s="354"/>
    </row>
    <row r="873" customFormat="false" ht="12.75" hidden="false" customHeight="false" outlineLevel="0" collapsed="false">
      <c r="A873" s="354"/>
    </row>
    <row r="874" customFormat="false" ht="12.75" hidden="false" customHeight="false" outlineLevel="0" collapsed="false">
      <c r="A874" s="354"/>
    </row>
    <row r="875" customFormat="false" ht="12.75" hidden="false" customHeight="false" outlineLevel="0" collapsed="false">
      <c r="A875" s="354"/>
    </row>
    <row r="876" customFormat="false" ht="12.75" hidden="false" customHeight="false" outlineLevel="0" collapsed="false">
      <c r="A876" s="354"/>
    </row>
    <row r="877" customFormat="false" ht="12.75" hidden="false" customHeight="false" outlineLevel="0" collapsed="false">
      <c r="A877" s="354"/>
    </row>
    <row r="878" customFormat="false" ht="12.75" hidden="false" customHeight="false" outlineLevel="0" collapsed="false">
      <c r="A878" s="354"/>
    </row>
    <row r="879" customFormat="false" ht="12.75" hidden="false" customHeight="false" outlineLevel="0" collapsed="false">
      <c r="A879" s="354"/>
    </row>
    <row r="880" customFormat="false" ht="12.75" hidden="false" customHeight="false" outlineLevel="0" collapsed="false">
      <c r="A880" s="354"/>
    </row>
    <row r="881" customFormat="false" ht="12.75" hidden="false" customHeight="false" outlineLevel="0" collapsed="false">
      <c r="A881" s="354"/>
    </row>
    <row r="882" customFormat="false" ht="12.75" hidden="false" customHeight="false" outlineLevel="0" collapsed="false">
      <c r="A882" s="354"/>
    </row>
    <row r="883" customFormat="false" ht="12.75" hidden="false" customHeight="false" outlineLevel="0" collapsed="false">
      <c r="A883" s="354"/>
    </row>
    <row r="884" customFormat="false" ht="12.75" hidden="false" customHeight="false" outlineLevel="0" collapsed="false">
      <c r="A884" s="354"/>
    </row>
    <row r="885" customFormat="false" ht="12.75" hidden="false" customHeight="false" outlineLevel="0" collapsed="false">
      <c r="A885" s="354"/>
    </row>
    <row r="886" customFormat="false" ht="12.75" hidden="false" customHeight="false" outlineLevel="0" collapsed="false">
      <c r="A886" s="354"/>
    </row>
    <row r="887" customFormat="false" ht="12.75" hidden="false" customHeight="false" outlineLevel="0" collapsed="false">
      <c r="A887" s="354"/>
    </row>
    <row r="888" customFormat="false" ht="12.75" hidden="false" customHeight="false" outlineLevel="0" collapsed="false">
      <c r="A888" s="354"/>
    </row>
    <row r="889" customFormat="false" ht="12.75" hidden="false" customHeight="false" outlineLevel="0" collapsed="false">
      <c r="A889" s="354"/>
    </row>
    <row r="890" customFormat="false" ht="12.75" hidden="false" customHeight="false" outlineLevel="0" collapsed="false">
      <c r="A890" s="354"/>
    </row>
    <row r="891" customFormat="false" ht="12.75" hidden="false" customHeight="false" outlineLevel="0" collapsed="false">
      <c r="A891" s="354"/>
    </row>
    <row r="892" customFormat="false" ht="12.75" hidden="false" customHeight="false" outlineLevel="0" collapsed="false">
      <c r="A892" s="354"/>
    </row>
    <row r="893" customFormat="false" ht="12.75" hidden="false" customHeight="false" outlineLevel="0" collapsed="false">
      <c r="A893" s="354"/>
    </row>
    <row r="894" customFormat="false" ht="12.75" hidden="false" customHeight="false" outlineLevel="0" collapsed="false">
      <c r="A894" s="354"/>
    </row>
    <row r="895" customFormat="false" ht="12.75" hidden="false" customHeight="false" outlineLevel="0" collapsed="false">
      <c r="A895" s="354"/>
    </row>
    <row r="896" customFormat="false" ht="12.75" hidden="false" customHeight="false" outlineLevel="0" collapsed="false">
      <c r="A896" s="354"/>
    </row>
    <row r="897" customFormat="false" ht="12.75" hidden="false" customHeight="false" outlineLevel="0" collapsed="false">
      <c r="A897" s="354"/>
    </row>
    <row r="898" customFormat="false" ht="12.75" hidden="false" customHeight="false" outlineLevel="0" collapsed="false">
      <c r="A898" s="354"/>
    </row>
    <row r="899" customFormat="false" ht="12.75" hidden="false" customHeight="false" outlineLevel="0" collapsed="false">
      <c r="A899" s="354"/>
    </row>
    <row r="900" customFormat="false" ht="12.75" hidden="false" customHeight="false" outlineLevel="0" collapsed="false">
      <c r="A900" s="354"/>
    </row>
    <row r="901" customFormat="false" ht="12.75" hidden="false" customHeight="false" outlineLevel="0" collapsed="false">
      <c r="A901" s="354"/>
    </row>
    <row r="902" customFormat="false" ht="12.75" hidden="false" customHeight="false" outlineLevel="0" collapsed="false">
      <c r="A902" s="354"/>
    </row>
    <row r="903" customFormat="false" ht="12.75" hidden="false" customHeight="false" outlineLevel="0" collapsed="false">
      <c r="A903" s="354"/>
    </row>
    <row r="904" customFormat="false" ht="12.75" hidden="false" customHeight="false" outlineLevel="0" collapsed="false">
      <c r="A904" s="354"/>
    </row>
    <row r="905" customFormat="false" ht="12.75" hidden="false" customHeight="false" outlineLevel="0" collapsed="false">
      <c r="A905" s="354"/>
    </row>
    <row r="906" customFormat="false" ht="12.75" hidden="false" customHeight="false" outlineLevel="0" collapsed="false">
      <c r="A906" s="354"/>
    </row>
    <row r="907" customFormat="false" ht="12.75" hidden="false" customHeight="false" outlineLevel="0" collapsed="false">
      <c r="A907" s="354"/>
    </row>
    <row r="908" customFormat="false" ht="12.75" hidden="false" customHeight="false" outlineLevel="0" collapsed="false">
      <c r="A908" s="354"/>
    </row>
    <row r="909" customFormat="false" ht="12.75" hidden="false" customHeight="false" outlineLevel="0" collapsed="false">
      <c r="A909" s="354"/>
    </row>
    <row r="910" customFormat="false" ht="12.75" hidden="false" customHeight="false" outlineLevel="0" collapsed="false">
      <c r="A910" s="354"/>
    </row>
    <row r="911" customFormat="false" ht="12.75" hidden="false" customHeight="false" outlineLevel="0" collapsed="false">
      <c r="A911" s="354"/>
    </row>
    <row r="912" customFormat="false" ht="12.75" hidden="false" customHeight="false" outlineLevel="0" collapsed="false">
      <c r="A912" s="354"/>
    </row>
    <row r="913" customFormat="false" ht="12.75" hidden="false" customHeight="false" outlineLevel="0" collapsed="false">
      <c r="A913" s="354"/>
    </row>
    <row r="914" customFormat="false" ht="12.75" hidden="false" customHeight="false" outlineLevel="0" collapsed="false">
      <c r="A914" s="354"/>
    </row>
    <row r="915" customFormat="false" ht="12.75" hidden="false" customHeight="false" outlineLevel="0" collapsed="false">
      <c r="A915" s="354"/>
    </row>
    <row r="916" customFormat="false" ht="12.75" hidden="false" customHeight="false" outlineLevel="0" collapsed="false">
      <c r="A916" s="354"/>
    </row>
    <row r="917" customFormat="false" ht="12.75" hidden="false" customHeight="false" outlineLevel="0" collapsed="false">
      <c r="A917" s="354"/>
    </row>
    <row r="918" customFormat="false" ht="12.75" hidden="false" customHeight="false" outlineLevel="0" collapsed="false">
      <c r="A918" s="354"/>
    </row>
    <row r="919" customFormat="false" ht="12.75" hidden="false" customHeight="false" outlineLevel="0" collapsed="false">
      <c r="A919" s="354"/>
    </row>
    <row r="920" customFormat="false" ht="12.75" hidden="false" customHeight="false" outlineLevel="0" collapsed="false">
      <c r="A920" s="354"/>
    </row>
    <row r="921" customFormat="false" ht="12.75" hidden="false" customHeight="false" outlineLevel="0" collapsed="false">
      <c r="A921" s="354"/>
    </row>
    <row r="922" customFormat="false" ht="12.75" hidden="false" customHeight="false" outlineLevel="0" collapsed="false">
      <c r="A922" s="354"/>
    </row>
    <row r="923" customFormat="false" ht="12.75" hidden="false" customHeight="false" outlineLevel="0" collapsed="false">
      <c r="A923" s="354"/>
    </row>
    <row r="924" customFormat="false" ht="12.75" hidden="false" customHeight="false" outlineLevel="0" collapsed="false">
      <c r="A924" s="354"/>
    </row>
    <row r="925" customFormat="false" ht="12.75" hidden="false" customHeight="false" outlineLevel="0" collapsed="false">
      <c r="A925" s="354"/>
    </row>
    <row r="926" customFormat="false" ht="12.75" hidden="false" customHeight="false" outlineLevel="0" collapsed="false">
      <c r="A926" s="354"/>
    </row>
    <row r="927" customFormat="false" ht="12.75" hidden="false" customHeight="false" outlineLevel="0" collapsed="false">
      <c r="A927" s="354"/>
    </row>
    <row r="928" customFormat="false" ht="12.75" hidden="false" customHeight="false" outlineLevel="0" collapsed="false">
      <c r="A928" s="354"/>
    </row>
    <row r="929" customFormat="false" ht="12.75" hidden="false" customHeight="false" outlineLevel="0" collapsed="false">
      <c r="A929" s="354"/>
    </row>
    <row r="930" customFormat="false" ht="12.75" hidden="false" customHeight="false" outlineLevel="0" collapsed="false">
      <c r="A930" s="354"/>
    </row>
    <row r="931" customFormat="false" ht="12.75" hidden="false" customHeight="false" outlineLevel="0" collapsed="false">
      <c r="A931" s="354"/>
    </row>
    <row r="932" customFormat="false" ht="12.75" hidden="false" customHeight="false" outlineLevel="0" collapsed="false">
      <c r="A932" s="354"/>
    </row>
    <row r="933" customFormat="false" ht="12.75" hidden="false" customHeight="false" outlineLevel="0" collapsed="false">
      <c r="A933" s="354"/>
    </row>
    <row r="934" customFormat="false" ht="12.75" hidden="false" customHeight="false" outlineLevel="0" collapsed="false">
      <c r="A934" s="354"/>
    </row>
    <row r="935" customFormat="false" ht="12.75" hidden="false" customHeight="false" outlineLevel="0" collapsed="false">
      <c r="A935" s="354"/>
    </row>
    <row r="936" customFormat="false" ht="12.75" hidden="false" customHeight="false" outlineLevel="0" collapsed="false">
      <c r="A936" s="354"/>
    </row>
    <row r="937" customFormat="false" ht="12.75" hidden="false" customHeight="false" outlineLevel="0" collapsed="false">
      <c r="A937" s="354"/>
    </row>
    <row r="938" customFormat="false" ht="12.75" hidden="false" customHeight="false" outlineLevel="0" collapsed="false">
      <c r="A938" s="354"/>
    </row>
    <row r="939" customFormat="false" ht="12.75" hidden="false" customHeight="false" outlineLevel="0" collapsed="false">
      <c r="A939" s="354"/>
    </row>
    <row r="940" customFormat="false" ht="12.75" hidden="false" customHeight="false" outlineLevel="0" collapsed="false">
      <c r="A940" s="354"/>
    </row>
    <row r="941" customFormat="false" ht="12.75" hidden="false" customHeight="false" outlineLevel="0" collapsed="false">
      <c r="A941" s="354"/>
    </row>
    <row r="942" customFormat="false" ht="12.75" hidden="false" customHeight="false" outlineLevel="0" collapsed="false">
      <c r="A942" s="354"/>
    </row>
    <row r="943" customFormat="false" ht="12.75" hidden="false" customHeight="false" outlineLevel="0" collapsed="false">
      <c r="A943" s="354"/>
    </row>
    <row r="944" customFormat="false" ht="12.75" hidden="false" customHeight="false" outlineLevel="0" collapsed="false">
      <c r="A944" s="354"/>
    </row>
    <row r="945" customFormat="false" ht="12.75" hidden="false" customHeight="false" outlineLevel="0" collapsed="false">
      <c r="A945" s="354"/>
    </row>
    <row r="946" customFormat="false" ht="12.75" hidden="false" customHeight="false" outlineLevel="0" collapsed="false">
      <c r="A946" s="354"/>
    </row>
    <row r="947" customFormat="false" ht="12.75" hidden="false" customHeight="false" outlineLevel="0" collapsed="false">
      <c r="A947" s="354"/>
    </row>
    <row r="948" customFormat="false" ht="12.75" hidden="false" customHeight="false" outlineLevel="0" collapsed="false">
      <c r="A948" s="354"/>
    </row>
    <row r="949" customFormat="false" ht="12.75" hidden="false" customHeight="false" outlineLevel="0" collapsed="false">
      <c r="A949" s="354"/>
    </row>
    <row r="950" customFormat="false" ht="12.75" hidden="false" customHeight="false" outlineLevel="0" collapsed="false">
      <c r="A950" s="354"/>
    </row>
    <row r="951" customFormat="false" ht="12.75" hidden="false" customHeight="false" outlineLevel="0" collapsed="false">
      <c r="A951" s="354"/>
    </row>
    <row r="952" customFormat="false" ht="12.75" hidden="false" customHeight="false" outlineLevel="0" collapsed="false">
      <c r="A952" s="354"/>
    </row>
    <row r="953" customFormat="false" ht="12.75" hidden="false" customHeight="false" outlineLevel="0" collapsed="false">
      <c r="A953" s="354"/>
    </row>
    <row r="954" customFormat="false" ht="12.75" hidden="false" customHeight="false" outlineLevel="0" collapsed="false">
      <c r="A954" s="354"/>
    </row>
    <row r="955" customFormat="false" ht="12.75" hidden="false" customHeight="false" outlineLevel="0" collapsed="false">
      <c r="A955" s="354"/>
    </row>
    <row r="956" customFormat="false" ht="12.75" hidden="false" customHeight="false" outlineLevel="0" collapsed="false">
      <c r="A956" s="354"/>
    </row>
    <row r="957" customFormat="false" ht="12.75" hidden="false" customHeight="false" outlineLevel="0" collapsed="false">
      <c r="A957" s="354"/>
    </row>
    <row r="958" customFormat="false" ht="12.75" hidden="false" customHeight="false" outlineLevel="0" collapsed="false">
      <c r="A958" s="354"/>
    </row>
    <row r="959" customFormat="false" ht="12.75" hidden="false" customHeight="false" outlineLevel="0" collapsed="false">
      <c r="A959" s="354"/>
    </row>
    <row r="960" customFormat="false" ht="12.75" hidden="false" customHeight="false" outlineLevel="0" collapsed="false">
      <c r="A960" s="354"/>
    </row>
    <row r="961" customFormat="false" ht="12.75" hidden="false" customHeight="false" outlineLevel="0" collapsed="false">
      <c r="A961" s="354"/>
    </row>
    <row r="962" customFormat="false" ht="12.75" hidden="false" customHeight="false" outlineLevel="0" collapsed="false">
      <c r="A962" s="354"/>
    </row>
    <row r="963" customFormat="false" ht="12.75" hidden="false" customHeight="false" outlineLevel="0" collapsed="false">
      <c r="A963" s="354"/>
    </row>
    <row r="964" customFormat="false" ht="12.75" hidden="false" customHeight="false" outlineLevel="0" collapsed="false">
      <c r="A964" s="354"/>
    </row>
    <row r="965" customFormat="false" ht="12.75" hidden="false" customHeight="false" outlineLevel="0" collapsed="false">
      <c r="A965" s="354"/>
    </row>
    <row r="966" customFormat="false" ht="12.75" hidden="false" customHeight="false" outlineLevel="0" collapsed="false">
      <c r="A966" s="354"/>
    </row>
    <row r="967" customFormat="false" ht="12.75" hidden="false" customHeight="false" outlineLevel="0" collapsed="false">
      <c r="A967" s="354"/>
    </row>
    <row r="968" customFormat="false" ht="12.75" hidden="false" customHeight="false" outlineLevel="0" collapsed="false">
      <c r="A968" s="354"/>
    </row>
    <row r="969" customFormat="false" ht="12.75" hidden="false" customHeight="false" outlineLevel="0" collapsed="false">
      <c r="A969" s="354"/>
    </row>
    <row r="970" customFormat="false" ht="12.75" hidden="false" customHeight="false" outlineLevel="0" collapsed="false">
      <c r="A970" s="354"/>
    </row>
    <row r="971" customFormat="false" ht="12.75" hidden="false" customHeight="false" outlineLevel="0" collapsed="false">
      <c r="A971" s="354"/>
    </row>
    <row r="972" customFormat="false" ht="12.75" hidden="false" customHeight="false" outlineLevel="0" collapsed="false">
      <c r="A972" s="354"/>
    </row>
    <row r="973" customFormat="false" ht="12.75" hidden="false" customHeight="false" outlineLevel="0" collapsed="false">
      <c r="A973" s="354"/>
    </row>
    <row r="974" customFormat="false" ht="12.75" hidden="false" customHeight="false" outlineLevel="0" collapsed="false">
      <c r="A974" s="354"/>
    </row>
    <row r="975" customFormat="false" ht="12.75" hidden="false" customHeight="false" outlineLevel="0" collapsed="false">
      <c r="A975" s="354"/>
    </row>
    <row r="976" customFormat="false" ht="12.75" hidden="false" customHeight="false" outlineLevel="0" collapsed="false">
      <c r="A976" s="354"/>
    </row>
    <row r="977" customFormat="false" ht="12.75" hidden="false" customHeight="false" outlineLevel="0" collapsed="false">
      <c r="A977" s="354"/>
    </row>
    <row r="978" customFormat="false" ht="12.75" hidden="false" customHeight="false" outlineLevel="0" collapsed="false">
      <c r="A978" s="354"/>
    </row>
    <row r="979" customFormat="false" ht="12.75" hidden="false" customHeight="false" outlineLevel="0" collapsed="false">
      <c r="A979" s="354"/>
    </row>
    <row r="980" customFormat="false" ht="12.75" hidden="false" customHeight="false" outlineLevel="0" collapsed="false">
      <c r="A980" s="354"/>
    </row>
    <row r="981" customFormat="false" ht="12.75" hidden="false" customHeight="false" outlineLevel="0" collapsed="false">
      <c r="A981" s="354"/>
    </row>
    <row r="982" customFormat="false" ht="12.75" hidden="false" customHeight="false" outlineLevel="0" collapsed="false">
      <c r="A982" s="354"/>
    </row>
    <row r="983" customFormat="false" ht="12.75" hidden="false" customHeight="false" outlineLevel="0" collapsed="false">
      <c r="A983" s="354"/>
    </row>
    <row r="984" customFormat="false" ht="12.75" hidden="false" customHeight="false" outlineLevel="0" collapsed="false">
      <c r="A984" s="354"/>
    </row>
    <row r="985" customFormat="false" ht="12.75" hidden="false" customHeight="false" outlineLevel="0" collapsed="false">
      <c r="A985" s="354"/>
    </row>
    <row r="986" customFormat="false" ht="12.75" hidden="false" customHeight="false" outlineLevel="0" collapsed="false">
      <c r="A986" s="354"/>
    </row>
    <row r="987" customFormat="false" ht="12.75" hidden="false" customHeight="false" outlineLevel="0" collapsed="false">
      <c r="A987" s="354"/>
    </row>
    <row r="988" customFormat="false" ht="12.75" hidden="false" customHeight="false" outlineLevel="0" collapsed="false">
      <c r="A988" s="354"/>
    </row>
    <row r="989" customFormat="false" ht="12.75" hidden="false" customHeight="false" outlineLevel="0" collapsed="false">
      <c r="A989" s="354"/>
    </row>
    <row r="990" customFormat="false" ht="12.75" hidden="false" customHeight="false" outlineLevel="0" collapsed="false">
      <c r="A990" s="354"/>
    </row>
    <row r="991" customFormat="false" ht="12.75" hidden="false" customHeight="false" outlineLevel="0" collapsed="false">
      <c r="A991" s="354"/>
    </row>
    <row r="992" customFormat="false" ht="12.75" hidden="false" customHeight="false" outlineLevel="0" collapsed="false">
      <c r="A992" s="354"/>
    </row>
    <row r="993" customFormat="false" ht="12.75" hidden="false" customHeight="false" outlineLevel="0" collapsed="false">
      <c r="A993" s="354"/>
    </row>
    <row r="994" customFormat="false" ht="12.75" hidden="false" customHeight="false" outlineLevel="0" collapsed="false">
      <c r="A994" s="354"/>
    </row>
    <row r="995" customFormat="false" ht="12.75" hidden="false" customHeight="false" outlineLevel="0" collapsed="false">
      <c r="A995" s="354"/>
    </row>
    <row r="996" customFormat="false" ht="12.75" hidden="false" customHeight="false" outlineLevel="0" collapsed="false">
      <c r="A996" s="354"/>
    </row>
    <row r="997" customFormat="false" ht="12.75" hidden="false" customHeight="false" outlineLevel="0" collapsed="false">
      <c r="A997" s="354"/>
    </row>
    <row r="998" customFormat="false" ht="12.75" hidden="false" customHeight="false" outlineLevel="0" collapsed="false">
      <c r="A998" s="354"/>
    </row>
    <row r="999" customFormat="false" ht="12.75" hidden="false" customHeight="false" outlineLevel="0" collapsed="false">
      <c r="A999" s="354"/>
    </row>
    <row r="1000" customFormat="false" ht="12.75" hidden="false" customHeight="false" outlineLevel="0" collapsed="false">
      <c r="A1000" s="354"/>
    </row>
    <row r="1001" customFormat="false" ht="12.75" hidden="false" customHeight="false" outlineLevel="0" collapsed="false">
      <c r="A1001" s="354"/>
    </row>
    <row r="1002" customFormat="false" ht="12.75" hidden="false" customHeight="false" outlineLevel="0" collapsed="false">
      <c r="A1002" s="354"/>
    </row>
    <row r="1003" customFormat="false" ht="12.75" hidden="false" customHeight="false" outlineLevel="0" collapsed="false">
      <c r="A1003" s="354"/>
    </row>
    <row r="1004" customFormat="false" ht="12.75" hidden="false" customHeight="false" outlineLevel="0" collapsed="false">
      <c r="A1004" s="354"/>
    </row>
    <row r="1005" customFormat="false" ht="12.75" hidden="false" customHeight="false" outlineLevel="0" collapsed="false">
      <c r="A1005" s="354"/>
    </row>
    <row r="1006" customFormat="false" ht="12.75" hidden="false" customHeight="false" outlineLevel="0" collapsed="false">
      <c r="A1006" s="354"/>
    </row>
    <row r="1007" customFormat="false" ht="12.75" hidden="false" customHeight="false" outlineLevel="0" collapsed="false">
      <c r="A1007" s="354"/>
    </row>
    <row r="1008" customFormat="false" ht="12.75" hidden="false" customHeight="false" outlineLevel="0" collapsed="false">
      <c r="A1008" s="354"/>
    </row>
    <row r="1009" customFormat="false" ht="12.75" hidden="false" customHeight="false" outlineLevel="0" collapsed="false">
      <c r="A1009" s="354"/>
    </row>
    <row r="1010" customFormat="false" ht="12.75" hidden="false" customHeight="false" outlineLevel="0" collapsed="false">
      <c r="A1010" s="354"/>
    </row>
    <row r="1011" customFormat="false" ht="12.75" hidden="false" customHeight="false" outlineLevel="0" collapsed="false">
      <c r="A1011" s="354"/>
    </row>
    <row r="1012" customFormat="false" ht="12.75" hidden="false" customHeight="false" outlineLevel="0" collapsed="false">
      <c r="A1012" s="354"/>
    </row>
    <row r="1013" customFormat="false" ht="12.75" hidden="false" customHeight="false" outlineLevel="0" collapsed="false">
      <c r="A1013" s="354"/>
    </row>
    <row r="1014" customFormat="false" ht="12.75" hidden="false" customHeight="false" outlineLevel="0" collapsed="false">
      <c r="A1014" s="354"/>
    </row>
    <row r="1015" customFormat="false" ht="12.75" hidden="false" customHeight="false" outlineLevel="0" collapsed="false">
      <c r="A1015" s="354"/>
    </row>
    <row r="1016" customFormat="false" ht="12.75" hidden="false" customHeight="false" outlineLevel="0" collapsed="false">
      <c r="A1016" s="354"/>
    </row>
    <row r="1017" customFormat="false" ht="12.75" hidden="false" customHeight="false" outlineLevel="0" collapsed="false">
      <c r="A1017" s="354"/>
    </row>
    <row r="1018" customFormat="false" ht="12.75" hidden="false" customHeight="false" outlineLevel="0" collapsed="false">
      <c r="A1018" s="354"/>
    </row>
    <row r="1019" customFormat="false" ht="12.75" hidden="false" customHeight="false" outlineLevel="0" collapsed="false">
      <c r="A1019" s="354"/>
    </row>
    <row r="1020" customFormat="false" ht="12.75" hidden="false" customHeight="false" outlineLevel="0" collapsed="false">
      <c r="A1020" s="354"/>
    </row>
    <row r="1021" customFormat="false" ht="12.75" hidden="false" customHeight="false" outlineLevel="0" collapsed="false">
      <c r="A1021" s="354"/>
    </row>
    <row r="1022" customFormat="false" ht="12.75" hidden="false" customHeight="false" outlineLevel="0" collapsed="false">
      <c r="A1022" s="354"/>
    </row>
    <row r="1023" customFormat="false" ht="12.75" hidden="false" customHeight="false" outlineLevel="0" collapsed="false">
      <c r="A1023" s="354"/>
    </row>
    <row r="1024" customFormat="false" ht="12.75" hidden="false" customHeight="false" outlineLevel="0" collapsed="false">
      <c r="A1024" s="354"/>
    </row>
    <row r="1025" customFormat="false" ht="12.75" hidden="false" customHeight="false" outlineLevel="0" collapsed="false">
      <c r="A1025" s="354"/>
    </row>
    <row r="1026" customFormat="false" ht="12.75" hidden="false" customHeight="false" outlineLevel="0" collapsed="false">
      <c r="A1026" s="354"/>
    </row>
    <row r="1027" customFormat="false" ht="12.75" hidden="false" customHeight="false" outlineLevel="0" collapsed="false">
      <c r="A1027" s="354"/>
    </row>
    <row r="1028" customFormat="false" ht="12.75" hidden="false" customHeight="false" outlineLevel="0" collapsed="false">
      <c r="A1028" s="354"/>
    </row>
    <row r="1029" customFormat="false" ht="12.75" hidden="false" customHeight="false" outlineLevel="0" collapsed="false">
      <c r="A1029" s="354"/>
    </row>
    <row r="1030" customFormat="false" ht="12.75" hidden="false" customHeight="false" outlineLevel="0" collapsed="false">
      <c r="A1030" s="354"/>
    </row>
    <row r="1031" customFormat="false" ht="12.75" hidden="false" customHeight="false" outlineLevel="0" collapsed="false">
      <c r="A1031" s="354"/>
    </row>
    <row r="1032" customFormat="false" ht="12.75" hidden="false" customHeight="false" outlineLevel="0" collapsed="false">
      <c r="A1032" s="354"/>
    </row>
    <row r="1033" customFormat="false" ht="12.75" hidden="false" customHeight="false" outlineLevel="0" collapsed="false">
      <c r="A1033" s="354"/>
    </row>
    <row r="1034" customFormat="false" ht="12.75" hidden="false" customHeight="false" outlineLevel="0" collapsed="false">
      <c r="A1034" s="354"/>
    </row>
    <row r="1035" customFormat="false" ht="12.75" hidden="false" customHeight="false" outlineLevel="0" collapsed="false">
      <c r="A1035" s="354"/>
    </row>
    <row r="1036" customFormat="false" ht="12.75" hidden="false" customHeight="false" outlineLevel="0" collapsed="false">
      <c r="A1036" s="354"/>
    </row>
    <row r="1037" customFormat="false" ht="12.75" hidden="false" customHeight="false" outlineLevel="0" collapsed="false">
      <c r="A1037" s="354"/>
    </row>
    <row r="1038" customFormat="false" ht="12.75" hidden="false" customHeight="false" outlineLevel="0" collapsed="false">
      <c r="A1038" s="354"/>
    </row>
    <row r="1039" customFormat="false" ht="12.75" hidden="false" customHeight="false" outlineLevel="0" collapsed="false">
      <c r="A1039" s="354"/>
    </row>
    <row r="1040" customFormat="false" ht="12.75" hidden="false" customHeight="false" outlineLevel="0" collapsed="false">
      <c r="A1040" s="354"/>
    </row>
    <row r="1041" customFormat="false" ht="12.75" hidden="false" customHeight="false" outlineLevel="0" collapsed="false">
      <c r="A1041" s="354"/>
    </row>
    <row r="1042" customFormat="false" ht="12.75" hidden="false" customHeight="false" outlineLevel="0" collapsed="false">
      <c r="A1042" s="354"/>
    </row>
    <row r="1043" customFormat="false" ht="12.75" hidden="false" customHeight="false" outlineLevel="0" collapsed="false">
      <c r="A1043" s="354"/>
    </row>
    <row r="1044" customFormat="false" ht="12.75" hidden="false" customHeight="false" outlineLevel="0" collapsed="false">
      <c r="A1044" s="354"/>
    </row>
    <row r="1045" customFormat="false" ht="12.75" hidden="false" customHeight="false" outlineLevel="0" collapsed="false">
      <c r="A1045" s="354"/>
    </row>
    <row r="1046" customFormat="false" ht="12.75" hidden="false" customHeight="false" outlineLevel="0" collapsed="false">
      <c r="A1046" s="354"/>
    </row>
    <row r="1047" customFormat="false" ht="12.75" hidden="false" customHeight="false" outlineLevel="0" collapsed="false">
      <c r="A1047" s="354"/>
    </row>
    <row r="1048" customFormat="false" ht="12.75" hidden="false" customHeight="false" outlineLevel="0" collapsed="false">
      <c r="A1048" s="354"/>
    </row>
    <row r="1049" customFormat="false" ht="12.75" hidden="false" customHeight="false" outlineLevel="0" collapsed="false">
      <c r="A1049" s="354"/>
    </row>
    <row r="1050" customFormat="false" ht="12.75" hidden="false" customHeight="false" outlineLevel="0" collapsed="false">
      <c r="A1050" s="354"/>
    </row>
    <row r="1051" customFormat="false" ht="12.75" hidden="false" customHeight="false" outlineLevel="0" collapsed="false">
      <c r="A1051" s="354"/>
    </row>
    <row r="1052" customFormat="false" ht="12.75" hidden="false" customHeight="false" outlineLevel="0" collapsed="false">
      <c r="A1052" s="354"/>
    </row>
    <row r="1053" customFormat="false" ht="12.75" hidden="false" customHeight="false" outlineLevel="0" collapsed="false">
      <c r="A1053" s="354"/>
    </row>
    <row r="1054" customFormat="false" ht="12.75" hidden="false" customHeight="false" outlineLevel="0" collapsed="false">
      <c r="A1054" s="354"/>
    </row>
    <row r="1055" customFormat="false" ht="12.75" hidden="false" customHeight="false" outlineLevel="0" collapsed="false">
      <c r="A1055" s="354"/>
    </row>
    <row r="1056" customFormat="false" ht="12.75" hidden="false" customHeight="false" outlineLevel="0" collapsed="false">
      <c r="A1056" s="354"/>
    </row>
    <row r="1057" customFormat="false" ht="12.75" hidden="false" customHeight="false" outlineLevel="0" collapsed="false">
      <c r="A1057" s="354"/>
    </row>
    <row r="1058" customFormat="false" ht="12.75" hidden="false" customHeight="false" outlineLevel="0" collapsed="false">
      <c r="A1058" s="354"/>
    </row>
    <row r="1059" customFormat="false" ht="12.75" hidden="false" customHeight="false" outlineLevel="0" collapsed="false">
      <c r="A1059" s="354"/>
    </row>
    <row r="1060" customFormat="false" ht="12.75" hidden="false" customHeight="false" outlineLevel="0" collapsed="false">
      <c r="A1060" s="354"/>
    </row>
    <row r="1061" customFormat="false" ht="12.75" hidden="false" customHeight="false" outlineLevel="0" collapsed="false">
      <c r="A1061" s="354"/>
    </row>
    <row r="1062" customFormat="false" ht="12.75" hidden="false" customHeight="false" outlineLevel="0" collapsed="false">
      <c r="A1062" s="354"/>
    </row>
    <row r="1063" customFormat="false" ht="12.75" hidden="false" customHeight="false" outlineLevel="0" collapsed="false">
      <c r="A1063" s="354"/>
    </row>
    <row r="1064" customFormat="false" ht="12.75" hidden="false" customHeight="false" outlineLevel="0" collapsed="false">
      <c r="A1064" s="354"/>
    </row>
    <row r="1065" customFormat="false" ht="12.75" hidden="false" customHeight="false" outlineLevel="0" collapsed="false">
      <c r="A1065" s="354"/>
    </row>
    <row r="1066" customFormat="false" ht="12.75" hidden="false" customHeight="false" outlineLevel="0" collapsed="false">
      <c r="A1066" s="354"/>
    </row>
    <row r="1067" customFormat="false" ht="12.75" hidden="false" customHeight="false" outlineLevel="0" collapsed="false">
      <c r="A1067" s="354"/>
    </row>
    <row r="1068" customFormat="false" ht="12.75" hidden="false" customHeight="false" outlineLevel="0" collapsed="false">
      <c r="A1068" s="354"/>
    </row>
    <row r="1069" customFormat="false" ht="12.75" hidden="false" customHeight="false" outlineLevel="0" collapsed="false">
      <c r="A1069" s="354"/>
    </row>
    <row r="1070" customFormat="false" ht="12.75" hidden="false" customHeight="false" outlineLevel="0" collapsed="false">
      <c r="A1070" s="354"/>
    </row>
    <row r="1071" customFormat="false" ht="12.75" hidden="false" customHeight="false" outlineLevel="0" collapsed="false">
      <c r="A1071" s="354"/>
    </row>
    <row r="1072" customFormat="false" ht="12.75" hidden="false" customHeight="false" outlineLevel="0" collapsed="false">
      <c r="A1072" s="354"/>
    </row>
    <row r="1073" customFormat="false" ht="12.75" hidden="false" customHeight="false" outlineLevel="0" collapsed="false">
      <c r="A1073" s="354"/>
    </row>
    <row r="1074" customFormat="false" ht="12.75" hidden="false" customHeight="false" outlineLevel="0" collapsed="false">
      <c r="A1074" s="354"/>
    </row>
    <row r="1075" customFormat="false" ht="12.75" hidden="false" customHeight="false" outlineLevel="0" collapsed="false">
      <c r="A1075" s="354"/>
    </row>
    <row r="1076" customFormat="false" ht="12.75" hidden="false" customHeight="false" outlineLevel="0" collapsed="false">
      <c r="A1076" s="354"/>
    </row>
    <row r="1077" customFormat="false" ht="12.75" hidden="false" customHeight="false" outlineLevel="0" collapsed="false">
      <c r="A1077" s="354"/>
    </row>
    <row r="1078" customFormat="false" ht="12.75" hidden="false" customHeight="false" outlineLevel="0" collapsed="false">
      <c r="A1078" s="354"/>
    </row>
    <row r="1079" customFormat="false" ht="12.75" hidden="false" customHeight="false" outlineLevel="0" collapsed="false">
      <c r="A1079" s="354"/>
    </row>
    <row r="1080" customFormat="false" ht="12.75" hidden="false" customHeight="false" outlineLevel="0" collapsed="false">
      <c r="A1080" s="354"/>
    </row>
    <row r="1081" customFormat="false" ht="12.75" hidden="false" customHeight="false" outlineLevel="0" collapsed="false">
      <c r="A1081" s="354"/>
    </row>
    <row r="1082" customFormat="false" ht="12.75" hidden="false" customHeight="false" outlineLevel="0" collapsed="false">
      <c r="A1082" s="354"/>
    </row>
    <row r="1083" customFormat="false" ht="12.75" hidden="false" customHeight="false" outlineLevel="0" collapsed="false">
      <c r="A1083" s="354"/>
    </row>
    <row r="1084" customFormat="false" ht="12.75" hidden="false" customHeight="false" outlineLevel="0" collapsed="false">
      <c r="A1084" s="354"/>
    </row>
    <row r="1085" customFormat="false" ht="12.75" hidden="false" customHeight="false" outlineLevel="0" collapsed="false">
      <c r="A1085" s="354"/>
    </row>
    <row r="1086" customFormat="false" ht="12.75" hidden="false" customHeight="false" outlineLevel="0" collapsed="false">
      <c r="A1086" s="354"/>
    </row>
    <row r="1087" customFormat="false" ht="12.75" hidden="false" customHeight="false" outlineLevel="0" collapsed="false">
      <c r="A1087" s="354"/>
    </row>
    <row r="1088" customFormat="false" ht="12.75" hidden="false" customHeight="false" outlineLevel="0" collapsed="false">
      <c r="A1088" s="354"/>
    </row>
    <row r="1089" customFormat="false" ht="12.75" hidden="false" customHeight="false" outlineLevel="0" collapsed="false">
      <c r="A1089" s="354"/>
    </row>
    <row r="1090" customFormat="false" ht="12.75" hidden="false" customHeight="false" outlineLevel="0" collapsed="false">
      <c r="A1090" s="354"/>
    </row>
    <row r="1091" customFormat="false" ht="12.75" hidden="false" customHeight="false" outlineLevel="0" collapsed="false">
      <c r="A1091" s="354"/>
    </row>
    <row r="1092" customFormat="false" ht="12.75" hidden="false" customHeight="false" outlineLevel="0" collapsed="false">
      <c r="A1092" s="354"/>
    </row>
    <row r="1093" customFormat="false" ht="12.75" hidden="false" customHeight="false" outlineLevel="0" collapsed="false">
      <c r="A1093" s="354"/>
    </row>
    <row r="1094" customFormat="false" ht="12.75" hidden="false" customHeight="false" outlineLevel="0" collapsed="false">
      <c r="A1094" s="354"/>
    </row>
    <row r="1095" customFormat="false" ht="12.75" hidden="false" customHeight="false" outlineLevel="0" collapsed="false">
      <c r="A1095" s="354"/>
    </row>
    <row r="1096" customFormat="false" ht="12.75" hidden="false" customHeight="false" outlineLevel="0" collapsed="false">
      <c r="A1096" s="354"/>
    </row>
    <row r="1097" customFormat="false" ht="12.75" hidden="false" customHeight="false" outlineLevel="0" collapsed="false">
      <c r="A1097" s="354"/>
    </row>
    <row r="1098" customFormat="false" ht="12.75" hidden="false" customHeight="false" outlineLevel="0" collapsed="false">
      <c r="A1098" s="354"/>
    </row>
    <row r="1099" customFormat="false" ht="12.75" hidden="false" customHeight="false" outlineLevel="0" collapsed="false">
      <c r="A1099" s="354"/>
    </row>
    <row r="1100" customFormat="false" ht="12.75" hidden="false" customHeight="false" outlineLevel="0" collapsed="false">
      <c r="A1100" s="354"/>
    </row>
    <row r="1101" customFormat="false" ht="12.75" hidden="false" customHeight="false" outlineLevel="0" collapsed="false">
      <c r="A1101" s="354"/>
    </row>
    <row r="1102" customFormat="false" ht="12.75" hidden="false" customHeight="false" outlineLevel="0" collapsed="false">
      <c r="A1102" s="354"/>
    </row>
    <row r="1103" customFormat="false" ht="12.75" hidden="false" customHeight="false" outlineLevel="0" collapsed="false">
      <c r="A1103" s="354"/>
    </row>
    <row r="1104" customFormat="false" ht="12.75" hidden="false" customHeight="false" outlineLevel="0" collapsed="false">
      <c r="A1104" s="354"/>
    </row>
    <row r="1105" customFormat="false" ht="12.75" hidden="false" customHeight="false" outlineLevel="0" collapsed="false">
      <c r="A1105" s="354"/>
    </row>
    <row r="1106" customFormat="false" ht="12.75" hidden="false" customHeight="false" outlineLevel="0" collapsed="false">
      <c r="A1106" s="354"/>
    </row>
    <row r="1107" customFormat="false" ht="12.75" hidden="false" customHeight="false" outlineLevel="0" collapsed="false">
      <c r="A1107" s="354"/>
    </row>
    <row r="1108" customFormat="false" ht="12.75" hidden="false" customHeight="false" outlineLevel="0" collapsed="false">
      <c r="A1108" s="354"/>
    </row>
    <row r="1109" customFormat="false" ht="12.75" hidden="false" customHeight="false" outlineLevel="0" collapsed="false">
      <c r="A1109" s="354"/>
    </row>
    <row r="1110" customFormat="false" ht="12.75" hidden="false" customHeight="false" outlineLevel="0" collapsed="false">
      <c r="A1110" s="354"/>
    </row>
    <row r="1111" customFormat="false" ht="12.75" hidden="false" customHeight="false" outlineLevel="0" collapsed="false">
      <c r="A1111" s="354"/>
    </row>
    <row r="1112" customFormat="false" ht="12.75" hidden="false" customHeight="false" outlineLevel="0" collapsed="false">
      <c r="A1112" s="354"/>
    </row>
    <row r="1113" customFormat="false" ht="12.75" hidden="false" customHeight="false" outlineLevel="0" collapsed="false">
      <c r="A1113" s="354"/>
    </row>
    <row r="1114" customFormat="false" ht="12.75" hidden="false" customHeight="false" outlineLevel="0" collapsed="false">
      <c r="A1114" s="354"/>
    </row>
    <row r="1115" customFormat="false" ht="12.75" hidden="false" customHeight="false" outlineLevel="0" collapsed="false">
      <c r="A1115" s="354"/>
    </row>
    <row r="1116" customFormat="false" ht="12.75" hidden="false" customHeight="false" outlineLevel="0" collapsed="false">
      <c r="A1116" s="354"/>
    </row>
    <row r="1117" customFormat="false" ht="12.75" hidden="false" customHeight="false" outlineLevel="0" collapsed="false">
      <c r="A1117" s="354"/>
    </row>
    <row r="1118" customFormat="false" ht="12.75" hidden="false" customHeight="false" outlineLevel="0" collapsed="false">
      <c r="A1118" s="354"/>
    </row>
    <row r="1119" customFormat="false" ht="12.75" hidden="false" customHeight="false" outlineLevel="0" collapsed="false">
      <c r="A1119" s="354"/>
    </row>
    <row r="1120" customFormat="false" ht="12.75" hidden="false" customHeight="false" outlineLevel="0" collapsed="false">
      <c r="A1120" s="354"/>
    </row>
    <row r="1121" customFormat="false" ht="12.75" hidden="false" customHeight="false" outlineLevel="0" collapsed="false">
      <c r="A1121" s="354"/>
    </row>
    <row r="1122" customFormat="false" ht="12.75" hidden="false" customHeight="false" outlineLevel="0" collapsed="false">
      <c r="A1122" s="354"/>
    </row>
    <row r="1123" customFormat="false" ht="12.75" hidden="false" customHeight="false" outlineLevel="0" collapsed="false">
      <c r="A1123" s="354"/>
    </row>
    <row r="1124" customFormat="false" ht="12.75" hidden="false" customHeight="false" outlineLevel="0" collapsed="false">
      <c r="A1124" s="354"/>
    </row>
    <row r="1125" customFormat="false" ht="12.75" hidden="false" customHeight="false" outlineLevel="0" collapsed="false">
      <c r="A1125" s="354"/>
    </row>
    <row r="1126" customFormat="false" ht="12.75" hidden="false" customHeight="false" outlineLevel="0" collapsed="false">
      <c r="A1126" s="354"/>
    </row>
    <row r="1127" customFormat="false" ht="12.75" hidden="false" customHeight="false" outlineLevel="0" collapsed="false">
      <c r="A1127" s="354"/>
    </row>
    <row r="1128" customFormat="false" ht="12.75" hidden="false" customHeight="false" outlineLevel="0" collapsed="false">
      <c r="A1128" s="354"/>
    </row>
    <row r="1129" customFormat="false" ht="12.75" hidden="false" customHeight="false" outlineLevel="0" collapsed="false">
      <c r="A1129" s="354"/>
    </row>
    <row r="1130" customFormat="false" ht="12.75" hidden="false" customHeight="false" outlineLevel="0" collapsed="false">
      <c r="A1130" s="354"/>
    </row>
    <row r="1131" customFormat="false" ht="12.75" hidden="false" customHeight="false" outlineLevel="0" collapsed="false">
      <c r="A1131" s="354"/>
    </row>
    <row r="1132" customFormat="false" ht="12.75" hidden="false" customHeight="false" outlineLevel="0" collapsed="false">
      <c r="A1132" s="354"/>
    </row>
    <row r="1133" customFormat="false" ht="12.75" hidden="false" customHeight="false" outlineLevel="0" collapsed="false">
      <c r="A1133" s="354"/>
    </row>
    <row r="1134" customFormat="false" ht="12.75" hidden="false" customHeight="false" outlineLevel="0" collapsed="false">
      <c r="A1134" s="354"/>
    </row>
    <row r="1135" customFormat="false" ht="12.75" hidden="false" customHeight="false" outlineLevel="0" collapsed="false">
      <c r="A1135" s="354"/>
    </row>
    <row r="1136" customFormat="false" ht="12.75" hidden="false" customHeight="false" outlineLevel="0" collapsed="false">
      <c r="A1136" s="354"/>
    </row>
    <row r="1137" customFormat="false" ht="12.75" hidden="false" customHeight="false" outlineLevel="0" collapsed="false">
      <c r="A1137" s="354"/>
    </row>
    <row r="1138" customFormat="false" ht="12.75" hidden="false" customHeight="false" outlineLevel="0" collapsed="false">
      <c r="A1138" s="354"/>
    </row>
    <row r="1139" customFormat="false" ht="12.75" hidden="false" customHeight="false" outlineLevel="0" collapsed="false">
      <c r="A1139" s="354"/>
    </row>
    <row r="1140" customFormat="false" ht="12.75" hidden="false" customHeight="false" outlineLevel="0" collapsed="false">
      <c r="A1140" s="354"/>
    </row>
    <row r="1141" customFormat="false" ht="12.75" hidden="false" customHeight="false" outlineLevel="0" collapsed="false">
      <c r="A1141" s="354"/>
    </row>
    <row r="1142" customFormat="false" ht="12.75" hidden="false" customHeight="false" outlineLevel="0" collapsed="false">
      <c r="A1142" s="354"/>
    </row>
    <row r="1143" customFormat="false" ht="12.75" hidden="false" customHeight="false" outlineLevel="0" collapsed="false">
      <c r="A1143" s="354"/>
    </row>
    <row r="1144" customFormat="false" ht="12.75" hidden="false" customHeight="false" outlineLevel="0" collapsed="false">
      <c r="A1144" s="354"/>
    </row>
    <row r="1145" customFormat="false" ht="12.75" hidden="false" customHeight="false" outlineLevel="0" collapsed="false">
      <c r="A1145" s="354"/>
    </row>
    <row r="1146" customFormat="false" ht="12.75" hidden="false" customHeight="false" outlineLevel="0" collapsed="false">
      <c r="A1146" s="354"/>
    </row>
    <row r="1147" customFormat="false" ht="12.75" hidden="false" customHeight="false" outlineLevel="0" collapsed="false">
      <c r="A1147" s="354"/>
    </row>
    <row r="1148" customFormat="false" ht="12.75" hidden="false" customHeight="false" outlineLevel="0" collapsed="false">
      <c r="A1148" s="354"/>
    </row>
    <row r="1149" customFormat="false" ht="12.75" hidden="false" customHeight="false" outlineLevel="0" collapsed="false">
      <c r="A1149" s="354"/>
    </row>
    <row r="1150" customFormat="false" ht="12.75" hidden="false" customHeight="false" outlineLevel="0" collapsed="false">
      <c r="A1150" s="354"/>
    </row>
    <row r="1151" customFormat="false" ht="12.75" hidden="false" customHeight="false" outlineLevel="0" collapsed="false">
      <c r="A1151" s="354"/>
    </row>
    <row r="1152" customFormat="false" ht="12.75" hidden="false" customHeight="false" outlineLevel="0" collapsed="false">
      <c r="A1152" s="354"/>
    </row>
    <row r="1153" customFormat="false" ht="12.75" hidden="false" customHeight="false" outlineLevel="0" collapsed="false">
      <c r="A1153" s="35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9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I7" activeCellId="0" sqref="AI7:AJ16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false" outlineLevel="0" max="16" min="16" style="2" width="3.56"/>
    <col collapsed="false" customWidth="false" hidden="false" outlineLevel="0" max="19" min="17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4.27"/>
    <col collapsed="false" customWidth="true" hidden="true" outlineLevel="0" max="36" min="35" style="2" width="9.28"/>
    <col collapsed="false" customWidth="false" hidden="false" outlineLevel="0" max="257" min="37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  <c r="T1" s="2" t="s">
        <v>129</v>
      </c>
      <c r="U1" s="2" t="s">
        <v>130</v>
      </c>
      <c r="W1" s="2" t="s">
        <v>131</v>
      </c>
      <c r="Y1" s="2" t="s">
        <v>132</v>
      </c>
      <c r="Z1" s="2" t="s">
        <v>133</v>
      </c>
      <c r="AB1" s="2" t="s">
        <v>134</v>
      </c>
      <c r="AC1" s="2" t="s">
        <v>135</v>
      </c>
      <c r="AD1" s="2" t="s">
        <v>136</v>
      </c>
      <c r="AE1" s="2" t="s">
        <v>137</v>
      </c>
      <c r="AF1" s="2" t="s">
        <v>138</v>
      </c>
      <c r="AG1" s="2" t="s">
        <v>139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  <c r="T2" s="2" t="n">
        <v>20</v>
      </c>
      <c r="U2" s="2" t="n">
        <v>21</v>
      </c>
      <c r="W2" s="2" t="n">
        <v>23</v>
      </c>
      <c r="Y2" s="2" t="n">
        <v>25</v>
      </c>
      <c r="Z2" s="2" t="n">
        <v>26</v>
      </c>
      <c r="AA2" s="2" t="n">
        <v>27</v>
      </c>
      <c r="AB2" s="2" t="n">
        <v>28</v>
      </c>
      <c r="AC2" s="2" t="n">
        <v>29</v>
      </c>
      <c r="AD2" s="2" t="n">
        <v>30</v>
      </c>
      <c r="AE2" s="2" t="n">
        <v>31</v>
      </c>
      <c r="AF2" s="2" t="n">
        <v>32</v>
      </c>
      <c r="AG2" s="2" t="n">
        <v>33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 t="s">
        <v>140</v>
      </c>
      <c r="AC4" s="4"/>
      <c r="AD4" s="4"/>
      <c r="AE4" s="4"/>
      <c r="AF4" s="4"/>
      <c r="AG4" s="4"/>
      <c r="AJ4" s="4" t="s">
        <v>141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 t="s">
        <v>142</v>
      </c>
      <c r="AB5" s="8" t="s">
        <v>143</v>
      </c>
      <c r="AC5" s="8"/>
      <c r="AD5" s="9"/>
      <c r="AE5" s="10" t="s">
        <v>144</v>
      </c>
      <c r="AF5" s="9"/>
      <c r="AG5" s="11" t="s">
        <v>145</v>
      </c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62" t="s">
        <v>9</v>
      </c>
      <c r="S6" s="14"/>
      <c r="T6" s="14" t="s">
        <v>39</v>
      </c>
      <c r="U6" s="14" t="s">
        <v>146</v>
      </c>
      <c r="V6" s="14"/>
      <c r="W6" s="14" t="s">
        <v>147</v>
      </c>
      <c r="X6" s="14"/>
      <c r="Y6" s="14" t="s">
        <v>148</v>
      </c>
      <c r="Z6" s="14" t="s">
        <v>149</v>
      </c>
      <c r="AA6" s="14"/>
      <c r="AB6" s="14" t="s">
        <v>150</v>
      </c>
      <c r="AC6" s="14" t="s">
        <v>151</v>
      </c>
      <c r="AD6" s="14" t="s">
        <v>41</v>
      </c>
      <c r="AE6" s="14" t="s">
        <v>42</v>
      </c>
      <c r="AF6" s="14" t="s">
        <v>152</v>
      </c>
      <c r="AG6" s="14" t="s">
        <v>145</v>
      </c>
      <c r="AH6" s="14"/>
      <c r="AI6" s="14"/>
      <c r="AJ6" s="14" t="s">
        <v>34</v>
      </c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v>37184</v>
      </c>
      <c r="B7" s="363" t="n">
        <v>27</v>
      </c>
      <c r="C7" s="364" t="n">
        <v>27</v>
      </c>
      <c r="D7" s="363" t="n">
        <v>24</v>
      </c>
      <c r="E7" s="364" t="n">
        <v>27.25</v>
      </c>
      <c r="F7" s="363" t="n">
        <v>27.75</v>
      </c>
      <c r="G7" s="364" t="n">
        <v>28</v>
      </c>
      <c r="H7" s="363"/>
      <c r="I7" s="364" t="n">
        <v>30.25</v>
      </c>
      <c r="J7" s="363"/>
      <c r="K7" s="364"/>
      <c r="L7" s="363"/>
      <c r="M7" s="364"/>
      <c r="N7" s="363"/>
      <c r="O7" s="364"/>
      <c r="Q7" s="363"/>
      <c r="R7" s="364" t="n">
        <v>41.5</v>
      </c>
      <c r="S7" s="365"/>
      <c r="T7" s="364"/>
      <c r="U7" s="366"/>
      <c r="V7" s="367"/>
      <c r="W7" s="366"/>
      <c r="X7" s="364"/>
      <c r="Y7" s="365"/>
      <c r="Z7" s="368"/>
      <c r="AB7" s="365"/>
      <c r="AC7" s="364"/>
      <c r="AD7" s="365"/>
      <c r="AE7" s="364"/>
      <c r="AF7" s="365"/>
      <c r="AG7" s="364"/>
      <c r="AI7" s="1"/>
      <c r="AJ7" s="15"/>
    </row>
    <row r="8" customFormat="false" ht="12.75" hidden="false" customHeight="false" outlineLevel="0" collapsed="false">
      <c r="A8" s="1" t="n">
        <v>37191</v>
      </c>
      <c r="B8" s="355" t="n">
        <v>27</v>
      </c>
      <c r="C8" s="356" t="n">
        <v>27</v>
      </c>
      <c r="D8" s="355" t="n">
        <v>24</v>
      </c>
      <c r="E8" s="356" t="n">
        <v>27.25</v>
      </c>
      <c r="F8" s="355" t="n">
        <v>27.75</v>
      </c>
      <c r="G8" s="356" t="n">
        <v>28</v>
      </c>
      <c r="H8" s="355"/>
      <c r="I8" s="356" t="n">
        <v>25.5</v>
      </c>
      <c r="J8" s="355"/>
      <c r="K8" s="356"/>
      <c r="L8" s="355"/>
      <c r="M8" s="356"/>
      <c r="N8" s="355"/>
      <c r="O8" s="356"/>
      <c r="Q8" s="355"/>
      <c r="R8" s="356" t="n">
        <v>41.5</v>
      </c>
      <c r="S8" s="357"/>
      <c r="T8" s="356"/>
      <c r="U8" s="358"/>
      <c r="V8" s="359"/>
      <c r="W8" s="358"/>
      <c r="X8" s="356"/>
      <c r="Y8" s="357"/>
      <c r="Z8" s="360"/>
      <c r="AB8" s="357"/>
      <c r="AC8" s="356"/>
      <c r="AD8" s="357"/>
      <c r="AE8" s="356"/>
      <c r="AF8" s="357"/>
      <c r="AG8" s="356"/>
      <c r="AI8" s="1"/>
      <c r="AJ8" s="15"/>
    </row>
    <row r="9" customFormat="false" ht="12.75" hidden="false" customHeight="false" outlineLevel="0" collapsed="false">
      <c r="A9" s="1" t="n">
        <v>37198</v>
      </c>
      <c r="B9" s="355" t="n">
        <v>27</v>
      </c>
      <c r="C9" s="356" t="n">
        <v>28.75</v>
      </c>
      <c r="D9" s="355" t="n">
        <v>28</v>
      </c>
      <c r="E9" s="356" t="n">
        <v>29.25</v>
      </c>
      <c r="F9" s="355" t="n">
        <v>28.25</v>
      </c>
      <c r="G9" s="356" t="n">
        <v>28</v>
      </c>
      <c r="H9" s="355"/>
      <c r="I9" s="356" t="n">
        <v>24.8999996185303</v>
      </c>
      <c r="J9" s="355"/>
      <c r="K9" s="356"/>
      <c r="L9" s="355"/>
      <c r="M9" s="356"/>
      <c r="N9" s="355"/>
      <c r="O9" s="356"/>
      <c r="Q9" s="355"/>
      <c r="R9" s="356" t="n">
        <v>36.629997253418</v>
      </c>
      <c r="S9" s="357"/>
      <c r="T9" s="356"/>
      <c r="U9" s="358"/>
      <c r="V9" s="359"/>
      <c r="W9" s="358"/>
      <c r="X9" s="356"/>
      <c r="Y9" s="357"/>
      <c r="Z9" s="360"/>
      <c r="AB9" s="357"/>
      <c r="AC9" s="356"/>
      <c r="AD9" s="357"/>
      <c r="AE9" s="356"/>
      <c r="AF9" s="357"/>
      <c r="AG9" s="356"/>
      <c r="AI9" s="1"/>
      <c r="AJ9" s="15"/>
    </row>
    <row r="10" customFormat="false" ht="12.75" hidden="false" customHeight="false" outlineLevel="0" collapsed="false">
      <c r="A10" s="1" t="n">
        <v>37205</v>
      </c>
      <c r="B10" s="355" t="n">
        <v>27</v>
      </c>
      <c r="C10" s="356" t="n">
        <v>28.75</v>
      </c>
      <c r="D10" s="355" t="n">
        <v>28</v>
      </c>
      <c r="E10" s="356" t="n">
        <v>29.25</v>
      </c>
      <c r="F10" s="355" t="n">
        <v>28.25</v>
      </c>
      <c r="G10" s="356" t="n">
        <v>28</v>
      </c>
      <c r="H10" s="355"/>
      <c r="I10" s="356" t="n">
        <v>26</v>
      </c>
      <c r="J10" s="355"/>
      <c r="K10" s="356"/>
      <c r="L10" s="355"/>
      <c r="M10" s="356"/>
      <c r="N10" s="355"/>
      <c r="O10" s="356"/>
      <c r="Q10" s="355"/>
      <c r="R10" s="356" t="n">
        <v>36.629997253418</v>
      </c>
      <c r="S10" s="357"/>
      <c r="T10" s="356"/>
      <c r="U10" s="358"/>
      <c r="V10" s="359"/>
      <c r="W10" s="358"/>
      <c r="X10" s="356"/>
      <c r="Y10" s="357"/>
      <c r="Z10" s="360"/>
      <c r="AB10" s="357"/>
      <c r="AC10" s="356"/>
      <c r="AD10" s="357"/>
      <c r="AE10" s="356"/>
      <c r="AF10" s="357"/>
      <c r="AG10" s="356"/>
      <c r="AI10" s="1"/>
      <c r="AJ10" s="15"/>
    </row>
    <row r="11" customFormat="false" ht="12.75" hidden="false" customHeight="false" outlineLevel="0" collapsed="false">
      <c r="A11" s="1" t="n">
        <v>37226</v>
      </c>
      <c r="B11" s="355" t="n">
        <v>31.5</v>
      </c>
      <c r="C11" s="356" t="n">
        <v>36.25</v>
      </c>
      <c r="D11" s="355" t="n">
        <v>36</v>
      </c>
      <c r="E11" s="356" t="n">
        <v>36</v>
      </c>
      <c r="F11" s="355" t="n">
        <v>33.5</v>
      </c>
      <c r="G11" s="356" t="n">
        <v>31.5</v>
      </c>
      <c r="H11" s="355"/>
      <c r="I11" s="356" t="n">
        <v>32.5</v>
      </c>
      <c r="J11" s="355"/>
      <c r="K11" s="356"/>
      <c r="L11" s="355"/>
      <c r="M11" s="356"/>
      <c r="N11" s="355"/>
      <c r="O11" s="356"/>
      <c r="Q11" s="355"/>
      <c r="R11" s="356" t="n">
        <v>41.8226947221786</v>
      </c>
      <c r="S11" s="357"/>
      <c r="T11" s="356"/>
      <c r="U11" s="358"/>
      <c r="V11" s="359"/>
      <c r="W11" s="358"/>
      <c r="X11" s="356"/>
      <c r="Y11" s="357"/>
      <c r="Z11" s="360"/>
      <c r="AB11" s="357"/>
      <c r="AC11" s="356"/>
      <c r="AD11" s="357"/>
      <c r="AE11" s="356"/>
      <c r="AF11" s="357"/>
      <c r="AG11" s="356"/>
      <c r="AI11" s="1"/>
      <c r="AJ11" s="15"/>
    </row>
    <row r="12" customFormat="false" ht="12.75" hidden="false" customHeight="false" outlineLevel="0" collapsed="false">
      <c r="A12" s="1" t="n">
        <v>37257</v>
      </c>
      <c r="B12" s="355" t="n">
        <v>31.75</v>
      </c>
      <c r="C12" s="356" t="n">
        <v>35.6</v>
      </c>
      <c r="D12" s="355" t="n">
        <v>35.85</v>
      </c>
      <c r="E12" s="356" t="n">
        <v>35.75</v>
      </c>
      <c r="F12" s="355" t="n">
        <v>34</v>
      </c>
      <c r="G12" s="356" t="n">
        <v>31.75</v>
      </c>
      <c r="H12" s="355"/>
      <c r="I12" s="356" t="n">
        <v>33.25</v>
      </c>
      <c r="J12" s="355"/>
      <c r="K12" s="356"/>
      <c r="L12" s="355"/>
      <c r="M12" s="356"/>
      <c r="N12" s="355"/>
      <c r="O12" s="356"/>
      <c r="Q12" s="355"/>
      <c r="R12" s="356" t="n">
        <v>49.4173037552466</v>
      </c>
      <c r="S12" s="357"/>
      <c r="T12" s="356"/>
      <c r="U12" s="358"/>
      <c r="V12" s="359"/>
      <c r="W12" s="358"/>
      <c r="X12" s="356"/>
      <c r="Y12" s="357"/>
      <c r="Z12" s="360"/>
      <c r="AB12" s="357"/>
      <c r="AC12" s="356"/>
      <c r="AD12" s="357"/>
      <c r="AE12" s="356"/>
      <c r="AF12" s="357"/>
      <c r="AG12" s="356"/>
      <c r="AI12" s="1"/>
      <c r="AJ12" s="15"/>
    </row>
    <row r="13" customFormat="false" ht="12.75" hidden="false" customHeight="false" outlineLevel="0" collapsed="false">
      <c r="A13" s="1" t="n">
        <v>37288</v>
      </c>
      <c r="B13" s="355" t="n">
        <v>31.25</v>
      </c>
      <c r="C13" s="356" t="n">
        <v>33.9</v>
      </c>
      <c r="D13" s="355" t="n">
        <v>34</v>
      </c>
      <c r="E13" s="356" t="n">
        <v>35.5</v>
      </c>
      <c r="F13" s="355" t="n">
        <v>33.25</v>
      </c>
      <c r="G13" s="356" t="n">
        <v>31.25</v>
      </c>
      <c r="H13" s="355"/>
      <c r="I13" s="356" t="n">
        <v>33.25</v>
      </c>
      <c r="J13" s="355"/>
      <c r="K13" s="356"/>
      <c r="L13" s="355"/>
      <c r="M13" s="356"/>
      <c r="N13" s="355"/>
      <c r="O13" s="356"/>
      <c r="Q13" s="355"/>
      <c r="R13" s="356" t="n">
        <v>48.8681991447289</v>
      </c>
      <c r="S13" s="357"/>
      <c r="T13" s="356"/>
      <c r="U13" s="358"/>
      <c r="V13" s="359"/>
      <c r="W13" s="358"/>
      <c r="X13" s="356"/>
      <c r="Y13" s="357"/>
      <c r="Z13" s="360"/>
      <c r="AB13" s="357"/>
      <c r="AC13" s="356"/>
      <c r="AD13" s="357"/>
      <c r="AE13" s="356"/>
      <c r="AF13" s="357"/>
      <c r="AG13" s="356"/>
      <c r="AI13" s="1"/>
      <c r="AJ13" s="15"/>
    </row>
    <row r="14" customFormat="false" ht="12.75" hidden="false" customHeight="false" outlineLevel="0" collapsed="false">
      <c r="A14" s="1" t="n">
        <v>37316</v>
      </c>
      <c r="B14" s="355" t="n">
        <v>30.5</v>
      </c>
      <c r="C14" s="356" t="n">
        <v>30.5</v>
      </c>
      <c r="D14" s="355" t="n">
        <v>30.5</v>
      </c>
      <c r="E14" s="356" t="n">
        <v>33</v>
      </c>
      <c r="F14" s="355" t="n">
        <v>32.25</v>
      </c>
      <c r="G14" s="356" t="n">
        <v>30.5</v>
      </c>
      <c r="H14" s="355"/>
      <c r="I14" s="356" t="n">
        <v>31</v>
      </c>
      <c r="J14" s="355"/>
      <c r="K14" s="356"/>
      <c r="L14" s="355"/>
      <c r="M14" s="356"/>
      <c r="N14" s="355"/>
      <c r="O14" s="356"/>
      <c r="Q14" s="355"/>
      <c r="R14" s="356" t="n">
        <v>47.653893541514</v>
      </c>
      <c r="S14" s="357"/>
      <c r="T14" s="356"/>
      <c r="U14" s="358"/>
      <c r="V14" s="359"/>
      <c r="W14" s="358"/>
      <c r="X14" s="356"/>
      <c r="Y14" s="357"/>
      <c r="Z14" s="360"/>
      <c r="AB14" s="357"/>
      <c r="AC14" s="356"/>
      <c r="AD14" s="357"/>
      <c r="AE14" s="356"/>
      <c r="AF14" s="357"/>
      <c r="AG14" s="356"/>
      <c r="AI14" s="1"/>
      <c r="AJ14" s="15"/>
    </row>
    <row r="15" customFormat="false" ht="12.75" hidden="false" customHeight="false" outlineLevel="0" collapsed="false">
      <c r="A15" s="1" t="n">
        <v>37347</v>
      </c>
      <c r="B15" s="355" t="n">
        <v>29.75</v>
      </c>
      <c r="C15" s="356" t="n">
        <v>30</v>
      </c>
      <c r="D15" s="355" t="n">
        <v>28</v>
      </c>
      <c r="E15" s="356" t="n">
        <v>30.5</v>
      </c>
      <c r="F15" s="355" t="n">
        <v>30.25</v>
      </c>
      <c r="G15" s="356" t="n">
        <v>29.75</v>
      </c>
      <c r="H15" s="355"/>
      <c r="I15" s="356" t="n">
        <v>29.75</v>
      </c>
      <c r="J15" s="355"/>
      <c r="K15" s="356"/>
      <c r="L15" s="355"/>
      <c r="M15" s="356"/>
      <c r="N15" s="355"/>
      <c r="O15" s="356"/>
      <c r="Q15" s="355"/>
      <c r="R15" s="356" t="n">
        <v>40.7251817358303</v>
      </c>
      <c r="S15" s="357"/>
      <c r="T15" s="356"/>
      <c r="U15" s="358"/>
      <c r="V15" s="359"/>
      <c r="W15" s="358"/>
      <c r="X15" s="356"/>
      <c r="Y15" s="357"/>
      <c r="Z15" s="360"/>
      <c r="AB15" s="357"/>
      <c r="AC15" s="356"/>
      <c r="AD15" s="357"/>
      <c r="AE15" s="356"/>
      <c r="AF15" s="357"/>
      <c r="AG15" s="356"/>
      <c r="AI15" s="1"/>
      <c r="AJ15" s="15"/>
    </row>
    <row r="16" customFormat="false" ht="12.75" hidden="false" customHeight="false" outlineLevel="0" collapsed="false">
      <c r="A16" s="1" t="n">
        <v>37377</v>
      </c>
      <c r="B16" s="355" t="n">
        <v>34.5</v>
      </c>
      <c r="C16" s="356" t="n">
        <v>29</v>
      </c>
      <c r="D16" s="355" t="n">
        <v>26.5</v>
      </c>
      <c r="E16" s="356" t="n">
        <v>30.5</v>
      </c>
      <c r="F16" s="355" t="n">
        <v>33.5</v>
      </c>
      <c r="G16" s="356" t="n">
        <v>34.5</v>
      </c>
      <c r="H16" s="355"/>
      <c r="I16" s="356" t="n">
        <v>29.75</v>
      </c>
      <c r="J16" s="355"/>
      <c r="K16" s="356"/>
      <c r="L16" s="355"/>
      <c r="M16" s="356"/>
      <c r="N16" s="355"/>
      <c r="O16" s="356"/>
      <c r="Q16" s="355"/>
      <c r="R16" s="356" t="n">
        <v>41.1150345848998</v>
      </c>
      <c r="S16" s="357"/>
      <c r="T16" s="356"/>
      <c r="U16" s="358"/>
      <c r="V16" s="359"/>
      <c r="W16" s="358"/>
      <c r="X16" s="356"/>
      <c r="Y16" s="357"/>
      <c r="Z16" s="360"/>
      <c r="AB16" s="357"/>
      <c r="AC16" s="356"/>
      <c r="AD16" s="357"/>
      <c r="AE16" s="356"/>
      <c r="AF16" s="357"/>
      <c r="AG16" s="356"/>
      <c r="AI16" s="1"/>
      <c r="AJ16" s="15"/>
    </row>
    <row r="17" customFormat="false" ht="12.75" hidden="false" customHeight="false" outlineLevel="0" collapsed="false">
      <c r="A17" s="1" t="n">
        <v>37408</v>
      </c>
      <c r="B17" s="355" t="n">
        <v>42</v>
      </c>
      <c r="C17" s="356" t="n">
        <v>30.5</v>
      </c>
      <c r="D17" s="355" t="n">
        <v>28</v>
      </c>
      <c r="E17" s="356" t="n">
        <v>37</v>
      </c>
      <c r="F17" s="355" t="n">
        <v>38</v>
      </c>
      <c r="G17" s="356" t="n">
        <v>42</v>
      </c>
      <c r="H17" s="355"/>
      <c r="I17" s="356" t="n">
        <v>36.5</v>
      </c>
      <c r="J17" s="355"/>
      <c r="K17" s="356"/>
      <c r="L17" s="355"/>
      <c r="M17" s="356"/>
      <c r="N17" s="355"/>
      <c r="O17" s="356"/>
      <c r="Q17" s="355"/>
      <c r="R17" s="356" t="n">
        <v>41.8976246205388</v>
      </c>
      <c r="S17" s="357"/>
      <c r="T17" s="356"/>
      <c r="U17" s="358"/>
      <c r="V17" s="359"/>
      <c r="W17" s="358"/>
      <c r="X17" s="356"/>
      <c r="Y17" s="357"/>
      <c r="Z17" s="360"/>
      <c r="AB17" s="357"/>
      <c r="AC17" s="356"/>
      <c r="AD17" s="357"/>
      <c r="AE17" s="356"/>
      <c r="AF17" s="357"/>
      <c r="AG17" s="356"/>
      <c r="AI17" s="1"/>
      <c r="AJ17" s="15"/>
    </row>
    <row r="18" customFormat="false" ht="12.75" hidden="false" customHeight="false" outlineLevel="0" collapsed="false">
      <c r="A18" s="1" t="n">
        <v>37438</v>
      </c>
      <c r="B18" s="355" t="n">
        <v>50</v>
      </c>
      <c r="C18" s="356" t="n">
        <v>44</v>
      </c>
      <c r="D18" s="355" t="n">
        <v>41</v>
      </c>
      <c r="E18" s="356" t="n">
        <v>46</v>
      </c>
      <c r="F18" s="355" t="n">
        <v>45.75</v>
      </c>
      <c r="G18" s="356" t="n">
        <v>50</v>
      </c>
      <c r="H18" s="355"/>
      <c r="I18" s="356" t="n">
        <v>45.25</v>
      </c>
      <c r="J18" s="355"/>
      <c r="K18" s="356"/>
      <c r="L18" s="355"/>
      <c r="M18" s="356"/>
      <c r="N18" s="355"/>
      <c r="O18" s="356"/>
      <c r="Q18" s="355"/>
      <c r="R18" s="356" t="n">
        <v>44.4989636032544</v>
      </c>
      <c r="S18" s="357"/>
      <c r="T18" s="356"/>
      <c r="U18" s="358"/>
      <c r="V18" s="359"/>
      <c r="W18" s="358"/>
      <c r="X18" s="356"/>
      <c r="Y18" s="357"/>
      <c r="Z18" s="360"/>
      <c r="AB18" s="357"/>
      <c r="AC18" s="356"/>
      <c r="AD18" s="357"/>
      <c r="AE18" s="356"/>
      <c r="AF18" s="357"/>
      <c r="AG18" s="356"/>
      <c r="AI18" s="1"/>
      <c r="AJ18" s="15"/>
    </row>
    <row r="19" customFormat="false" ht="12.75" hidden="false" customHeight="false" outlineLevel="0" collapsed="false">
      <c r="A19" s="1" t="n">
        <v>37469</v>
      </c>
      <c r="B19" s="355" t="n">
        <v>58.5</v>
      </c>
      <c r="C19" s="356" t="n">
        <v>51</v>
      </c>
      <c r="D19" s="355" t="n">
        <v>48.5</v>
      </c>
      <c r="E19" s="356" t="n">
        <v>53</v>
      </c>
      <c r="F19" s="355" t="n">
        <v>53</v>
      </c>
      <c r="G19" s="356" t="n">
        <v>58.5</v>
      </c>
      <c r="H19" s="355"/>
      <c r="I19" s="356" t="n">
        <v>52.25</v>
      </c>
      <c r="J19" s="355"/>
      <c r="K19" s="356"/>
      <c r="L19" s="355"/>
      <c r="M19" s="356"/>
      <c r="N19" s="355"/>
      <c r="O19" s="356"/>
      <c r="Q19" s="355"/>
      <c r="R19" s="356" t="n">
        <v>45.2765917432126</v>
      </c>
      <c r="S19" s="357"/>
      <c r="T19" s="356"/>
      <c r="U19" s="358"/>
      <c r="V19" s="359"/>
      <c r="W19" s="358"/>
      <c r="X19" s="356"/>
      <c r="Y19" s="357"/>
      <c r="Z19" s="360"/>
      <c r="AB19" s="357"/>
      <c r="AC19" s="356"/>
      <c r="AD19" s="357"/>
      <c r="AE19" s="356"/>
      <c r="AF19" s="357"/>
      <c r="AG19" s="356"/>
      <c r="AI19" s="1"/>
      <c r="AJ19" s="15"/>
    </row>
    <row r="20" customFormat="false" ht="12.75" hidden="false" customHeight="false" outlineLevel="0" collapsed="false">
      <c r="A20" s="1" t="n">
        <v>37500</v>
      </c>
      <c r="B20" s="355" t="n">
        <v>48</v>
      </c>
      <c r="C20" s="356" t="n">
        <v>45</v>
      </c>
      <c r="D20" s="355" t="n">
        <v>41.5</v>
      </c>
      <c r="E20" s="356" t="n">
        <v>44.5</v>
      </c>
      <c r="F20" s="355" t="n">
        <v>44.75</v>
      </c>
      <c r="G20" s="356" t="n">
        <v>48</v>
      </c>
      <c r="H20" s="355"/>
      <c r="I20" s="356" t="n">
        <v>40.25</v>
      </c>
      <c r="J20" s="355"/>
      <c r="K20" s="356"/>
      <c r="L20" s="355"/>
      <c r="M20" s="356"/>
      <c r="N20" s="355"/>
      <c r="O20" s="356"/>
      <c r="Q20" s="355"/>
      <c r="R20" s="356" t="n">
        <v>45.2317866535373</v>
      </c>
      <c r="S20" s="357"/>
      <c r="T20" s="356"/>
      <c r="U20" s="358"/>
      <c r="V20" s="359"/>
      <c r="W20" s="358"/>
      <c r="X20" s="356"/>
      <c r="Y20" s="357"/>
      <c r="Z20" s="360"/>
      <c r="AB20" s="357"/>
      <c r="AC20" s="356"/>
      <c r="AD20" s="357"/>
      <c r="AE20" s="356"/>
      <c r="AF20" s="357"/>
      <c r="AG20" s="356"/>
      <c r="AI20" s="1"/>
      <c r="AJ20" s="15"/>
    </row>
    <row r="21" customFormat="false" ht="12.75" hidden="false" customHeight="false" outlineLevel="0" collapsed="false">
      <c r="A21" s="1" t="n">
        <v>37530</v>
      </c>
      <c r="B21" s="355" t="n">
        <v>35.25</v>
      </c>
      <c r="C21" s="356" t="n">
        <v>35.5</v>
      </c>
      <c r="D21" s="355" t="n">
        <v>36</v>
      </c>
      <c r="E21" s="356" t="n">
        <v>38</v>
      </c>
      <c r="F21" s="355" t="n">
        <v>37.25</v>
      </c>
      <c r="G21" s="356" t="n">
        <v>35.25</v>
      </c>
      <c r="H21" s="355"/>
      <c r="I21" s="356" t="n">
        <v>36.25</v>
      </c>
      <c r="J21" s="355"/>
      <c r="K21" s="356"/>
      <c r="L21" s="355"/>
      <c r="M21" s="356"/>
      <c r="N21" s="355"/>
      <c r="O21" s="356"/>
      <c r="Q21" s="355"/>
      <c r="R21" s="356" t="n">
        <v>41.7962229499256</v>
      </c>
      <c r="S21" s="357"/>
      <c r="T21" s="356"/>
      <c r="U21" s="358"/>
      <c r="V21" s="359"/>
      <c r="W21" s="358"/>
      <c r="X21" s="356"/>
      <c r="Y21" s="357"/>
      <c r="Z21" s="360"/>
      <c r="AB21" s="357"/>
      <c r="AC21" s="356"/>
      <c r="AD21" s="357"/>
      <c r="AE21" s="356"/>
      <c r="AF21" s="357"/>
      <c r="AG21" s="356"/>
      <c r="AI21" s="1"/>
      <c r="AJ21" s="15"/>
    </row>
    <row r="22" customFormat="false" ht="12.75" hidden="false" customHeight="false" outlineLevel="0" collapsed="false">
      <c r="A22" s="1" t="n">
        <v>37561</v>
      </c>
      <c r="B22" s="355" t="n">
        <v>33.75</v>
      </c>
      <c r="C22" s="356" t="n">
        <v>33.5</v>
      </c>
      <c r="D22" s="355" t="n">
        <v>34</v>
      </c>
      <c r="E22" s="356" t="n">
        <v>34.5</v>
      </c>
      <c r="F22" s="355" t="n">
        <v>36.75</v>
      </c>
      <c r="G22" s="356" t="n">
        <v>33.75</v>
      </c>
      <c r="H22" s="355"/>
      <c r="I22" s="356" t="n">
        <v>35.5</v>
      </c>
      <c r="J22" s="355"/>
      <c r="K22" s="356"/>
      <c r="L22" s="355"/>
      <c r="M22" s="356"/>
      <c r="N22" s="355"/>
      <c r="O22" s="356"/>
      <c r="Q22" s="355"/>
      <c r="R22" s="356" t="n">
        <v>46.1705485489553</v>
      </c>
      <c r="S22" s="357"/>
      <c r="T22" s="356"/>
      <c r="U22" s="358"/>
      <c r="V22" s="359"/>
      <c r="W22" s="358"/>
      <c r="X22" s="356"/>
      <c r="Y22" s="357"/>
      <c r="Z22" s="360"/>
      <c r="AB22" s="357"/>
      <c r="AC22" s="356"/>
      <c r="AD22" s="357"/>
      <c r="AE22" s="356"/>
      <c r="AF22" s="357"/>
      <c r="AG22" s="356"/>
      <c r="AI22" s="1"/>
      <c r="AJ22" s="15"/>
    </row>
    <row r="23" customFormat="false" ht="12.75" hidden="false" customHeight="false" outlineLevel="0" collapsed="false">
      <c r="A23" s="1" t="n">
        <v>37591</v>
      </c>
      <c r="B23" s="355" t="n">
        <v>34.5</v>
      </c>
      <c r="C23" s="356" t="n">
        <v>35.75</v>
      </c>
      <c r="D23" s="355" t="n">
        <v>36.25</v>
      </c>
      <c r="E23" s="356" t="n">
        <v>38.25</v>
      </c>
      <c r="F23" s="355" t="n">
        <v>38.75</v>
      </c>
      <c r="G23" s="356" t="n">
        <v>34.5</v>
      </c>
      <c r="H23" s="355"/>
      <c r="I23" s="356" t="n">
        <v>37.75</v>
      </c>
      <c r="J23" s="355"/>
      <c r="K23" s="356"/>
      <c r="L23" s="355"/>
      <c r="M23" s="356"/>
      <c r="N23" s="355"/>
      <c r="O23" s="356"/>
      <c r="Q23" s="355"/>
      <c r="R23" s="356" t="n">
        <v>49.578038678794</v>
      </c>
      <c r="S23" s="357"/>
      <c r="T23" s="356"/>
      <c r="U23" s="358"/>
      <c r="V23" s="359"/>
      <c r="W23" s="358"/>
      <c r="X23" s="356"/>
      <c r="Y23" s="357"/>
      <c r="Z23" s="360"/>
      <c r="AB23" s="357"/>
      <c r="AC23" s="356"/>
      <c r="AD23" s="357"/>
      <c r="AE23" s="356"/>
      <c r="AF23" s="357"/>
      <c r="AG23" s="356"/>
      <c r="AI23" s="1"/>
      <c r="AJ23" s="15"/>
    </row>
    <row r="24" customFormat="false" ht="12.75" hidden="false" customHeight="false" outlineLevel="0" collapsed="false">
      <c r="A24" s="1" t="n">
        <v>37622</v>
      </c>
      <c r="B24" s="355" t="n">
        <v>35.25</v>
      </c>
      <c r="C24" s="356" t="n">
        <v>39.75</v>
      </c>
      <c r="D24" s="355" t="n">
        <v>40</v>
      </c>
      <c r="E24" s="356" t="n">
        <v>40</v>
      </c>
      <c r="F24" s="355" t="n">
        <v>39.5</v>
      </c>
      <c r="G24" s="356" t="n">
        <v>35.25</v>
      </c>
      <c r="H24" s="355"/>
      <c r="I24" s="356" t="n">
        <v>28.5</v>
      </c>
      <c r="J24" s="355"/>
      <c r="K24" s="356"/>
      <c r="L24" s="355"/>
      <c r="M24" s="356"/>
      <c r="N24" s="355"/>
      <c r="O24" s="356"/>
      <c r="Q24" s="355"/>
      <c r="R24" s="356" t="n">
        <v>48.0779940291165</v>
      </c>
      <c r="S24" s="357"/>
      <c r="T24" s="356"/>
      <c r="U24" s="358"/>
      <c r="V24" s="359"/>
      <c r="W24" s="358"/>
      <c r="X24" s="356"/>
      <c r="Y24" s="357"/>
      <c r="Z24" s="360"/>
      <c r="AB24" s="357"/>
      <c r="AC24" s="356"/>
      <c r="AD24" s="357"/>
      <c r="AE24" s="356"/>
      <c r="AF24" s="357"/>
      <c r="AG24" s="356"/>
      <c r="AI24" s="1"/>
      <c r="AJ24" s="15"/>
    </row>
    <row r="25" customFormat="false" ht="12.75" hidden="false" customHeight="false" outlineLevel="0" collapsed="false">
      <c r="A25" s="1" t="n">
        <v>37653</v>
      </c>
      <c r="B25" s="355" t="n">
        <v>34.75</v>
      </c>
      <c r="C25" s="356" t="n">
        <v>38.25</v>
      </c>
      <c r="D25" s="355" t="n">
        <v>38.5</v>
      </c>
      <c r="E25" s="356" t="n">
        <v>39</v>
      </c>
      <c r="F25" s="355" t="n">
        <v>38</v>
      </c>
      <c r="G25" s="356" t="n">
        <v>34.75</v>
      </c>
      <c r="H25" s="355"/>
      <c r="I25" s="356" t="n">
        <v>27.5</v>
      </c>
      <c r="J25" s="355"/>
      <c r="K25" s="356"/>
      <c r="L25" s="355"/>
      <c r="M25" s="356"/>
      <c r="N25" s="355"/>
      <c r="O25" s="356"/>
      <c r="Q25" s="355"/>
      <c r="R25" s="356" t="n">
        <v>46.6336377094544</v>
      </c>
      <c r="S25" s="357"/>
      <c r="T25" s="356"/>
      <c r="U25" s="358"/>
      <c r="V25" s="359"/>
      <c r="W25" s="358"/>
      <c r="X25" s="356"/>
      <c r="Y25" s="357"/>
      <c r="Z25" s="360"/>
      <c r="AB25" s="357"/>
      <c r="AC25" s="356"/>
      <c r="AD25" s="357"/>
      <c r="AE25" s="356"/>
      <c r="AF25" s="357"/>
      <c r="AG25" s="356"/>
      <c r="AI25" s="1"/>
      <c r="AJ25" s="15"/>
    </row>
    <row r="26" customFormat="false" ht="12.75" hidden="false" customHeight="false" outlineLevel="0" collapsed="false">
      <c r="A26" s="1" t="n">
        <v>37681</v>
      </c>
      <c r="B26" s="355" t="n">
        <v>34.75</v>
      </c>
      <c r="C26" s="356" t="n">
        <v>34</v>
      </c>
      <c r="D26" s="355" t="n">
        <v>34</v>
      </c>
      <c r="E26" s="356" t="n">
        <v>37</v>
      </c>
      <c r="F26" s="355" t="n">
        <v>36.5</v>
      </c>
      <c r="G26" s="356" t="n">
        <v>34.75</v>
      </c>
      <c r="H26" s="355"/>
      <c r="I26" s="356" t="n">
        <v>25</v>
      </c>
      <c r="J26" s="355"/>
      <c r="K26" s="356"/>
      <c r="L26" s="355"/>
      <c r="M26" s="356"/>
      <c r="N26" s="355"/>
      <c r="O26" s="356"/>
      <c r="Q26" s="355"/>
      <c r="R26" s="356" t="n">
        <v>45.1112964973639</v>
      </c>
      <c r="S26" s="357"/>
      <c r="T26" s="356"/>
      <c r="U26" s="358"/>
      <c r="V26" s="359"/>
      <c r="W26" s="358"/>
      <c r="X26" s="356"/>
      <c r="Y26" s="357"/>
      <c r="Z26" s="360"/>
      <c r="AB26" s="357"/>
      <c r="AC26" s="356"/>
      <c r="AD26" s="357"/>
      <c r="AE26" s="356"/>
      <c r="AF26" s="357"/>
      <c r="AG26" s="356"/>
      <c r="AI26" s="1"/>
      <c r="AJ26" s="15"/>
    </row>
    <row r="27" customFormat="false" ht="12.75" hidden="false" customHeight="false" outlineLevel="0" collapsed="false">
      <c r="A27" s="1" t="n">
        <v>37712</v>
      </c>
      <c r="B27" s="355" t="n">
        <v>34.25</v>
      </c>
      <c r="C27" s="356" t="n">
        <v>34.25</v>
      </c>
      <c r="D27" s="355" t="n">
        <v>31</v>
      </c>
      <c r="E27" s="356" t="n">
        <v>35</v>
      </c>
      <c r="F27" s="355" t="n">
        <v>36</v>
      </c>
      <c r="G27" s="356" t="n">
        <v>34.25</v>
      </c>
      <c r="H27" s="355"/>
      <c r="I27" s="356" t="n">
        <v>23.5</v>
      </c>
      <c r="J27" s="355"/>
      <c r="K27" s="356"/>
      <c r="L27" s="355"/>
      <c r="M27" s="356"/>
      <c r="N27" s="355"/>
      <c r="O27" s="356"/>
      <c r="Q27" s="355"/>
      <c r="R27" s="356" t="n">
        <v>42.9170753572129</v>
      </c>
      <c r="S27" s="357"/>
      <c r="T27" s="356"/>
      <c r="U27" s="358"/>
      <c r="V27" s="359"/>
      <c r="W27" s="358"/>
      <c r="X27" s="356"/>
      <c r="Y27" s="357"/>
      <c r="Z27" s="360"/>
      <c r="AB27" s="357"/>
      <c r="AC27" s="356"/>
      <c r="AD27" s="357"/>
      <c r="AE27" s="356"/>
      <c r="AF27" s="357"/>
      <c r="AG27" s="356"/>
      <c r="AI27" s="1"/>
      <c r="AJ27" s="15"/>
    </row>
    <row r="28" customFormat="false" ht="12.75" hidden="false" customHeight="false" outlineLevel="0" collapsed="false">
      <c r="A28" s="1" t="n">
        <v>37742</v>
      </c>
      <c r="B28" s="355" t="n">
        <v>34.25</v>
      </c>
      <c r="C28" s="356" t="n">
        <v>30.75</v>
      </c>
      <c r="D28" s="355" t="n">
        <v>27.5</v>
      </c>
      <c r="E28" s="356" t="n">
        <v>35</v>
      </c>
      <c r="F28" s="355" t="n">
        <v>36.5</v>
      </c>
      <c r="G28" s="356" t="n">
        <v>34.25</v>
      </c>
      <c r="H28" s="355"/>
      <c r="I28" s="356" t="n">
        <v>24.5</v>
      </c>
      <c r="J28" s="355"/>
      <c r="K28" s="356"/>
      <c r="L28" s="355"/>
      <c r="M28" s="356"/>
      <c r="N28" s="355"/>
      <c r="O28" s="356"/>
      <c r="Q28" s="355"/>
      <c r="R28" s="356" t="n">
        <v>43.0721472239942</v>
      </c>
      <c r="S28" s="357"/>
      <c r="T28" s="356"/>
      <c r="U28" s="358"/>
      <c r="V28" s="359"/>
      <c r="W28" s="358"/>
      <c r="X28" s="356"/>
      <c r="Y28" s="357"/>
      <c r="Z28" s="360"/>
      <c r="AB28" s="357"/>
      <c r="AC28" s="356"/>
      <c r="AD28" s="357"/>
      <c r="AE28" s="356"/>
      <c r="AF28" s="357"/>
      <c r="AG28" s="356"/>
      <c r="AI28" s="1"/>
      <c r="AJ28" s="15"/>
    </row>
    <row r="29" customFormat="false" ht="12.75" hidden="false" customHeight="false" outlineLevel="0" collapsed="false">
      <c r="A29" s="1" t="n">
        <v>37773</v>
      </c>
      <c r="B29" s="355" t="n">
        <v>38.75</v>
      </c>
      <c r="C29" s="356" t="n">
        <v>32</v>
      </c>
      <c r="D29" s="355" t="n">
        <v>28.75</v>
      </c>
      <c r="E29" s="356" t="n">
        <v>39.5</v>
      </c>
      <c r="F29" s="355" t="n">
        <v>41</v>
      </c>
      <c r="G29" s="356" t="n">
        <v>38.75</v>
      </c>
      <c r="H29" s="355"/>
      <c r="I29" s="356" t="n">
        <v>28.5</v>
      </c>
      <c r="J29" s="355"/>
      <c r="K29" s="356"/>
      <c r="L29" s="355"/>
      <c r="M29" s="356"/>
      <c r="N29" s="355"/>
      <c r="O29" s="356"/>
      <c r="Q29" s="355"/>
      <c r="R29" s="356" t="n">
        <v>43.5315659356225</v>
      </c>
      <c r="S29" s="357"/>
      <c r="T29" s="356"/>
      <c r="U29" s="358"/>
      <c r="V29" s="359"/>
      <c r="W29" s="358"/>
      <c r="X29" s="356"/>
      <c r="Y29" s="357"/>
      <c r="Z29" s="360"/>
      <c r="AB29" s="357"/>
      <c r="AC29" s="356"/>
      <c r="AD29" s="357"/>
      <c r="AE29" s="356"/>
      <c r="AF29" s="357"/>
      <c r="AG29" s="356"/>
      <c r="AI29" s="1"/>
      <c r="AJ29" s="15"/>
    </row>
    <row r="30" customFormat="false" ht="12.75" hidden="false" customHeight="false" outlineLevel="0" collapsed="false">
      <c r="A30" s="1" t="n">
        <v>37803</v>
      </c>
      <c r="B30" s="355" t="n">
        <v>53.25</v>
      </c>
      <c r="C30" s="356" t="n">
        <v>51.5</v>
      </c>
      <c r="D30" s="355" t="n">
        <v>47</v>
      </c>
      <c r="E30" s="356" t="n">
        <v>49.5</v>
      </c>
      <c r="F30" s="355" t="n">
        <v>55</v>
      </c>
      <c r="G30" s="356" t="n">
        <v>53.25</v>
      </c>
      <c r="H30" s="355"/>
      <c r="I30" s="356" t="n">
        <v>38.75</v>
      </c>
      <c r="J30" s="355"/>
      <c r="K30" s="356"/>
      <c r="L30" s="355"/>
      <c r="M30" s="356"/>
      <c r="N30" s="355"/>
      <c r="O30" s="356"/>
      <c r="Q30" s="355"/>
      <c r="R30" s="356" t="n">
        <v>43.9288768300445</v>
      </c>
      <c r="S30" s="357"/>
      <c r="T30" s="356"/>
      <c r="U30" s="358"/>
      <c r="V30" s="359"/>
      <c r="W30" s="358"/>
      <c r="X30" s="356"/>
      <c r="Y30" s="357"/>
      <c r="Z30" s="360"/>
      <c r="AB30" s="357"/>
      <c r="AC30" s="356"/>
      <c r="AD30" s="357"/>
      <c r="AE30" s="356"/>
      <c r="AF30" s="357"/>
      <c r="AG30" s="356"/>
      <c r="AI30" s="1"/>
      <c r="AJ30" s="15"/>
    </row>
    <row r="31" customFormat="false" ht="12.75" hidden="false" customHeight="false" outlineLevel="0" collapsed="false">
      <c r="A31" s="1" t="n">
        <v>37834</v>
      </c>
      <c r="B31" s="355" t="n">
        <v>59.75</v>
      </c>
      <c r="C31" s="356" t="n">
        <v>58.5</v>
      </c>
      <c r="D31" s="355" t="n">
        <v>55</v>
      </c>
      <c r="E31" s="356" t="n">
        <v>58.5</v>
      </c>
      <c r="F31" s="355" t="n">
        <v>61.25</v>
      </c>
      <c r="G31" s="356" t="n">
        <v>59.75</v>
      </c>
      <c r="H31" s="355"/>
      <c r="I31" s="356" t="n">
        <v>47.5</v>
      </c>
      <c r="J31" s="355"/>
      <c r="K31" s="356"/>
      <c r="L31" s="355"/>
      <c r="M31" s="356"/>
      <c r="N31" s="355"/>
      <c r="O31" s="356"/>
      <c r="Q31" s="355"/>
      <c r="R31" s="356" t="n">
        <v>44.3708081650914</v>
      </c>
      <c r="S31" s="357"/>
      <c r="T31" s="356"/>
      <c r="U31" s="358"/>
      <c r="V31" s="359"/>
      <c r="W31" s="358"/>
      <c r="X31" s="356"/>
      <c r="Y31" s="357"/>
      <c r="Z31" s="360"/>
      <c r="AB31" s="357"/>
      <c r="AC31" s="356"/>
      <c r="AD31" s="357"/>
      <c r="AE31" s="356"/>
      <c r="AF31" s="357"/>
      <c r="AG31" s="356"/>
      <c r="AI31" s="1"/>
      <c r="AJ31" s="15"/>
    </row>
    <row r="32" customFormat="false" ht="12.75" hidden="false" customHeight="false" outlineLevel="0" collapsed="false">
      <c r="A32" s="1" t="n">
        <v>37865</v>
      </c>
      <c r="B32" s="355" t="n">
        <v>47.25</v>
      </c>
      <c r="C32" s="356" t="n">
        <v>49</v>
      </c>
      <c r="D32" s="355" t="n">
        <v>45.5</v>
      </c>
      <c r="E32" s="356" t="n">
        <v>53.5</v>
      </c>
      <c r="F32" s="355" t="n">
        <v>48.25</v>
      </c>
      <c r="G32" s="356" t="n">
        <v>47.25</v>
      </c>
      <c r="H32" s="355"/>
      <c r="I32" s="356" t="n">
        <v>37.5</v>
      </c>
      <c r="J32" s="355"/>
      <c r="K32" s="356"/>
      <c r="L32" s="355"/>
      <c r="M32" s="356"/>
      <c r="N32" s="355"/>
      <c r="O32" s="356"/>
      <c r="Q32" s="355"/>
      <c r="R32" s="356" t="n">
        <v>44.4302841305816</v>
      </c>
      <c r="S32" s="357"/>
      <c r="T32" s="356"/>
      <c r="U32" s="358"/>
      <c r="V32" s="359"/>
      <c r="W32" s="358"/>
      <c r="X32" s="356"/>
      <c r="Y32" s="357"/>
      <c r="Z32" s="360"/>
      <c r="AB32" s="357"/>
      <c r="AC32" s="356"/>
      <c r="AD32" s="357"/>
      <c r="AE32" s="356"/>
      <c r="AF32" s="357"/>
      <c r="AG32" s="356"/>
      <c r="AI32" s="1"/>
      <c r="AJ32" s="15"/>
    </row>
    <row r="33" customFormat="false" ht="12.75" hidden="false" customHeight="false" outlineLevel="0" collapsed="false">
      <c r="A33" s="1" t="n">
        <v>37895</v>
      </c>
      <c r="B33" s="355" t="n">
        <v>36.75</v>
      </c>
      <c r="C33" s="356" t="n">
        <v>38.75</v>
      </c>
      <c r="D33" s="355" t="n">
        <v>39</v>
      </c>
      <c r="E33" s="356" t="n">
        <v>39.75</v>
      </c>
      <c r="F33" s="355" t="n">
        <v>38</v>
      </c>
      <c r="G33" s="356" t="n">
        <v>36.75</v>
      </c>
      <c r="H33" s="355"/>
      <c r="I33" s="356" t="n">
        <v>28</v>
      </c>
      <c r="J33" s="355"/>
      <c r="K33" s="356"/>
      <c r="L33" s="355"/>
      <c r="M33" s="356"/>
      <c r="N33" s="355"/>
      <c r="O33" s="356"/>
      <c r="Q33" s="355"/>
      <c r="R33" s="356" t="n">
        <v>44.6117589835763</v>
      </c>
      <c r="S33" s="357"/>
      <c r="T33" s="356"/>
      <c r="U33" s="358"/>
      <c r="V33" s="359"/>
      <c r="W33" s="358"/>
      <c r="X33" s="356"/>
      <c r="Y33" s="357"/>
      <c r="Z33" s="360"/>
      <c r="AB33" s="357"/>
      <c r="AC33" s="356"/>
      <c r="AD33" s="357"/>
      <c r="AE33" s="356"/>
      <c r="AF33" s="357"/>
      <c r="AG33" s="356"/>
      <c r="AI33" s="1"/>
      <c r="AJ33" s="15"/>
    </row>
    <row r="34" customFormat="false" ht="12.75" hidden="false" customHeight="false" outlineLevel="0" collapsed="false">
      <c r="A34" s="1" t="n">
        <v>37926</v>
      </c>
      <c r="B34" s="355" t="n">
        <v>35.25</v>
      </c>
      <c r="C34" s="356" t="n">
        <v>34.75</v>
      </c>
      <c r="D34" s="355" t="n">
        <v>35</v>
      </c>
      <c r="E34" s="356" t="n">
        <v>37</v>
      </c>
      <c r="F34" s="355" t="n">
        <v>38.25</v>
      </c>
      <c r="G34" s="356" t="n">
        <v>35.25</v>
      </c>
      <c r="H34" s="355"/>
      <c r="I34" s="356" t="n">
        <v>25.5</v>
      </c>
      <c r="J34" s="355"/>
      <c r="K34" s="356"/>
      <c r="L34" s="355"/>
      <c r="M34" s="356"/>
      <c r="N34" s="355"/>
      <c r="O34" s="356"/>
      <c r="Q34" s="355"/>
      <c r="R34" s="356" t="n">
        <v>47.9801891180888</v>
      </c>
      <c r="S34" s="357"/>
      <c r="T34" s="356"/>
      <c r="U34" s="358"/>
      <c r="V34" s="359"/>
      <c r="W34" s="358"/>
      <c r="X34" s="356"/>
      <c r="Y34" s="357"/>
      <c r="Z34" s="360"/>
      <c r="AB34" s="357"/>
      <c r="AC34" s="356"/>
      <c r="AD34" s="357"/>
      <c r="AE34" s="356"/>
      <c r="AF34" s="357"/>
      <c r="AG34" s="356"/>
      <c r="AI34" s="1"/>
      <c r="AJ34" s="15"/>
    </row>
    <row r="35" customFormat="false" ht="12.75" hidden="false" customHeight="false" outlineLevel="0" collapsed="false">
      <c r="A35" s="1" t="n">
        <v>37956</v>
      </c>
      <c r="B35" s="355" t="n">
        <v>35.25</v>
      </c>
      <c r="C35" s="356" t="n">
        <v>37.25</v>
      </c>
      <c r="D35" s="355" t="n">
        <v>37.5</v>
      </c>
      <c r="E35" s="356" t="n">
        <v>40.25</v>
      </c>
      <c r="F35" s="355" t="n">
        <v>39</v>
      </c>
      <c r="G35" s="356" t="n">
        <v>35.25</v>
      </c>
      <c r="H35" s="355"/>
      <c r="I35" s="356" t="n">
        <v>29</v>
      </c>
      <c r="J35" s="355"/>
      <c r="K35" s="356"/>
      <c r="L35" s="355"/>
      <c r="M35" s="356"/>
      <c r="N35" s="355"/>
      <c r="O35" s="356"/>
      <c r="Q35" s="355"/>
      <c r="R35" s="356" t="n">
        <v>50.3691135251501</v>
      </c>
      <c r="S35" s="357"/>
      <c r="T35" s="356"/>
      <c r="U35" s="358"/>
      <c r="V35" s="359"/>
      <c r="W35" s="358"/>
      <c r="X35" s="356"/>
      <c r="Y35" s="357"/>
      <c r="Z35" s="360"/>
      <c r="AB35" s="357"/>
      <c r="AC35" s="356"/>
      <c r="AD35" s="357"/>
      <c r="AE35" s="356"/>
      <c r="AF35" s="357"/>
      <c r="AG35" s="356"/>
      <c r="AI35" s="1"/>
      <c r="AJ35" s="15"/>
    </row>
    <row r="36" customFormat="false" ht="12.75" hidden="false" customHeight="false" outlineLevel="0" collapsed="false">
      <c r="A36" s="1" t="n">
        <v>37987</v>
      </c>
      <c r="B36" s="355" t="n">
        <v>36.23</v>
      </c>
      <c r="C36" s="356" t="n">
        <v>40.27</v>
      </c>
      <c r="D36" s="355" t="n">
        <v>40.1</v>
      </c>
      <c r="E36" s="356" t="n">
        <v>40.75</v>
      </c>
      <c r="F36" s="355" t="n">
        <v>40.15</v>
      </c>
      <c r="G36" s="356" t="n">
        <v>36.23</v>
      </c>
      <c r="H36" s="355"/>
      <c r="I36" s="356" t="n">
        <v>19.25</v>
      </c>
      <c r="J36" s="355"/>
      <c r="K36" s="356"/>
      <c r="L36" s="355"/>
      <c r="M36" s="356"/>
      <c r="N36" s="355"/>
      <c r="O36" s="356"/>
      <c r="Q36" s="355"/>
      <c r="R36" s="356" t="n">
        <v>46.2058919565391</v>
      </c>
      <c r="S36" s="357"/>
      <c r="T36" s="356"/>
      <c r="U36" s="358"/>
      <c r="V36" s="359"/>
      <c r="W36" s="358"/>
      <c r="X36" s="356"/>
      <c r="Y36" s="357"/>
      <c r="Z36" s="360"/>
      <c r="AB36" s="357"/>
      <c r="AC36" s="356"/>
      <c r="AD36" s="357"/>
      <c r="AE36" s="356"/>
      <c r="AF36" s="357"/>
      <c r="AG36" s="356"/>
      <c r="AI36" s="1"/>
      <c r="AJ36" s="15"/>
    </row>
    <row r="37" customFormat="false" ht="12.75" hidden="false" customHeight="false" outlineLevel="0" collapsed="false">
      <c r="A37" s="1" t="n">
        <v>38018</v>
      </c>
      <c r="B37" s="355" t="n">
        <v>35.8</v>
      </c>
      <c r="C37" s="356" t="n">
        <v>38.98</v>
      </c>
      <c r="D37" s="355" t="n">
        <v>38.81</v>
      </c>
      <c r="E37" s="356" t="n">
        <v>39.89</v>
      </c>
      <c r="F37" s="355" t="n">
        <v>38.87</v>
      </c>
      <c r="G37" s="356" t="n">
        <v>35.8</v>
      </c>
      <c r="H37" s="355"/>
      <c r="I37" s="356" t="n">
        <v>21.5</v>
      </c>
      <c r="J37" s="355"/>
      <c r="K37" s="356"/>
      <c r="L37" s="355"/>
      <c r="M37" s="356"/>
      <c r="N37" s="355"/>
      <c r="O37" s="356"/>
      <c r="Q37" s="355"/>
      <c r="R37" s="356" t="n">
        <v>44.6167460235348</v>
      </c>
      <c r="S37" s="357"/>
      <c r="T37" s="356"/>
      <c r="U37" s="358"/>
      <c r="V37" s="359"/>
      <c r="W37" s="358"/>
      <c r="X37" s="356"/>
      <c r="Y37" s="357"/>
      <c r="Z37" s="360"/>
      <c r="AB37" s="357"/>
      <c r="AC37" s="356"/>
      <c r="AD37" s="357"/>
      <c r="AE37" s="356"/>
      <c r="AF37" s="357"/>
      <c r="AG37" s="356"/>
      <c r="AI37" s="1"/>
      <c r="AJ37" s="15"/>
    </row>
    <row r="38" customFormat="false" ht="12.75" hidden="false" customHeight="false" outlineLevel="0" collapsed="false">
      <c r="A38" s="1" t="n">
        <v>38047</v>
      </c>
      <c r="B38" s="355" t="n">
        <v>35.8</v>
      </c>
      <c r="C38" s="356" t="n">
        <v>35.32</v>
      </c>
      <c r="D38" s="355" t="n">
        <v>34.95</v>
      </c>
      <c r="E38" s="356" t="n">
        <v>38.17</v>
      </c>
      <c r="F38" s="355" t="n">
        <v>37.58</v>
      </c>
      <c r="G38" s="356" t="n">
        <v>35.8</v>
      </c>
      <c r="H38" s="355"/>
      <c r="I38" s="356" t="n">
        <v>18.5</v>
      </c>
      <c r="J38" s="355"/>
      <c r="K38" s="356"/>
      <c r="L38" s="355"/>
      <c r="M38" s="356"/>
      <c r="N38" s="355"/>
      <c r="O38" s="356"/>
      <c r="Q38" s="355"/>
      <c r="R38" s="356" t="n">
        <v>42.5872627588728</v>
      </c>
      <c r="S38" s="357"/>
      <c r="T38" s="356"/>
      <c r="U38" s="358"/>
      <c r="V38" s="359"/>
      <c r="W38" s="358"/>
      <c r="X38" s="356"/>
      <c r="Y38" s="357"/>
      <c r="Z38" s="360"/>
      <c r="AB38" s="357"/>
      <c r="AC38" s="356"/>
      <c r="AD38" s="357"/>
      <c r="AE38" s="356"/>
      <c r="AF38" s="357"/>
      <c r="AG38" s="356"/>
      <c r="AI38" s="1"/>
      <c r="AJ38" s="15"/>
    </row>
    <row r="39" customFormat="false" ht="12.75" hidden="false" customHeight="false" outlineLevel="0" collapsed="false">
      <c r="A39" s="1" t="n">
        <v>38078</v>
      </c>
      <c r="B39" s="355" t="n">
        <v>35.37</v>
      </c>
      <c r="C39" s="356" t="n">
        <v>35.54</v>
      </c>
      <c r="D39" s="355" t="n">
        <v>32.38</v>
      </c>
      <c r="E39" s="356" t="n">
        <v>36.45</v>
      </c>
      <c r="F39" s="355" t="n">
        <v>37.16</v>
      </c>
      <c r="G39" s="356" t="n">
        <v>35.37</v>
      </c>
      <c r="H39" s="355"/>
      <c r="I39" s="356" t="n">
        <v>26.5</v>
      </c>
      <c r="J39" s="355"/>
      <c r="K39" s="356"/>
      <c r="L39" s="355"/>
      <c r="M39" s="356"/>
      <c r="N39" s="355"/>
      <c r="O39" s="356"/>
      <c r="Q39" s="355"/>
      <c r="R39" s="356" t="n">
        <v>39.7624752445201</v>
      </c>
      <c r="S39" s="357"/>
      <c r="T39" s="356"/>
      <c r="U39" s="358"/>
      <c r="V39" s="359"/>
      <c r="W39" s="358"/>
      <c r="X39" s="356"/>
      <c r="Y39" s="357"/>
      <c r="Z39" s="360"/>
      <c r="AB39" s="357"/>
      <c r="AC39" s="356"/>
      <c r="AD39" s="357"/>
      <c r="AE39" s="356"/>
      <c r="AF39" s="357"/>
      <c r="AG39" s="356"/>
      <c r="AI39" s="1"/>
      <c r="AJ39" s="15"/>
    </row>
    <row r="40" customFormat="false" ht="12.75" hidden="false" customHeight="false" outlineLevel="0" collapsed="false">
      <c r="A40" s="1" t="n">
        <v>38108</v>
      </c>
      <c r="B40" s="355" t="n">
        <v>35.37</v>
      </c>
      <c r="C40" s="356" t="n">
        <v>32.53</v>
      </c>
      <c r="D40" s="355" t="n">
        <v>29.38</v>
      </c>
      <c r="E40" s="356" t="n">
        <v>36.45</v>
      </c>
      <c r="F40" s="355" t="n">
        <v>37.59</v>
      </c>
      <c r="G40" s="356" t="n">
        <v>35.37</v>
      </c>
      <c r="H40" s="355"/>
      <c r="I40" s="356" t="n">
        <v>26.5</v>
      </c>
      <c r="J40" s="355"/>
      <c r="K40" s="356"/>
      <c r="L40" s="355"/>
      <c r="M40" s="356"/>
      <c r="N40" s="355"/>
      <c r="O40" s="356"/>
      <c r="Q40" s="355"/>
      <c r="R40" s="356" t="n">
        <v>39.6927354415643</v>
      </c>
      <c r="S40" s="357"/>
      <c r="T40" s="356"/>
      <c r="U40" s="358"/>
      <c r="V40" s="359"/>
      <c r="W40" s="358"/>
      <c r="X40" s="356"/>
      <c r="Y40" s="357"/>
      <c r="Z40" s="360"/>
      <c r="AB40" s="357"/>
      <c r="AC40" s="356"/>
      <c r="AD40" s="357"/>
      <c r="AE40" s="356"/>
      <c r="AF40" s="357"/>
      <c r="AG40" s="356"/>
      <c r="AI40" s="1"/>
      <c r="AJ40" s="15"/>
    </row>
    <row r="41" customFormat="false" ht="12.75" hidden="false" customHeight="false" outlineLevel="0" collapsed="false">
      <c r="A41" s="1" t="n">
        <v>38139</v>
      </c>
      <c r="B41" s="355" t="n">
        <v>39.23</v>
      </c>
      <c r="C41" s="356" t="n">
        <v>33.6</v>
      </c>
      <c r="D41" s="355" t="n">
        <v>30.45</v>
      </c>
      <c r="E41" s="356" t="n">
        <v>40.32</v>
      </c>
      <c r="F41" s="355" t="n">
        <v>41.44</v>
      </c>
      <c r="G41" s="356" t="n">
        <v>39.23</v>
      </c>
      <c r="H41" s="355"/>
      <c r="I41" s="356" t="n">
        <v>32.5</v>
      </c>
      <c r="J41" s="355"/>
      <c r="K41" s="356"/>
      <c r="L41" s="355"/>
      <c r="M41" s="356"/>
      <c r="N41" s="355"/>
      <c r="O41" s="356"/>
      <c r="Q41" s="355"/>
      <c r="R41" s="356" t="n">
        <v>40.2141595324054</v>
      </c>
      <c r="S41" s="357"/>
      <c r="T41" s="356"/>
      <c r="U41" s="358"/>
      <c r="V41" s="359"/>
      <c r="W41" s="358"/>
      <c r="X41" s="356"/>
      <c r="Y41" s="357"/>
      <c r="Z41" s="360"/>
      <c r="AB41" s="357"/>
      <c r="AC41" s="356"/>
      <c r="AD41" s="357"/>
      <c r="AE41" s="356"/>
      <c r="AF41" s="357"/>
      <c r="AG41" s="356"/>
      <c r="AI41" s="1"/>
      <c r="AJ41" s="15"/>
    </row>
    <row r="42" customFormat="false" ht="12.75" hidden="false" customHeight="false" outlineLevel="0" collapsed="false">
      <c r="A42" s="1" t="n">
        <v>38169</v>
      </c>
      <c r="B42" s="355" t="n">
        <v>51.64</v>
      </c>
      <c r="C42" s="356" t="n">
        <v>50.39</v>
      </c>
      <c r="D42" s="355" t="n">
        <v>46.11</v>
      </c>
      <c r="E42" s="356" t="n">
        <v>48.91</v>
      </c>
      <c r="F42" s="355" t="n">
        <v>53.41</v>
      </c>
      <c r="G42" s="356" t="n">
        <v>51.64</v>
      </c>
      <c r="H42" s="355"/>
      <c r="I42" s="356" t="n">
        <v>36.5</v>
      </c>
      <c r="J42" s="355"/>
      <c r="K42" s="356"/>
      <c r="L42" s="355"/>
      <c r="M42" s="356"/>
      <c r="N42" s="355"/>
      <c r="O42" s="356"/>
      <c r="Q42" s="355"/>
      <c r="R42" s="356" t="n">
        <v>40.8335788242368</v>
      </c>
      <c r="S42" s="357"/>
      <c r="T42" s="356"/>
      <c r="U42" s="358"/>
      <c r="V42" s="359"/>
      <c r="W42" s="358"/>
      <c r="X42" s="356"/>
      <c r="Y42" s="357"/>
      <c r="Z42" s="360"/>
      <c r="AB42" s="357"/>
      <c r="AC42" s="356"/>
      <c r="AD42" s="357"/>
      <c r="AE42" s="356"/>
      <c r="AF42" s="357"/>
      <c r="AG42" s="356"/>
      <c r="AI42" s="1"/>
      <c r="AJ42" s="15"/>
    </row>
    <row r="43" customFormat="false" ht="12.75" hidden="false" customHeight="false" outlineLevel="0" collapsed="false">
      <c r="A43" s="1" t="n">
        <v>38200</v>
      </c>
      <c r="B43" s="355" t="n">
        <v>57.21</v>
      </c>
      <c r="C43" s="356" t="n">
        <v>56.41</v>
      </c>
      <c r="D43" s="355" t="n">
        <v>52.97</v>
      </c>
      <c r="E43" s="356" t="n">
        <v>56.65</v>
      </c>
      <c r="F43" s="355" t="n">
        <v>58.75</v>
      </c>
      <c r="G43" s="356" t="n">
        <v>57.21</v>
      </c>
      <c r="H43" s="355"/>
      <c r="I43" s="356" t="n">
        <v>45.5</v>
      </c>
      <c r="J43" s="355"/>
      <c r="K43" s="356"/>
      <c r="L43" s="355"/>
      <c r="M43" s="356"/>
      <c r="N43" s="355"/>
      <c r="O43" s="356"/>
      <c r="Q43" s="355"/>
      <c r="R43" s="356" t="n">
        <v>41.3588145214032</v>
      </c>
      <c r="S43" s="357"/>
      <c r="T43" s="356"/>
      <c r="U43" s="358"/>
      <c r="V43" s="359"/>
      <c r="W43" s="358"/>
      <c r="X43" s="356"/>
      <c r="Y43" s="357"/>
      <c r="Z43" s="360"/>
      <c r="AB43" s="357"/>
      <c r="AC43" s="356"/>
      <c r="AD43" s="357"/>
      <c r="AE43" s="356"/>
      <c r="AF43" s="357"/>
      <c r="AG43" s="356"/>
      <c r="AI43" s="1"/>
      <c r="AJ43" s="15"/>
    </row>
    <row r="44" customFormat="false" ht="12.75" hidden="false" customHeight="false" outlineLevel="0" collapsed="false">
      <c r="A44" s="1" t="n">
        <v>38231</v>
      </c>
      <c r="B44" s="355" t="n">
        <v>46.51</v>
      </c>
      <c r="C44" s="356" t="n">
        <v>48.24</v>
      </c>
      <c r="D44" s="355" t="n">
        <v>44.82</v>
      </c>
      <c r="E44" s="356" t="n">
        <v>52.35</v>
      </c>
      <c r="F44" s="355" t="n">
        <v>47.64</v>
      </c>
      <c r="G44" s="356" t="n">
        <v>46.51</v>
      </c>
      <c r="H44" s="355"/>
      <c r="I44" s="356" t="n">
        <v>29.25</v>
      </c>
      <c r="J44" s="355"/>
      <c r="K44" s="356"/>
      <c r="L44" s="355"/>
      <c r="M44" s="356"/>
      <c r="N44" s="355"/>
      <c r="O44" s="356"/>
      <c r="Q44" s="355"/>
      <c r="R44" s="356" t="n">
        <v>41.2785519739517</v>
      </c>
      <c r="S44" s="357"/>
      <c r="T44" s="356"/>
      <c r="U44" s="358"/>
      <c r="V44" s="359"/>
      <c r="W44" s="358"/>
      <c r="X44" s="356"/>
      <c r="Y44" s="357"/>
      <c r="Z44" s="360"/>
      <c r="AB44" s="357"/>
      <c r="AC44" s="356"/>
      <c r="AD44" s="357"/>
      <c r="AE44" s="356"/>
      <c r="AF44" s="357"/>
      <c r="AG44" s="356"/>
      <c r="AI44" s="1"/>
      <c r="AJ44" s="15"/>
    </row>
    <row r="45" customFormat="false" ht="12.75" hidden="false" customHeight="false" outlineLevel="0" collapsed="false">
      <c r="A45" s="1" t="n">
        <v>38261</v>
      </c>
      <c r="B45" s="355" t="n">
        <v>37.52</v>
      </c>
      <c r="C45" s="356" t="n">
        <v>39.42</v>
      </c>
      <c r="D45" s="355" t="n">
        <v>39.25</v>
      </c>
      <c r="E45" s="356" t="n">
        <v>40.54</v>
      </c>
      <c r="F45" s="355" t="n">
        <v>38.88</v>
      </c>
      <c r="G45" s="356" t="n">
        <v>37.52</v>
      </c>
      <c r="H45" s="355"/>
      <c r="I45" s="356" t="n">
        <v>30.5</v>
      </c>
      <c r="J45" s="355"/>
      <c r="K45" s="356"/>
      <c r="L45" s="355"/>
      <c r="M45" s="356"/>
      <c r="N45" s="355"/>
      <c r="O45" s="356"/>
      <c r="Q45" s="355"/>
      <c r="R45" s="356" t="n">
        <v>41.2828268012634</v>
      </c>
      <c r="S45" s="357"/>
      <c r="T45" s="356"/>
      <c r="U45" s="358"/>
      <c r="V45" s="359"/>
      <c r="W45" s="358"/>
      <c r="X45" s="356"/>
      <c r="Y45" s="357"/>
      <c r="Z45" s="360"/>
      <c r="AB45" s="357"/>
      <c r="AC45" s="356"/>
      <c r="AD45" s="357"/>
      <c r="AE45" s="356"/>
      <c r="AF45" s="357"/>
      <c r="AG45" s="356"/>
      <c r="AI45" s="1"/>
      <c r="AJ45" s="15"/>
    </row>
    <row r="46" customFormat="false" ht="12.75" hidden="false" customHeight="false" outlineLevel="0" collapsed="false">
      <c r="A46" s="1" t="n">
        <v>38292</v>
      </c>
      <c r="B46" s="355" t="n">
        <v>36.23</v>
      </c>
      <c r="C46" s="356" t="n">
        <v>35.98</v>
      </c>
      <c r="D46" s="355" t="n">
        <v>35.82</v>
      </c>
      <c r="E46" s="356" t="n">
        <v>38</v>
      </c>
      <c r="F46" s="355" t="n">
        <v>39.09</v>
      </c>
      <c r="G46" s="356" t="n">
        <v>36.23</v>
      </c>
      <c r="H46" s="355"/>
      <c r="I46" s="356" t="n">
        <v>26</v>
      </c>
      <c r="J46" s="355"/>
      <c r="K46" s="356"/>
      <c r="L46" s="355"/>
      <c r="M46" s="356"/>
      <c r="N46" s="355"/>
      <c r="O46" s="356"/>
      <c r="Q46" s="355"/>
      <c r="R46" s="356" t="n">
        <v>44.1722488382865</v>
      </c>
      <c r="S46" s="357"/>
      <c r="T46" s="356"/>
      <c r="U46" s="358"/>
      <c r="V46" s="359"/>
      <c r="W46" s="358"/>
      <c r="X46" s="356"/>
      <c r="Y46" s="357"/>
      <c r="Z46" s="360"/>
      <c r="AB46" s="357"/>
      <c r="AC46" s="356"/>
      <c r="AD46" s="357"/>
      <c r="AE46" s="356"/>
      <c r="AF46" s="357"/>
      <c r="AG46" s="356"/>
      <c r="AI46" s="1"/>
      <c r="AJ46" s="15"/>
    </row>
    <row r="47" customFormat="false" ht="12.75" hidden="false" customHeight="false" outlineLevel="0" collapsed="false">
      <c r="A47" s="1" t="n">
        <v>38322</v>
      </c>
      <c r="B47" s="355" t="n">
        <v>36.23</v>
      </c>
      <c r="C47" s="356" t="n">
        <v>38.13</v>
      </c>
      <c r="D47" s="355" t="n">
        <v>37.96</v>
      </c>
      <c r="E47" s="356" t="n">
        <v>40.97</v>
      </c>
      <c r="F47" s="355" t="n">
        <v>39.73</v>
      </c>
      <c r="G47" s="356" t="n">
        <v>36.23</v>
      </c>
      <c r="H47" s="355"/>
      <c r="I47" s="356" t="n">
        <v>28.75</v>
      </c>
      <c r="J47" s="355"/>
      <c r="K47" s="356"/>
      <c r="L47" s="355"/>
      <c r="M47" s="356"/>
      <c r="N47" s="355"/>
      <c r="O47" s="356"/>
      <c r="Q47" s="355"/>
      <c r="R47" s="356" t="n">
        <v>46.2538587203945</v>
      </c>
      <c r="S47" s="357"/>
      <c r="T47" s="356"/>
      <c r="U47" s="358"/>
      <c r="V47" s="359"/>
      <c r="W47" s="358"/>
      <c r="X47" s="356"/>
      <c r="Y47" s="357"/>
      <c r="Z47" s="360"/>
      <c r="AB47" s="357"/>
      <c r="AC47" s="356"/>
      <c r="AD47" s="357"/>
      <c r="AE47" s="356"/>
      <c r="AF47" s="357"/>
      <c r="AG47" s="356"/>
      <c r="AI47" s="1"/>
      <c r="AJ47" s="15"/>
    </row>
    <row r="48" customFormat="false" ht="12.75" hidden="false" customHeight="false" outlineLevel="0" collapsed="false">
      <c r="A48" s="1" t="n">
        <v>38353</v>
      </c>
      <c r="B48" s="355" t="n">
        <v>37.1</v>
      </c>
      <c r="C48" s="356" t="n">
        <v>40.76</v>
      </c>
      <c r="D48" s="355" t="n">
        <v>40.23</v>
      </c>
      <c r="E48" s="356" t="n">
        <v>41.45</v>
      </c>
      <c r="F48" s="355" t="n">
        <v>40.79</v>
      </c>
      <c r="G48" s="356" t="n">
        <v>37.1</v>
      </c>
      <c r="H48" s="355"/>
      <c r="I48" s="356" t="n">
        <v>19.25</v>
      </c>
      <c r="J48" s="355"/>
      <c r="K48" s="356"/>
      <c r="L48" s="355"/>
      <c r="M48" s="356"/>
      <c r="N48" s="355"/>
      <c r="O48" s="356"/>
      <c r="Q48" s="355"/>
      <c r="R48" s="356" t="n">
        <v>44.883129588323</v>
      </c>
      <c r="S48" s="357"/>
      <c r="T48" s="356"/>
      <c r="U48" s="358"/>
      <c r="V48" s="359"/>
      <c r="W48" s="358"/>
      <c r="X48" s="356"/>
      <c r="Y48" s="357"/>
      <c r="Z48" s="360"/>
      <c r="AB48" s="357"/>
      <c r="AC48" s="356"/>
      <c r="AD48" s="357"/>
      <c r="AE48" s="356"/>
      <c r="AF48" s="357"/>
      <c r="AG48" s="356"/>
      <c r="AI48" s="1"/>
      <c r="AJ48" s="15"/>
    </row>
    <row r="49" customFormat="false" ht="12.75" hidden="false" customHeight="false" outlineLevel="0" collapsed="false">
      <c r="A49" s="1" t="n">
        <v>38384</v>
      </c>
      <c r="B49" s="355" t="n">
        <v>36.74</v>
      </c>
      <c r="C49" s="356" t="n">
        <v>39.66</v>
      </c>
      <c r="D49" s="355" t="n">
        <v>39.13</v>
      </c>
      <c r="E49" s="356" t="n">
        <v>40.71</v>
      </c>
      <c r="F49" s="355" t="n">
        <v>39.69</v>
      </c>
      <c r="G49" s="356" t="n">
        <v>36.74</v>
      </c>
      <c r="H49" s="355"/>
      <c r="I49" s="356" t="n">
        <v>21.5</v>
      </c>
      <c r="J49" s="355"/>
      <c r="K49" s="356"/>
      <c r="L49" s="355"/>
      <c r="M49" s="356"/>
      <c r="N49" s="355"/>
      <c r="O49" s="356"/>
      <c r="Q49" s="355"/>
      <c r="R49" s="356" t="n">
        <v>43.3784635411227</v>
      </c>
      <c r="S49" s="357"/>
      <c r="T49" s="356"/>
      <c r="U49" s="358"/>
      <c r="V49" s="359"/>
      <c r="W49" s="358"/>
      <c r="X49" s="356"/>
      <c r="Y49" s="357"/>
      <c r="Z49" s="360"/>
      <c r="AB49" s="357"/>
      <c r="AC49" s="356"/>
      <c r="AD49" s="357"/>
      <c r="AE49" s="356"/>
      <c r="AF49" s="357"/>
      <c r="AG49" s="356"/>
      <c r="AI49" s="1"/>
      <c r="AJ49" s="15"/>
    </row>
    <row r="50" customFormat="false" ht="12.75" hidden="false" customHeight="false" outlineLevel="0" collapsed="false">
      <c r="A50" s="1" t="n">
        <v>38412</v>
      </c>
      <c r="B50" s="355" t="n">
        <v>36.74</v>
      </c>
      <c r="C50" s="356" t="n">
        <v>36.52</v>
      </c>
      <c r="D50" s="355" t="n">
        <v>35.82</v>
      </c>
      <c r="E50" s="356" t="n">
        <v>39.24</v>
      </c>
      <c r="F50" s="355" t="n">
        <v>38.6</v>
      </c>
      <c r="G50" s="356" t="n">
        <v>36.74</v>
      </c>
      <c r="H50" s="355"/>
      <c r="I50" s="356" t="n">
        <v>18.5</v>
      </c>
      <c r="J50" s="355"/>
      <c r="K50" s="356"/>
      <c r="L50" s="355"/>
      <c r="M50" s="356"/>
      <c r="N50" s="355"/>
      <c r="O50" s="356"/>
      <c r="Q50" s="355"/>
      <c r="R50" s="356" t="n">
        <v>41.4584225030393</v>
      </c>
      <c r="S50" s="357"/>
      <c r="T50" s="356"/>
      <c r="U50" s="358"/>
      <c r="V50" s="359"/>
      <c r="W50" s="358"/>
      <c r="X50" s="356"/>
      <c r="Y50" s="357"/>
      <c r="Z50" s="360"/>
      <c r="AB50" s="357"/>
      <c r="AC50" s="356"/>
      <c r="AD50" s="357"/>
      <c r="AE50" s="356"/>
      <c r="AF50" s="357"/>
      <c r="AG50" s="356"/>
      <c r="AI50" s="1"/>
      <c r="AJ50" s="15"/>
    </row>
    <row r="51" customFormat="false" ht="12.75" hidden="false" customHeight="false" outlineLevel="0" collapsed="false">
      <c r="A51" s="1" t="n">
        <v>38443</v>
      </c>
      <c r="B51" s="355" t="n">
        <v>36.37</v>
      </c>
      <c r="C51" s="356" t="n">
        <v>36.71</v>
      </c>
      <c r="D51" s="355" t="n">
        <v>33.61</v>
      </c>
      <c r="E51" s="356" t="n">
        <v>37.76</v>
      </c>
      <c r="F51" s="355" t="n">
        <v>38.23</v>
      </c>
      <c r="G51" s="356" t="n">
        <v>36.37</v>
      </c>
      <c r="H51" s="355"/>
      <c r="I51" s="356" t="n">
        <v>25.5</v>
      </c>
      <c r="J51" s="355"/>
      <c r="K51" s="356"/>
      <c r="L51" s="355"/>
      <c r="M51" s="356"/>
      <c r="N51" s="355"/>
      <c r="O51" s="356"/>
      <c r="Q51" s="355"/>
      <c r="R51" s="356" t="n">
        <v>38.6571818093595</v>
      </c>
      <c r="S51" s="357"/>
      <c r="T51" s="356"/>
      <c r="U51" s="358"/>
      <c r="V51" s="359"/>
      <c r="W51" s="358"/>
      <c r="X51" s="356"/>
      <c r="Y51" s="357"/>
      <c r="Z51" s="360"/>
      <c r="AB51" s="357"/>
      <c r="AC51" s="356"/>
      <c r="AD51" s="357"/>
      <c r="AE51" s="356"/>
      <c r="AF51" s="357"/>
      <c r="AG51" s="356"/>
      <c r="AI51" s="1"/>
      <c r="AJ51" s="15"/>
    </row>
    <row r="52" customFormat="false" ht="12.75" hidden="false" customHeight="false" outlineLevel="0" collapsed="false">
      <c r="A52" s="1" t="n">
        <v>38473</v>
      </c>
      <c r="B52" s="355" t="n">
        <v>36.37</v>
      </c>
      <c r="C52" s="356" t="n">
        <v>34.12</v>
      </c>
      <c r="D52" s="355" t="n">
        <v>31.04</v>
      </c>
      <c r="E52" s="356" t="n">
        <v>37.76</v>
      </c>
      <c r="F52" s="355" t="n">
        <v>38.6</v>
      </c>
      <c r="G52" s="356" t="n">
        <v>36.37</v>
      </c>
      <c r="H52" s="355"/>
      <c r="I52" s="356" t="n">
        <v>25.5</v>
      </c>
      <c r="J52" s="355"/>
      <c r="K52" s="356"/>
      <c r="L52" s="355"/>
      <c r="M52" s="356"/>
      <c r="N52" s="355"/>
      <c r="O52" s="356"/>
      <c r="Q52" s="355"/>
      <c r="R52" s="356" t="n">
        <v>38.5903925029295</v>
      </c>
      <c r="S52" s="357"/>
      <c r="T52" s="356"/>
      <c r="U52" s="358"/>
      <c r="V52" s="359"/>
      <c r="W52" s="358"/>
      <c r="X52" s="356"/>
      <c r="Y52" s="357"/>
      <c r="Z52" s="360"/>
      <c r="AB52" s="357"/>
      <c r="AC52" s="356"/>
      <c r="AD52" s="357"/>
      <c r="AE52" s="356"/>
      <c r="AF52" s="357"/>
      <c r="AG52" s="356"/>
      <c r="AI52" s="1"/>
      <c r="AJ52" s="15"/>
    </row>
    <row r="53" customFormat="false" ht="12.75" hidden="false" customHeight="false" outlineLevel="0" collapsed="false">
      <c r="A53" s="1" t="n">
        <v>38504</v>
      </c>
      <c r="B53" s="355" t="n">
        <v>39.67</v>
      </c>
      <c r="C53" s="356" t="n">
        <v>35.05</v>
      </c>
      <c r="D53" s="355" t="n">
        <v>31.96</v>
      </c>
      <c r="E53" s="356" t="n">
        <v>41.09</v>
      </c>
      <c r="F53" s="355" t="n">
        <v>41.89</v>
      </c>
      <c r="G53" s="356" t="n">
        <v>39.67</v>
      </c>
      <c r="H53" s="355"/>
      <c r="I53" s="356" t="n">
        <v>30.5</v>
      </c>
      <c r="J53" s="355"/>
      <c r="K53" s="356"/>
      <c r="L53" s="355"/>
      <c r="M53" s="356"/>
      <c r="N53" s="355"/>
      <c r="O53" s="356"/>
      <c r="Q53" s="355"/>
      <c r="R53" s="356" t="n">
        <v>39.082492171001</v>
      </c>
      <c r="S53" s="357"/>
      <c r="T53" s="356"/>
      <c r="U53" s="358"/>
      <c r="V53" s="359"/>
      <c r="W53" s="358"/>
      <c r="X53" s="356"/>
      <c r="Y53" s="357"/>
      <c r="Z53" s="360"/>
      <c r="AB53" s="357"/>
      <c r="AC53" s="356"/>
      <c r="AD53" s="357"/>
      <c r="AE53" s="356"/>
      <c r="AF53" s="357"/>
      <c r="AG53" s="356"/>
      <c r="AI53" s="1"/>
      <c r="AJ53" s="15"/>
    </row>
    <row r="54" customFormat="false" ht="12.75" hidden="false" customHeight="false" outlineLevel="0" collapsed="false">
      <c r="A54" s="1" t="n">
        <v>38534</v>
      </c>
      <c r="B54" s="355" t="n">
        <v>50.31</v>
      </c>
      <c r="C54" s="356" t="n">
        <v>49.5</v>
      </c>
      <c r="D54" s="355" t="n">
        <v>45.39</v>
      </c>
      <c r="E54" s="356" t="n">
        <v>48.47</v>
      </c>
      <c r="F54" s="355" t="n">
        <v>52.14</v>
      </c>
      <c r="G54" s="356" t="n">
        <v>50.31</v>
      </c>
      <c r="H54" s="355"/>
      <c r="I54" s="356" t="n">
        <v>27.5</v>
      </c>
      <c r="J54" s="355"/>
      <c r="K54" s="356"/>
      <c r="L54" s="355"/>
      <c r="M54" s="356"/>
      <c r="N54" s="355"/>
      <c r="O54" s="356"/>
      <c r="Q54" s="355"/>
      <c r="R54" s="356" t="n">
        <v>39.6673826144914</v>
      </c>
      <c r="S54" s="357"/>
      <c r="T54" s="356"/>
      <c r="U54" s="358"/>
      <c r="V54" s="359"/>
      <c r="W54" s="358"/>
      <c r="X54" s="356"/>
      <c r="Y54" s="357"/>
      <c r="Z54" s="360"/>
      <c r="AB54" s="357"/>
      <c r="AC54" s="356"/>
      <c r="AD54" s="357"/>
      <c r="AE54" s="356"/>
      <c r="AF54" s="357"/>
      <c r="AG54" s="356"/>
      <c r="AI54" s="1"/>
      <c r="AJ54" s="15"/>
    </row>
    <row r="55" customFormat="false" ht="12.75" hidden="false" customHeight="false" outlineLevel="0" collapsed="false">
      <c r="A55" s="1" t="n">
        <v>38565</v>
      </c>
      <c r="B55" s="355" t="n">
        <v>55.08</v>
      </c>
      <c r="C55" s="356" t="n">
        <v>54.69</v>
      </c>
      <c r="D55" s="355" t="n">
        <v>51.27</v>
      </c>
      <c r="E55" s="356" t="n">
        <v>55.11</v>
      </c>
      <c r="F55" s="355" t="n">
        <v>56.72</v>
      </c>
      <c r="G55" s="356" t="n">
        <v>55.08</v>
      </c>
      <c r="H55" s="355"/>
      <c r="I55" s="356" t="n">
        <v>36.5</v>
      </c>
      <c r="J55" s="355"/>
      <c r="K55" s="356"/>
      <c r="L55" s="355"/>
      <c r="M55" s="356"/>
      <c r="N55" s="355"/>
      <c r="O55" s="356"/>
      <c r="Q55" s="355"/>
      <c r="R55" s="356" t="n">
        <v>40.1630611472559</v>
      </c>
      <c r="S55" s="357"/>
      <c r="T55" s="356"/>
      <c r="U55" s="358"/>
      <c r="V55" s="359"/>
      <c r="W55" s="358"/>
      <c r="X55" s="356"/>
      <c r="Y55" s="357"/>
      <c r="Z55" s="360"/>
      <c r="AB55" s="357"/>
      <c r="AC55" s="356"/>
      <c r="AD55" s="357"/>
      <c r="AE55" s="356"/>
      <c r="AF55" s="357"/>
      <c r="AG55" s="356"/>
      <c r="AI55" s="1"/>
      <c r="AJ55" s="15"/>
    </row>
    <row r="56" customFormat="false" ht="12.75" hidden="false" customHeight="false" outlineLevel="0" collapsed="false">
      <c r="A56" s="1" t="n">
        <v>38596</v>
      </c>
      <c r="B56" s="355" t="n">
        <v>45.91</v>
      </c>
      <c r="C56" s="356" t="n">
        <v>47.66</v>
      </c>
      <c r="D56" s="355" t="n">
        <v>44.29</v>
      </c>
      <c r="E56" s="356" t="n">
        <v>51.42</v>
      </c>
      <c r="F56" s="355" t="n">
        <v>47.2</v>
      </c>
      <c r="G56" s="356" t="n">
        <v>45.91</v>
      </c>
      <c r="H56" s="355"/>
      <c r="I56" s="356" t="n">
        <v>23.25</v>
      </c>
      <c r="J56" s="355"/>
      <c r="K56" s="356"/>
      <c r="L56" s="355"/>
      <c r="M56" s="356"/>
      <c r="N56" s="355"/>
      <c r="O56" s="356"/>
      <c r="Q56" s="355"/>
      <c r="R56" s="356" t="n">
        <v>40.0865295023784</v>
      </c>
      <c r="S56" s="357"/>
      <c r="T56" s="356"/>
      <c r="U56" s="358"/>
      <c r="V56" s="359"/>
      <c r="W56" s="358"/>
      <c r="X56" s="356"/>
      <c r="Y56" s="357"/>
      <c r="Z56" s="360"/>
      <c r="AB56" s="357"/>
      <c r="AC56" s="356"/>
      <c r="AD56" s="357"/>
      <c r="AE56" s="356"/>
      <c r="AF56" s="357"/>
      <c r="AG56" s="356"/>
      <c r="AI56" s="1"/>
      <c r="AJ56" s="15"/>
    </row>
    <row r="57" customFormat="false" ht="12.75" hidden="false" customHeight="false" outlineLevel="0" collapsed="false">
      <c r="A57" s="1" t="n">
        <v>38626</v>
      </c>
      <c r="B57" s="355" t="n">
        <v>38.21</v>
      </c>
      <c r="C57" s="356" t="n">
        <v>40.07</v>
      </c>
      <c r="D57" s="355" t="n">
        <v>39.5</v>
      </c>
      <c r="E57" s="356" t="n">
        <v>41.27</v>
      </c>
      <c r="F57" s="355" t="n">
        <v>39.7</v>
      </c>
      <c r="G57" s="356" t="n">
        <v>38.21</v>
      </c>
      <c r="H57" s="355"/>
      <c r="I57" s="356" t="n">
        <v>27.5</v>
      </c>
      <c r="J57" s="355"/>
      <c r="K57" s="356"/>
      <c r="L57" s="355"/>
      <c r="M57" s="356"/>
      <c r="N57" s="355"/>
      <c r="O57" s="356"/>
      <c r="Q57" s="355"/>
      <c r="R57" s="356" t="n">
        <v>40.0891218550246</v>
      </c>
      <c r="S57" s="357"/>
      <c r="T57" s="356"/>
      <c r="U57" s="358"/>
      <c r="V57" s="359"/>
      <c r="W57" s="358"/>
      <c r="X57" s="356"/>
      <c r="Y57" s="357"/>
      <c r="Z57" s="360"/>
      <c r="AB57" s="357"/>
      <c r="AC57" s="356"/>
      <c r="AD57" s="357"/>
      <c r="AE57" s="356"/>
      <c r="AF57" s="357"/>
      <c r="AG57" s="356"/>
      <c r="AI57" s="1"/>
      <c r="AJ57" s="15"/>
    </row>
    <row r="58" customFormat="false" ht="12.75" hidden="false" customHeight="false" outlineLevel="0" collapsed="false">
      <c r="A58" s="1" t="n">
        <v>38657</v>
      </c>
      <c r="B58" s="355" t="n">
        <v>37.11</v>
      </c>
      <c r="C58" s="356" t="n">
        <v>37.11</v>
      </c>
      <c r="D58" s="355" t="n">
        <v>36.56</v>
      </c>
      <c r="E58" s="356" t="n">
        <v>38.92</v>
      </c>
      <c r="F58" s="355" t="n">
        <v>39.88</v>
      </c>
      <c r="G58" s="356" t="n">
        <v>37.11</v>
      </c>
      <c r="H58" s="355"/>
      <c r="I58" s="356" t="n">
        <v>23.5</v>
      </c>
      <c r="J58" s="355"/>
      <c r="K58" s="356"/>
      <c r="L58" s="355"/>
      <c r="M58" s="356"/>
      <c r="N58" s="355"/>
      <c r="O58" s="356"/>
      <c r="Q58" s="355"/>
      <c r="R58" s="356" t="n">
        <v>42.8911605068813</v>
      </c>
      <c r="S58" s="357"/>
      <c r="T58" s="356"/>
      <c r="U58" s="358"/>
      <c r="V58" s="359"/>
      <c r="W58" s="358"/>
      <c r="X58" s="356"/>
      <c r="Y58" s="357"/>
      <c r="Z58" s="360"/>
      <c r="AB58" s="357"/>
      <c r="AC58" s="356"/>
      <c r="AD58" s="357"/>
      <c r="AE58" s="356"/>
      <c r="AF58" s="357"/>
      <c r="AG58" s="356"/>
      <c r="AI58" s="1"/>
      <c r="AJ58" s="15"/>
    </row>
    <row r="59" customFormat="false" ht="12.75" hidden="false" customHeight="false" outlineLevel="0" collapsed="false">
      <c r="A59" s="1" t="n">
        <v>38687</v>
      </c>
      <c r="B59" s="355" t="n">
        <v>37.11</v>
      </c>
      <c r="C59" s="356" t="n">
        <v>38.97</v>
      </c>
      <c r="D59" s="355" t="n">
        <v>38.4</v>
      </c>
      <c r="E59" s="356" t="n">
        <v>41.64</v>
      </c>
      <c r="F59" s="355" t="n">
        <v>40.43</v>
      </c>
      <c r="G59" s="356" t="n">
        <v>37.11</v>
      </c>
      <c r="H59" s="355"/>
      <c r="I59" s="356" t="n">
        <v>26.25</v>
      </c>
      <c r="J59" s="355"/>
      <c r="K59" s="356"/>
      <c r="L59" s="355"/>
      <c r="M59" s="356"/>
      <c r="N59" s="355"/>
      <c r="O59" s="356"/>
      <c r="Q59" s="355"/>
      <c r="R59" s="356" t="n">
        <v>44.8743342814254</v>
      </c>
      <c r="S59" s="357"/>
      <c r="T59" s="356"/>
      <c r="U59" s="358"/>
      <c r="V59" s="359"/>
      <c r="W59" s="358"/>
      <c r="X59" s="356"/>
      <c r="Y59" s="357"/>
      <c r="Z59" s="360"/>
      <c r="AB59" s="357"/>
      <c r="AC59" s="356"/>
      <c r="AD59" s="357"/>
      <c r="AE59" s="356"/>
      <c r="AF59" s="357"/>
      <c r="AG59" s="356"/>
      <c r="AI59" s="1"/>
      <c r="AJ59" s="15"/>
    </row>
    <row r="60" customFormat="false" ht="12.75" hidden="false" customHeight="false" outlineLevel="0" collapsed="false">
      <c r="A60" s="1" t="n">
        <v>38718</v>
      </c>
      <c r="B60" s="355" t="n">
        <v>37.9</v>
      </c>
      <c r="C60" s="356" t="n">
        <v>41.51</v>
      </c>
      <c r="D60" s="355" t="n">
        <v>40.46</v>
      </c>
      <c r="E60" s="356" t="n">
        <v>41.99</v>
      </c>
      <c r="F60" s="355" t="n">
        <v>41.33</v>
      </c>
      <c r="G60" s="356" t="n">
        <v>37.9</v>
      </c>
      <c r="H60" s="355"/>
      <c r="I60" s="356" t="n">
        <v>19.5</v>
      </c>
      <c r="J60" s="355"/>
      <c r="K60" s="356"/>
      <c r="L60" s="355"/>
      <c r="M60" s="356"/>
      <c r="N60" s="355"/>
      <c r="O60" s="356"/>
      <c r="Q60" s="355"/>
      <c r="R60" s="356" t="n">
        <v>42.1086764062146</v>
      </c>
      <c r="S60" s="357"/>
      <c r="T60" s="356"/>
      <c r="U60" s="358"/>
      <c r="V60" s="359"/>
      <c r="W60" s="358"/>
      <c r="X60" s="356"/>
      <c r="Y60" s="357"/>
      <c r="Z60" s="360"/>
      <c r="AB60" s="357"/>
      <c r="AC60" s="356"/>
      <c r="AD60" s="357"/>
      <c r="AE60" s="356"/>
      <c r="AF60" s="357"/>
      <c r="AG60" s="356"/>
      <c r="AI60" s="1"/>
      <c r="AJ60" s="15"/>
    </row>
    <row r="61" customFormat="false" ht="12.75" hidden="false" customHeight="false" outlineLevel="0" collapsed="false">
      <c r="A61" s="1" t="n">
        <v>38749</v>
      </c>
      <c r="B61" s="355" t="n">
        <v>37.58</v>
      </c>
      <c r="C61" s="356" t="n">
        <v>40.5</v>
      </c>
      <c r="D61" s="355" t="n">
        <v>39.46</v>
      </c>
      <c r="E61" s="356" t="n">
        <v>41.32</v>
      </c>
      <c r="F61" s="355" t="n">
        <v>40.39</v>
      </c>
      <c r="G61" s="356" t="n">
        <v>37.58</v>
      </c>
      <c r="H61" s="355"/>
      <c r="I61" s="356" t="n">
        <v>21.75</v>
      </c>
      <c r="J61" s="355"/>
      <c r="K61" s="356"/>
      <c r="L61" s="355"/>
      <c r="M61" s="356"/>
      <c r="N61" s="355"/>
      <c r="O61" s="356"/>
      <c r="Q61" s="355"/>
      <c r="R61" s="356" t="n">
        <v>40.7583774568076</v>
      </c>
      <c r="S61" s="357"/>
      <c r="T61" s="356"/>
      <c r="U61" s="358"/>
      <c r="V61" s="359"/>
      <c r="W61" s="358"/>
      <c r="X61" s="356"/>
      <c r="Y61" s="357"/>
      <c r="Z61" s="360"/>
      <c r="AB61" s="357"/>
      <c r="AC61" s="356"/>
      <c r="AD61" s="357"/>
      <c r="AE61" s="356"/>
      <c r="AF61" s="357"/>
      <c r="AG61" s="356"/>
      <c r="AI61" s="1"/>
      <c r="AJ61" s="15"/>
    </row>
    <row r="62" customFormat="false" ht="12.75" hidden="false" customHeight="false" outlineLevel="0" collapsed="false">
      <c r="A62" s="1" t="n">
        <v>38777</v>
      </c>
      <c r="B62" s="355" t="n">
        <v>37.58</v>
      </c>
      <c r="C62" s="356" t="n">
        <v>37.62</v>
      </c>
      <c r="D62" s="355" t="n">
        <v>36.45</v>
      </c>
      <c r="E62" s="356" t="n">
        <v>39.98</v>
      </c>
      <c r="F62" s="355" t="n">
        <v>39.46</v>
      </c>
      <c r="G62" s="356" t="n">
        <v>37.58</v>
      </c>
      <c r="H62" s="355"/>
      <c r="I62" s="356" t="n">
        <v>18.75</v>
      </c>
      <c r="J62" s="355"/>
      <c r="K62" s="356"/>
      <c r="L62" s="355"/>
      <c r="M62" s="356"/>
      <c r="N62" s="355"/>
      <c r="O62" s="356"/>
      <c r="Q62" s="355"/>
      <c r="R62" s="356" t="n">
        <v>39.0246886059222</v>
      </c>
      <c r="S62" s="357"/>
      <c r="T62" s="356"/>
      <c r="U62" s="358"/>
      <c r="V62" s="359"/>
      <c r="W62" s="358"/>
      <c r="X62" s="356"/>
      <c r="Y62" s="357"/>
      <c r="Z62" s="360"/>
      <c r="AB62" s="357"/>
      <c r="AC62" s="356"/>
      <c r="AD62" s="357"/>
      <c r="AE62" s="356"/>
      <c r="AF62" s="357"/>
      <c r="AG62" s="356"/>
      <c r="AI62" s="1"/>
      <c r="AJ62" s="15"/>
    </row>
    <row r="63" customFormat="false" ht="12.75" hidden="false" customHeight="false" outlineLevel="0" collapsed="false">
      <c r="A63" s="1" t="n">
        <v>38808</v>
      </c>
      <c r="B63" s="355" t="n">
        <v>37.27</v>
      </c>
      <c r="C63" s="356" t="n">
        <v>37.8</v>
      </c>
      <c r="D63" s="355" t="n">
        <v>34.45</v>
      </c>
      <c r="E63" s="356" t="n">
        <v>38.64</v>
      </c>
      <c r="F63" s="355" t="n">
        <v>39.15</v>
      </c>
      <c r="G63" s="356" t="n">
        <v>37.27</v>
      </c>
      <c r="H63" s="355"/>
      <c r="I63" s="356" t="n">
        <v>25.75</v>
      </c>
      <c r="J63" s="355"/>
      <c r="K63" s="356"/>
      <c r="L63" s="355"/>
      <c r="M63" s="356"/>
      <c r="N63" s="355"/>
      <c r="O63" s="356"/>
      <c r="Q63" s="355"/>
      <c r="R63" s="356" t="n">
        <v>36.422114971065</v>
      </c>
      <c r="S63" s="357"/>
      <c r="T63" s="356"/>
      <c r="U63" s="358"/>
      <c r="V63" s="359"/>
      <c r="W63" s="358"/>
      <c r="X63" s="356"/>
      <c r="Y63" s="357"/>
      <c r="Z63" s="360"/>
      <c r="AB63" s="357"/>
      <c r="AC63" s="356"/>
      <c r="AD63" s="357"/>
      <c r="AE63" s="356"/>
      <c r="AF63" s="357"/>
      <c r="AG63" s="356"/>
      <c r="AI63" s="1"/>
      <c r="AJ63" s="15"/>
    </row>
    <row r="64" customFormat="false" ht="12.75" hidden="false" customHeight="false" outlineLevel="0" collapsed="false">
      <c r="A64" s="1" t="n">
        <v>38838</v>
      </c>
      <c r="B64" s="355" t="n">
        <v>37.27</v>
      </c>
      <c r="C64" s="356" t="n">
        <v>35.43</v>
      </c>
      <c r="D64" s="355" t="n">
        <v>32.11</v>
      </c>
      <c r="E64" s="356" t="n">
        <v>38.64</v>
      </c>
      <c r="F64" s="355" t="n">
        <v>39.46</v>
      </c>
      <c r="G64" s="356" t="n">
        <v>37.27</v>
      </c>
      <c r="H64" s="355"/>
      <c r="I64" s="356" t="n">
        <v>25.75</v>
      </c>
      <c r="J64" s="355"/>
      <c r="K64" s="356"/>
      <c r="L64" s="355"/>
      <c r="M64" s="356"/>
      <c r="N64" s="355"/>
      <c r="O64" s="356"/>
      <c r="Q64" s="355"/>
      <c r="R64" s="356" t="n">
        <v>36.379418742768</v>
      </c>
      <c r="S64" s="357"/>
      <c r="T64" s="356"/>
      <c r="U64" s="358"/>
      <c r="V64" s="359"/>
      <c r="W64" s="358"/>
      <c r="X64" s="356"/>
      <c r="Y64" s="357"/>
      <c r="Z64" s="360"/>
      <c r="AB64" s="357"/>
      <c r="AC64" s="356"/>
      <c r="AD64" s="357"/>
      <c r="AE64" s="356"/>
      <c r="AF64" s="357"/>
      <c r="AG64" s="356"/>
      <c r="AI64" s="1"/>
      <c r="AJ64" s="15"/>
    </row>
    <row r="65" customFormat="false" ht="12.75" hidden="false" customHeight="false" outlineLevel="0" collapsed="false">
      <c r="A65" s="1" t="n">
        <v>38869</v>
      </c>
      <c r="B65" s="355" t="n">
        <v>40.1</v>
      </c>
      <c r="C65" s="356" t="n">
        <v>36.29</v>
      </c>
      <c r="D65" s="355" t="n">
        <v>32.95</v>
      </c>
      <c r="E65" s="356" t="n">
        <v>41.66</v>
      </c>
      <c r="F65" s="355" t="n">
        <v>42.28</v>
      </c>
      <c r="G65" s="356" t="n">
        <v>40.1</v>
      </c>
      <c r="H65" s="355"/>
      <c r="I65" s="356" t="n">
        <v>30.75</v>
      </c>
      <c r="J65" s="355"/>
      <c r="K65" s="356"/>
      <c r="L65" s="355"/>
      <c r="M65" s="356"/>
      <c r="N65" s="355"/>
      <c r="O65" s="356"/>
      <c r="Q65" s="355"/>
      <c r="R65" s="356" t="n">
        <v>36.8504742223811</v>
      </c>
      <c r="S65" s="357"/>
      <c r="T65" s="356"/>
      <c r="U65" s="358"/>
      <c r="V65" s="359"/>
      <c r="W65" s="358"/>
      <c r="X65" s="356"/>
      <c r="Y65" s="357"/>
      <c r="Z65" s="360"/>
      <c r="AB65" s="357"/>
      <c r="AC65" s="356"/>
      <c r="AD65" s="357"/>
      <c r="AE65" s="356"/>
      <c r="AF65" s="357"/>
      <c r="AG65" s="356"/>
      <c r="AI65" s="1"/>
      <c r="AJ65" s="15"/>
    </row>
    <row r="66" customFormat="false" ht="12.75" hidden="false" customHeight="false" outlineLevel="0" collapsed="false">
      <c r="A66" s="1" t="n">
        <v>38899</v>
      </c>
      <c r="B66" s="355" t="n">
        <v>49.21</v>
      </c>
      <c r="C66" s="356" t="n">
        <v>49.54</v>
      </c>
      <c r="D66" s="355" t="n">
        <v>45.14</v>
      </c>
      <c r="E66" s="356" t="n">
        <v>48.37</v>
      </c>
      <c r="F66" s="355" t="n">
        <v>51.04</v>
      </c>
      <c r="G66" s="356" t="n">
        <v>49.21</v>
      </c>
      <c r="H66" s="355"/>
      <c r="I66" s="356" t="n">
        <v>27.75</v>
      </c>
      <c r="J66" s="355"/>
      <c r="K66" s="356"/>
      <c r="L66" s="355"/>
      <c r="M66" s="356"/>
      <c r="N66" s="355"/>
      <c r="O66" s="356"/>
      <c r="Q66" s="355"/>
      <c r="R66" s="356" t="n">
        <v>37.4054105171605</v>
      </c>
      <c r="S66" s="357"/>
      <c r="T66" s="356"/>
      <c r="U66" s="358"/>
      <c r="V66" s="359"/>
      <c r="W66" s="358"/>
      <c r="X66" s="356"/>
      <c r="Y66" s="357"/>
      <c r="Z66" s="360"/>
      <c r="AB66" s="357"/>
      <c r="AC66" s="356"/>
      <c r="AD66" s="357"/>
      <c r="AE66" s="356"/>
      <c r="AF66" s="357"/>
      <c r="AG66" s="356"/>
      <c r="AI66" s="1"/>
      <c r="AJ66" s="15"/>
    </row>
    <row r="67" customFormat="false" ht="12.75" hidden="false" customHeight="false" outlineLevel="0" collapsed="false">
      <c r="A67" s="1" t="n">
        <v>38930</v>
      </c>
      <c r="B67" s="355" t="n">
        <v>53.29</v>
      </c>
      <c r="C67" s="356" t="n">
        <v>54.3</v>
      </c>
      <c r="D67" s="355" t="n">
        <v>50.49</v>
      </c>
      <c r="E67" s="356" t="n">
        <v>54.4</v>
      </c>
      <c r="F67" s="355" t="n">
        <v>54.95</v>
      </c>
      <c r="G67" s="356" t="n">
        <v>53.29</v>
      </c>
      <c r="H67" s="355"/>
      <c r="I67" s="356" t="n">
        <v>36.75</v>
      </c>
      <c r="J67" s="355"/>
      <c r="K67" s="356"/>
      <c r="L67" s="355"/>
      <c r="M67" s="356"/>
      <c r="N67" s="355"/>
      <c r="O67" s="356"/>
      <c r="Q67" s="355"/>
      <c r="R67" s="356" t="n">
        <v>37.8784905282969</v>
      </c>
      <c r="S67" s="357"/>
      <c r="T67" s="356"/>
      <c r="U67" s="358"/>
      <c r="V67" s="359"/>
      <c r="W67" s="358"/>
      <c r="X67" s="356"/>
      <c r="Y67" s="357"/>
      <c r="Z67" s="360"/>
      <c r="AB67" s="357"/>
      <c r="AC67" s="356"/>
      <c r="AD67" s="357"/>
      <c r="AE67" s="356"/>
      <c r="AF67" s="357"/>
      <c r="AG67" s="356"/>
      <c r="AI67" s="1"/>
      <c r="AJ67" s="15"/>
    </row>
    <row r="68" customFormat="false" ht="12.75" hidden="false" customHeight="false" outlineLevel="0" collapsed="false">
      <c r="A68" s="1" t="n">
        <v>38961</v>
      </c>
      <c r="B68" s="355" t="n">
        <v>45.44</v>
      </c>
      <c r="C68" s="356" t="n">
        <v>47.86</v>
      </c>
      <c r="D68" s="355" t="n">
        <v>44.14</v>
      </c>
      <c r="E68" s="356" t="n">
        <v>51.05</v>
      </c>
      <c r="F68" s="355" t="n">
        <v>46.82</v>
      </c>
      <c r="G68" s="356" t="n">
        <v>45.44</v>
      </c>
      <c r="H68" s="355"/>
      <c r="I68" s="356" t="n">
        <v>23.5</v>
      </c>
      <c r="J68" s="355"/>
      <c r="K68" s="356"/>
      <c r="L68" s="355"/>
      <c r="M68" s="356"/>
      <c r="N68" s="355"/>
      <c r="O68" s="356"/>
      <c r="Q68" s="355"/>
      <c r="R68" s="356" t="n">
        <v>37.8271453481083</v>
      </c>
      <c r="S68" s="357"/>
      <c r="T68" s="356"/>
      <c r="U68" s="358"/>
      <c r="V68" s="359"/>
      <c r="W68" s="358"/>
      <c r="X68" s="356"/>
      <c r="Y68" s="357"/>
      <c r="Z68" s="360"/>
      <c r="AB68" s="357"/>
      <c r="AC68" s="356"/>
      <c r="AD68" s="357"/>
      <c r="AE68" s="356"/>
      <c r="AF68" s="357"/>
      <c r="AG68" s="356"/>
      <c r="AI68" s="1"/>
      <c r="AJ68" s="15"/>
    </row>
    <row r="69" customFormat="false" ht="12.75" hidden="false" customHeight="false" outlineLevel="0" collapsed="false">
      <c r="A69" s="1" t="n">
        <v>38991</v>
      </c>
      <c r="B69" s="355" t="n">
        <v>38.85</v>
      </c>
      <c r="C69" s="356" t="n">
        <v>40.9</v>
      </c>
      <c r="D69" s="355" t="n">
        <v>39.8</v>
      </c>
      <c r="E69" s="356" t="n">
        <v>41.83</v>
      </c>
      <c r="F69" s="355" t="n">
        <v>40.4</v>
      </c>
      <c r="G69" s="356" t="n">
        <v>38.85</v>
      </c>
      <c r="H69" s="355"/>
      <c r="I69" s="356" t="n">
        <v>27.75</v>
      </c>
      <c r="J69" s="355"/>
      <c r="K69" s="356"/>
      <c r="L69" s="355"/>
      <c r="M69" s="356"/>
      <c r="N69" s="355"/>
      <c r="O69" s="356"/>
      <c r="Q69" s="355"/>
      <c r="R69" s="356" t="n">
        <v>37.84728963498</v>
      </c>
      <c r="S69" s="357"/>
      <c r="T69" s="356"/>
      <c r="U69" s="358"/>
      <c r="V69" s="359"/>
      <c r="W69" s="358"/>
      <c r="X69" s="356"/>
      <c r="Y69" s="357"/>
      <c r="Z69" s="360"/>
      <c r="AB69" s="357"/>
      <c r="AC69" s="356"/>
      <c r="AD69" s="357"/>
      <c r="AE69" s="356"/>
      <c r="AF69" s="357"/>
      <c r="AG69" s="356"/>
      <c r="AI69" s="1"/>
      <c r="AJ69" s="15"/>
    </row>
    <row r="70" customFormat="false" ht="12.75" hidden="false" customHeight="false" outlineLevel="0" collapsed="false">
      <c r="A70" s="1" t="n">
        <v>39022</v>
      </c>
      <c r="B70" s="355" t="n">
        <v>37.91</v>
      </c>
      <c r="C70" s="356" t="n">
        <v>38.2</v>
      </c>
      <c r="D70" s="355" t="n">
        <v>37.13</v>
      </c>
      <c r="E70" s="356" t="n">
        <v>39.58</v>
      </c>
      <c r="F70" s="355" t="n">
        <v>40.56</v>
      </c>
      <c r="G70" s="356" t="n">
        <v>37.91</v>
      </c>
      <c r="H70" s="355"/>
      <c r="I70" s="356" t="n">
        <v>23.75</v>
      </c>
      <c r="J70" s="355"/>
      <c r="K70" s="356"/>
      <c r="L70" s="355"/>
      <c r="M70" s="356"/>
      <c r="N70" s="355"/>
      <c r="O70" s="356"/>
      <c r="Q70" s="355"/>
      <c r="R70" s="356" t="n">
        <v>40.4889285456803</v>
      </c>
      <c r="S70" s="357"/>
      <c r="T70" s="356"/>
      <c r="U70" s="358"/>
      <c r="V70" s="359"/>
      <c r="W70" s="358"/>
      <c r="X70" s="356"/>
      <c r="Y70" s="357"/>
      <c r="Z70" s="360"/>
      <c r="AB70" s="357"/>
      <c r="AC70" s="356"/>
      <c r="AD70" s="357"/>
      <c r="AE70" s="356"/>
      <c r="AF70" s="357"/>
      <c r="AG70" s="356"/>
      <c r="AI70" s="1"/>
      <c r="AJ70" s="15"/>
    </row>
    <row r="71" customFormat="false" ht="12.75" hidden="false" customHeight="false" outlineLevel="0" collapsed="false">
      <c r="A71" s="1" t="n">
        <v>39052</v>
      </c>
      <c r="B71" s="355" t="n">
        <v>37.91</v>
      </c>
      <c r="C71" s="356" t="n">
        <v>39.9</v>
      </c>
      <c r="D71" s="355" t="n">
        <v>38.8</v>
      </c>
      <c r="E71" s="356" t="n">
        <v>42.17</v>
      </c>
      <c r="F71" s="355" t="n">
        <v>41.03</v>
      </c>
      <c r="G71" s="356" t="n">
        <v>37.91</v>
      </c>
      <c r="H71" s="355"/>
      <c r="I71" s="356" t="n">
        <v>26.5</v>
      </c>
      <c r="J71" s="355"/>
      <c r="K71" s="356"/>
      <c r="L71" s="355"/>
      <c r="M71" s="356"/>
      <c r="N71" s="355"/>
      <c r="O71" s="356"/>
      <c r="Q71" s="355"/>
      <c r="R71" s="356" t="n">
        <v>42.3105234766389</v>
      </c>
      <c r="S71" s="357"/>
      <c r="T71" s="356"/>
      <c r="U71" s="358"/>
      <c r="V71" s="359"/>
      <c r="W71" s="358"/>
      <c r="X71" s="356"/>
      <c r="Y71" s="357"/>
      <c r="Z71" s="360"/>
      <c r="AB71" s="357"/>
      <c r="AC71" s="356"/>
      <c r="AD71" s="357"/>
      <c r="AE71" s="356"/>
      <c r="AF71" s="357"/>
      <c r="AG71" s="356"/>
      <c r="AI71" s="1"/>
      <c r="AJ71" s="15"/>
    </row>
    <row r="72" customFormat="false" ht="12.75" hidden="false" customHeight="false" outlineLevel="0" collapsed="false">
      <c r="A72" s="1" t="n">
        <v>39083</v>
      </c>
      <c r="B72" s="355" t="n">
        <v>38.47</v>
      </c>
      <c r="C72" s="356" t="n">
        <v>42.46</v>
      </c>
      <c r="D72" s="355" t="n">
        <v>40.58</v>
      </c>
      <c r="E72" s="356" t="n">
        <v>42.47</v>
      </c>
      <c r="F72" s="355" t="n">
        <v>41.74</v>
      </c>
      <c r="G72" s="356" t="n">
        <v>38.47</v>
      </c>
      <c r="H72" s="355"/>
      <c r="I72" s="356" t="n">
        <v>28.85</v>
      </c>
      <c r="J72" s="355"/>
      <c r="K72" s="356"/>
      <c r="L72" s="355"/>
      <c r="M72" s="356"/>
      <c r="N72" s="355"/>
      <c r="O72" s="356"/>
      <c r="Q72" s="355"/>
      <c r="R72" s="356" t="n">
        <v>43.4213376052151</v>
      </c>
      <c r="S72" s="357"/>
      <c r="T72" s="356"/>
      <c r="U72" s="358"/>
      <c r="V72" s="359"/>
      <c r="W72" s="358"/>
      <c r="X72" s="356"/>
      <c r="Y72" s="357"/>
      <c r="Z72" s="360"/>
      <c r="AB72" s="357"/>
      <c r="AC72" s="356"/>
      <c r="AD72" s="357"/>
      <c r="AE72" s="356"/>
      <c r="AF72" s="357"/>
      <c r="AG72" s="356"/>
      <c r="AI72" s="1"/>
      <c r="AJ72" s="15"/>
    </row>
    <row r="73" customFormat="false" ht="12.75" hidden="false" customHeight="false" outlineLevel="0" collapsed="false">
      <c r="A73" s="1" t="n">
        <v>39114</v>
      </c>
      <c r="B73" s="355" t="n">
        <v>38.19</v>
      </c>
      <c r="C73" s="356" t="n">
        <v>41.54</v>
      </c>
      <c r="D73" s="355" t="n">
        <v>39.68</v>
      </c>
      <c r="E73" s="356" t="n">
        <v>41.86</v>
      </c>
      <c r="F73" s="355" t="n">
        <v>40.9</v>
      </c>
      <c r="G73" s="356" t="n">
        <v>38.19</v>
      </c>
      <c r="H73" s="355"/>
      <c r="I73" s="356" t="n">
        <v>31.1</v>
      </c>
      <c r="J73" s="355"/>
      <c r="K73" s="356"/>
      <c r="L73" s="355"/>
      <c r="M73" s="356"/>
      <c r="N73" s="355"/>
      <c r="O73" s="356"/>
      <c r="Q73" s="355"/>
      <c r="R73" s="356" t="n">
        <v>42.0513867718194</v>
      </c>
      <c r="S73" s="357"/>
      <c r="T73" s="356"/>
      <c r="U73" s="358"/>
      <c r="V73" s="359"/>
      <c r="W73" s="358"/>
      <c r="X73" s="356"/>
      <c r="Y73" s="357"/>
      <c r="Z73" s="360"/>
      <c r="AB73" s="357"/>
      <c r="AC73" s="356"/>
      <c r="AD73" s="357"/>
      <c r="AE73" s="356"/>
      <c r="AF73" s="357"/>
      <c r="AG73" s="356"/>
      <c r="AI73" s="1"/>
      <c r="AJ73" s="15"/>
    </row>
    <row r="74" customFormat="false" ht="12.75" hidden="false" customHeight="false" outlineLevel="0" collapsed="false">
      <c r="A74" s="1" t="n">
        <v>39142</v>
      </c>
      <c r="B74" s="355" t="n">
        <v>38.19</v>
      </c>
      <c r="C74" s="356" t="n">
        <v>38.89</v>
      </c>
      <c r="D74" s="355" t="n">
        <v>36.96</v>
      </c>
      <c r="E74" s="356" t="n">
        <v>40.65</v>
      </c>
      <c r="F74" s="355" t="n">
        <v>40.05</v>
      </c>
      <c r="G74" s="356" t="n">
        <v>38.19</v>
      </c>
      <c r="H74" s="355"/>
      <c r="I74" s="356" t="n">
        <v>28.1</v>
      </c>
      <c r="J74" s="355"/>
      <c r="K74" s="356"/>
      <c r="L74" s="355"/>
      <c r="M74" s="356"/>
      <c r="N74" s="355"/>
      <c r="O74" s="356"/>
      <c r="Q74" s="355"/>
      <c r="R74" s="356" t="n">
        <v>40.2979834679494</v>
      </c>
      <c r="S74" s="357"/>
      <c r="T74" s="356"/>
      <c r="U74" s="358"/>
      <c r="V74" s="359"/>
      <c r="W74" s="358"/>
      <c r="X74" s="356"/>
      <c r="Y74" s="357"/>
      <c r="Z74" s="360"/>
      <c r="AB74" s="357"/>
      <c r="AC74" s="356"/>
      <c r="AD74" s="357"/>
      <c r="AE74" s="356"/>
      <c r="AF74" s="357"/>
      <c r="AG74" s="356"/>
      <c r="AI74" s="1"/>
      <c r="AJ74" s="15"/>
    </row>
    <row r="75" customFormat="false" ht="12.75" hidden="false" customHeight="false" outlineLevel="0" collapsed="false">
      <c r="A75" s="1" t="n">
        <v>39173</v>
      </c>
      <c r="B75" s="355" t="n">
        <v>37.91</v>
      </c>
      <c r="C75" s="356" t="n">
        <v>39.05</v>
      </c>
      <c r="D75" s="355" t="n">
        <v>35.15</v>
      </c>
      <c r="E75" s="356" t="n">
        <v>39.43</v>
      </c>
      <c r="F75" s="355" t="n">
        <v>39.77</v>
      </c>
      <c r="G75" s="356" t="n">
        <v>37.91</v>
      </c>
      <c r="H75" s="355"/>
      <c r="I75" s="356" t="n">
        <v>35.1</v>
      </c>
      <c r="J75" s="355"/>
      <c r="K75" s="356"/>
      <c r="L75" s="355"/>
      <c r="M75" s="356"/>
      <c r="N75" s="355"/>
      <c r="O75" s="356"/>
      <c r="Q75" s="355"/>
      <c r="R75" s="356" t="n">
        <v>37.6715969519404</v>
      </c>
      <c r="S75" s="357"/>
      <c r="T75" s="356"/>
      <c r="U75" s="358"/>
      <c r="V75" s="359"/>
      <c r="W75" s="358"/>
      <c r="X75" s="356"/>
      <c r="Y75" s="357"/>
      <c r="Z75" s="360"/>
      <c r="AB75" s="357"/>
      <c r="AC75" s="356"/>
      <c r="AD75" s="357"/>
      <c r="AE75" s="356"/>
      <c r="AF75" s="357"/>
      <c r="AG75" s="356"/>
      <c r="AI75" s="1"/>
      <c r="AJ75" s="15"/>
    </row>
    <row r="76" customFormat="false" ht="12.75" hidden="false" customHeight="false" outlineLevel="0" collapsed="false">
      <c r="A76" s="1" t="n">
        <v>39203</v>
      </c>
      <c r="B76" s="355" t="n">
        <v>37.91</v>
      </c>
      <c r="C76" s="356" t="n">
        <v>36.88</v>
      </c>
      <c r="D76" s="355" t="n">
        <v>33.03</v>
      </c>
      <c r="E76" s="356" t="n">
        <v>39.43</v>
      </c>
      <c r="F76" s="355" t="n">
        <v>40.05</v>
      </c>
      <c r="G76" s="356" t="n">
        <v>37.91</v>
      </c>
      <c r="H76" s="355"/>
      <c r="I76" s="356" t="n">
        <v>35.1</v>
      </c>
      <c r="J76" s="355"/>
      <c r="K76" s="356"/>
      <c r="L76" s="355"/>
      <c r="M76" s="356"/>
      <c r="N76" s="355"/>
      <c r="O76" s="356"/>
      <c r="Q76" s="355"/>
      <c r="R76" s="356" t="n">
        <v>37.6159738044008</v>
      </c>
      <c r="S76" s="357"/>
      <c r="T76" s="356"/>
      <c r="U76" s="358"/>
      <c r="V76" s="359"/>
      <c r="W76" s="358"/>
      <c r="X76" s="356"/>
      <c r="Y76" s="357"/>
      <c r="Z76" s="360"/>
      <c r="AB76" s="357"/>
      <c r="AC76" s="356"/>
      <c r="AD76" s="357"/>
      <c r="AE76" s="356"/>
      <c r="AF76" s="357"/>
      <c r="AG76" s="356"/>
      <c r="AI76" s="1"/>
      <c r="AJ76" s="15"/>
    </row>
    <row r="77" customFormat="false" ht="12.75" hidden="false" customHeight="false" outlineLevel="0" collapsed="false">
      <c r="A77" s="1" t="n">
        <v>39234</v>
      </c>
      <c r="B77" s="355" t="n">
        <v>40.47</v>
      </c>
      <c r="C77" s="356" t="n">
        <v>37.66</v>
      </c>
      <c r="D77" s="355" t="n">
        <v>33.79</v>
      </c>
      <c r="E77" s="356" t="n">
        <v>42.17</v>
      </c>
      <c r="F77" s="355" t="n">
        <v>42.6</v>
      </c>
      <c r="G77" s="356" t="n">
        <v>40.47</v>
      </c>
      <c r="H77" s="355"/>
      <c r="I77" s="356" t="n">
        <v>41.1</v>
      </c>
      <c r="J77" s="355"/>
      <c r="K77" s="356"/>
      <c r="L77" s="355"/>
      <c r="M77" s="356"/>
      <c r="N77" s="355"/>
      <c r="O77" s="356"/>
      <c r="Q77" s="355"/>
      <c r="R77" s="356" t="n">
        <v>38.0748158516367</v>
      </c>
      <c r="S77" s="357"/>
      <c r="T77" s="356"/>
      <c r="U77" s="358"/>
      <c r="V77" s="359"/>
      <c r="W77" s="358"/>
      <c r="X77" s="356"/>
      <c r="Y77" s="357"/>
      <c r="Z77" s="360"/>
      <c r="AB77" s="357"/>
      <c r="AC77" s="356"/>
      <c r="AD77" s="357"/>
      <c r="AE77" s="356"/>
      <c r="AF77" s="357"/>
      <c r="AG77" s="356"/>
      <c r="AI77" s="1"/>
      <c r="AJ77" s="15"/>
    </row>
    <row r="78" customFormat="false" ht="12.75" hidden="false" customHeight="false" outlineLevel="0" collapsed="false">
      <c r="A78" s="1" t="n">
        <v>39264</v>
      </c>
      <c r="B78" s="355" t="n">
        <v>48.73</v>
      </c>
      <c r="C78" s="356" t="n">
        <v>49.86</v>
      </c>
      <c r="D78" s="355" t="n">
        <v>44.84</v>
      </c>
      <c r="E78" s="356" t="n">
        <v>48.26</v>
      </c>
      <c r="F78" s="355" t="n">
        <v>50.53</v>
      </c>
      <c r="G78" s="356" t="n">
        <v>48.73</v>
      </c>
      <c r="H78" s="355"/>
      <c r="I78" s="356" t="n">
        <v>48.1</v>
      </c>
      <c r="J78" s="355"/>
      <c r="K78" s="356"/>
      <c r="L78" s="355"/>
      <c r="M78" s="356"/>
      <c r="N78" s="355"/>
      <c r="O78" s="356"/>
      <c r="Q78" s="355"/>
      <c r="R78" s="356" t="n">
        <v>38.6173393902556</v>
      </c>
      <c r="S78" s="357"/>
      <c r="T78" s="356"/>
      <c r="U78" s="358"/>
      <c r="V78" s="359"/>
      <c r="W78" s="358"/>
      <c r="X78" s="356"/>
      <c r="Y78" s="357"/>
      <c r="Z78" s="360"/>
      <c r="AB78" s="357"/>
      <c r="AC78" s="356"/>
      <c r="AD78" s="357"/>
      <c r="AE78" s="356"/>
      <c r="AF78" s="357"/>
      <c r="AG78" s="356"/>
      <c r="AI78" s="1"/>
      <c r="AJ78" s="15"/>
    </row>
    <row r="79" customFormat="false" ht="12.75" hidden="false" customHeight="false" outlineLevel="0" collapsed="false">
      <c r="A79" s="1" t="n">
        <v>39295</v>
      </c>
      <c r="B79" s="355" t="n">
        <v>52.43</v>
      </c>
      <c r="C79" s="356" t="n">
        <v>54.25</v>
      </c>
      <c r="D79" s="355" t="n">
        <v>49.69</v>
      </c>
      <c r="E79" s="356" t="n">
        <v>53.73</v>
      </c>
      <c r="F79" s="355" t="n">
        <v>54.08</v>
      </c>
      <c r="G79" s="356" t="n">
        <v>52.43</v>
      </c>
      <c r="H79" s="355"/>
      <c r="I79" s="356" t="n">
        <v>57.1</v>
      </c>
      <c r="J79" s="355"/>
      <c r="K79" s="356"/>
      <c r="L79" s="355"/>
      <c r="M79" s="356"/>
      <c r="N79" s="355"/>
      <c r="O79" s="356"/>
      <c r="Q79" s="355"/>
      <c r="R79" s="356" t="n">
        <v>39.0763478293464</v>
      </c>
      <c r="S79" s="357"/>
      <c r="T79" s="356"/>
      <c r="U79" s="358"/>
      <c r="V79" s="359"/>
      <c r="W79" s="358"/>
      <c r="X79" s="356"/>
      <c r="Y79" s="357"/>
      <c r="Z79" s="360"/>
      <c r="AB79" s="357"/>
      <c r="AC79" s="356"/>
      <c r="AD79" s="357"/>
      <c r="AE79" s="356"/>
      <c r="AF79" s="357"/>
      <c r="AG79" s="356"/>
      <c r="AI79" s="1"/>
      <c r="AJ79" s="15"/>
    </row>
    <row r="80" customFormat="false" ht="12.75" hidden="false" customHeight="false" outlineLevel="0" collapsed="false">
      <c r="A80" s="1" t="n">
        <v>39326</v>
      </c>
      <c r="B80" s="355" t="n">
        <v>45.32</v>
      </c>
      <c r="C80" s="356" t="n">
        <v>48.32</v>
      </c>
      <c r="D80" s="355" t="n">
        <v>43.94</v>
      </c>
      <c r="E80" s="356" t="n">
        <v>50.69</v>
      </c>
      <c r="F80" s="355" t="n">
        <v>46.71</v>
      </c>
      <c r="G80" s="356" t="n">
        <v>45.32</v>
      </c>
      <c r="H80" s="355"/>
      <c r="I80" s="356" t="n">
        <v>39.85</v>
      </c>
      <c r="J80" s="355"/>
      <c r="K80" s="356"/>
      <c r="L80" s="355"/>
      <c r="M80" s="356"/>
      <c r="N80" s="355"/>
      <c r="O80" s="356"/>
      <c r="Q80" s="355"/>
      <c r="R80" s="356" t="n">
        <v>39.0089329140144</v>
      </c>
      <c r="S80" s="357"/>
      <c r="T80" s="356"/>
      <c r="U80" s="358"/>
      <c r="V80" s="359"/>
      <c r="W80" s="358"/>
      <c r="X80" s="356"/>
      <c r="Y80" s="357"/>
      <c r="Z80" s="360"/>
      <c r="AB80" s="357"/>
      <c r="AC80" s="356"/>
      <c r="AD80" s="357"/>
      <c r="AE80" s="356"/>
      <c r="AF80" s="357"/>
      <c r="AG80" s="356"/>
      <c r="AI80" s="1"/>
      <c r="AJ80" s="15"/>
    </row>
    <row r="81" customFormat="false" ht="12.75" hidden="false" customHeight="false" outlineLevel="0" collapsed="false">
      <c r="A81" s="1" t="n">
        <v>39356</v>
      </c>
      <c r="B81" s="355" t="n">
        <v>39.34</v>
      </c>
      <c r="C81" s="356" t="n">
        <v>41.92</v>
      </c>
      <c r="D81" s="355" t="n">
        <v>40.01</v>
      </c>
      <c r="E81" s="356" t="n">
        <v>42.33</v>
      </c>
      <c r="F81" s="355" t="n">
        <v>40.91</v>
      </c>
      <c r="G81" s="356" t="n">
        <v>39.34</v>
      </c>
      <c r="H81" s="355"/>
      <c r="I81" s="356" t="n">
        <v>40.1</v>
      </c>
      <c r="J81" s="355"/>
      <c r="K81" s="356"/>
      <c r="L81" s="355"/>
      <c r="M81" s="356"/>
      <c r="N81" s="355"/>
      <c r="O81" s="356"/>
      <c r="Q81" s="355"/>
      <c r="R81" s="356" t="n">
        <v>39.0131410577137</v>
      </c>
      <c r="S81" s="357"/>
      <c r="T81" s="356"/>
      <c r="U81" s="358"/>
      <c r="V81" s="359"/>
      <c r="W81" s="358"/>
      <c r="X81" s="356"/>
      <c r="Y81" s="357"/>
      <c r="Z81" s="360"/>
      <c r="AB81" s="357"/>
      <c r="AC81" s="356"/>
      <c r="AD81" s="357"/>
      <c r="AE81" s="356"/>
      <c r="AF81" s="357"/>
      <c r="AG81" s="356"/>
      <c r="AI81" s="1"/>
      <c r="AJ81" s="15"/>
    </row>
    <row r="82" customFormat="false" ht="12.75" hidden="false" customHeight="false" outlineLevel="0" collapsed="false">
      <c r="A82" s="1" t="n">
        <v>39387</v>
      </c>
      <c r="B82" s="355" t="n">
        <v>38.49</v>
      </c>
      <c r="C82" s="356" t="n">
        <v>39.43</v>
      </c>
      <c r="D82" s="355" t="n">
        <v>37.6</v>
      </c>
      <c r="E82" s="356" t="n">
        <v>40.17</v>
      </c>
      <c r="F82" s="355" t="n">
        <v>41.05</v>
      </c>
      <c r="G82" s="356" t="n">
        <v>38.49</v>
      </c>
      <c r="H82" s="355"/>
      <c r="I82" s="356" t="n">
        <v>36.1</v>
      </c>
      <c r="J82" s="355"/>
      <c r="K82" s="356"/>
      <c r="L82" s="355"/>
      <c r="M82" s="356"/>
      <c r="N82" s="355"/>
      <c r="O82" s="356"/>
      <c r="Q82" s="355"/>
      <c r="R82" s="356" t="n">
        <v>41.5907030078197</v>
      </c>
      <c r="S82" s="357"/>
      <c r="T82" s="356"/>
      <c r="U82" s="358"/>
      <c r="V82" s="359"/>
      <c r="W82" s="358"/>
      <c r="X82" s="356"/>
      <c r="Y82" s="357"/>
      <c r="Z82" s="360"/>
      <c r="AB82" s="357"/>
      <c r="AC82" s="356"/>
      <c r="AD82" s="357"/>
      <c r="AE82" s="356"/>
      <c r="AF82" s="357"/>
      <c r="AG82" s="356"/>
      <c r="AI82" s="1"/>
      <c r="AJ82" s="15"/>
    </row>
    <row r="83" customFormat="false" ht="12.75" hidden="false" customHeight="false" outlineLevel="0" collapsed="false">
      <c r="A83" s="1" t="n">
        <v>39417</v>
      </c>
      <c r="B83" s="355" t="n">
        <v>38.49</v>
      </c>
      <c r="C83" s="356" t="n">
        <v>41</v>
      </c>
      <c r="D83" s="355" t="n">
        <v>39.11</v>
      </c>
      <c r="E83" s="356" t="n">
        <v>42.64</v>
      </c>
      <c r="F83" s="355" t="n">
        <v>41.48</v>
      </c>
      <c r="G83" s="356" t="n">
        <v>38.49</v>
      </c>
      <c r="H83" s="355"/>
      <c r="I83" s="356" t="n">
        <v>38.85</v>
      </c>
      <c r="J83" s="355"/>
      <c r="K83" s="356"/>
      <c r="L83" s="355"/>
      <c r="M83" s="356"/>
      <c r="N83" s="355"/>
      <c r="O83" s="356"/>
      <c r="Q83" s="355"/>
      <c r="R83" s="356" t="n">
        <v>43.4145520058885</v>
      </c>
      <c r="S83" s="357"/>
      <c r="T83" s="356"/>
      <c r="U83" s="358"/>
      <c r="V83" s="359"/>
      <c r="W83" s="358"/>
      <c r="X83" s="356"/>
      <c r="Y83" s="357"/>
      <c r="Z83" s="360"/>
      <c r="AB83" s="357"/>
      <c r="AC83" s="356"/>
      <c r="AD83" s="357"/>
      <c r="AE83" s="356"/>
      <c r="AF83" s="357"/>
      <c r="AG83" s="356"/>
      <c r="AI83" s="1"/>
      <c r="AJ83" s="15"/>
    </row>
    <row r="84" customFormat="false" ht="12.75" hidden="false" customHeight="false" outlineLevel="0" collapsed="false">
      <c r="A84" s="1" t="n">
        <v>39448</v>
      </c>
      <c r="B84" s="355" t="n">
        <v>38.97</v>
      </c>
      <c r="C84" s="356" t="n">
        <v>43.41</v>
      </c>
      <c r="D84" s="355" t="n">
        <v>41.01</v>
      </c>
      <c r="E84" s="356" t="n">
        <v>42.91</v>
      </c>
      <c r="F84" s="355" t="n">
        <v>42.11</v>
      </c>
      <c r="G84" s="356" t="n">
        <v>38.97</v>
      </c>
      <c r="H84" s="355"/>
      <c r="I84" s="356" t="n">
        <v>29.2</v>
      </c>
      <c r="J84" s="355"/>
      <c r="K84" s="356"/>
      <c r="L84" s="355"/>
      <c r="M84" s="356"/>
      <c r="N84" s="355"/>
      <c r="O84" s="356"/>
      <c r="Q84" s="355"/>
      <c r="R84" s="356" t="n">
        <v>44.5565670477891</v>
      </c>
      <c r="S84" s="357"/>
      <c r="T84" s="356"/>
      <c r="U84" s="358"/>
      <c r="V84" s="359"/>
      <c r="W84" s="358"/>
      <c r="X84" s="356"/>
      <c r="Y84" s="357"/>
      <c r="Z84" s="360"/>
      <c r="AB84" s="357"/>
      <c r="AC84" s="356"/>
      <c r="AD84" s="357"/>
      <c r="AE84" s="356"/>
      <c r="AF84" s="357"/>
      <c r="AG84" s="356"/>
      <c r="AI84" s="1"/>
      <c r="AJ84" s="15"/>
    </row>
    <row r="85" customFormat="false" ht="12.75" hidden="false" customHeight="false" outlineLevel="0" collapsed="false">
      <c r="A85" s="1" t="n">
        <v>39479</v>
      </c>
      <c r="B85" s="355" t="n">
        <v>38.7</v>
      </c>
      <c r="C85" s="356" t="n">
        <v>42.54</v>
      </c>
      <c r="D85" s="355" t="n">
        <v>40.17</v>
      </c>
      <c r="E85" s="356" t="n">
        <v>42.35</v>
      </c>
      <c r="F85" s="355" t="n">
        <v>41.33</v>
      </c>
      <c r="G85" s="356" t="n">
        <v>38.7</v>
      </c>
      <c r="H85" s="355"/>
      <c r="I85" s="356" t="n">
        <v>31.45</v>
      </c>
      <c r="J85" s="355"/>
      <c r="K85" s="356"/>
      <c r="L85" s="355"/>
      <c r="M85" s="356"/>
      <c r="N85" s="355"/>
      <c r="O85" s="356"/>
      <c r="Q85" s="355"/>
      <c r="R85" s="356" t="n">
        <v>43.1845901377088</v>
      </c>
      <c r="S85" s="357"/>
      <c r="T85" s="356"/>
      <c r="U85" s="358"/>
      <c r="V85" s="359"/>
      <c r="W85" s="358"/>
      <c r="X85" s="356"/>
      <c r="Y85" s="357"/>
      <c r="Z85" s="360"/>
      <c r="AB85" s="357"/>
      <c r="AC85" s="356"/>
      <c r="AD85" s="357"/>
      <c r="AE85" s="356"/>
      <c r="AF85" s="357"/>
      <c r="AG85" s="356"/>
      <c r="AI85" s="1"/>
      <c r="AJ85" s="15"/>
    </row>
    <row r="86" customFormat="false" ht="12.75" hidden="false" customHeight="false" outlineLevel="0" collapsed="false">
      <c r="A86" s="1" t="n">
        <v>39508</v>
      </c>
      <c r="B86" s="355" t="n">
        <v>38.71</v>
      </c>
      <c r="C86" s="356" t="n">
        <v>40.05</v>
      </c>
      <c r="D86" s="355" t="n">
        <v>37.63</v>
      </c>
      <c r="E86" s="356" t="n">
        <v>41.22</v>
      </c>
      <c r="F86" s="355" t="n">
        <v>40.54</v>
      </c>
      <c r="G86" s="356" t="n">
        <v>38.71</v>
      </c>
      <c r="H86" s="355"/>
      <c r="I86" s="356" t="n">
        <v>28.45</v>
      </c>
      <c r="J86" s="355"/>
      <c r="K86" s="356"/>
      <c r="L86" s="355"/>
      <c r="M86" s="356"/>
      <c r="N86" s="355"/>
      <c r="O86" s="356"/>
      <c r="Q86" s="355"/>
      <c r="R86" s="356" t="n">
        <v>41.4288387558203</v>
      </c>
      <c r="S86" s="357"/>
      <c r="T86" s="356"/>
      <c r="U86" s="358"/>
      <c r="V86" s="359"/>
      <c r="W86" s="358"/>
      <c r="X86" s="356"/>
      <c r="Y86" s="357"/>
      <c r="Z86" s="360"/>
      <c r="AB86" s="357"/>
      <c r="AC86" s="356"/>
      <c r="AD86" s="357"/>
      <c r="AE86" s="356"/>
      <c r="AF86" s="357"/>
      <c r="AG86" s="356"/>
      <c r="AI86" s="1"/>
      <c r="AJ86" s="15"/>
    </row>
    <row r="87" customFormat="false" ht="12.75" hidden="false" customHeight="false" outlineLevel="0" collapsed="false">
      <c r="A87" s="1" t="n">
        <v>39539</v>
      </c>
      <c r="B87" s="355" t="n">
        <v>38.44</v>
      </c>
      <c r="C87" s="356" t="n">
        <v>40.21</v>
      </c>
      <c r="D87" s="355" t="n">
        <v>35.95</v>
      </c>
      <c r="E87" s="356" t="n">
        <v>40.1</v>
      </c>
      <c r="F87" s="355" t="n">
        <v>40.28</v>
      </c>
      <c r="G87" s="356" t="n">
        <v>38.44</v>
      </c>
      <c r="H87" s="355"/>
      <c r="I87" s="356" t="n">
        <v>35.45</v>
      </c>
      <c r="J87" s="355"/>
      <c r="K87" s="356"/>
      <c r="L87" s="355"/>
      <c r="M87" s="356"/>
      <c r="N87" s="355"/>
      <c r="O87" s="356"/>
      <c r="Q87" s="355"/>
      <c r="R87" s="356" t="n">
        <v>38.7988129103379</v>
      </c>
      <c r="S87" s="357"/>
      <c r="T87" s="356"/>
      <c r="U87" s="358"/>
      <c r="V87" s="359"/>
      <c r="W87" s="358"/>
      <c r="X87" s="356"/>
      <c r="Y87" s="357"/>
      <c r="Z87" s="360"/>
      <c r="AB87" s="357"/>
      <c r="AC87" s="356"/>
      <c r="AD87" s="357"/>
      <c r="AE87" s="356"/>
      <c r="AF87" s="357"/>
      <c r="AG87" s="356"/>
      <c r="AI87" s="1"/>
      <c r="AJ87" s="15"/>
    </row>
    <row r="88" customFormat="false" ht="12.75" hidden="false" customHeight="false" outlineLevel="0" collapsed="false">
      <c r="A88" s="1" t="n">
        <v>39569</v>
      </c>
      <c r="B88" s="355" t="n">
        <v>38.45</v>
      </c>
      <c r="C88" s="356" t="n">
        <v>38.16</v>
      </c>
      <c r="D88" s="355" t="n">
        <v>33.98</v>
      </c>
      <c r="E88" s="356" t="n">
        <v>40.1</v>
      </c>
      <c r="F88" s="355" t="n">
        <v>40.55</v>
      </c>
      <c r="G88" s="356" t="n">
        <v>38.45</v>
      </c>
      <c r="H88" s="355"/>
      <c r="I88" s="356" t="n">
        <v>35.45</v>
      </c>
      <c r="J88" s="355"/>
      <c r="K88" s="356"/>
      <c r="L88" s="355"/>
      <c r="M88" s="356"/>
      <c r="N88" s="355"/>
      <c r="O88" s="356"/>
      <c r="Q88" s="355"/>
      <c r="R88" s="356" t="n">
        <v>38.7429517165333</v>
      </c>
      <c r="S88" s="357"/>
      <c r="T88" s="356"/>
      <c r="U88" s="358"/>
      <c r="V88" s="359"/>
      <c r="W88" s="358"/>
      <c r="X88" s="356"/>
      <c r="Y88" s="357"/>
      <c r="Z88" s="360"/>
      <c r="AB88" s="357"/>
      <c r="AC88" s="356"/>
      <c r="AD88" s="357"/>
      <c r="AE88" s="356"/>
      <c r="AF88" s="357"/>
      <c r="AG88" s="356"/>
      <c r="AI88" s="1"/>
      <c r="AJ88" s="15"/>
    </row>
    <row r="89" customFormat="false" ht="12.75" hidden="false" customHeight="false" outlineLevel="0" collapsed="false">
      <c r="A89" s="1" t="n">
        <v>39600</v>
      </c>
      <c r="B89" s="355" t="n">
        <v>40.82</v>
      </c>
      <c r="C89" s="356" t="n">
        <v>38.91</v>
      </c>
      <c r="D89" s="355" t="n">
        <v>34.69</v>
      </c>
      <c r="E89" s="356" t="n">
        <v>42.64</v>
      </c>
      <c r="F89" s="355" t="n">
        <v>42.91</v>
      </c>
      <c r="G89" s="356" t="n">
        <v>40.82</v>
      </c>
      <c r="H89" s="355"/>
      <c r="I89" s="356" t="n">
        <v>41.45</v>
      </c>
      <c r="J89" s="355"/>
      <c r="K89" s="356"/>
      <c r="L89" s="355"/>
      <c r="M89" s="356"/>
      <c r="N89" s="355"/>
      <c r="O89" s="356"/>
      <c r="Q89" s="355"/>
      <c r="R89" s="356" t="n">
        <v>39.2022183754319</v>
      </c>
      <c r="S89" s="357"/>
      <c r="T89" s="356"/>
      <c r="U89" s="358"/>
      <c r="V89" s="359"/>
      <c r="W89" s="358"/>
      <c r="X89" s="356"/>
      <c r="Y89" s="357"/>
      <c r="Z89" s="360"/>
      <c r="AB89" s="357"/>
      <c r="AC89" s="356"/>
      <c r="AD89" s="357"/>
      <c r="AE89" s="356"/>
      <c r="AF89" s="357"/>
      <c r="AG89" s="356"/>
      <c r="AI89" s="1"/>
      <c r="AJ89" s="15"/>
    </row>
    <row r="90" customFormat="false" ht="12.75" hidden="false" customHeight="false" outlineLevel="0" collapsed="false">
      <c r="A90" s="1" t="n">
        <v>39630</v>
      </c>
      <c r="B90" s="355" t="n">
        <v>48.47</v>
      </c>
      <c r="C90" s="356" t="n">
        <v>50.38</v>
      </c>
      <c r="D90" s="355" t="n">
        <v>44.98</v>
      </c>
      <c r="E90" s="356" t="n">
        <v>48.28</v>
      </c>
      <c r="F90" s="355" t="n">
        <v>50.25</v>
      </c>
      <c r="G90" s="356" t="n">
        <v>48.47</v>
      </c>
      <c r="H90" s="355"/>
      <c r="I90" s="356" t="n">
        <v>48.45</v>
      </c>
      <c r="J90" s="355"/>
      <c r="K90" s="356"/>
      <c r="L90" s="355"/>
      <c r="M90" s="356"/>
      <c r="N90" s="355"/>
      <c r="O90" s="356"/>
      <c r="Q90" s="355"/>
      <c r="R90" s="356" t="n">
        <v>39.745272756025</v>
      </c>
      <c r="S90" s="357"/>
      <c r="T90" s="356"/>
      <c r="U90" s="358"/>
      <c r="V90" s="359"/>
      <c r="W90" s="358"/>
      <c r="X90" s="356"/>
      <c r="Y90" s="357"/>
      <c r="Z90" s="360"/>
      <c r="AB90" s="357"/>
      <c r="AC90" s="356"/>
      <c r="AD90" s="357"/>
      <c r="AE90" s="356"/>
      <c r="AF90" s="357"/>
      <c r="AG90" s="356"/>
      <c r="AI90" s="1"/>
      <c r="AJ90" s="15"/>
    </row>
    <row r="91" customFormat="false" ht="12.75" hidden="false" customHeight="false" outlineLevel="0" collapsed="false">
      <c r="A91" s="1" t="n">
        <v>39661</v>
      </c>
      <c r="B91" s="355" t="n">
        <v>51.91</v>
      </c>
      <c r="C91" s="356" t="n">
        <v>54.51</v>
      </c>
      <c r="D91" s="355" t="n">
        <v>49.5</v>
      </c>
      <c r="E91" s="356" t="n">
        <v>53.36</v>
      </c>
      <c r="F91" s="355" t="n">
        <v>53.52</v>
      </c>
      <c r="G91" s="356" t="n">
        <v>51.91</v>
      </c>
      <c r="H91" s="355"/>
      <c r="I91" s="356" t="n">
        <v>57.45</v>
      </c>
      <c r="J91" s="355"/>
      <c r="K91" s="356"/>
      <c r="L91" s="355"/>
      <c r="M91" s="356"/>
      <c r="N91" s="355"/>
      <c r="O91" s="356"/>
      <c r="Q91" s="355"/>
      <c r="R91" s="356" t="n">
        <v>40.2046903832657</v>
      </c>
      <c r="S91" s="357"/>
      <c r="T91" s="356"/>
      <c r="U91" s="358"/>
      <c r="V91" s="359"/>
      <c r="W91" s="358"/>
      <c r="X91" s="356"/>
      <c r="Y91" s="357"/>
      <c r="Z91" s="360"/>
      <c r="AB91" s="357"/>
      <c r="AC91" s="356"/>
      <c r="AD91" s="357"/>
      <c r="AE91" s="356"/>
      <c r="AF91" s="357"/>
      <c r="AG91" s="356"/>
      <c r="AI91" s="1"/>
      <c r="AJ91" s="15"/>
    </row>
    <row r="92" customFormat="false" ht="12.75" hidden="false" customHeight="false" outlineLevel="0" collapsed="false">
      <c r="A92" s="1" t="n">
        <v>39692</v>
      </c>
      <c r="B92" s="355" t="n">
        <v>45.31</v>
      </c>
      <c r="C92" s="356" t="n">
        <v>48.93</v>
      </c>
      <c r="D92" s="355" t="n">
        <v>44.14</v>
      </c>
      <c r="E92" s="356" t="n">
        <v>50.54</v>
      </c>
      <c r="F92" s="355" t="n">
        <v>46.71</v>
      </c>
      <c r="G92" s="356" t="n">
        <v>45.31</v>
      </c>
      <c r="H92" s="355"/>
      <c r="I92" s="356" t="n">
        <v>40.2</v>
      </c>
      <c r="J92" s="355"/>
      <c r="K92" s="356"/>
      <c r="L92" s="355"/>
      <c r="M92" s="356"/>
      <c r="N92" s="355"/>
      <c r="O92" s="356"/>
      <c r="Q92" s="355"/>
      <c r="R92" s="356" t="n">
        <v>40.137005515729</v>
      </c>
      <c r="S92" s="357"/>
      <c r="T92" s="356"/>
      <c r="U92" s="358"/>
      <c r="V92" s="359"/>
      <c r="W92" s="358"/>
      <c r="X92" s="356"/>
      <c r="Y92" s="357"/>
      <c r="Z92" s="360"/>
      <c r="AB92" s="357"/>
      <c r="AC92" s="356"/>
      <c r="AD92" s="357"/>
      <c r="AE92" s="356"/>
      <c r="AF92" s="357"/>
      <c r="AG92" s="356"/>
      <c r="AI92" s="1"/>
      <c r="AJ92" s="15"/>
    </row>
    <row r="93" customFormat="false" ht="12.75" hidden="false" customHeight="false" outlineLevel="0" collapsed="false">
      <c r="A93" s="1" t="n">
        <v>39722</v>
      </c>
      <c r="B93" s="355" t="n">
        <v>39.77</v>
      </c>
      <c r="C93" s="356" t="n">
        <v>42.92</v>
      </c>
      <c r="D93" s="355" t="n">
        <v>40.48</v>
      </c>
      <c r="E93" s="356" t="n">
        <v>42.78</v>
      </c>
      <c r="F93" s="355" t="n">
        <v>41.34</v>
      </c>
      <c r="G93" s="356" t="n">
        <v>39.77</v>
      </c>
      <c r="H93" s="355"/>
      <c r="I93" s="356" t="n">
        <v>40.45</v>
      </c>
      <c r="J93" s="355"/>
      <c r="K93" s="356"/>
      <c r="L93" s="355"/>
      <c r="M93" s="356"/>
      <c r="N93" s="355"/>
      <c r="O93" s="356"/>
      <c r="Q93" s="355"/>
      <c r="R93" s="356" t="n">
        <v>40.1410409110355</v>
      </c>
      <c r="S93" s="357"/>
      <c r="T93" s="356"/>
      <c r="U93" s="358"/>
      <c r="V93" s="359"/>
      <c r="W93" s="358"/>
      <c r="X93" s="356"/>
      <c r="Y93" s="357"/>
      <c r="Z93" s="360"/>
      <c r="AB93" s="357"/>
      <c r="AC93" s="356"/>
      <c r="AD93" s="357"/>
      <c r="AE93" s="356"/>
      <c r="AF93" s="357"/>
      <c r="AG93" s="356"/>
      <c r="AI93" s="1"/>
      <c r="AJ93" s="15"/>
    </row>
    <row r="94" customFormat="false" ht="12.75" hidden="false" customHeight="false" outlineLevel="0" collapsed="false">
      <c r="A94" s="1" t="n">
        <v>39753</v>
      </c>
      <c r="B94" s="355" t="n">
        <v>38.99</v>
      </c>
      <c r="C94" s="356" t="n">
        <v>40.57</v>
      </c>
      <c r="D94" s="355" t="n">
        <v>38.23</v>
      </c>
      <c r="E94" s="356" t="n">
        <v>40.69</v>
      </c>
      <c r="F94" s="355" t="n">
        <v>41.47</v>
      </c>
      <c r="G94" s="356" t="n">
        <v>38.99</v>
      </c>
      <c r="H94" s="355"/>
      <c r="I94" s="356" t="n">
        <v>36.45</v>
      </c>
      <c r="J94" s="355"/>
      <c r="K94" s="356"/>
      <c r="L94" s="355"/>
      <c r="M94" s="356"/>
      <c r="N94" s="355"/>
      <c r="O94" s="356"/>
      <c r="Q94" s="355"/>
      <c r="R94" s="356" t="n">
        <v>42.4914018641495</v>
      </c>
      <c r="S94" s="357"/>
      <c r="T94" s="356"/>
      <c r="U94" s="358"/>
      <c r="V94" s="359"/>
      <c r="W94" s="358"/>
      <c r="X94" s="356"/>
      <c r="Y94" s="357"/>
      <c r="Z94" s="360"/>
      <c r="AB94" s="357"/>
      <c r="AC94" s="356"/>
      <c r="AD94" s="357"/>
      <c r="AE94" s="356"/>
      <c r="AF94" s="357"/>
      <c r="AG94" s="356"/>
      <c r="AI94" s="1"/>
      <c r="AJ94" s="15"/>
    </row>
    <row r="95" customFormat="false" ht="12.75" hidden="false" customHeight="false" outlineLevel="0" collapsed="false">
      <c r="A95" s="1" t="n">
        <v>39783</v>
      </c>
      <c r="B95" s="355" t="n">
        <v>38.99</v>
      </c>
      <c r="C95" s="356" t="n">
        <v>42.05</v>
      </c>
      <c r="D95" s="355" t="n">
        <v>39.64</v>
      </c>
      <c r="E95" s="356" t="n">
        <v>43.07</v>
      </c>
      <c r="F95" s="355" t="n">
        <v>41.87</v>
      </c>
      <c r="G95" s="356" t="n">
        <v>38.99</v>
      </c>
      <c r="H95" s="355"/>
      <c r="I95" s="356" t="n">
        <v>39.2</v>
      </c>
      <c r="J95" s="355"/>
      <c r="K95" s="356"/>
      <c r="L95" s="355"/>
      <c r="M95" s="356"/>
      <c r="N95" s="355"/>
      <c r="O95" s="356"/>
      <c r="Q95" s="355"/>
      <c r="R95" s="356" t="n">
        <v>44.3426542440596</v>
      </c>
      <c r="S95" s="357"/>
      <c r="T95" s="356"/>
      <c r="U95" s="358"/>
      <c r="V95" s="359"/>
      <c r="W95" s="358"/>
      <c r="X95" s="356"/>
      <c r="Y95" s="357"/>
      <c r="Z95" s="360"/>
      <c r="AB95" s="357"/>
      <c r="AC95" s="356"/>
      <c r="AD95" s="357"/>
      <c r="AE95" s="356"/>
      <c r="AF95" s="357"/>
      <c r="AG95" s="356"/>
      <c r="AI95" s="1"/>
      <c r="AJ95" s="15"/>
    </row>
    <row r="96" customFormat="false" ht="12.75" hidden="false" customHeight="false" outlineLevel="0" collapsed="false">
      <c r="A96" s="1" t="n">
        <v>39814</v>
      </c>
      <c r="B96" s="355" t="n">
        <v>39.45</v>
      </c>
      <c r="C96" s="356" t="n">
        <v>44.46</v>
      </c>
      <c r="D96" s="355" t="n">
        <v>41.44</v>
      </c>
      <c r="E96" s="356" t="n">
        <v>43.35</v>
      </c>
      <c r="F96" s="355" t="n">
        <v>42.47</v>
      </c>
      <c r="G96" s="356" t="n">
        <v>39.45</v>
      </c>
      <c r="H96" s="355"/>
      <c r="I96" s="356" t="n">
        <v>29.7</v>
      </c>
      <c r="J96" s="355"/>
      <c r="K96" s="356"/>
      <c r="L96" s="355"/>
      <c r="M96" s="356"/>
      <c r="N96" s="355"/>
      <c r="O96" s="356"/>
      <c r="Q96" s="355"/>
      <c r="R96" s="356" t="n">
        <v>45.5438106504222</v>
      </c>
      <c r="S96" s="357"/>
      <c r="T96" s="356"/>
      <c r="U96" s="358"/>
      <c r="V96" s="359"/>
      <c r="W96" s="358"/>
      <c r="X96" s="356"/>
      <c r="Y96" s="357"/>
      <c r="Z96" s="360"/>
      <c r="AB96" s="357"/>
      <c r="AC96" s="356"/>
      <c r="AD96" s="357"/>
      <c r="AE96" s="356"/>
      <c r="AF96" s="357"/>
      <c r="AG96" s="356"/>
      <c r="AI96" s="1"/>
      <c r="AJ96" s="15"/>
    </row>
    <row r="97" customFormat="false" ht="12.75" hidden="false" customHeight="false" outlineLevel="0" collapsed="false">
      <c r="A97" s="1" t="n">
        <v>39845</v>
      </c>
      <c r="B97" s="355" t="n">
        <v>39.2</v>
      </c>
      <c r="C97" s="356" t="n">
        <v>43.64</v>
      </c>
      <c r="D97" s="355" t="n">
        <v>40.66</v>
      </c>
      <c r="E97" s="356" t="n">
        <v>42.83</v>
      </c>
      <c r="F97" s="355" t="n">
        <v>41.74</v>
      </c>
      <c r="G97" s="356" t="n">
        <v>39.2</v>
      </c>
      <c r="H97" s="355"/>
      <c r="I97" s="356" t="n">
        <v>31.95</v>
      </c>
      <c r="J97" s="355"/>
      <c r="K97" s="356"/>
      <c r="L97" s="355"/>
      <c r="M97" s="356"/>
      <c r="N97" s="355"/>
      <c r="O97" s="356"/>
      <c r="Q97" s="355"/>
      <c r="R97" s="356" t="n">
        <v>44.1948695848698</v>
      </c>
      <c r="S97" s="357"/>
      <c r="T97" s="356"/>
      <c r="U97" s="358"/>
      <c r="V97" s="359"/>
      <c r="W97" s="358"/>
      <c r="X97" s="356"/>
      <c r="Y97" s="357"/>
      <c r="Z97" s="360"/>
      <c r="AB97" s="357"/>
      <c r="AC97" s="356"/>
      <c r="AD97" s="357"/>
      <c r="AE97" s="356"/>
      <c r="AF97" s="357"/>
      <c r="AG97" s="356"/>
      <c r="AI97" s="1"/>
      <c r="AJ97" s="15"/>
    </row>
    <row r="98" customFormat="false" ht="12.75" hidden="false" customHeight="false" outlineLevel="0" collapsed="false">
      <c r="A98" s="1" t="n">
        <v>39873</v>
      </c>
      <c r="B98" s="355" t="n">
        <v>39.21</v>
      </c>
      <c r="C98" s="356" t="n">
        <v>41.3</v>
      </c>
      <c r="D98" s="355" t="n">
        <v>38.3</v>
      </c>
      <c r="E98" s="356" t="n">
        <v>41.78</v>
      </c>
      <c r="F98" s="355" t="n">
        <v>41.02</v>
      </c>
      <c r="G98" s="356" t="n">
        <v>39.21</v>
      </c>
      <c r="H98" s="355"/>
      <c r="I98" s="356" t="n">
        <v>28.95</v>
      </c>
      <c r="J98" s="355"/>
      <c r="K98" s="356"/>
      <c r="L98" s="355"/>
      <c r="M98" s="356"/>
      <c r="N98" s="355"/>
      <c r="O98" s="356"/>
      <c r="Q98" s="355"/>
      <c r="R98" s="356" t="n">
        <v>42.4569216470887</v>
      </c>
      <c r="S98" s="357"/>
      <c r="T98" s="356"/>
      <c r="U98" s="358"/>
      <c r="V98" s="359"/>
      <c r="W98" s="358"/>
      <c r="X98" s="356"/>
      <c r="Y98" s="357"/>
      <c r="Z98" s="360"/>
      <c r="AB98" s="357"/>
      <c r="AC98" s="356"/>
      <c r="AD98" s="357"/>
      <c r="AE98" s="356"/>
      <c r="AF98" s="357"/>
      <c r="AG98" s="356"/>
      <c r="AI98" s="1"/>
      <c r="AJ98" s="15"/>
    </row>
    <row r="99" customFormat="false" ht="12.75" hidden="false" customHeight="false" outlineLevel="0" collapsed="false">
      <c r="A99" s="1" t="n">
        <v>39904</v>
      </c>
      <c r="B99" s="355" t="n">
        <v>38.96</v>
      </c>
      <c r="C99" s="356" t="n">
        <v>41.45</v>
      </c>
      <c r="D99" s="355" t="n">
        <v>36.73</v>
      </c>
      <c r="E99" s="356" t="n">
        <v>40.74</v>
      </c>
      <c r="F99" s="355" t="n">
        <v>40.78</v>
      </c>
      <c r="G99" s="356" t="n">
        <v>38.96</v>
      </c>
      <c r="H99" s="355"/>
      <c r="I99" s="356" t="n">
        <v>36</v>
      </c>
      <c r="J99" s="355"/>
      <c r="K99" s="356"/>
      <c r="L99" s="355"/>
      <c r="M99" s="356"/>
      <c r="N99" s="355"/>
      <c r="O99" s="356"/>
      <c r="Q99" s="355"/>
      <c r="R99" s="356" t="n">
        <v>39.4210382022345</v>
      </c>
      <c r="S99" s="357"/>
      <c r="T99" s="356"/>
      <c r="U99" s="358"/>
      <c r="V99" s="359"/>
      <c r="W99" s="358"/>
      <c r="X99" s="356"/>
      <c r="Y99" s="357"/>
      <c r="Z99" s="360"/>
      <c r="AB99" s="357"/>
      <c r="AC99" s="356"/>
      <c r="AD99" s="357"/>
      <c r="AE99" s="356"/>
      <c r="AF99" s="357"/>
      <c r="AG99" s="356"/>
      <c r="AI99" s="1"/>
      <c r="AJ99" s="15"/>
    </row>
    <row r="100" customFormat="false" ht="12.75" hidden="false" customHeight="false" outlineLevel="0" collapsed="false">
      <c r="A100" s="1" t="n">
        <v>39934</v>
      </c>
      <c r="B100" s="355" t="n">
        <v>38.97</v>
      </c>
      <c r="C100" s="356" t="n">
        <v>39.52</v>
      </c>
      <c r="D100" s="355" t="n">
        <v>34.89</v>
      </c>
      <c r="E100" s="356" t="n">
        <v>40.74</v>
      </c>
      <c r="F100" s="355" t="n">
        <v>41.02</v>
      </c>
      <c r="G100" s="356" t="n">
        <v>38.97</v>
      </c>
      <c r="H100" s="355"/>
      <c r="I100" s="356" t="n">
        <v>36</v>
      </c>
      <c r="J100" s="355"/>
      <c r="K100" s="356"/>
      <c r="L100" s="355"/>
      <c r="M100" s="356"/>
      <c r="N100" s="355"/>
      <c r="O100" s="356"/>
      <c r="Q100" s="355"/>
      <c r="R100" s="356" t="n">
        <v>39.3893795985256</v>
      </c>
      <c r="S100" s="357"/>
      <c r="T100" s="356"/>
      <c r="U100" s="358"/>
      <c r="V100" s="359"/>
      <c r="W100" s="358"/>
      <c r="X100" s="356"/>
      <c r="Y100" s="357"/>
      <c r="Z100" s="360"/>
      <c r="AB100" s="357"/>
      <c r="AC100" s="356"/>
      <c r="AD100" s="357"/>
      <c r="AE100" s="356"/>
      <c r="AF100" s="357"/>
      <c r="AG100" s="356"/>
      <c r="AI100" s="1"/>
      <c r="AJ100" s="15"/>
    </row>
    <row r="101" customFormat="false" ht="12.75" hidden="false" customHeight="false" outlineLevel="0" collapsed="false">
      <c r="A101" s="1" t="n">
        <v>39965</v>
      </c>
      <c r="B101" s="355" t="n">
        <v>41.17</v>
      </c>
      <c r="C101" s="356" t="n">
        <v>40.23</v>
      </c>
      <c r="D101" s="355" t="n">
        <v>35.55</v>
      </c>
      <c r="E101" s="356" t="n">
        <v>43.09</v>
      </c>
      <c r="F101" s="355" t="n">
        <v>43.21</v>
      </c>
      <c r="G101" s="356" t="n">
        <v>41.17</v>
      </c>
      <c r="H101" s="355"/>
      <c r="I101" s="356" t="n">
        <v>42</v>
      </c>
      <c r="J101" s="355"/>
      <c r="K101" s="356"/>
      <c r="L101" s="355"/>
      <c r="M101" s="356"/>
      <c r="N101" s="355"/>
      <c r="O101" s="356"/>
      <c r="Q101" s="355"/>
      <c r="R101" s="356" t="n">
        <v>39.877070699771</v>
      </c>
      <c r="S101" s="357"/>
      <c r="T101" s="356"/>
      <c r="U101" s="358"/>
      <c r="V101" s="359"/>
      <c r="W101" s="358"/>
      <c r="X101" s="356"/>
      <c r="Y101" s="357"/>
      <c r="Z101" s="360"/>
      <c r="AB101" s="357"/>
      <c r="AC101" s="356"/>
      <c r="AD101" s="357"/>
      <c r="AE101" s="356"/>
      <c r="AF101" s="357"/>
      <c r="AG101" s="356"/>
      <c r="AI101" s="1"/>
      <c r="AJ101" s="15"/>
    </row>
    <row r="102" customFormat="false" ht="12.75" hidden="false" customHeight="false" outlineLevel="0" collapsed="false">
      <c r="A102" s="1" t="n">
        <v>39995</v>
      </c>
      <c r="B102" s="355" t="n">
        <v>48.26</v>
      </c>
      <c r="C102" s="356" t="n">
        <v>51.04</v>
      </c>
      <c r="D102" s="355" t="n">
        <v>45.14</v>
      </c>
      <c r="E102" s="356" t="n">
        <v>48.33</v>
      </c>
      <c r="F102" s="355" t="n">
        <v>50</v>
      </c>
      <c r="G102" s="356" t="n">
        <v>48.26</v>
      </c>
      <c r="H102" s="355"/>
      <c r="I102" s="356" t="n">
        <v>49</v>
      </c>
      <c r="J102" s="355"/>
      <c r="K102" s="356"/>
      <c r="L102" s="355"/>
      <c r="M102" s="356"/>
      <c r="N102" s="355"/>
      <c r="O102" s="356"/>
      <c r="Q102" s="355"/>
      <c r="R102" s="356" t="n">
        <v>40.4493745241886</v>
      </c>
      <c r="S102" s="357"/>
      <c r="T102" s="356"/>
      <c r="U102" s="358"/>
      <c r="V102" s="359"/>
      <c r="W102" s="358"/>
      <c r="X102" s="356"/>
      <c r="Y102" s="357"/>
      <c r="Z102" s="360"/>
      <c r="AB102" s="357"/>
      <c r="AC102" s="356"/>
      <c r="AD102" s="357"/>
      <c r="AE102" s="356"/>
      <c r="AF102" s="357"/>
      <c r="AG102" s="356"/>
      <c r="AI102" s="1"/>
      <c r="AJ102" s="15"/>
    </row>
    <row r="103" customFormat="false" ht="12.75" hidden="false" customHeight="false" outlineLevel="0" collapsed="false">
      <c r="A103" s="1" t="n">
        <v>40026</v>
      </c>
      <c r="B103" s="355" t="n">
        <v>51.44</v>
      </c>
      <c r="C103" s="356" t="n">
        <v>54.92</v>
      </c>
      <c r="D103" s="355" t="n">
        <v>49.35</v>
      </c>
      <c r="E103" s="356" t="n">
        <v>53.03</v>
      </c>
      <c r="F103" s="355" t="n">
        <v>53.03</v>
      </c>
      <c r="G103" s="356" t="n">
        <v>51.44</v>
      </c>
      <c r="H103" s="355"/>
      <c r="I103" s="356" t="n">
        <v>58</v>
      </c>
      <c r="J103" s="355"/>
      <c r="K103" s="356"/>
      <c r="L103" s="355"/>
      <c r="M103" s="356"/>
      <c r="N103" s="355"/>
      <c r="O103" s="356"/>
      <c r="Q103" s="355"/>
      <c r="R103" s="356" t="n">
        <v>40.9396129042764</v>
      </c>
      <c r="S103" s="357"/>
      <c r="T103" s="356"/>
      <c r="U103" s="358"/>
      <c r="V103" s="359"/>
      <c r="W103" s="358"/>
      <c r="X103" s="356"/>
      <c r="Y103" s="357"/>
      <c r="Z103" s="360"/>
      <c r="AB103" s="357"/>
      <c r="AC103" s="356"/>
      <c r="AD103" s="357"/>
      <c r="AE103" s="356"/>
      <c r="AF103" s="357"/>
      <c r="AG103" s="356"/>
      <c r="AI103" s="1"/>
      <c r="AJ103" s="15"/>
    </row>
    <row r="104" customFormat="false" ht="12.75" hidden="false" customHeight="false" outlineLevel="0" collapsed="false">
      <c r="A104" s="1" t="n">
        <v>40057</v>
      </c>
      <c r="B104" s="355" t="n">
        <v>45.33</v>
      </c>
      <c r="C104" s="356" t="n">
        <v>49.67</v>
      </c>
      <c r="D104" s="355" t="n">
        <v>44.36</v>
      </c>
      <c r="E104" s="356" t="n">
        <v>50.42</v>
      </c>
      <c r="F104" s="355" t="n">
        <v>46.73</v>
      </c>
      <c r="G104" s="356" t="n">
        <v>45.33</v>
      </c>
      <c r="H104" s="355"/>
      <c r="I104" s="356" t="n">
        <v>40.7</v>
      </c>
      <c r="J104" s="355"/>
      <c r="K104" s="356"/>
      <c r="L104" s="355"/>
      <c r="M104" s="356"/>
      <c r="N104" s="355"/>
      <c r="O104" s="356"/>
      <c r="Q104" s="355"/>
      <c r="R104" s="356" t="n">
        <v>40.8998912421891</v>
      </c>
      <c r="S104" s="357"/>
      <c r="T104" s="356"/>
      <c r="U104" s="358"/>
      <c r="V104" s="359"/>
      <c r="W104" s="358"/>
      <c r="X104" s="356"/>
      <c r="Y104" s="357"/>
      <c r="Z104" s="360"/>
      <c r="AB104" s="357"/>
      <c r="AC104" s="356"/>
      <c r="AD104" s="357"/>
      <c r="AE104" s="356"/>
      <c r="AF104" s="357"/>
      <c r="AG104" s="356"/>
      <c r="AI104" s="1"/>
      <c r="AJ104" s="15"/>
    </row>
    <row r="105" customFormat="false" ht="12.75" hidden="false" customHeight="false" outlineLevel="0" collapsed="false">
      <c r="A105" s="1" t="n">
        <v>40087</v>
      </c>
      <c r="B105" s="355" t="n">
        <v>40.2</v>
      </c>
      <c r="C105" s="356" t="n">
        <v>44.01</v>
      </c>
      <c r="D105" s="355" t="n">
        <v>40.95</v>
      </c>
      <c r="E105" s="356" t="n">
        <v>43.23</v>
      </c>
      <c r="F105" s="355" t="n">
        <v>41.76</v>
      </c>
      <c r="G105" s="356" t="n">
        <v>40.2</v>
      </c>
      <c r="H105" s="355"/>
      <c r="I105" s="356" t="n">
        <v>41</v>
      </c>
      <c r="J105" s="355"/>
      <c r="K105" s="356"/>
      <c r="L105" s="355"/>
      <c r="M105" s="356"/>
      <c r="N105" s="355"/>
      <c r="O105" s="356"/>
      <c r="Q105" s="355"/>
      <c r="R105" s="356" t="n">
        <v>40.9320333226631</v>
      </c>
      <c r="S105" s="357"/>
      <c r="T105" s="356"/>
      <c r="U105" s="358"/>
      <c r="V105" s="359"/>
      <c r="W105" s="358"/>
      <c r="X105" s="356"/>
      <c r="Y105" s="357"/>
      <c r="Z105" s="360"/>
      <c r="AB105" s="357"/>
      <c r="AC105" s="356"/>
      <c r="AD105" s="357"/>
      <c r="AE105" s="356"/>
      <c r="AF105" s="357"/>
      <c r="AG105" s="356"/>
      <c r="AI105" s="1"/>
      <c r="AJ105" s="15"/>
    </row>
    <row r="106" customFormat="false" ht="12.75" hidden="false" customHeight="false" outlineLevel="0" collapsed="false">
      <c r="A106" s="1" t="n">
        <v>40118</v>
      </c>
      <c r="B106" s="355" t="n">
        <v>39.47</v>
      </c>
      <c r="C106" s="356" t="n">
        <v>41.8</v>
      </c>
      <c r="D106" s="355" t="n">
        <v>38.86</v>
      </c>
      <c r="E106" s="356" t="n">
        <v>41.2</v>
      </c>
      <c r="F106" s="355" t="n">
        <v>41.88</v>
      </c>
      <c r="G106" s="356" t="n">
        <v>39.47</v>
      </c>
      <c r="H106" s="355"/>
      <c r="I106" s="356" t="n">
        <v>37</v>
      </c>
      <c r="J106" s="355"/>
      <c r="K106" s="356"/>
      <c r="L106" s="355"/>
      <c r="M106" s="356"/>
      <c r="N106" s="355"/>
      <c r="O106" s="356"/>
      <c r="Q106" s="355"/>
      <c r="R106" s="356" t="n">
        <v>43.7472400248509</v>
      </c>
      <c r="S106" s="357"/>
      <c r="T106" s="356"/>
      <c r="U106" s="358"/>
      <c r="V106" s="359"/>
      <c r="W106" s="358"/>
      <c r="X106" s="356"/>
      <c r="Y106" s="357"/>
      <c r="Z106" s="360"/>
      <c r="AB106" s="357"/>
      <c r="AC106" s="356"/>
      <c r="AD106" s="357"/>
      <c r="AE106" s="356"/>
      <c r="AF106" s="357"/>
      <c r="AG106" s="356"/>
      <c r="AI106" s="1"/>
      <c r="AJ106" s="15"/>
    </row>
    <row r="107" customFormat="false" ht="12.75" hidden="false" customHeight="false" outlineLevel="0" collapsed="false">
      <c r="A107" s="1" t="n">
        <v>40148</v>
      </c>
      <c r="B107" s="355" t="n">
        <v>39.47</v>
      </c>
      <c r="C107" s="356" t="n">
        <v>43.2</v>
      </c>
      <c r="D107" s="355" t="n">
        <v>40.17</v>
      </c>
      <c r="E107" s="356" t="n">
        <v>43.5</v>
      </c>
      <c r="F107" s="355" t="n">
        <v>42.25</v>
      </c>
      <c r="G107" s="356" t="n">
        <v>39.47</v>
      </c>
      <c r="H107" s="355"/>
      <c r="I107" s="356" t="n">
        <v>39.7</v>
      </c>
      <c r="J107" s="355"/>
      <c r="K107" s="356"/>
      <c r="L107" s="355"/>
      <c r="M107" s="356"/>
      <c r="N107" s="355"/>
      <c r="O107" s="356"/>
      <c r="Q107" s="355"/>
      <c r="R107" s="356" t="n">
        <v>45.6223660166772</v>
      </c>
      <c r="S107" s="357"/>
      <c r="T107" s="356"/>
      <c r="U107" s="358"/>
      <c r="V107" s="359"/>
      <c r="W107" s="358"/>
      <c r="X107" s="356"/>
      <c r="Y107" s="357"/>
      <c r="Z107" s="360"/>
      <c r="AB107" s="357"/>
      <c r="AC107" s="356"/>
      <c r="AD107" s="357"/>
      <c r="AE107" s="356"/>
      <c r="AF107" s="357"/>
      <c r="AG107" s="356"/>
      <c r="AI107" s="1"/>
      <c r="AJ107" s="15"/>
    </row>
    <row r="108" customFormat="false" ht="12.75" hidden="false" customHeight="false" outlineLevel="0" collapsed="false">
      <c r="A108" s="1" t="n">
        <v>40179</v>
      </c>
      <c r="B108" s="355" t="n">
        <v>39.92</v>
      </c>
      <c r="C108" s="356" t="n">
        <v>45.52</v>
      </c>
      <c r="D108" s="355" t="n">
        <v>41.87</v>
      </c>
      <c r="E108" s="356" t="n">
        <v>43.78</v>
      </c>
      <c r="F108" s="355" t="n">
        <v>42.82</v>
      </c>
      <c r="G108" s="356" t="n">
        <v>39.92</v>
      </c>
      <c r="H108" s="355"/>
      <c r="I108" s="356" t="n">
        <v>30.2</v>
      </c>
      <c r="J108" s="355"/>
      <c r="K108" s="356"/>
      <c r="L108" s="355"/>
      <c r="M108" s="356"/>
      <c r="N108" s="355"/>
      <c r="O108" s="356"/>
      <c r="Q108" s="355"/>
      <c r="R108" s="356" t="n">
        <v>46.872502428827</v>
      </c>
      <c r="S108" s="357"/>
      <c r="T108" s="356"/>
      <c r="U108" s="358"/>
      <c r="V108" s="359"/>
      <c r="W108" s="358"/>
      <c r="X108" s="356"/>
      <c r="Y108" s="357"/>
      <c r="Z108" s="360"/>
      <c r="AB108" s="357"/>
      <c r="AC108" s="356"/>
      <c r="AD108" s="357"/>
      <c r="AE108" s="356"/>
      <c r="AF108" s="357"/>
      <c r="AG108" s="356"/>
      <c r="AI108" s="1"/>
      <c r="AJ108" s="15"/>
    </row>
    <row r="109" customFormat="false" ht="12.75" hidden="false" customHeight="false" outlineLevel="0" collapsed="false">
      <c r="A109" s="1" t="n">
        <v>40210</v>
      </c>
      <c r="B109" s="355" t="n">
        <v>39.69</v>
      </c>
      <c r="C109" s="356" t="n">
        <v>44.75</v>
      </c>
      <c r="D109" s="355" t="n">
        <v>41.14</v>
      </c>
      <c r="E109" s="356" t="n">
        <v>43.29</v>
      </c>
      <c r="F109" s="355" t="n">
        <v>42.15</v>
      </c>
      <c r="G109" s="356" t="n">
        <v>39.69</v>
      </c>
      <c r="H109" s="355"/>
      <c r="I109" s="356" t="n">
        <v>32.45</v>
      </c>
      <c r="J109" s="355"/>
      <c r="K109" s="356"/>
      <c r="L109" s="355"/>
      <c r="M109" s="356"/>
      <c r="N109" s="355"/>
      <c r="O109" s="356"/>
      <c r="Q109" s="355"/>
      <c r="R109" s="356" t="n">
        <v>45.5187454626068</v>
      </c>
      <c r="S109" s="357"/>
      <c r="T109" s="356"/>
      <c r="U109" s="358"/>
      <c r="V109" s="359"/>
      <c r="W109" s="358"/>
      <c r="X109" s="356"/>
      <c r="Y109" s="357"/>
      <c r="Z109" s="360"/>
      <c r="AB109" s="357"/>
      <c r="AC109" s="356"/>
      <c r="AD109" s="357"/>
      <c r="AE109" s="356"/>
      <c r="AF109" s="357"/>
      <c r="AG109" s="356"/>
      <c r="AI109" s="1"/>
      <c r="AJ109" s="15"/>
    </row>
    <row r="110" customFormat="false" ht="12.75" hidden="false" customHeight="false" outlineLevel="0" collapsed="false">
      <c r="A110" s="1" t="n">
        <v>40238</v>
      </c>
      <c r="B110" s="355" t="n">
        <v>39.69</v>
      </c>
      <c r="C110" s="356" t="n">
        <v>42.54</v>
      </c>
      <c r="D110" s="355" t="n">
        <v>38.95</v>
      </c>
      <c r="E110" s="356" t="n">
        <v>42.33</v>
      </c>
      <c r="F110" s="355" t="n">
        <v>41.48</v>
      </c>
      <c r="G110" s="356" t="n">
        <v>39.69</v>
      </c>
      <c r="H110" s="355"/>
      <c r="I110" s="356" t="n">
        <v>29.45</v>
      </c>
      <c r="J110" s="355"/>
      <c r="K110" s="356"/>
      <c r="L110" s="355"/>
      <c r="M110" s="356"/>
      <c r="N110" s="355"/>
      <c r="O110" s="356"/>
      <c r="Q110" s="355"/>
      <c r="R110" s="356" t="n">
        <v>43.771152347196</v>
      </c>
      <c r="S110" s="357"/>
      <c r="T110" s="356"/>
      <c r="U110" s="358"/>
      <c r="V110" s="359"/>
      <c r="W110" s="358"/>
      <c r="X110" s="356"/>
      <c r="Y110" s="357"/>
      <c r="Z110" s="360"/>
      <c r="AB110" s="357"/>
      <c r="AC110" s="356"/>
      <c r="AD110" s="357"/>
      <c r="AE110" s="356"/>
      <c r="AF110" s="357"/>
      <c r="AG110" s="356"/>
      <c r="AI110" s="1"/>
      <c r="AJ110" s="15"/>
    </row>
    <row r="111" customFormat="false" ht="12.75" hidden="false" customHeight="false" outlineLevel="0" collapsed="false">
      <c r="A111" s="1" t="n">
        <v>40269</v>
      </c>
      <c r="B111" s="355" t="n">
        <v>39.47</v>
      </c>
      <c r="C111" s="356" t="n">
        <v>42.68</v>
      </c>
      <c r="D111" s="355" t="n">
        <v>37.49</v>
      </c>
      <c r="E111" s="356" t="n">
        <v>41.36</v>
      </c>
      <c r="F111" s="355" t="n">
        <v>41.25</v>
      </c>
      <c r="G111" s="356" t="n">
        <v>39.47</v>
      </c>
      <c r="H111" s="355"/>
      <c r="I111" s="356" t="n">
        <v>36.75</v>
      </c>
      <c r="J111" s="355"/>
      <c r="K111" s="356"/>
      <c r="L111" s="355"/>
      <c r="M111" s="356"/>
      <c r="N111" s="355"/>
      <c r="O111" s="356"/>
      <c r="Q111" s="355"/>
      <c r="R111" s="356" t="n">
        <v>40.2882325120165</v>
      </c>
      <c r="S111" s="357"/>
      <c r="T111" s="356"/>
      <c r="U111" s="358"/>
      <c r="V111" s="359"/>
      <c r="W111" s="358"/>
      <c r="X111" s="356"/>
      <c r="Y111" s="357"/>
      <c r="Z111" s="360"/>
      <c r="AB111" s="357"/>
      <c r="AC111" s="356"/>
      <c r="AD111" s="357"/>
      <c r="AE111" s="356"/>
      <c r="AF111" s="357"/>
      <c r="AG111" s="356"/>
      <c r="AI111" s="1"/>
      <c r="AJ111" s="15"/>
    </row>
    <row r="112" customFormat="false" ht="12.75" hidden="false" customHeight="false" outlineLevel="0" collapsed="false">
      <c r="A112" s="1" t="n">
        <v>40299</v>
      </c>
      <c r="B112" s="355" t="n">
        <v>39.47</v>
      </c>
      <c r="C112" s="356" t="n">
        <v>40.87</v>
      </c>
      <c r="D112" s="355" t="n">
        <v>35.78</v>
      </c>
      <c r="E112" s="356" t="n">
        <v>41.36</v>
      </c>
      <c r="F112" s="355" t="n">
        <v>41.48</v>
      </c>
      <c r="G112" s="356" t="n">
        <v>39.47</v>
      </c>
      <c r="H112" s="355"/>
      <c r="I112" s="356" t="n">
        <v>36.75</v>
      </c>
      <c r="J112" s="355"/>
      <c r="K112" s="356"/>
      <c r="L112" s="355"/>
      <c r="M112" s="356"/>
      <c r="N112" s="355"/>
      <c r="O112" s="356"/>
      <c r="Q112" s="355"/>
      <c r="R112" s="356" t="n">
        <v>40.2625940739654</v>
      </c>
      <c r="S112" s="357"/>
      <c r="T112" s="356"/>
      <c r="U112" s="358"/>
      <c r="V112" s="359"/>
      <c r="W112" s="358"/>
      <c r="X112" s="356"/>
      <c r="Y112" s="357"/>
      <c r="Z112" s="360"/>
      <c r="AB112" s="357"/>
      <c r="AC112" s="356"/>
      <c r="AD112" s="357"/>
      <c r="AE112" s="356"/>
      <c r="AF112" s="357"/>
      <c r="AG112" s="356"/>
      <c r="AI112" s="1"/>
      <c r="AJ112" s="15"/>
    </row>
    <row r="113" customFormat="false" ht="12.75" hidden="false" customHeight="false" outlineLevel="0" collapsed="false">
      <c r="A113" s="1" t="n">
        <v>40330</v>
      </c>
      <c r="B113" s="355" t="n">
        <v>41.51</v>
      </c>
      <c r="C113" s="356" t="n">
        <v>41.53</v>
      </c>
      <c r="D113" s="355" t="n">
        <v>36.39</v>
      </c>
      <c r="E113" s="356" t="n">
        <v>43.54</v>
      </c>
      <c r="F113" s="355" t="n">
        <v>43.5</v>
      </c>
      <c r="G113" s="356" t="n">
        <v>41.51</v>
      </c>
      <c r="H113" s="355"/>
      <c r="I113" s="356" t="n">
        <v>42.75</v>
      </c>
      <c r="J113" s="355"/>
      <c r="K113" s="356"/>
      <c r="L113" s="355"/>
      <c r="M113" s="356"/>
      <c r="N113" s="355"/>
      <c r="O113" s="356"/>
      <c r="Q113" s="355"/>
      <c r="R113" s="356" t="n">
        <v>40.761696154531</v>
      </c>
      <c r="S113" s="357"/>
      <c r="T113" s="356"/>
      <c r="U113" s="358"/>
      <c r="V113" s="359"/>
      <c r="W113" s="358"/>
      <c r="X113" s="356"/>
      <c r="Y113" s="357"/>
      <c r="Z113" s="360"/>
      <c r="AB113" s="357"/>
      <c r="AC113" s="356"/>
      <c r="AD113" s="357"/>
      <c r="AE113" s="356"/>
      <c r="AF113" s="357"/>
      <c r="AG113" s="356"/>
      <c r="AI113" s="1"/>
      <c r="AJ113" s="15"/>
    </row>
    <row r="114" customFormat="false" ht="12.75" hidden="false" customHeight="false" outlineLevel="0" collapsed="false">
      <c r="A114" s="1" t="n">
        <v>40360</v>
      </c>
      <c r="B114" s="355" t="n">
        <v>48.08</v>
      </c>
      <c r="C114" s="356" t="n">
        <v>51.71</v>
      </c>
      <c r="D114" s="355" t="n">
        <v>45.33</v>
      </c>
      <c r="E114" s="356" t="n">
        <v>48.39</v>
      </c>
      <c r="F114" s="355" t="n">
        <v>49.79</v>
      </c>
      <c r="G114" s="356" t="n">
        <v>48.08</v>
      </c>
      <c r="H114" s="355"/>
      <c r="I114" s="356" t="n">
        <v>49.75</v>
      </c>
      <c r="J114" s="355"/>
      <c r="K114" s="356"/>
      <c r="L114" s="355"/>
      <c r="M114" s="356"/>
      <c r="N114" s="355"/>
      <c r="O114" s="356"/>
      <c r="Q114" s="355"/>
      <c r="R114" s="356" t="n">
        <v>41.3462092230625</v>
      </c>
      <c r="S114" s="357"/>
      <c r="T114" s="356"/>
      <c r="U114" s="358"/>
      <c r="V114" s="359"/>
      <c r="W114" s="358"/>
      <c r="X114" s="356"/>
      <c r="Y114" s="357"/>
      <c r="Z114" s="360"/>
      <c r="AB114" s="357"/>
      <c r="AC114" s="356"/>
      <c r="AD114" s="357"/>
      <c r="AE114" s="356"/>
      <c r="AF114" s="357"/>
      <c r="AG114" s="356"/>
      <c r="AI114" s="1"/>
      <c r="AJ114" s="15"/>
    </row>
    <row r="115" customFormat="false" ht="12.75" hidden="false" customHeight="false" outlineLevel="0" collapsed="false">
      <c r="A115" s="1" t="n">
        <v>40391</v>
      </c>
      <c r="B115" s="355" t="n">
        <v>51.03</v>
      </c>
      <c r="C115" s="356" t="n">
        <v>55.37</v>
      </c>
      <c r="D115" s="355" t="n">
        <v>49.24</v>
      </c>
      <c r="E115" s="356" t="n">
        <v>52.76</v>
      </c>
      <c r="F115" s="355" t="n">
        <v>52.59</v>
      </c>
      <c r="G115" s="356" t="n">
        <v>51.03</v>
      </c>
      <c r="H115" s="355"/>
      <c r="I115" s="356" t="n">
        <v>58.75</v>
      </c>
      <c r="J115" s="355"/>
      <c r="K115" s="356"/>
      <c r="L115" s="355"/>
      <c r="M115" s="356"/>
      <c r="N115" s="355"/>
      <c r="O115" s="356"/>
      <c r="Q115" s="355"/>
      <c r="R115" s="356" t="n">
        <v>41.8482099879767</v>
      </c>
      <c r="S115" s="357"/>
      <c r="T115" s="356"/>
      <c r="U115" s="358"/>
      <c r="V115" s="359"/>
      <c r="W115" s="358"/>
      <c r="X115" s="356"/>
      <c r="Y115" s="357"/>
      <c r="Z115" s="360"/>
      <c r="AB115" s="357"/>
      <c r="AC115" s="356"/>
      <c r="AD115" s="357"/>
      <c r="AE115" s="356"/>
      <c r="AF115" s="357"/>
      <c r="AG115" s="356"/>
      <c r="AI115" s="1"/>
      <c r="AJ115" s="15"/>
    </row>
    <row r="116" customFormat="false" ht="12.75" hidden="false" customHeight="false" outlineLevel="0" collapsed="false">
      <c r="A116" s="1" t="n">
        <v>40422</v>
      </c>
      <c r="B116" s="355" t="n">
        <v>45.37</v>
      </c>
      <c r="C116" s="356" t="n">
        <v>50.43</v>
      </c>
      <c r="D116" s="355" t="n">
        <v>44.6</v>
      </c>
      <c r="E116" s="356" t="n">
        <v>50.34</v>
      </c>
      <c r="F116" s="355" t="n">
        <v>46.76</v>
      </c>
      <c r="G116" s="356" t="n">
        <v>45.37</v>
      </c>
      <c r="H116" s="355"/>
      <c r="I116" s="356" t="n">
        <v>41.2</v>
      </c>
      <c r="J116" s="355"/>
      <c r="K116" s="356"/>
      <c r="L116" s="355"/>
      <c r="M116" s="356"/>
      <c r="N116" s="355"/>
      <c r="O116" s="356"/>
      <c r="Q116" s="355"/>
      <c r="R116" s="356" t="n">
        <v>41.814876127402</v>
      </c>
      <c r="S116" s="357"/>
      <c r="T116" s="356"/>
      <c r="U116" s="358"/>
      <c r="V116" s="359"/>
      <c r="W116" s="358"/>
      <c r="X116" s="356"/>
      <c r="Y116" s="357"/>
      <c r="Z116" s="360"/>
      <c r="AB116" s="357"/>
      <c r="AC116" s="356"/>
      <c r="AD116" s="357"/>
      <c r="AE116" s="356"/>
      <c r="AF116" s="357"/>
      <c r="AG116" s="356"/>
      <c r="AI116" s="1"/>
      <c r="AJ116" s="15"/>
    </row>
    <row r="117" customFormat="false" ht="12.75" hidden="false" customHeight="false" outlineLevel="0" collapsed="false">
      <c r="A117" s="1" t="n">
        <v>40452</v>
      </c>
      <c r="B117" s="355" t="n">
        <v>40.62</v>
      </c>
      <c r="C117" s="356" t="n">
        <v>45.09</v>
      </c>
      <c r="D117" s="355" t="n">
        <v>41.43</v>
      </c>
      <c r="E117" s="356" t="n">
        <v>43.67</v>
      </c>
      <c r="F117" s="355" t="n">
        <v>42.16</v>
      </c>
      <c r="G117" s="356" t="n">
        <v>40.62</v>
      </c>
      <c r="H117" s="355"/>
      <c r="I117" s="356" t="n">
        <v>41.75</v>
      </c>
      <c r="J117" s="355"/>
      <c r="K117" s="356"/>
      <c r="L117" s="355"/>
      <c r="M117" s="356"/>
      <c r="N117" s="355"/>
      <c r="O117" s="356"/>
      <c r="Q117" s="355"/>
      <c r="R117" s="356" t="n">
        <v>41.8539417697916</v>
      </c>
      <c r="S117" s="357"/>
      <c r="T117" s="356"/>
      <c r="U117" s="358"/>
      <c r="V117" s="359"/>
      <c r="W117" s="358"/>
      <c r="X117" s="356"/>
      <c r="Y117" s="357"/>
      <c r="Z117" s="360"/>
      <c r="AB117" s="357"/>
      <c r="AC117" s="356"/>
      <c r="AD117" s="357"/>
      <c r="AE117" s="356"/>
      <c r="AF117" s="357"/>
      <c r="AG117" s="356"/>
      <c r="AI117" s="1"/>
      <c r="AJ117" s="15"/>
    </row>
    <row r="118" customFormat="false" ht="12.75" hidden="false" customHeight="false" outlineLevel="0" collapsed="false">
      <c r="A118" s="1" t="n">
        <v>40483</v>
      </c>
      <c r="B118" s="355" t="n">
        <v>39.94</v>
      </c>
      <c r="C118" s="356" t="n">
        <v>43.02</v>
      </c>
      <c r="D118" s="355" t="n">
        <v>39.47</v>
      </c>
      <c r="E118" s="356" t="n">
        <v>41.7</v>
      </c>
      <c r="F118" s="355" t="n">
        <v>42.28</v>
      </c>
      <c r="G118" s="356" t="n">
        <v>39.94</v>
      </c>
      <c r="H118" s="355"/>
      <c r="I118" s="356" t="n">
        <v>37.75</v>
      </c>
      <c r="J118" s="355"/>
      <c r="K118" s="356"/>
      <c r="L118" s="355"/>
      <c r="M118" s="356"/>
      <c r="N118" s="355"/>
      <c r="O118" s="356"/>
      <c r="Q118" s="355"/>
      <c r="R118" s="356" t="n">
        <v>44.3395156521753</v>
      </c>
      <c r="S118" s="357"/>
      <c r="T118" s="356"/>
      <c r="U118" s="358"/>
      <c r="V118" s="359"/>
      <c r="W118" s="358"/>
      <c r="X118" s="356"/>
      <c r="Y118" s="357"/>
      <c r="Z118" s="360"/>
      <c r="AB118" s="357"/>
      <c r="AC118" s="356"/>
      <c r="AD118" s="357"/>
      <c r="AE118" s="356"/>
      <c r="AF118" s="357"/>
      <c r="AG118" s="356"/>
      <c r="AI118" s="1"/>
      <c r="AJ118" s="15"/>
    </row>
    <row r="119" customFormat="false" ht="12.75" hidden="false" customHeight="false" outlineLevel="0" collapsed="false">
      <c r="A119" s="1" t="n">
        <v>40513</v>
      </c>
      <c r="B119" s="355" t="n">
        <v>39.94</v>
      </c>
      <c r="C119" s="356" t="n">
        <v>44.33</v>
      </c>
      <c r="D119" s="355" t="n">
        <v>40.7</v>
      </c>
      <c r="E119" s="356" t="n">
        <v>43.92</v>
      </c>
      <c r="F119" s="355" t="n">
        <v>42.62</v>
      </c>
      <c r="G119" s="356" t="n">
        <v>39.94</v>
      </c>
      <c r="H119" s="355"/>
      <c r="I119" s="356" t="n">
        <v>40.2</v>
      </c>
      <c r="J119" s="355"/>
      <c r="K119" s="356"/>
      <c r="L119" s="355"/>
      <c r="M119" s="356"/>
      <c r="N119" s="355"/>
      <c r="O119" s="356"/>
      <c r="Q119" s="355"/>
      <c r="R119" s="356" t="n">
        <v>46.2417401307871</v>
      </c>
      <c r="S119" s="357"/>
      <c r="T119" s="356"/>
      <c r="U119" s="358"/>
      <c r="V119" s="359"/>
      <c r="W119" s="358"/>
      <c r="X119" s="356"/>
      <c r="Y119" s="357"/>
      <c r="Z119" s="360"/>
      <c r="AB119" s="357"/>
      <c r="AC119" s="356"/>
      <c r="AD119" s="357"/>
      <c r="AE119" s="356"/>
      <c r="AF119" s="357"/>
      <c r="AG119" s="356"/>
      <c r="AI119" s="1"/>
      <c r="AJ119" s="15"/>
    </row>
    <row r="120" customFormat="false" ht="12.75" hidden="false" customHeight="false" outlineLevel="0" collapsed="false">
      <c r="A120" s="1" t="n">
        <v>40544</v>
      </c>
      <c r="B120" s="355" t="n">
        <v>40.37</v>
      </c>
      <c r="C120" s="356" t="n">
        <v>46.57</v>
      </c>
      <c r="D120" s="355" t="n">
        <v>42.31</v>
      </c>
      <c r="E120" s="356" t="n">
        <v>44.2</v>
      </c>
      <c r="F120" s="355" t="n">
        <v>43.16</v>
      </c>
      <c r="G120" s="356" t="n">
        <v>40.37</v>
      </c>
      <c r="H120" s="355"/>
      <c r="I120" s="356" t="n">
        <v>30.7</v>
      </c>
      <c r="J120" s="355"/>
      <c r="K120" s="356"/>
      <c r="L120" s="355"/>
      <c r="M120" s="356"/>
      <c r="N120" s="355"/>
      <c r="O120" s="356"/>
      <c r="Q120" s="355"/>
      <c r="R120" s="356" t="n">
        <v>41.2493868782101</v>
      </c>
      <c r="S120" s="357"/>
      <c r="T120" s="356"/>
      <c r="U120" s="358"/>
      <c r="V120" s="359"/>
      <c r="W120" s="358"/>
      <c r="X120" s="356"/>
      <c r="Y120" s="357"/>
      <c r="Z120" s="360"/>
      <c r="AB120" s="357"/>
      <c r="AC120" s="356"/>
      <c r="AD120" s="357"/>
      <c r="AE120" s="356"/>
      <c r="AF120" s="357"/>
      <c r="AG120" s="356"/>
      <c r="AI120" s="1"/>
      <c r="AJ120" s="15"/>
    </row>
    <row r="121" customFormat="false" ht="12.75" hidden="false" customHeight="false" outlineLevel="0" collapsed="false">
      <c r="A121" s="1" t="n">
        <v>40575</v>
      </c>
      <c r="B121" s="355" t="n">
        <v>40.16</v>
      </c>
      <c r="C121" s="356" t="n">
        <v>45.84</v>
      </c>
      <c r="D121" s="355" t="n">
        <v>41.64</v>
      </c>
      <c r="E121" s="356" t="n">
        <v>43.75</v>
      </c>
      <c r="F121" s="355" t="n">
        <v>42.54</v>
      </c>
      <c r="G121" s="356" t="n">
        <v>40.16</v>
      </c>
      <c r="H121" s="355"/>
      <c r="I121" s="356" t="n">
        <v>32.95</v>
      </c>
      <c r="J121" s="355"/>
      <c r="K121" s="356"/>
      <c r="L121" s="355"/>
      <c r="M121" s="356"/>
      <c r="N121" s="355"/>
      <c r="O121" s="356"/>
      <c r="Q121" s="355"/>
      <c r="R121" s="356" t="n">
        <v>40.027640364376</v>
      </c>
      <c r="S121" s="357"/>
      <c r="T121" s="356"/>
      <c r="U121" s="358"/>
      <c r="V121" s="359"/>
      <c r="W121" s="358"/>
      <c r="X121" s="356"/>
      <c r="Y121" s="357"/>
      <c r="Z121" s="360"/>
      <c r="AB121" s="357"/>
      <c r="AC121" s="356"/>
      <c r="AD121" s="357"/>
      <c r="AE121" s="356"/>
      <c r="AF121" s="357"/>
      <c r="AG121" s="356"/>
      <c r="AI121" s="1"/>
      <c r="AJ121" s="15"/>
    </row>
    <row r="122" customFormat="false" ht="12.75" hidden="false" customHeight="false" outlineLevel="0" collapsed="false">
      <c r="A122" s="1" t="n">
        <v>40603</v>
      </c>
      <c r="B122" s="355" t="n">
        <v>40.17</v>
      </c>
      <c r="C122" s="356" t="n">
        <v>43.77</v>
      </c>
      <c r="D122" s="355" t="n">
        <v>39.59</v>
      </c>
      <c r="E122" s="356" t="n">
        <v>42.85</v>
      </c>
      <c r="F122" s="355" t="n">
        <v>41.92</v>
      </c>
      <c r="G122" s="356" t="n">
        <v>40.17</v>
      </c>
      <c r="H122" s="355"/>
      <c r="I122" s="356" t="n">
        <v>29.95</v>
      </c>
      <c r="J122" s="355"/>
      <c r="K122" s="356"/>
      <c r="L122" s="355"/>
      <c r="M122" s="356"/>
      <c r="N122" s="355"/>
      <c r="O122" s="356"/>
      <c r="Q122" s="355"/>
      <c r="R122" s="356" t="n">
        <v>38.4535672722058</v>
      </c>
      <c r="S122" s="357"/>
      <c r="T122" s="356"/>
      <c r="U122" s="358"/>
      <c r="V122" s="359"/>
      <c r="W122" s="358"/>
      <c r="X122" s="356"/>
      <c r="Y122" s="357"/>
      <c r="Z122" s="360"/>
      <c r="AB122" s="357"/>
      <c r="AC122" s="356"/>
      <c r="AD122" s="357"/>
      <c r="AE122" s="356"/>
      <c r="AF122" s="357"/>
      <c r="AG122" s="356"/>
      <c r="AI122" s="1"/>
      <c r="AJ122" s="15"/>
    </row>
    <row r="123" customFormat="false" ht="12.75" hidden="false" customHeight="false" outlineLevel="0" collapsed="false">
      <c r="A123" s="1" t="n">
        <v>40634</v>
      </c>
      <c r="B123" s="355" t="n">
        <v>39.96</v>
      </c>
      <c r="C123" s="356" t="n">
        <v>43.9</v>
      </c>
      <c r="D123" s="355" t="n">
        <v>38.23</v>
      </c>
      <c r="E123" s="356" t="n">
        <v>41.96</v>
      </c>
      <c r="F123" s="355" t="n">
        <v>41.71</v>
      </c>
      <c r="G123" s="356" t="n">
        <v>39.96</v>
      </c>
      <c r="H123" s="355"/>
      <c r="I123" s="356" t="n">
        <v>37.25</v>
      </c>
      <c r="J123" s="355"/>
      <c r="K123" s="356"/>
      <c r="L123" s="355"/>
      <c r="M123" s="356"/>
      <c r="N123" s="355"/>
      <c r="O123" s="356"/>
      <c r="Q123" s="355"/>
      <c r="R123" s="356" t="n">
        <v>35.7039438009695</v>
      </c>
      <c r="S123" s="357"/>
      <c r="T123" s="356"/>
      <c r="U123" s="358"/>
      <c r="V123" s="359"/>
      <c r="W123" s="358"/>
      <c r="X123" s="356"/>
      <c r="Y123" s="357"/>
      <c r="Z123" s="360"/>
      <c r="AB123" s="357"/>
      <c r="AC123" s="356"/>
      <c r="AD123" s="357"/>
      <c r="AE123" s="356"/>
      <c r="AF123" s="357"/>
      <c r="AG123" s="356"/>
      <c r="AI123" s="1"/>
      <c r="AJ123" s="15"/>
    </row>
    <row r="124" customFormat="false" ht="12.75" hidden="false" customHeight="false" outlineLevel="0" collapsed="false">
      <c r="A124" s="1" t="n">
        <v>40664</v>
      </c>
      <c r="B124" s="355" t="n">
        <v>39.96</v>
      </c>
      <c r="C124" s="356" t="n">
        <v>42.2</v>
      </c>
      <c r="D124" s="355" t="n">
        <v>36.64</v>
      </c>
      <c r="E124" s="356" t="n">
        <v>41.96</v>
      </c>
      <c r="F124" s="355" t="n">
        <v>41.92</v>
      </c>
      <c r="G124" s="356" t="n">
        <v>39.96</v>
      </c>
      <c r="H124" s="355"/>
      <c r="I124" s="356" t="n">
        <v>37.25</v>
      </c>
      <c r="J124" s="355"/>
      <c r="K124" s="356"/>
      <c r="L124" s="355"/>
      <c r="M124" s="356"/>
      <c r="N124" s="355"/>
      <c r="O124" s="356"/>
      <c r="Q124" s="355"/>
      <c r="R124" s="356" t="n">
        <v>35.6752703550334</v>
      </c>
      <c r="S124" s="357"/>
      <c r="T124" s="356"/>
      <c r="U124" s="358"/>
      <c r="V124" s="359"/>
      <c r="W124" s="358"/>
      <c r="X124" s="356"/>
      <c r="Y124" s="357"/>
      <c r="Z124" s="360"/>
      <c r="AB124" s="357"/>
      <c r="AC124" s="356"/>
      <c r="AD124" s="357"/>
      <c r="AE124" s="356"/>
      <c r="AF124" s="357"/>
      <c r="AG124" s="356"/>
      <c r="AI124" s="1"/>
      <c r="AJ124" s="15"/>
    </row>
    <row r="125" customFormat="false" ht="12.75" hidden="false" customHeight="false" outlineLevel="0" collapsed="false">
      <c r="A125" s="1" t="n">
        <v>40695</v>
      </c>
      <c r="B125" s="355" t="n">
        <v>41.85</v>
      </c>
      <c r="C125" s="356" t="n">
        <v>42.82</v>
      </c>
      <c r="D125" s="355" t="n">
        <v>37.21</v>
      </c>
      <c r="E125" s="356" t="n">
        <v>43.99</v>
      </c>
      <c r="F125" s="355" t="n">
        <v>43.79</v>
      </c>
      <c r="G125" s="356" t="n">
        <v>41.85</v>
      </c>
      <c r="H125" s="355"/>
      <c r="I125" s="356" t="n">
        <v>43.25</v>
      </c>
      <c r="J125" s="355"/>
      <c r="K125" s="356"/>
      <c r="L125" s="355"/>
      <c r="M125" s="356"/>
      <c r="N125" s="355"/>
      <c r="O125" s="356"/>
      <c r="Q125" s="355"/>
      <c r="R125" s="356" t="n">
        <v>36.1169760143763</v>
      </c>
      <c r="S125" s="357"/>
      <c r="T125" s="356"/>
      <c r="U125" s="358"/>
      <c r="V125" s="359"/>
      <c r="W125" s="358"/>
      <c r="X125" s="356"/>
      <c r="Y125" s="357"/>
      <c r="Z125" s="360"/>
      <c r="AB125" s="357"/>
      <c r="AC125" s="356"/>
      <c r="AD125" s="357"/>
      <c r="AE125" s="356"/>
      <c r="AF125" s="357"/>
      <c r="AG125" s="356"/>
      <c r="AI125" s="1"/>
      <c r="AJ125" s="15"/>
    </row>
    <row r="126" customFormat="false" ht="12.75" hidden="false" customHeight="false" outlineLevel="0" collapsed="false">
      <c r="A126" s="1" t="n">
        <v>40725</v>
      </c>
      <c r="B126" s="355" t="n">
        <v>47.94</v>
      </c>
      <c r="C126" s="356" t="n">
        <v>52.41</v>
      </c>
      <c r="D126" s="355" t="n">
        <v>45.53</v>
      </c>
      <c r="E126" s="356" t="n">
        <v>48.48</v>
      </c>
      <c r="F126" s="355" t="n">
        <v>49.61</v>
      </c>
      <c r="G126" s="356" t="n">
        <v>47.94</v>
      </c>
      <c r="H126" s="355"/>
      <c r="I126" s="356" t="n">
        <v>50.25</v>
      </c>
      <c r="J126" s="355"/>
      <c r="K126" s="356"/>
      <c r="L126" s="355"/>
      <c r="M126" s="356"/>
      <c r="N126" s="355"/>
      <c r="O126" s="356"/>
      <c r="Q126" s="355"/>
      <c r="R126" s="356" t="n">
        <v>36.6353160814049</v>
      </c>
      <c r="S126" s="357"/>
      <c r="T126" s="356"/>
      <c r="U126" s="358"/>
      <c r="V126" s="359"/>
      <c r="W126" s="358"/>
      <c r="X126" s="356"/>
      <c r="Y126" s="357"/>
      <c r="Z126" s="360"/>
      <c r="AB126" s="357"/>
      <c r="AC126" s="356"/>
      <c r="AD126" s="357"/>
      <c r="AE126" s="356"/>
      <c r="AF126" s="357"/>
      <c r="AG126" s="356"/>
      <c r="AI126" s="1"/>
      <c r="AJ126" s="15"/>
    </row>
    <row r="127" customFormat="false" ht="12.75" hidden="false" customHeight="false" outlineLevel="0" collapsed="false">
      <c r="A127" s="1" t="n">
        <v>40756</v>
      </c>
      <c r="B127" s="355" t="n">
        <v>50.67</v>
      </c>
      <c r="C127" s="356" t="n">
        <v>55.85</v>
      </c>
      <c r="D127" s="355" t="n">
        <v>49.18</v>
      </c>
      <c r="E127" s="356" t="n">
        <v>52.53</v>
      </c>
      <c r="F127" s="355" t="n">
        <v>52.21</v>
      </c>
      <c r="G127" s="356" t="n">
        <v>50.67</v>
      </c>
      <c r="H127" s="355"/>
      <c r="I127" s="356" t="n">
        <v>59.25</v>
      </c>
      <c r="J127" s="355"/>
      <c r="K127" s="356"/>
      <c r="L127" s="355"/>
      <c r="M127" s="356"/>
      <c r="N127" s="355"/>
      <c r="O127" s="356"/>
      <c r="Q127" s="355"/>
      <c r="R127" s="356" t="n">
        <v>37.0793288311944</v>
      </c>
      <c r="S127" s="357"/>
      <c r="T127" s="356"/>
      <c r="U127" s="358"/>
      <c r="V127" s="359"/>
      <c r="W127" s="358"/>
      <c r="X127" s="356"/>
      <c r="Y127" s="357"/>
      <c r="Z127" s="360"/>
      <c r="AB127" s="357"/>
      <c r="AC127" s="356"/>
      <c r="AD127" s="357"/>
      <c r="AE127" s="356"/>
      <c r="AF127" s="357"/>
      <c r="AG127" s="356"/>
      <c r="AI127" s="1"/>
      <c r="AJ127" s="15"/>
    </row>
    <row r="128" customFormat="false" ht="12.75" hidden="false" customHeight="false" outlineLevel="0" collapsed="false">
      <c r="A128" s="1" t="n">
        <v>40787</v>
      </c>
      <c r="B128" s="355" t="n">
        <v>45.43</v>
      </c>
      <c r="C128" s="356" t="n">
        <v>51.2</v>
      </c>
      <c r="D128" s="355" t="n">
        <v>44.86</v>
      </c>
      <c r="E128" s="356" t="n">
        <v>50.29</v>
      </c>
      <c r="F128" s="355" t="n">
        <v>46.81</v>
      </c>
      <c r="G128" s="356" t="n">
        <v>45.43</v>
      </c>
      <c r="H128" s="355"/>
      <c r="I128" s="356" t="n">
        <v>41.7</v>
      </c>
      <c r="J128" s="355"/>
      <c r="K128" s="356"/>
      <c r="L128" s="355"/>
      <c r="M128" s="356"/>
      <c r="N128" s="355"/>
      <c r="O128" s="356"/>
      <c r="Q128" s="355"/>
      <c r="R128" s="356" t="n">
        <v>37.0433526099805</v>
      </c>
      <c r="S128" s="357"/>
      <c r="T128" s="356"/>
      <c r="U128" s="358"/>
      <c r="V128" s="359"/>
      <c r="W128" s="358"/>
      <c r="X128" s="356"/>
      <c r="Y128" s="357"/>
      <c r="Z128" s="360"/>
      <c r="AB128" s="357"/>
      <c r="AC128" s="356"/>
      <c r="AD128" s="357"/>
      <c r="AE128" s="356"/>
      <c r="AF128" s="357"/>
      <c r="AG128" s="356"/>
      <c r="AI128" s="1"/>
      <c r="AJ128" s="15"/>
    </row>
    <row r="129" customFormat="false" ht="12.75" hidden="false" customHeight="false" outlineLevel="0" collapsed="false">
      <c r="A129" s="1" t="n">
        <v>40817</v>
      </c>
      <c r="B129" s="355" t="n">
        <v>41.02</v>
      </c>
      <c r="C129" s="356" t="n">
        <v>46.18</v>
      </c>
      <c r="D129" s="355" t="n">
        <v>41.9</v>
      </c>
      <c r="E129" s="356" t="n">
        <v>44.11</v>
      </c>
      <c r="F129" s="355" t="n">
        <v>42.56</v>
      </c>
      <c r="G129" s="356" t="n">
        <v>41.02</v>
      </c>
      <c r="H129" s="355"/>
      <c r="I129" s="356" t="n">
        <v>42.25</v>
      </c>
      <c r="J129" s="355"/>
      <c r="K129" s="356"/>
      <c r="L129" s="355"/>
      <c r="M129" s="356"/>
      <c r="N129" s="355"/>
      <c r="O129" s="356"/>
      <c r="Q129" s="355"/>
      <c r="R129" s="356" t="n">
        <v>37.0724639446187</v>
      </c>
      <c r="S129" s="357"/>
      <c r="T129" s="356"/>
      <c r="U129" s="358"/>
      <c r="V129" s="359"/>
      <c r="W129" s="358"/>
      <c r="X129" s="356"/>
      <c r="Y129" s="357"/>
      <c r="Z129" s="360"/>
      <c r="AB129" s="357"/>
      <c r="AC129" s="356"/>
      <c r="AD129" s="357"/>
      <c r="AE129" s="356"/>
      <c r="AF129" s="357"/>
      <c r="AG129" s="356"/>
      <c r="AI129" s="1"/>
      <c r="AJ129" s="15"/>
    </row>
    <row r="130" customFormat="false" ht="12.75" hidden="false" customHeight="false" outlineLevel="0" collapsed="false">
      <c r="A130" s="1" t="n">
        <v>40848</v>
      </c>
      <c r="B130" s="355" t="n">
        <v>40.4</v>
      </c>
      <c r="C130" s="356" t="n">
        <v>44.23</v>
      </c>
      <c r="D130" s="355" t="n">
        <v>40.08</v>
      </c>
      <c r="E130" s="356" t="n">
        <v>42.18</v>
      </c>
      <c r="F130" s="355" t="n">
        <v>42.66</v>
      </c>
      <c r="G130" s="356" t="n">
        <v>40.4</v>
      </c>
      <c r="H130" s="355"/>
      <c r="I130" s="356" t="n">
        <v>38.25</v>
      </c>
      <c r="J130" s="355"/>
      <c r="K130" s="356"/>
      <c r="L130" s="355"/>
      <c r="M130" s="356"/>
      <c r="N130" s="355"/>
      <c r="O130" s="356"/>
      <c r="Q130" s="355"/>
      <c r="R130" s="356" t="n">
        <v>39.6222187574519</v>
      </c>
      <c r="S130" s="357"/>
      <c r="T130" s="356"/>
      <c r="U130" s="358"/>
      <c r="V130" s="359"/>
      <c r="W130" s="358"/>
      <c r="X130" s="356"/>
      <c r="Y130" s="357"/>
      <c r="Z130" s="360"/>
      <c r="AB130" s="357"/>
      <c r="AC130" s="356"/>
      <c r="AD130" s="357"/>
      <c r="AE130" s="356"/>
      <c r="AF130" s="357"/>
      <c r="AG130" s="356"/>
      <c r="AI130" s="1"/>
      <c r="AJ130" s="15"/>
    </row>
    <row r="131" customFormat="false" ht="12.75" hidden="false" customHeight="false" outlineLevel="0" collapsed="false">
      <c r="A131" s="1" t="n">
        <v>40878</v>
      </c>
      <c r="B131" s="355" t="n">
        <v>40.4</v>
      </c>
      <c r="C131" s="356" t="n">
        <v>45.47</v>
      </c>
      <c r="D131" s="355" t="n">
        <v>41.23</v>
      </c>
      <c r="E131" s="356" t="n">
        <v>44.33</v>
      </c>
      <c r="F131" s="355" t="n">
        <v>42.98</v>
      </c>
      <c r="G131" s="356" t="n">
        <v>40.4</v>
      </c>
      <c r="H131" s="355"/>
      <c r="I131" s="356" t="n">
        <v>40.7</v>
      </c>
      <c r="J131" s="355"/>
      <c r="K131" s="356"/>
      <c r="L131" s="355"/>
      <c r="M131" s="356"/>
      <c r="N131" s="355"/>
      <c r="O131" s="356"/>
      <c r="Q131" s="355"/>
      <c r="R131" s="356" t="n">
        <v>41.3205350901787</v>
      </c>
      <c r="S131" s="357"/>
      <c r="T131" s="356"/>
      <c r="U131" s="358"/>
      <c r="V131" s="359"/>
      <c r="W131" s="358"/>
      <c r="X131" s="356"/>
      <c r="Y131" s="357"/>
      <c r="Z131" s="360"/>
      <c r="AB131" s="357"/>
      <c r="AC131" s="356"/>
      <c r="AD131" s="357"/>
      <c r="AE131" s="356"/>
      <c r="AF131" s="357"/>
      <c r="AG131" s="356"/>
      <c r="AI131" s="1"/>
      <c r="AJ131" s="15"/>
    </row>
    <row r="132" customFormat="false" ht="12.75" hidden="false" customHeight="false" outlineLevel="0" collapsed="false">
      <c r="A132" s="1" t="n">
        <v>40909</v>
      </c>
      <c r="B132" s="355" t="n">
        <v>40.82</v>
      </c>
      <c r="C132" s="356" t="n">
        <v>47.67</v>
      </c>
      <c r="D132" s="355" t="n">
        <v>42.76</v>
      </c>
      <c r="E132" s="356" t="n">
        <v>44.62</v>
      </c>
      <c r="F132" s="355" t="n">
        <v>43.5</v>
      </c>
      <c r="G132" s="356" t="n">
        <v>40.82</v>
      </c>
      <c r="H132" s="355"/>
      <c r="I132" s="356" t="n">
        <v>30.95</v>
      </c>
      <c r="J132" s="355"/>
      <c r="K132" s="356"/>
      <c r="L132" s="355"/>
      <c r="M132" s="356"/>
      <c r="N132" s="355"/>
      <c r="O132" s="356"/>
      <c r="Q132" s="355"/>
      <c r="R132" s="356" t="n">
        <v>41.2493868782101</v>
      </c>
      <c r="S132" s="357"/>
      <c r="T132" s="356"/>
      <c r="U132" s="358"/>
      <c r="V132" s="359"/>
      <c r="W132" s="358"/>
      <c r="X132" s="356"/>
      <c r="Y132" s="357"/>
      <c r="Z132" s="360"/>
      <c r="AB132" s="357"/>
      <c r="AC132" s="356"/>
      <c r="AD132" s="357"/>
      <c r="AE132" s="356"/>
      <c r="AF132" s="357"/>
      <c r="AG132" s="356"/>
      <c r="AI132" s="1"/>
      <c r="AJ132" s="15"/>
    </row>
    <row r="133" customFormat="false" ht="12.75" hidden="false" customHeight="false" outlineLevel="0" collapsed="false">
      <c r="A133" s="1" t="n">
        <v>40940</v>
      </c>
      <c r="B133" s="355" t="n">
        <v>40.62</v>
      </c>
      <c r="C133" s="356" t="n">
        <v>46.99</v>
      </c>
      <c r="D133" s="355" t="n">
        <v>42.13</v>
      </c>
      <c r="E133" s="356" t="n">
        <v>44.2</v>
      </c>
      <c r="F133" s="355" t="n">
        <v>42.92</v>
      </c>
      <c r="G133" s="356" t="n">
        <v>40.62</v>
      </c>
      <c r="H133" s="355"/>
      <c r="I133" s="356" t="n">
        <v>33.2</v>
      </c>
      <c r="J133" s="355"/>
      <c r="K133" s="356"/>
      <c r="L133" s="355"/>
      <c r="M133" s="356"/>
      <c r="N133" s="355"/>
      <c r="O133" s="356"/>
      <c r="Q133" s="355"/>
      <c r="R133" s="356" t="n">
        <v>40.027640364376</v>
      </c>
      <c r="S133" s="357"/>
      <c r="T133" s="356"/>
      <c r="U133" s="358"/>
      <c r="V133" s="359"/>
      <c r="W133" s="358"/>
      <c r="X133" s="356"/>
      <c r="Y133" s="357"/>
      <c r="Z133" s="360"/>
      <c r="AB133" s="357"/>
      <c r="AC133" s="356"/>
      <c r="AD133" s="357"/>
      <c r="AE133" s="356"/>
      <c r="AF133" s="357"/>
      <c r="AG133" s="356"/>
      <c r="AI133" s="1"/>
      <c r="AJ133" s="15"/>
    </row>
    <row r="134" customFormat="false" ht="12.75" hidden="false" customHeight="false" outlineLevel="0" collapsed="false">
      <c r="A134" s="1" t="n">
        <v>40969</v>
      </c>
      <c r="B134" s="355" t="n">
        <v>40.63</v>
      </c>
      <c r="C134" s="356" t="n">
        <v>45.04</v>
      </c>
      <c r="D134" s="355" t="n">
        <v>40.22</v>
      </c>
      <c r="E134" s="356" t="n">
        <v>43.37</v>
      </c>
      <c r="F134" s="355" t="n">
        <v>42.35</v>
      </c>
      <c r="G134" s="356" t="n">
        <v>40.63</v>
      </c>
      <c r="H134" s="355"/>
      <c r="I134" s="356" t="n">
        <v>30.2</v>
      </c>
      <c r="J134" s="355"/>
      <c r="K134" s="356"/>
      <c r="L134" s="355"/>
      <c r="M134" s="356"/>
      <c r="N134" s="355"/>
      <c r="O134" s="356"/>
      <c r="Q134" s="355"/>
      <c r="R134" s="356" t="n">
        <v>38.4535672722058</v>
      </c>
      <c r="S134" s="357"/>
      <c r="T134" s="356"/>
      <c r="U134" s="358"/>
      <c r="V134" s="359"/>
      <c r="W134" s="358"/>
      <c r="X134" s="356"/>
      <c r="Y134" s="357"/>
      <c r="Z134" s="360"/>
      <c r="AB134" s="357"/>
      <c r="AC134" s="356"/>
      <c r="AD134" s="357"/>
      <c r="AE134" s="356"/>
      <c r="AF134" s="357"/>
      <c r="AG134" s="356"/>
      <c r="AI134" s="1"/>
      <c r="AJ134" s="15"/>
    </row>
    <row r="135" customFormat="false" ht="12.75" hidden="false" customHeight="false" outlineLevel="0" collapsed="false">
      <c r="A135" s="1" t="n">
        <v>41000</v>
      </c>
      <c r="B135" s="355" t="n">
        <v>40.43</v>
      </c>
      <c r="C135" s="356" t="n">
        <v>45.17</v>
      </c>
      <c r="D135" s="355" t="n">
        <v>38.96</v>
      </c>
      <c r="E135" s="356" t="n">
        <v>42.54</v>
      </c>
      <c r="F135" s="355" t="n">
        <v>42.16</v>
      </c>
      <c r="G135" s="356" t="n">
        <v>40.43</v>
      </c>
      <c r="H135" s="355"/>
      <c r="I135" s="356" t="n">
        <v>37.5</v>
      </c>
      <c r="J135" s="355"/>
      <c r="K135" s="356"/>
      <c r="L135" s="355"/>
      <c r="M135" s="356"/>
      <c r="N135" s="355"/>
      <c r="O135" s="356"/>
      <c r="Q135" s="355"/>
      <c r="R135" s="356" t="n">
        <v>35.7039438009695</v>
      </c>
      <c r="S135" s="357"/>
      <c r="T135" s="356"/>
      <c r="U135" s="358"/>
      <c r="V135" s="359"/>
      <c r="W135" s="358"/>
      <c r="X135" s="356"/>
      <c r="Y135" s="357"/>
      <c r="Z135" s="360"/>
      <c r="AB135" s="357"/>
      <c r="AC135" s="356"/>
      <c r="AD135" s="357"/>
      <c r="AE135" s="356"/>
      <c r="AF135" s="357"/>
      <c r="AG135" s="356"/>
      <c r="AI135" s="1"/>
      <c r="AJ135" s="15"/>
    </row>
    <row r="136" customFormat="false" ht="12.75" hidden="false" customHeight="false" outlineLevel="0" collapsed="false">
      <c r="A136" s="1" t="n">
        <v>41030</v>
      </c>
      <c r="B136" s="355" t="n">
        <v>40.44</v>
      </c>
      <c r="C136" s="356" t="n">
        <v>43.56</v>
      </c>
      <c r="D136" s="355" t="n">
        <v>37.48</v>
      </c>
      <c r="E136" s="356" t="n">
        <v>42.54</v>
      </c>
      <c r="F136" s="355" t="n">
        <v>42.35</v>
      </c>
      <c r="G136" s="356" t="n">
        <v>40.44</v>
      </c>
      <c r="H136" s="355"/>
      <c r="I136" s="356" t="n">
        <v>37.5</v>
      </c>
      <c r="J136" s="355"/>
      <c r="K136" s="356"/>
      <c r="L136" s="355"/>
      <c r="M136" s="356"/>
      <c r="N136" s="355"/>
      <c r="O136" s="356"/>
      <c r="Q136" s="355"/>
      <c r="R136" s="356" t="n">
        <v>35.6752703550334</v>
      </c>
      <c r="S136" s="357"/>
      <c r="T136" s="356"/>
      <c r="U136" s="358"/>
      <c r="V136" s="359"/>
      <c r="W136" s="358"/>
      <c r="X136" s="356"/>
      <c r="Y136" s="357"/>
      <c r="Z136" s="360"/>
      <c r="AB136" s="357"/>
      <c r="AC136" s="356"/>
      <c r="AD136" s="357"/>
      <c r="AE136" s="356"/>
      <c r="AF136" s="357"/>
      <c r="AG136" s="356"/>
      <c r="AI136" s="1"/>
      <c r="AJ136" s="15"/>
    </row>
    <row r="137" customFormat="false" ht="12.75" hidden="false" customHeight="false" outlineLevel="0" collapsed="false">
      <c r="A137" s="1" t="n">
        <v>41061</v>
      </c>
      <c r="B137" s="355" t="n">
        <v>42.19</v>
      </c>
      <c r="C137" s="356" t="n">
        <v>44.15</v>
      </c>
      <c r="D137" s="355" t="n">
        <v>38.01</v>
      </c>
      <c r="E137" s="356" t="n">
        <v>44.42</v>
      </c>
      <c r="F137" s="355" t="n">
        <v>44.08</v>
      </c>
      <c r="G137" s="356" t="n">
        <v>42.19</v>
      </c>
      <c r="H137" s="355"/>
      <c r="I137" s="356" t="n">
        <v>43.5</v>
      </c>
      <c r="J137" s="355"/>
      <c r="K137" s="356"/>
      <c r="L137" s="355"/>
      <c r="M137" s="356"/>
      <c r="N137" s="355"/>
      <c r="O137" s="356"/>
      <c r="Q137" s="355"/>
      <c r="R137" s="356" t="n">
        <v>36.1169760143763</v>
      </c>
      <c r="S137" s="357"/>
      <c r="T137" s="356"/>
      <c r="U137" s="358"/>
      <c r="V137" s="359"/>
      <c r="W137" s="358"/>
      <c r="X137" s="356"/>
      <c r="Y137" s="357"/>
      <c r="Z137" s="360"/>
      <c r="AB137" s="357"/>
      <c r="AC137" s="356"/>
      <c r="AD137" s="357"/>
      <c r="AE137" s="356"/>
      <c r="AF137" s="357"/>
      <c r="AG137" s="356"/>
      <c r="AI137" s="1"/>
      <c r="AJ137" s="15"/>
    </row>
    <row r="138" customFormat="false" ht="12.75" hidden="false" customHeight="false" outlineLevel="0" collapsed="false">
      <c r="A138" s="1" t="n">
        <v>41091</v>
      </c>
      <c r="B138" s="355" t="n">
        <v>47.83</v>
      </c>
      <c r="C138" s="356" t="n">
        <v>53.17</v>
      </c>
      <c r="D138" s="355" t="n">
        <v>45.76</v>
      </c>
      <c r="E138" s="356" t="n">
        <v>48.59</v>
      </c>
      <c r="F138" s="355" t="n">
        <v>49.46</v>
      </c>
      <c r="G138" s="356" t="n">
        <v>47.83</v>
      </c>
      <c r="H138" s="355"/>
      <c r="I138" s="356" t="n">
        <v>50.5</v>
      </c>
      <c r="J138" s="355"/>
      <c r="K138" s="356"/>
      <c r="L138" s="355"/>
      <c r="M138" s="356"/>
      <c r="N138" s="355"/>
      <c r="O138" s="356"/>
      <c r="Q138" s="355"/>
      <c r="R138" s="356" t="n">
        <v>36.6353160814049</v>
      </c>
      <c r="S138" s="357"/>
      <c r="T138" s="356"/>
      <c r="U138" s="358"/>
      <c r="V138" s="359"/>
      <c r="W138" s="358"/>
      <c r="X138" s="356"/>
      <c r="Y138" s="357"/>
      <c r="Z138" s="360"/>
      <c r="AB138" s="357"/>
      <c r="AC138" s="356"/>
      <c r="AD138" s="357"/>
      <c r="AE138" s="356"/>
      <c r="AF138" s="357"/>
      <c r="AG138" s="356"/>
      <c r="AI138" s="1"/>
      <c r="AJ138" s="15"/>
    </row>
    <row r="139" customFormat="false" ht="12.75" hidden="false" customHeight="false" outlineLevel="0" collapsed="false">
      <c r="A139" s="1" t="n">
        <v>41122</v>
      </c>
      <c r="B139" s="355" t="n">
        <v>50.36</v>
      </c>
      <c r="C139" s="356" t="n">
        <v>56.42</v>
      </c>
      <c r="D139" s="355" t="n">
        <v>49.15</v>
      </c>
      <c r="E139" s="356" t="n">
        <v>52.35</v>
      </c>
      <c r="F139" s="355" t="n">
        <v>51.87</v>
      </c>
      <c r="G139" s="356" t="n">
        <v>50.36</v>
      </c>
      <c r="H139" s="355"/>
      <c r="I139" s="356" t="n">
        <v>59.5</v>
      </c>
      <c r="J139" s="355"/>
      <c r="K139" s="356"/>
      <c r="L139" s="355"/>
      <c r="M139" s="356"/>
      <c r="N139" s="355"/>
      <c r="O139" s="356"/>
      <c r="Q139" s="355"/>
      <c r="R139" s="356" t="n">
        <v>37.0793288311944</v>
      </c>
      <c r="S139" s="357"/>
      <c r="T139" s="356"/>
      <c r="U139" s="358"/>
      <c r="V139" s="359"/>
      <c r="W139" s="358"/>
      <c r="X139" s="356"/>
      <c r="Y139" s="357"/>
      <c r="Z139" s="360"/>
      <c r="AB139" s="357"/>
      <c r="AC139" s="356"/>
      <c r="AD139" s="357"/>
      <c r="AE139" s="356"/>
      <c r="AF139" s="357"/>
      <c r="AG139" s="356"/>
      <c r="AI139" s="1"/>
      <c r="AJ139" s="15"/>
    </row>
    <row r="140" customFormat="false" ht="12.75" hidden="false" customHeight="false" outlineLevel="0" collapsed="false">
      <c r="A140" s="1" t="n">
        <v>41153</v>
      </c>
      <c r="B140" s="355" t="n">
        <v>45.5</v>
      </c>
      <c r="C140" s="356" t="n">
        <v>52.04</v>
      </c>
      <c r="D140" s="355" t="n">
        <v>45.13</v>
      </c>
      <c r="E140" s="356" t="n">
        <v>50.26</v>
      </c>
      <c r="F140" s="355" t="n">
        <v>46.87</v>
      </c>
      <c r="G140" s="356" t="n">
        <v>45.5</v>
      </c>
      <c r="H140" s="355"/>
      <c r="I140" s="356" t="n">
        <v>41.95</v>
      </c>
      <c r="J140" s="355"/>
      <c r="K140" s="356"/>
      <c r="L140" s="355"/>
      <c r="M140" s="356"/>
      <c r="N140" s="355"/>
      <c r="O140" s="356"/>
      <c r="Q140" s="355"/>
      <c r="R140" s="356" t="n">
        <v>37.0433526099805</v>
      </c>
      <c r="S140" s="357"/>
      <c r="T140" s="356"/>
      <c r="U140" s="358"/>
      <c r="V140" s="359"/>
      <c r="W140" s="358"/>
      <c r="X140" s="356"/>
      <c r="Y140" s="357"/>
      <c r="Z140" s="360"/>
      <c r="AB140" s="357"/>
      <c r="AC140" s="356"/>
      <c r="AD140" s="357"/>
      <c r="AE140" s="356"/>
      <c r="AF140" s="357"/>
      <c r="AG140" s="356"/>
      <c r="AI140" s="1"/>
      <c r="AJ140" s="15"/>
    </row>
    <row r="141" customFormat="false" ht="12.75" hidden="false" customHeight="false" outlineLevel="0" collapsed="false">
      <c r="A141" s="1" t="n">
        <v>41183</v>
      </c>
      <c r="B141" s="355" t="n">
        <v>41.42</v>
      </c>
      <c r="C141" s="356" t="n">
        <v>47.32</v>
      </c>
      <c r="D141" s="355" t="n">
        <v>42.38</v>
      </c>
      <c r="E141" s="356" t="n">
        <v>44.53</v>
      </c>
      <c r="F141" s="355" t="n">
        <v>42.94</v>
      </c>
      <c r="G141" s="356" t="n">
        <v>41.42</v>
      </c>
      <c r="H141" s="355"/>
      <c r="I141" s="356" t="n">
        <v>42.5</v>
      </c>
      <c r="J141" s="355"/>
      <c r="K141" s="356"/>
      <c r="L141" s="355"/>
      <c r="M141" s="356"/>
      <c r="N141" s="355"/>
      <c r="O141" s="356"/>
      <c r="Q141" s="355"/>
      <c r="R141" s="356" t="n">
        <v>37.0724639446187</v>
      </c>
      <c r="S141" s="357"/>
      <c r="T141" s="356"/>
      <c r="U141" s="358"/>
      <c r="V141" s="359"/>
      <c r="W141" s="358"/>
      <c r="X141" s="356"/>
      <c r="Y141" s="357"/>
      <c r="Z141" s="360"/>
      <c r="AB141" s="357"/>
      <c r="AC141" s="356"/>
      <c r="AD141" s="357"/>
      <c r="AE141" s="356"/>
      <c r="AF141" s="357"/>
      <c r="AG141" s="356"/>
      <c r="AI141" s="1"/>
      <c r="AJ141" s="15"/>
    </row>
    <row r="142" customFormat="false" ht="12.75" hidden="false" customHeight="false" outlineLevel="0" collapsed="false">
      <c r="A142" s="1" t="n">
        <v>41214</v>
      </c>
      <c r="B142" s="355" t="n">
        <v>40.84</v>
      </c>
      <c r="C142" s="356" t="n">
        <v>45.48</v>
      </c>
      <c r="D142" s="355" t="n">
        <v>40.69</v>
      </c>
      <c r="E142" s="356" t="n">
        <v>42.66</v>
      </c>
      <c r="F142" s="355" t="n">
        <v>43.04</v>
      </c>
      <c r="G142" s="356" t="n">
        <v>40.84</v>
      </c>
      <c r="H142" s="355"/>
      <c r="I142" s="356" t="n">
        <v>38.5</v>
      </c>
      <c r="J142" s="355"/>
      <c r="K142" s="356"/>
      <c r="L142" s="355"/>
      <c r="M142" s="356"/>
      <c r="N142" s="355"/>
      <c r="O142" s="356"/>
      <c r="Q142" s="355"/>
      <c r="R142" s="356" t="n">
        <v>39.6222187574519</v>
      </c>
      <c r="S142" s="357"/>
      <c r="T142" s="356"/>
      <c r="U142" s="358"/>
      <c r="V142" s="359"/>
      <c r="W142" s="358"/>
      <c r="X142" s="356"/>
      <c r="Y142" s="357"/>
      <c r="Z142" s="360"/>
      <c r="AB142" s="357"/>
      <c r="AC142" s="356"/>
      <c r="AD142" s="357"/>
      <c r="AE142" s="356"/>
      <c r="AF142" s="357"/>
      <c r="AG142" s="356"/>
      <c r="AI142" s="1"/>
      <c r="AJ142" s="15"/>
    </row>
    <row r="143" customFormat="false" ht="12.75" hidden="false" customHeight="false" outlineLevel="0" collapsed="false">
      <c r="A143" s="1" t="n">
        <v>41244</v>
      </c>
      <c r="B143" s="355" t="n">
        <v>40.84</v>
      </c>
      <c r="C143" s="356" t="n">
        <v>46.65</v>
      </c>
      <c r="D143" s="355" t="n">
        <v>41.75</v>
      </c>
      <c r="E143" s="356" t="n">
        <v>44.75</v>
      </c>
      <c r="F143" s="355" t="n">
        <v>43.33</v>
      </c>
      <c r="G143" s="356" t="n">
        <v>40.84</v>
      </c>
      <c r="H143" s="355"/>
      <c r="I143" s="356" t="n">
        <v>40.95</v>
      </c>
      <c r="J143" s="355"/>
      <c r="K143" s="356"/>
      <c r="L143" s="355"/>
      <c r="M143" s="356"/>
      <c r="N143" s="355"/>
      <c r="O143" s="356"/>
      <c r="Q143" s="355"/>
      <c r="R143" s="356" t="n">
        <v>41.3205350901787</v>
      </c>
      <c r="S143" s="357"/>
      <c r="T143" s="356"/>
      <c r="U143" s="358"/>
      <c r="V143" s="359"/>
      <c r="W143" s="358"/>
      <c r="X143" s="356"/>
      <c r="Y143" s="357"/>
      <c r="Z143" s="360"/>
      <c r="AB143" s="357"/>
      <c r="AC143" s="356"/>
      <c r="AD143" s="357"/>
      <c r="AE143" s="356"/>
      <c r="AF143" s="357"/>
      <c r="AG143" s="356"/>
      <c r="AI143" s="1"/>
      <c r="AJ143" s="15"/>
    </row>
    <row r="144" customFormat="false" ht="12.75" hidden="false" customHeight="false" outlineLevel="0" collapsed="false">
      <c r="A144" s="1" t="n">
        <v>41275</v>
      </c>
      <c r="B144" s="355" t="n">
        <v>41.1</v>
      </c>
      <c r="C144" s="356" t="n">
        <v>48.77</v>
      </c>
      <c r="D144" s="355" t="n">
        <v>43.27</v>
      </c>
      <c r="E144" s="356" t="n">
        <v>44.96</v>
      </c>
      <c r="F144" s="355" t="n">
        <v>43.74</v>
      </c>
      <c r="G144" s="356" t="n">
        <v>41.1</v>
      </c>
      <c r="H144" s="355"/>
      <c r="I144" s="356" t="n">
        <v>31.7</v>
      </c>
      <c r="J144" s="355"/>
      <c r="K144" s="356"/>
      <c r="L144" s="355"/>
      <c r="M144" s="356"/>
      <c r="N144" s="355"/>
      <c r="O144" s="356"/>
      <c r="Q144" s="355"/>
      <c r="R144" s="356" t="n">
        <v>41.2493868782101</v>
      </c>
      <c r="S144" s="357"/>
      <c r="T144" s="356"/>
      <c r="U144" s="358"/>
      <c r="V144" s="359"/>
      <c r="W144" s="358"/>
      <c r="X144" s="356"/>
      <c r="Y144" s="357"/>
      <c r="Z144" s="360"/>
      <c r="AB144" s="357"/>
      <c r="AC144" s="356"/>
      <c r="AD144" s="357"/>
      <c r="AE144" s="356"/>
      <c r="AF144" s="357"/>
      <c r="AG144" s="356"/>
      <c r="AI144" s="1"/>
      <c r="AJ144" s="15"/>
    </row>
    <row r="145" customFormat="false" ht="12.75" hidden="false" customHeight="false" outlineLevel="0" collapsed="false">
      <c r="A145" s="1" t="n">
        <v>41306</v>
      </c>
      <c r="B145" s="355" t="n">
        <v>40.91</v>
      </c>
      <c r="C145" s="356" t="n">
        <v>48.07</v>
      </c>
      <c r="D145" s="355" t="n">
        <v>42.63</v>
      </c>
      <c r="E145" s="356" t="n">
        <v>44.54</v>
      </c>
      <c r="F145" s="355" t="n">
        <v>43.16</v>
      </c>
      <c r="G145" s="356" t="n">
        <v>40.91</v>
      </c>
      <c r="H145" s="355"/>
      <c r="I145" s="356" t="n">
        <v>33.95</v>
      </c>
      <c r="J145" s="355"/>
      <c r="K145" s="356"/>
      <c r="L145" s="355"/>
      <c r="M145" s="356"/>
      <c r="N145" s="355"/>
      <c r="O145" s="356"/>
      <c r="Q145" s="355"/>
      <c r="R145" s="356" t="n">
        <v>40.027640364376</v>
      </c>
      <c r="S145" s="357"/>
      <c r="T145" s="356"/>
      <c r="U145" s="358"/>
      <c r="V145" s="359"/>
      <c r="W145" s="358"/>
      <c r="X145" s="356"/>
      <c r="Y145" s="357"/>
      <c r="Z145" s="360"/>
      <c r="AB145" s="357"/>
      <c r="AC145" s="356"/>
      <c r="AD145" s="357"/>
      <c r="AE145" s="356"/>
      <c r="AF145" s="357"/>
      <c r="AG145" s="356"/>
      <c r="AI145" s="1"/>
      <c r="AJ145" s="15"/>
    </row>
    <row r="146" customFormat="false" ht="12.75" hidden="false" customHeight="false" outlineLevel="0" collapsed="false">
      <c r="A146" s="1" t="n">
        <v>41334</v>
      </c>
      <c r="B146" s="355" t="n">
        <v>40.91</v>
      </c>
      <c r="C146" s="356" t="n">
        <v>46.08</v>
      </c>
      <c r="D146" s="355" t="n">
        <v>40.7</v>
      </c>
      <c r="E146" s="356" t="n">
        <v>43.7</v>
      </c>
      <c r="F146" s="355" t="n">
        <v>42.59</v>
      </c>
      <c r="G146" s="356" t="n">
        <v>40.91</v>
      </c>
      <c r="H146" s="355"/>
      <c r="I146" s="356" t="n">
        <v>30.95</v>
      </c>
      <c r="J146" s="355"/>
      <c r="K146" s="356"/>
      <c r="L146" s="355"/>
      <c r="M146" s="356"/>
      <c r="N146" s="355"/>
      <c r="O146" s="356"/>
      <c r="Q146" s="355"/>
      <c r="R146" s="356" t="n">
        <v>38.4535672722058</v>
      </c>
      <c r="S146" s="357"/>
      <c r="T146" s="356"/>
      <c r="U146" s="358"/>
      <c r="V146" s="359"/>
      <c r="W146" s="358"/>
      <c r="X146" s="356"/>
      <c r="Y146" s="357"/>
      <c r="Z146" s="360"/>
      <c r="AB146" s="357"/>
      <c r="AC146" s="356"/>
      <c r="AD146" s="357"/>
      <c r="AE146" s="356"/>
      <c r="AF146" s="357"/>
      <c r="AG146" s="356"/>
      <c r="AI146" s="1"/>
      <c r="AJ146" s="15"/>
    </row>
    <row r="147" customFormat="false" ht="12.75" hidden="false" customHeight="false" outlineLevel="0" collapsed="false">
      <c r="A147" s="1" t="n">
        <v>41365</v>
      </c>
      <c r="B147" s="355" t="n">
        <v>40.72</v>
      </c>
      <c r="C147" s="356" t="n">
        <v>46.21</v>
      </c>
      <c r="D147" s="355" t="n">
        <v>39.42</v>
      </c>
      <c r="E147" s="356" t="n">
        <v>42.87</v>
      </c>
      <c r="F147" s="355" t="n">
        <v>42.4</v>
      </c>
      <c r="G147" s="356" t="n">
        <v>40.72</v>
      </c>
      <c r="H147" s="355"/>
      <c r="I147" s="356" t="n">
        <v>38.25</v>
      </c>
      <c r="J147" s="355"/>
      <c r="K147" s="356"/>
      <c r="L147" s="355"/>
      <c r="M147" s="356"/>
      <c r="N147" s="355"/>
      <c r="O147" s="356"/>
      <c r="Q147" s="355"/>
      <c r="R147" s="356" t="n">
        <v>35.7039438009695</v>
      </c>
      <c r="S147" s="357"/>
      <c r="T147" s="356"/>
      <c r="U147" s="358"/>
      <c r="V147" s="359"/>
      <c r="W147" s="358"/>
      <c r="X147" s="356"/>
      <c r="Y147" s="357"/>
      <c r="Z147" s="360"/>
      <c r="AB147" s="357"/>
      <c r="AC147" s="356"/>
      <c r="AD147" s="357"/>
      <c r="AE147" s="356"/>
      <c r="AF147" s="357"/>
      <c r="AG147" s="356"/>
      <c r="AI147" s="1"/>
      <c r="AJ147" s="15"/>
    </row>
    <row r="148" customFormat="false" ht="12.75" hidden="false" customHeight="false" outlineLevel="0" collapsed="false">
      <c r="A148" s="1" t="n">
        <v>41395</v>
      </c>
      <c r="B148" s="355" t="n">
        <v>40.72</v>
      </c>
      <c r="C148" s="356" t="n">
        <v>44.56</v>
      </c>
      <c r="D148" s="355" t="n">
        <v>37.92</v>
      </c>
      <c r="E148" s="356" t="n">
        <v>42.87</v>
      </c>
      <c r="F148" s="355" t="n">
        <v>42.59</v>
      </c>
      <c r="G148" s="356" t="n">
        <v>40.72</v>
      </c>
      <c r="H148" s="355"/>
      <c r="I148" s="356" t="n">
        <v>38.25</v>
      </c>
      <c r="J148" s="355"/>
      <c r="K148" s="356"/>
      <c r="L148" s="355"/>
      <c r="M148" s="356"/>
      <c r="N148" s="355"/>
      <c r="O148" s="356"/>
      <c r="Q148" s="355"/>
      <c r="R148" s="356" t="n">
        <v>35.6752703550334</v>
      </c>
      <c r="S148" s="357"/>
      <c r="T148" s="356"/>
      <c r="U148" s="358"/>
      <c r="V148" s="359"/>
      <c r="W148" s="358"/>
      <c r="X148" s="356"/>
      <c r="Y148" s="357"/>
      <c r="Z148" s="360"/>
      <c r="AB148" s="357"/>
      <c r="AC148" s="356"/>
      <c r="AD148" s="357"/>
      <c r="AE148" s="356"/>
      <c r="AF148" s="357"/>
      <c r="AG148" s="356"/>
      <c r="AI148" s="1"/>
      <c r="AJ148" s="15"/>
    </row>
    <row r="149" customFormat="false" ht="12.75" hidden="false" customHeight="false" outlineLevel="0" collapsed="false">
      <c r="A149" s="1" t="n">
        <v>41426</v>
      </c>
      <c r="B149" s="355" t="n">
        <v>42.49</v>
      </c>
      <c r="C149" s="356" t="n">
        <v>45.17</v>
      </c>
      <c r="D149" s="355" t="n">
        <v>38.46</v>
      </c>
      <c r="E149" s="356" t="n">
        <v>44.76</v>
      </c>
      <c r="F149" s="355" t="n">
        <v>44.33</v>
      </c>
      <c r="G149" s="356" t="n">
        <v>42.49</v>
      </c>
      <c r="H149" s="355"/>
      <c r="I149" s="356" t="n">
        <v>44.25</v>
      </c>
      <c r="J149" s="355"/>
      <c r="K149" s="356"/>
      <c r="L149" s="355"/>
      <c r="M149" s="356"/>
      <c r="N149" s="355"/>
      <c r="O149" s="356"/>
      <c r="Q149" s="355"/>
      <c r="R149" s="356" t="n">
        <v>36.1169760143763</v>
      </c>
      <c r="S149" s="357"/>
      <c r="T149" s="356"/>
      <c r="U149" s="358"/>
      <c r="V149" s="359"/>
      <c r="W149" s="358"/>
      <c r="X149" s="356"/>
      <c r="Y149" s="357"/>
      <c r="Z149" s="360"/>
      <c r="AB149" s="357"/>
      <c r="AC149" s="356"/>
      <c r="AD149" s="357"/>
      <c r="AE149" s="356"/>
      <c r="AF149" s="357"/>
      <c r="AG149" s="356"/>
      <c r="AI149" s="1"/>
      <c r="AJ149" s="15"/>
    </row>
    <row r="150" customFormat="false" ht="12.75" hidden="false" customHeight="false" outlineLevel="0" collapsed="false">
      <c r="A150" s="1" t="n">
        <v>41456</v>
      </c>
      <c r="B150" s="355" t="n">
        <v>48.17</v>
      </c>
      <c r="C150" s="356" t="n">
        <v>54.4</v>
      </c>
      <c r="D150" s="355" t="n">
        <v>46.3</v>
      </c>
      <c r="E150" s="356" t="n">
        <v>48.97</v>
      </c>
      <c r="F150" s="355" t="n">
        <v>49.74</v>
      </c>
      <c r="G150" s="356" t="n">
        <v>48.17</v>
      </c>
      <c r="H150" s="355"/>
      <c r="I150" s="356" t="n">
        <v>51.25</v>
      </c>
      <c r="J150" s="355"/>
      <c r="K150" s="356"/>
      <c r="L150" s="355"/>
      <c r="M150" s="356"/>
      <c r="N150" s="355"/>
      <c r="O150" s="356"/>
      <c r="Q150" s="355"/>
      <c r="R150" s="356" t="n">
        <v>36.6353160814049</v>
      </c>
      <c r="S150" s="357"/>
      <c r="T150" s="356"/>
      <c r="U150" s="358"/>
      <c r="V150" s="359"/>
      <c r="W150" s="358"/>
      <c r="X150" s="356"/>
      <c r="Y150" s="357"/>
      <c r="Z150" s="360"/>
      <c r="AB150" s="357"/>
      <c r="AC150" s="356"/>
      <c r="AD150" s="357"/>
      <c r="AE150" s="356"/>
      <c r="AF150" s="357"/>
      <c r="AG150" s="356"/>
      <c r="AI150" s="1"/>
      <c r="AJ150" s="15"/>
    </row>
    <row r="151" customFormat="false" ht="12.75" hidden="false" customHeight="false" outlineLevel="0" collapsed="false">
      <c r="A151" s="1" t="n">
        <v>41487</v>
      </c>
      <c r="B151" s="355" t="n">
        <v>50.72</v>
      </c>
      <c r="C151" s="356" t="n">
        <v>57.72</v>
      </c>
      <c r="D151" s="355" t="n">
        <v>49.74</v>
      </c>
      <c r="E151" s="356" t="n">
        <v>52.75</v>
      </c>
      <c r="F151" s="355" t="n">
        <v>52.16</v>
      </c>
      <c r="G151" s="356" t="n">
        <v>50.72</v>
      </c>
      <c r="H151" s="355"/>
      <c r="I151" s="356" t="n">
        <v>60.25</v>
      </c>
      <c r="J151" s="355"/>
      <c r="K151" s="356"/>
      <c r="L151" s="355"/>
      <c r="M151" s="356"/>
      <c r="N151" s="355"/>
      <c r="O151" s="356"/>
      <c r="Q151" s="355"/>
      <c r="R151" s="356" t="n">
        <v>37.0793288311944</v>
      </c>
      <c r="S151" s="357"/>
      <c r="T151" s="356"/>
      <c r="U151" s="358"/>
      <c r="V151" s="359"/>
      <c r="W151" s="358"/>
      <c r="X151" s="356"/>
      <c r="Y151" s="357"/>
      <c r="Z151" s="360"/>
      <c r="AB151" s="357"/>
      <c r="AC151" s="356"/>
      <c r="AD151" s="357"/>
      <c r="AE151" s="356"/>
      <c r="AF151" s="357"/>
      <c r="AG151" s="356"/>
      <c r="AI151" s="1"/>
      <c r="AJ151" s="15"/>
    </row>
    <row r="152" customFormat="false" ht="12.75" hidden="false" customHeight="false" outlineLevel="0" collapsed="false">
      <c r="A152" s="1" t="n">
        <v>41518</v>
      </c>
      <c r="B152" s="355" t="n">
        <v>45.82</v>
      </c>
      <c r="C152" s="356" t="n">
        <v>53.24</v>
      </c>
      <c r="D152" s="355" t="n">
        <v>45.67</v>
      </c>
      <c r="E152" s="356" t="n">
        <v>50.65</v>
      </c>
      <c r="F152" s="355" t="n">
        <v>47.14</v>
      </c>
      <c r="G152" s="356" t="n">
        <v>45.82</v>
      </c>
      <c r="H152" s="355"/>
      <c r="I152" s="356" t="n">
        <v>42.2</v>
      </c>
      <c r="J152" s="355"/>
      <c r="K152" s="356"/>
      <c r="L152" s="355"/>
      <c r="M152" s="356"/>
      <c r="N152" s="355"/>
      <c r="O152" s="356"/>
      <c r="Q152" s="355"/>
      <c r="R152" s="356" t="n">
        <v>37.0433526099805</v>
      </c>
      <c r="S152" s="357"/>
      <c r="T152" s="356"/>
      <c r="U152" s="358"/>
      <c r="V152" s="359"/>
      <c r="W152" s="358"/>
      <c r="X152" s="356"/>
      <c r="Y152" s="357"/>
      <c r="Z152" s="360"/>
      <c r="AB152" s="357"/>
      <c r="AC152" s="356"/>
      <c r="AD152" s="357"/>
      <c r="AE152" s="356"/>
      <c r="AF152" s="357"/>
      <c r="AG152" s="356"/>
      <c r="AI152" s="1"/>
      <c r="AJ152" s="15"/>
    </row>
    <row r="153" customFormat="false" ht="12.75" hidden="false" customHeight="false" outlineLevel="0" collapsed="false">
      <c r="A153" s="1" t="n">
        <v>41548</v>
      </c>
      <c r="B153" s="355" t="n">
        <v>41.71</v>
      </c>
      <c r="C153" s="356" t="n">
        <v>48.4</v>
      </c>
      <c r="D153" s="355" t="n">
        <v>42.88</v>
      </c>
      <c r="E153" s="356" t="n">
        <v>44.88</v>
      </c>
      <c r="F153" s="355" t="n">
        <v>43.18</v>
      </c>
      <c r="G153" s="356" t="n">
        <v>41.71</v>
      </c>
      <c r="H153" s="355"/>
      <c r="I153" s="356" t="n">
        <v>43.25</v>
      </c>
      <c r="J153" s="355"/>
      <c r="K153" s="356"/>
      <c r="L153" s="355"/>
      <c r="M153" s="356"/>
      <c r="N153" s="355"/>
      <c r="O153" s="356"/>
      <c r="Q153" s="355"/>
      <c r="R153" s="356" t="n">
        <v>37.0724639446187</v>
      </c>
      <c r="S153" s="357"/>
      <c r="T153" s="356"/>
      <c r="U153" s="358"/>
      <c r="V153" s="359"/>
      <c r="W153" s="358"/>
      <c r="X153" s="356"/>
      <c r="Y153" s="357"/>
      <c r="Z153" s="360"/>
      <c r="AB153" s="357"/>
      <c r="AC153" s="356"/>
      <c r="AD153" s="357"/>
      <c r="AE153" s="356"/>
      <c r="AF153" s="357"/>
      <c r="AG153" s="356"/>
      <c r="AI153" s="1"/>
      <c r="AJ153" s="15"/>
    </row>
    <row r="154" customFormat="false" ht="12.75" hidden="false" customHeight="false" outlineLevel="0" collapsed="false">
      <c r="A154" s="1" t="n">
        <v>41579</v>
      </c>
      <c r="B154" s="355" t="n">
        <v>41.13</v>
      </c>
      <c r="C154" s="356" t="n">
        <v>46.52</v>
      </c>
      <c r="D154" s="355" t="n">
        <v>41.17</v>
      </c>
      <c r="E154" s="356" t="n">
        <v>43</v>
      </c>
      <c r="F154" s="355" t="n">
        <v>43.28</v>
      </c>
      <c r="G154" s="356" t="n">
        <v>41.13</v>
      </c>
      <c r="H154" s="355"/>
      <c r="I154" s="356" t="n">
        <v>39.25</v>
      </c>
      <c r="J154" s="355"/>
      <c r="K154" s="356"/>
      <c r="L154" s="355"/>
      <c r="M154" s="356"/>
      <c r="N154" s="355"/>
      <c r="O154" s="356"/>
      <c r="Q154" s="355"/>
      <c r="R154" s="356" t="n">
        <v>39.6222187574519</v>
      </c>
      <c r="S154" s="357"/>
      <c r="T154" s="356"/>
      <c r="U154" s="358"/>
      <c r="V154" s="359"/>
      <c r="W154" s="358"/>
      <c r="X154" s="356"/>
      <c r="Y154" s="357"/>
      <c r="Z154" s="360"/>
      <c r="AB154" s="357"/>
      <c r="AC154" s="356"/>
      <c r="AD154" s="357"/>
      <c r="AE154" s="356"/>
      <c r="AF154" s="357"/>
      <c r="AG154" s="356"/>
      <c r="AI154" s="1"/>
      <c r="AJ154" s="15"/>
    </row>
    <row r="155" customFormat="false" ht="12.75" hidden="false" customHeight="false" outlineLevel="0" collapsed="false">
      <c r="A155" s="1" t="n">
        <v>41609</v>
      </c>
      <c r="B155" s="355" t="n">
        <v>41.13</v>
      </c>
      <c r="C155" s="356" t="n">
        <v>47.72</v>
      </c>
      <c r="D155" s="355" t="n">
        <v>42.25</v>
      </c>
      <c r="E155" s="356" t="n">
        <v>45.09</v>
      </c>
      <c r="F155" s="355" t="n">
        <v>43.57</v>
      </c>
      <c r="G155" s="356" t="n">
        <v>41.13</v>
      </c>
      <c r="H155" s="355"/>
      <c r="I155" s="356" t="n">
        <v>41.2</v>
      </c>
      <c r="J155" s="355"/>
      <c r="K155" s="356"/>
      <c r="L155" s="355"/>
      <c r="M155" s="356"/>
      <c r="N155" s="355"/>
      <c r="O155" s="356"/>
      <c r="Q155" s="355"/>
      <c r="R155" s="356" t="n">
        <v>41.3205350901787</v>
      </c>
      <c r="S155" s="357"/>
      <c r="T155" s="356"/>
      <c r="U155" s="358"/>
      <c r="V155" s="359"/>
      <c r="W155" s="358"/>
      <c r="X155" s="356"/>
      <c r="Y155" s="357"/>
      <c r="Z155" s="360"/>
      <c r="AB155" s="357"/>
      <c r="AC155" s="356"/>
      <c r="AD155" s="357"/>
      <c r="AE155" s="356"/>
      <c r="AF155" s="357"/>
      <c r="AG155" s="356"/>
      <c r="AI155" s="1"/>
      <c r="AJ155" s="15"/>
    </row>
    <row r="156" customFormat="false" ht="12.75" hidden="false" customHeight="false" outlineLevel="0" collapsed="false">
      <c r="A156" s="1" t="n">
        <v>41640</v>
      </c>
      <c r="B156" s="355" t="n">
        <v>41.39</v>
      </c>
      <c r="C156" s="356" t="n">
        <v>49.87</v>
      </c>
      <c r="D156" s="355" t="n">
        <v>43.78</v>
      </c>
      <c r="E156" s="356" t="n">
        <v>45.3</v>
      </c>
      <c r="F156" s="355" t="n">
        <v>43.98</v>
      </c>
      <c r="G156" s="356" t="n">
        <v>41.39</v>
      </c>
      <c r="H156" s="355"/>
      <c r="I156" s="356" t="n">
        <v>32.45</v>
      </c>
      <c r="J156" s="355"/>
      <c r="K156" s="356"/>
      <c r="L156" s="355"/>
      <c r="M156" s="356"/>
      <c r="N156" s="355"/>
      <c r="O156" s="356"/>
      <c r="Q156" s="355"/>
      <c r="R156" s="356" t="n">
        <v>41.2493868782101</v>
      </c>
      <c r="S156" s="357"/>
      <c r="T156" s="356"/>
      <c r="U156" s="358"/>
      <c r="V156" s="359"/>
      <c r="W156" s="358"/>
      <c r="X156" s="356"/>
      <c r="Y156" s="357"/>
      <c r="Z156" s="360"/>
      <c r="AB156" s="357"/>
      <c r="AC156" s="356"/>
      <c r="AD156" s="357"/>
      <c r="AE156" s="356"/>
      <c r="AF156" s="357"/>
      <c r="AG156" s="356"/>
      <c r="AI156" s="1"/>
      <c r="AJ156" s="15"/>
    </row>
    <row r="157" customFormat="false" ht="12.75" hidden="false" customHeight="false" outlineLevel="0" collapsed="false">
      <c r="A157" s="1" t="n">
        <v>41671</v>
      </c>
      <c r="B157" s="355" t="n">
        <v>41.2</v>
      </c>
      <c r="C157" s="356" t="n">
        <v>49.16</v>
      </c>
      <c r="D157" s="355" t="n">
        <v>43.13</v>
      </c>
      <c r="E157" s="356" t="n">
        <v>44.88</v>
      </c>
      <c r="F157" s="355" t="n">
        <v>43.4</v>
      </c>
      <c r="G157" s="356" t="n">
        <v>41.2</v>
      </c>
      <c r="H157" s="355"/>
      <c r="I157" s="356" t="n">
        <v>34.7</v>
      </c>
      <c r="J157" s="355"/>
      <c r="K157" s="356"/>
      <c r="L157" s="355"/>
      <c r="M157" s="356"/>
      <c r="N157" s="355"/>
      <c r="O157" s="356"/>
      <c r="Q157" s="355"/>
      <c r="R157" s="356" t="n">
        <v>40.027640364376</v>
      </c>
      <c r="S157" s="357"/>
      <c r="T157" s="356"/>
      <c r="U157" s="358"/>
      <c r="V157" s="359"/>
      <c r="W157" s="358"/>
      <c r="X157" s="356"/>
      <c r="Y157" s="357"/>
      <c r="Z157" s="360"/>
      <c r="AB157" s="357"/>
      <c r="AC157" s="356"/>
      <c r="AD157" s="357"/>
      <c r="AE157" s="356"/>
      <c r="AF157" s="357"/>
      <c r="AG157" s="356"/>
      <c r="AI157" s="1"/>
      <c r="AJ157" s="15"/>
    </row>
    <row r="158" customFormat="false" ht="12.75" hidden="false" customHeight="false" outlineLevel="0" collapsed="false">
      <c r="A158" s="1" t="n">
        <v>41699</v>
      </c>
      <c r="B158" s="355" t="n">
        <v>41.2</v>
      </c>
      <c r="C158" s="356" t="n">
        <v>47.11</v>
      </c>
      <c r="D158" s="355" t="n">
        <v>41.18</v>
      </c>
      <c r="E158" s="356" t="n">
        <v>44.04</v>
      </c>
      <c r="F158" s="355" t="n">
        <v>42.82</v>
      </c>
      <c r="G158" s="356" t="n">
        <v>41.2</v>
      </c>
      <c r="H158" s="355"/>
      <c r="I158" s="356" t="n">
        <v>31.7</v>
      </c>
      <c r="J158" s="355"/>
      <c r="K158" s="356"/>
      <c r="L158" s="355"/>
      <c r="M158" s="356"/>
      <c r="N158" s="355"/>
      <c r="O158" s="356"/>
      <c r="Q158" s="355"/>
      <c r="R158" s="356" t="n">
        <v>38.4535672722058</v>
      </c>
      <c r="S158" s="357"/>
      <c r="T158" s="356"/>
      <c r="U158" s="358"/>
      <c r="V158" s="359"/>
      <c r="W158" s="358"/>
      <c r="X158" s="356"/>
      <c r="Y158" s="357"/>
      <c r="Z158" s="360"/>
      <c r="AB158" s="357"/>
      <c r="AC158" s="356"/>
      <c r="AD158" s="357"/>
      <c r="AE158" s="356"/>
      <c r="AF158" s="357"/>
      <c r="AG158" s="356"/>
      <c r="AI158" s="1"/>
      <c r="AJ158" s="15"/>
    </row>
    <row r="159" customFormat="false" ht="12.75" hidden="false" customHeight="false" outlineLevel="0" collapsed="false">
      <c r="A159" s="1" t="n">
        <v>41730</v>
      </c>
      <c r="B159" s="355" t="n">
        <v>41</v>
      </c>
      <c r="C159" s="356" t="n">
        <v>47.25</v>
      </c>
      <c r="D159" s="355" t="n">
        <v>39.88</v>
      </c>
      <c r="E159" s="356" t="n">
        <v>43.19</v>
      </c>
      <c r="F159" s="355" t="n">
        <v>42.63</v>
      </c>
      <c r="G159" s="356" t="n">
        <v>41</v>
      </c>
      <c r="H159" s="355"/>
      <c r="I159" s="356" t="n">
        <v>39</v>
      </c>
      <c r="J159" s="355"/>
      <c r="K159" s="356"/>
      <c r="L159" s="355"/>
      <c r="M159" s="356"/>
      <c r="N159" s="355"/>
      <c r="O159" s="356"/>
      <c r="Q159" s="355"/>
      <c r="R159" s="356" t="n">
        <v>35.7039438009695</v>
      </c>
      <c r="S159" s="357"/>
      <c r="T159" s="356"/>
      <c r="U159" s="358"/>
      <c r="V159" s="359"/>
      <c r="W159" s="358"/>
      <c r="X159" s="356"/>
      <c r="Y159" s="357"/>
      <c r="Z159" s="360"/>
      <c r="AB159" s="357"/>
      <c r="AC159" s="356"/>
      <c r="AD159" s="357"/>
      <c r="AE159" s="356"/>
      <c r="AF159" s="357"/>
      <c r="AG159" s="356"/>
      <c r="AI159" s="1"/>
      <c r="AJ159" s="15"/>
    </row>
    <row r="160" customFormat="false" ht="12.75" hidden="false" customHeight="false" outlineLevel="0" collapsed="false">
      <c r="A160" s="1" t="n">
        <v>41760</v>
      </c>
      <c r="B160" s="355" t="n">
        <v>41.01</v>
      </c>
      <c r="C160" s="356" t="n">
        <v>45.57</v>
      </c>
      <c r="D160" s="355" t="n">
        <v>38.37</v>
      </c>
      <c r="E160" s="356" t="n">
        <v>43.2</v>
      </c>
      <c r="F160" s="355" t="n">
        <v>42.83</v>
      </c>
      <c r="G160" s="356" t="n">
        <v>41.01</v>
      </c>
      <c r="H160" s="355"/>
      <c r="I160" s="356" t="n">
        <v>39</v>
      </c>
      <c r="J160" s="355"/>
      <c r="K160" s="356"/>
      <c r="L160" s="355"/>
      <c r="M160" s="356"/>
      <c r="N160" s="355"/>
      <c r="O160" s="356"/>
      <c r="Q160" s="355"/>
      <c r="R160" s="356" t="n">
        <v>35.6752703550334</v>
      </c>
      <c r="S160" s="357"/>
      <c r="T160" s="356"/>
      <c r="U160" s="358"/>
      <c r="V160" s="359"/>
      <c r="W160" s="358"/>
      <c r="X160" s="356"/>
      <c r="Y160" s="357"/>
      <c r="Z160" s="360"/>
      <c r="AB160" s="357"/>
      <c r="AC160" s="356"/>
      <c r="AD160" s="357"/>
      <c r="AE160" s="356"/>
      <c r="AF160" s="357"/>
      <c r="AG160" s="356"/>
      <c r="AI160" s="1"/>
      <c r="AJ160" s="15"/>
    </row>
    <row r="161" customFormat="false" ht="12" hidden="false" customHeight="true" outlineLevel="0" collapsed="false">
      <c r="A161" s="1" t="n">
        <v>41791</v>
      </c>
      <c r="B161" s="355" t="n">
        <v>42.78</v>
      </c>
      <c r="C161" s="356" t="n">
        <v>46.18</v>
      </c>
      <c r="D161" s="355" t="n">
        <v>38.91</v>
      </c>
      <c r="E161" s="356" t="n">
        <v>45.1</v>
      </c>
      <c r="F161" s="355" t="n">
        <v>44.58</v>
      </c>
      <c r="G161" s="356" t="n">
        <v>42.78</v>
      </c>
      <c r="H161" s="355"/>
      <c r="I161" s="356" t="n">
        <v>45</v>
      </c>
      <c r="J161" s="355"/>
      <c r="K161" s="356"/>
      <c r="L161" s="355"/>
      <c r="M161" s="356"/>
      <c r="N161" s="355"/>
      <c r="O161" s="356"/>
      <c r="Q161" s="355"/>
      <c r="R161" s="356" t="n">
        <v>36.1169760143763</v>
      </c>
      <c r="S161" s="357"/>
      <c r="T161" s="356"/>
      <c r="U161" s="358"/>
      <c r="V161" s="359"/>
      <c r="W161" s="358"/>
      <c r="X161" s="356"/>
      <c r="Y161" s="357"/>
      <c r="Z161" s="360"/>
      <c r="AB161" s="357"/>
      <c r="AC161" s="356"/>
      <c r="AD161" s="357"/>
      <c r="AE161" s="356"/>
      <c r="AF161" s="357"/>
      <c r="AG161" s="356"/>
      <c r="AI161" s="1"/>
      <c r="AJ161" s="15"/>
    </row>
    <row r="162" customFormat="false" ht="12.75" hidden="false" customHeight="false" outlineLevel="0" collapsed="false">
      <c r="A162" s="1" t="n">
        <v>41821</v>
      </c>
      <c r="B162" s="2" t="n">
        <v>48.5</v>
      </c>
      <c r="C162" s="2" t="n">
        <v>55.62</v>
      </c>
      <c r="D162" s="2" t="n">
        <v>46.84</v>
      </c>
      <c r="E162" s="2" t="n">
        <v>49.34</v>
      </c>
      <c r="F162" s="2" t="n">
        <v>50.02</v>
      </c>
      <c r="G162" s="2" t="n">
        <v>48.5</v>
      </c>
      <c r="I162" s="2" t="n">
        <v>52</v>
      </c>
      <c r="R162" s="2" t="n">
        <v>36.6353160814049</v>
      </c>
    </row>
    <row r="163" customFormat="false" ht="12.75" hidden="false" customHeight="false" outlineLevel="0" collapsed="false">
      <c r="A163" s="1"/>
    </row>
    <row r="164" customFormat="false" ht="12.75" hidden="false" customHeight="false" outlineLevel="0" collapsed="false">
      <c r="A164" s="1"/>
    </row>
    <row r="165" customFormat="false" ht="12.75" hidden="false" customHeight="false" outlineLevel="0" collapsed="false">
      <c r="A165" s="1"/>
    </row>
    <row r="166" customFormat="false" ht="12.75" hidden="false" customHeight="false" outlineLevel="0" collapsed="false">
      <c r="A166" s="1"/>
    </row>
    <row r="167" customFormat="false" ht="12.75" hidden="false" customHeight="false" outlineLevel="0" collapsed="false">
      <c r="A167" s="1"/>
    </row>
    <row r="168" customFormat="false" ht="12.75" hidden="false" customHeight="false" outlineLevel="0" collapsed="false">
      <c r="A168" s="1"/>
    </row>
    <row r="169" customFormat="false" ht="12.75" hidden="false" customHeight="false" outlineLevel="0" collapsed="false">
      <c r="A169" s="1"/>
    </row>
    <row r="170" customFormat="false" ht="12.75" hidden="false" customHeight="false" outlineLevel="0" collapsed="false">
      <c r="A170" s="1"/>
    </row>
    <row r="171" customFormat="false" ht="12.75" hidden="false" customHeight="false" outlineLevel="0" collapsed="false">
      <c r="A171" s="1"/>
    </row>
    <row r="172" customFormat="false" ht="12.75" hidden="false" customHeight="false" outlineLevel="0" collapsed="false">
      <c r="A172" s="1"/>
    </row>
    <row r="173" customFormat="false" ht="12.75" hidden="false" customHeight="false" outlineLevel="0" collapsed="false">
      <c r="A173" s="1"/>
    </row>
    <row r="174" customFormat="false" ht="12.75" hidden="false" customHeight="false" outlineLevel="0" collapsed="false">
      <c r="A174" s="1"/>
    </row>
    <row r="175" customFormat="false" ht="12.75" hidden="false" customHeight="false" outlineLevel="0" collapsed="false">
      <c r="A175" s="1"/>
    </row>
    <row r="176" customFormat="false" ht="12.75" hidden="false" customHeight="false" outlineLevel="0" collapsed="false">
      <c r="A176" s="1"/>
    </row>
    <row r="177" customFormat="false" ht="12.75" hidden="false" customHeight="false" outlineLevel="0" collapsed="false">
      <c r="A177" s="1"/>
    </row>
    <row r="178" customFormat="false" ht="12.75" hidden="false" customHeight="false" outlineLevel="0" collapsed="false">
      <c r="A178" s="1"/>
    </row>
    <row r="179" customFormat="false" ht="12.75" hidden="false" customHeight="false" outlineLevel="0" collapsed="false">
      <c r="A179" s="1"/>
    </row>
    <row r="180" customFormat="false" ht="12.75" hidden="false" customHeight="false" outlineLevel="0" collapsed="false">
      <c r="A180" s="1"/>
    </row>
    <row r="181" customFormat="false" ht="12.75" hidden="false" customHeight="false" outlineLevel="0" collapsed="false">
      <c r="A181" s="1"/>
    </row>
    <row r="182" customFormat="false" ht="12.75" hidden="false" customHeight="false" outlineLevel="0" collapsed="false">
      <c r="A182" s="1"/>
    </row>
    <row r="183" customFormat="false" ht="12.75" hidden="false" customHeight="false" outlineLevel="0" collapsed="false">
      <c r="A183" s="1"/>
    </row>
    <row r="184" customFormat="false" ht="12.75" hidden="false" customHeight="false" outlineLevel="0" collapsed="false">
      <c r="A184" s="1"/>
    </row>
    <row r="185" customFormat="false" ht="12.75" hidden="false" customHeight="false" outlineLevel="0" collapsed="false">
      <c r="A185" s="1"/>
    </row>
    <row r="186" customFormat="false" ht="12.75" hidden="false" customHeight="false" outlineLevel="0" collapsed="false">
      <c r="A186" s="1"/>
    </row>
    <row r="187" customFormat="false" ht="12.75" hidden="false" customHeight="false" outlineLevel="0" collapsed="false">
      <c r="A187" s="1"/>
    </row>
    <row r="188" customFormat="false" ht="12.75" hidden="false" customHeight="false" outlineLevel="0" collapsed="false">
      <c r="A188" s="1"/>
    </row>
    <row r="189" customFormat="false" ht="12.75" hidden="false" customHeight="false" outlineLevel="0" collapsed="false">
      <c r="A189" s="1"/>
    </row>
    <row r="190" customFormat="false" ht="12.75" hidden="false" customHeight="false" outlineLevel="0" collapsed="false">
      <c r="A190" s="1"/>
    </row>
    <row r="191" customFormat="false" ht="12.75" hidden="false" customHeight="false" outlineLevel="0" collapsed="false">
      <c r="A191" s="1"/>
    </row>
    <row r="192" customFormat="false" ht="12.75" hidden="false" customHeight="false" outlineLevel="0" collapsed="false">
      <c r="A192" s="1"/>
    </row>
    <row r="193" customFormat="false" ht="12.75" hidden="false" customHeight="false" outlineLevel="0" collapsed="false">
      <c r="A193" s="1"/>
    </row>
    <row r="194" customFormat="false" ht="12.75" hidden="false" customHeight="false" outlineLevel="0" collapsed="false">
      <c r="A194" s="1"/>
    </row>
    <row r="195" customFormat="false" ht="12.75" hidden="false" customHeight="false" outlineLevel="0" collapsed="false">
      <c r="A195" s="1"/>
    </row>
    <row r="196" customFormat="false" ht="12.75" hidden="false" customHeight="false" outlineLevel="0" collapsed="false">
      <c r="A196" s="1"/>
    </row>
    <row r="197" customFormat="false" ht="12.75" hidden="false" customHeight="false" outlineLevel="0" collapsed="false">
      <c r="A197" s="1"/>
    </row>
    <row r="198" customFormat="false" ht="12.75" hidden="false" customHeight="false" outlineLevel="0" collapsed="false">
      <c r="A198" s="1"/>
    </row>
    <row r="199" customFormat="false" ht="12.75" hidden="false" customHeight="false" outlineLevel="0" collapsed="false">
      <c r="A199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9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I7" activeCellId="0" sqref="AI7:AJ16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9" min="17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4.27"/>
    <col collapsed="false" customWidth="true" hidden="true" outlineLevel="0" max="37" min="35" style="2" width="9.28"/>
    <col collapsed="false" customWidth="false" hidden="false" outlineLevel="0" max="257" min="3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  <c r="T1" s="2" t="s">
        <v>129</v>
      </c>
      <c r="U1" s="2" t="s">
        <v>130</v>
      </c>
      <c r="W1" s="2" t="s">
        <v>131</v>
      </c>
      <c r="Y1" s="2" t="s">
        <v>132</v>
      </c>
      <c r="Z1" s="2" t="s">
        <v>133</v>
      </c>
      <c r="AB1" s="2" t="s">
        <v>134</v>
      </c>
      <c r="AC1" s="2" t="s">
        <v>135</v>
      </c>
      <c r="AD1" s="2" t="s">
        <v>136</v>
      </c>
      <c r="AE1" s="2" t="s">
        <v>137</v>
      </c>
      <c r="AF1" s="2" t="s">
        <v>138</v>
      </c>
      <c r="AG1" s="2" t="s">
        <v>139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  <c r="T2" s="2" t="n">
        <v>20</v>
      </c>
      <c r="U2" s="2" t="n">
        <v>21</v>
      </c>
      <c r="W2" s="2" t="n">
        <v>23</v>
      </c>
      <c r="Y2" s="2" t="n">
        <v>25</v>
      </c>
      <c r="Z2" s="2" t="n">
        <v>26</v>
      </c>
      <c r="AA2" s="2" t="n">
        <v>27</v>
      </c>
      <c r="AB2" s="2" t="n">
        <v>28</v>
      </c>
      <c r="AC2" s="2" t="n">
        <v>29</v>
      </c>
      <c r="AD2" s="2" t="n">
        <v>30</v>
      </c>
      <c r="AE2" s="2" t="n">
        <v>31</v>
      </c>
      <c r="AF2" s="2" t="n">
        <v>32</v>
      </c>
      <c r="AG2" s="2" t="n">
        <v>33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 t="s">
        <v>140</v>
      </c>
      <c r="AC4" s="4"/>
      <c r="AD4" s="4"/>
      <c r="AE4" s="4"/>
      <c r="AF4" s="4"/>
      <c r="AG4" s="4"/>
      <c r="AJ4" s="4" t="s">
        <v>141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 t="s">
        <v>142</v>
      </c>
      <c r="AB5" s="8" t="s">
        <v>143</v>
      </c>
      <c r="AC5" s="8"/>
      <c r="AD5" s="9"/>
      <c r="AE5" s="10" t="s">
        <v>144</v>
      </c>
      <c r="AF5" s="9"/>
      <c r="AG5" s="11" t="s">
        <v>145</v>
      </c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62" t="s">
        <v>9</v>
      </c>
      <c r="S6" s="14"/>
      <c r="T6" s="14" t="s">
        <v>39</v>
      </c>
      <c r="U6" s="14" t="s">
        <v>146</v>
      </c>
      <c r="V6" s="14"/>
      <c r="W6" s="14" t="s">
        <v>147</v>
      </c>
      <c r="X6" s="14"/>
      <c r="Y6" s="14" t="s">
        <v>148</v>
      </c>
      <c r="Z6" s="14" t="s">
        <v>149</v>
      </c>
      <c r="AA6" s="14"/>
      <c r="AB6" s="14" t="s">
        <v>150</v>
      </c>
      <c r="AC6" s="14" t="s">
        <v>151</v>
      </c>
      <c r="AD6" s="14" t="s">
        <v>41</v>
      </c>
      <c r="AE6" s="14" t="s">
        <v>42</v>
      </c>
      <c r="AF6" s="14" t="s">
        <v>152</v>
      </c>
      <c r="AG6" s="14" t="s">
        <v>145</v>
      </c>
      <c r="AH6" s="14"/>
      <c r="AI6" s="14"/>
      <c r="AJ6" s="14" t="s">
        <v>34</v>
      </c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v>37185</v>
      </c>
      <c r="B7" s="363" t="n">
        <v>18</v>
      </c>
      <c r="C7" s="364" t="n">
        <v>21</v>
      </c>
      <c r="D7" s="363" t="n">
        <v>20.5</v>
      </c>
      <c r="E7" s="364" t="n">
        <v>21</v>
      </c>
      <c r="F7" s="363" t="n">
        <v>19.7</v>
      </c>
      <c r="G7" s="364" t="n">
        <v>19</v>
      </c>
      <c r="H7" s="363"/>
      <c r="I7" s="364" t="n">
        <v>27.1875</v>
      </c>
      <c r="J7" s="363"/>
      <c r="K7" s="364"/>
      <c r="L7" s="363"/>
      <c r="M7" s="364"/>
      <c r="N7" s="363"/>
      <c r="O7" s="364"/>
      <c r="Q7" s="363"/>
      <c r="R7" s="364" t="n">
        <v>41.5</v>
      </c>
      <c r="S7" s="365"/>
      <c r="T7" s="364"/>
      <c r="U7" s="366"/>
      <c r="V7" s="367"/>
      <c r="W7" s="366"/>
      <c r="X7" s="364"/>
      <c r="Y7" s="365"/>
      <c r="Z7" s="368"/>
      <c r="AB7" s="365"/>
      <c r="AC7" s="364"/>
      <c r="AD7" s="365"/>
      <c r="AE7" s="364"/>
      <c r="AF7" s="365"/>
      <c r="AG7" s="364"/>
      <c r="AI7" s="1"/>
      <c r="AJ7" s="15"/>
    </row>
    <row r="8" customFormat="false" ht="12.75" hidden="false" customHeight="false" outlineLevel="0" collapsed="false">
      <c r="A8" s="1" t="n">
        <v>37192</v>
      </c>
      <c r="B8" s="355" t="n">
        <v>18</v>
      </c>
      <c r="C8" s="356" t="n">
        <v>21</v>
      </c>
      <c r="D8" s="355" t="n">
        <v>20.5</v>
      </c>
      <c r="E8" s="356" t="n">
        <v>21</v>
      </c>
      <c r="F8" s="355" t="n">
        <v>19.7</v>
      </c>
      <c r="G8" s="356" t="n">
        <v>19</v>
      </c>
      <c r="H8" s="355"/>
      <c r="I8" s="356" t="n">
        <v>27.1875</v>
      </c>
      <c r="J8" s="355"/>
      <c r="K8" s="356"/>
      <c r="L8" s="355"/>
      <c r="M8" s="356"/>
      <c r="N8" s="355"/>
      <c r="O8" s="356"/>
      <c r="Q8" s="355"/>
      <c r="R8" s="356" t="n">
        <v>41.5</v>
      </c>
      <c r="S8" s="357"/>
      <c r="T8" s="356"/>
      <c r="U8" s="358"/>
      <c r="V8" s="359"/>
      <c r="W8" s="358"/>
      <c r="X8" s="356"/>
      <c r="Y8" s="357"/>
      <c r="Z8" s="360"/>
      <c r="AB8" s="357"/>
      <c r="AC8" s="356"/>
      <c r="AD8" s="357"/>
      <c r="AE8" s="356"/>
      <c r="AF8" s="357"/>
      <c r="AG8" s="356"/>
      <c r="AI8" s="1"/>
      <c r="AJ8" s="15"/>
    </row>
    <row r="9" customFormat="false" ht="12.75" hidden="false" customHeight="false" outlineLevel="0" collapsed="false">
      <c r="A9" s="1" t="n">
        <v>37199</v>
      </c>
      <c r="B9" s="355" t="n">
        <v>17.75</v>
      </c>
      <c r="C9" s="356" t="n">
        <v>24</v>
      </c>
      <c r="D9" s="355" t="n">
        <v>24</v>
      </c>
      <c r="E9" s="356" t="n">
        <v>23.5</v>
      </c>
      <c r="F9" s="355" t="n">
        <v>19.5</v>
      </c>
      <c r="G9" s="356" t="n">
        <v>18.75</v>
      </c>
      <c r="H9" s="355"/>
      <c r="I9" s="356" t="n">
        <v>20.1749992370605</v>
      </c>
      <c r="J9" s="355"/>
      <c r="K9" s="356"/>
      <c r="L9" s="355"/>
      <c r="M9" s="356"/>
      <c r="N9" s="355"/>
      <c r="O9" s="356"/>
      <c r="Q9" s="355"/>
      <c r="R9" s="356" t="n">
        <v>36.629997253418</v>
      </c>
      <c r="S9" s="357"/>
      <c r="T9" s="356"/>
      <c r="U9" s="358"/>
      <c r="V9" s="359"/>
      <c r="W9" s="358"/>
      <c r="X9" s="356"/>
      <c r="Y9" s="357"/>
      <c r="Z9" s="360"/>
      <c r="AB9" s="357"/>
      <c r="AC9" s="356"/>
      <c r="AD9" s="357"/>
      <c r="AE9" s="356"/>
      <c r="AF9" s="357"/>
      <c r="AG9" s="356"/>
      <c r="AI9" s="1"/>
      <c r="AJ9" s="15"/>
    </row>
    <row r="10" customFormat="false" ht="12.75" hidden="false" customHeight="false" outlineLevel="0" collapsed="false">
      <c r="A10" s="1" t="n">
        <v>37206</v>
      </c>
      <c r="B10" s="355" t="n">
        <v>17.75</v>
      </c>
      <c r="C10" s="356" t="n">
        <v>24</v>
      </c>
      <c r="D10" s="355" t="n">
        <v>24</v>
      </c>
      <c r="E10" s="356" t="n">
        <v>23.5</v>
      </c>
      <c r="F10" s="355" t="n">
        <v>19.5</v>
      </c>
      <c r="G10" s="356" t="n">
        <v>18.75</v>
      </c>
      <c r="H10" s="355"/>
      <c r="I10" s="356" t="n">
        <v>20.1749992370605</v>
      </c>
      <c r="J10" s="355"/>
      <c r="K10" s="356"/>
      <c r="L10" s="355"/>
      <c r="M10" s="356"/>
      <c r="N10" s="355"/>
      <c r="O10" s="356"/>
      <c r="Q10" s="355"/>
      <c r="R10" s="356" t="n">
        <v>36.629997253418</v>
      </c>
      <c r="S10" s="357"/>
      <c r="T10" s="356"/>
      <c r="U10" s="358"/>
      <c r="V10" s="359"/>
      <c r="W10" s="358"/>
      <c r="X10" s="356"/>
      <c r="Y10" s="357"/>
      <c r="Z10" s="360"/>
      <c r="AB10" s="357"/>
      <c r="AC10" s="356"/>
      <c r="AD10" s="357"/>
      <c r="AE10" s="356"/>
      <c r="AF10" s="357"/>
      <c r="AG10" s="356"/>
      <c r="AI10" s="1"/>
      <c r="AJ10" s="15"/>
    </row>
    <row r="11" customFormat="false" ht="12.75" hidden="false" customHeight="false" outlineLevel="0" collapsed="false">
      <c r="A11" s="1" t="n">
        <v>37226</v>
      </c>
      <c r="B11" s="355" t="n">
        <v>23.625</v>
      </c>
      <c r="C11" s="356" t="n">
        <v>27.188</v>
      </c>
      <c r="D11" s="355" t="n">
        <v>27</v>
      </c>
      <c r="E11" s="356" t="n">
        <v>27</v>
      </c>
      <c r="F11" s="355" t="n">
        <v>25.125</v>
      </c>
      <c r="G11" s="356" t="n">
        <v>23.625</v>
      </c>
      <c r="H11" s="355"/>
      <c r="I11" s="356" t="n">
        <v>24.375</v>
      </c>
      <c r="J11" s="355"/>
      <c r="K11" s="356"/>
      <c r="L11" s="355"/>
      <c r="M11" s="356"/>
      <c r="N11" s="355"/>
      <c r="O11" s="356"/>
      <c r="Q11" s="355"/>
      <c r="R11" s="356" t="n">
        <v>41.8226947221786</v>
      </c>
      <c r="S11" s="357"/>
      <c r="T11" s="356"/>
      <c r="U11" s="358"/>
      <c r="V11" s="359"/>
      <c r="W11" s="358"/>
      <c r="X11" s="356"/>
      <c r="Y11" s="357"/>
      <c r="Z11" s="360"/>
      <c r="AB11" s="357"/>
      <c r="AC11" s="356"/>
      <c r="AD11" s="357"/>
      <c r="AE11" s="356"/>
      <c r="AF11" s="357"/>
      <c r="AG11" s="356"/>
      <c r="AI11" s="1"/>
      <c r="AJ11" s="15"/>
    </row>
    <row r="12" customFormat="false" ht="12.75" hidden="false" customHeight="false" outlineLevel="0" collapsed="false">
      <c r="A12" s="1" t="n">
        <v>37257</v>
      </c>
      <c r="B12" s="355" t="n">
        <v>23.813</v>
      </c>
      <c r="C12" s="356" t="n">
        <v>26.7</v>
      </c>
      <c r="D12" s="355" t="n">
        <v>26.888</v>
      </c>
      <c r="E12" s="356" t="n">
        <v>26.813</v>
      </c>
      <c r="F12" s="355" t="n">
        <v>25.5</v>
      </c>
      <c r="G12" s="356" t="n">
        <v>23.813</v>
      </c>
      <c r="H12" s="355"/>
      <c r="I12" s="356" t="n">
        <v>24.9375</v>
      </c>
      <c r="J12" s="355"/>
      <c r="K12" s="356"/>
      <c r="L12" s="355"/>
      <c r="M12" s="356"/>
      <c r="N12" s="355"/>
      <c r="O12" s="356"/>
      <c r="Q12" s="355"/>
      <c r="R12" s="356" t="n">
        <v>36.8207361313602</v>
      </c>
      <c r="S12" s="357"/>
      <c r="T12" s="356"/>
      <c r="U12" s="358"/>
      <c r="V12" s="359"/>
      <c r="W12" s="358"/>
      <c r="X12" s="356"/>
      <c r="Y12" s="357"/>
      <c r="Z12" s="360"/>
      <c r="AB12" s="357"/>
      <c r="AC12" s="356"/>
      <c r="AD12" s="357"/>
      <c r="AE12" s="356"/>
      <c r="AF12" s="357"/>
      <c r="AG12" s="356"/>
      <c r="AI12" s="1"/>
      <c r="AJ12" s="15"/>
    </row>
    <row r="13" customFormat="false" ht="12.75" hidden="false" customHeight="false" outlineLevel="0" collapsed="false">
      <c r="A13" s="1" t="n">
        <v>37288</v>
      </c>
      <c r="B13" s="355" t="n">
        <v>23.438</v>
      </c>
      <c r="C13" s="356" t="n">
        <v>25.425</v>
      </c>
      <c r="D13" s="355" t="n">
        <v>25.5</v>
      </c>
      <c r="E13" s="356" t="n">
        <v>26.625</v>
      </c>
      <c r="F13" s="355" t="n">
        <v>24.938</v>
      </c>
      <c r="G13" s="356" t="n">
        <v>23.438</v>
      </c>
      <c r="H13" s="355"/>
      <c r="I13" s="356" t="n">
        <v>24.9375</v>
      </c>
      <c r="J13" s="355"/>
      <c r="K13" s="356"/>
      <c r="L13" s="355"/>
      <c r="M13" s="356"/>
      <c r="N13" s="355"/>
      <c r="O13" s="356"/>
      <c r="Q13" s="355"/>
      <c r="R13" s="356" t="n">
        <v>36.4115993627392</v>
      </c>
      <c r="S13" s="357"/>
      <c r="T13" s="356"/>
      <c r="U13" s="358"/>
      <c r="V13" s="359"/>
      <c r="W13" s="358"/>
      <c r="X13" s="356"/>
      <c r="Y13" s="357"/>
      <c r="Z13" s="360"/>
      <c r="AB13" s="357"/>
      <c r="AC13" s="356"/>
      <c r="AD13" s="357"/>
      <c r="AE13" s="356"/>
      <c r="AF13" s="357"/>
      <c r="AG13" s="356"/>
      <c r="AI13" s="1"/>
      <c r="AJ13" s="15"/>
    </row>
    <row r="14" customFormat="false" ht="12.75" hidden="false" customHeight="false" outlineLevel="0" collapsed="false">
      <c r="A14" s="1" t="n">
        <v>37316</v>
      </c>
      <c r="B14" s="355" t="n">
        <v>22.875</v>
      </c>
      <c r="C14" s="356" t="n">
        <v>22.875</v>
      </c>
      <c r="D14" s="355" t="n">
        <v>22.875</v>
      </c>
      <c r="E14" s="356" t="n">
        <v>24.75</v>
      </c>
      <c r="F14" s="355" t="n">
        <v>24.188</v>
      </c>
      <c r="G14" s="356" t="n">
        <v>22.875</v>
      </c>
      <c r="H14" s="355"/>
      <c r="I14" s="356" t="n">
        <v>23.25</v>
      </c>
      <c r="J14" s="355"/>
      <c r="K14" s="356"/>
      <c r="L14" s="355"/>
      <c r="M14" s="356"/>
      <c r="N14" s="355"/>
      <c r="O14" s="356"/>
      <c r="Q14" s="355"/>
      <c r="R14" s="356" t="n">
        <v>35.5068226387751</v>
      </c>
      <c r="S14" s="357"/>
      <c r="T14" s="356"/>
      <c r="U14" s="358"/>
      <c r="V14" s="359"/>
      <c r="W14" s="358"/>
      <c r="X14" s="356"/>
      <c r="Y14" s="357"/>
      <c r="Z14" s="360"/>
      <c r="AB14" s="357"/>
      <c r="AC14" s="356"/>
      <c r="AD14" s="357"/>
      <c r="AE14" s="356"/>
      <c r="AF14" s="357"/>
      <c r="AG14" s="356"/>
      <c r="AI14" s="1"/>
      <c r="AJ14" s="15"/>
    </row>
    <row r="15" customFormat="false" ht="12.75" hidden="false" customHeight="false" outlineLevel="0" collapsed="false">
      <c r="A15" s="1" t="n">
        <v>37347</v>
      </c>
      <c r="B15" s="355" t="n">
        <v>22.313</v>
      </c>
      <c r="C15" s="356" t="n">
        <v>22.5</v>
      </c>
      <c r="D15" s="355" t="n">
        <v>21</v>
      </c>
      <c r="E15" s="356" t="n">
        <v>22.875</v>
      </c>
      <c r="F15" s="355" t="n">
        <v>22.688</v>
      </c>
      <c r="G15" s="356" t="n">
        <v>22.313</v>
      </c>
      <c r="H15" s="355"/>
      <c r="I15" s="356" t="n">
        <v>22.3125</v>
      </c>
      <c r="J15" s="355"/>
      <c r="K15" s="356"/>
      <c r="L15" s="355"/>
      <c r="M15" s="356"/>
      <c r="N15" s="355"/>
      <c r="O15" s="356"/>
      <c r="Q15" s="355"/>
      <c r="R15" s="356" t="n">
        <v>33.6425414339468</v>
      </c>
      <c r="S15" s="357"/>
      <c r="T15" s="356"/>
      <c r="U15" s="358"/>
      <c r="V15" s="359"/>
      <c r="W15" s="358"/>
      <c r="X15" s="356"/>
      <c r="Y15" s="357"/>
      <c r="Z15" s="360"/>
      <c r="AB15" s="357"/>
      <c r="AC15" s="356"/>
      <c r="AD15" s="357"/>
      <c r="AE15" s="356"/>
      <c r="AF15" s="357"/>
      <c r="AG15" s="356"/>
      <c r="AI15" s="1"/>
      <c r="AJ15" s="15"/>
    </row>
    <row r="16" customFormat="false" ht="12.75" hidden="false" customHeight="false" outlineLevel="0" collapsed="false">
      <c r="A16" s="1" t="n">
        <v>37377</v>
      </c>
      <c r="B16" s="355" t="n">
        <v>25.875</v>
      </c>
      <c r="C16" s="356" t="n">
        <v>21.75</v>
      </c>
      <c r="D16" s="355" t="n">
        <v>19.875</v>
      </c>
      <c r="E16" s="356" t="n">
        <v>22.875</v>
      </c>
      <c r="F16" s="355" t="n">
        <v>25.125</v>
      </c>
      <c r="G16" s="356" t="n">
        <v>25.875</v>
      </c>
      <c r="H16" s="355"/>
      <c r="I16" s="356" t="n">
        <v>22.3125</v>
      </c>
      <c r="J16" s="355"/>
      <c r="K16" s="356"/>
      <c r="L16" s="355"/>
      <c r="M16" s="356"/>
      <c r="N16" s="355"/>
      <c r="O16" s="356"/>
      <c r="Q16" s="355"/>
      <c r="R16" s="356" t="n">
        <v>33.9645937875259</v>
      </c>
      <c r="S16" s="357"/>
      <c r="T16" s="356"/>
      <c r="U16" s="358"/>
      <c r="V16" s="359"/>
      <c r="W16" s="358"/>
      <c r="X16" s="356"/>
      <c r="Y16" s="357"/>
      <c r="Z16" s="360"/>
      <c r="AB16" s="357"/>
      <c r="AC16" s="356"/>
      <c r="AD16" s="357"/>
      <c r="AE16" s="356"/>
      <c r="AF16" s="357"/>
      <c r="AG16" s="356"/>
      <c r="AI16" s="1"/>
      <c r="AJ16" s="15"/>
    </row>
    <row r="17" customFormat="false" ht="12.75" hidden="false" customHeight="false" outlineLevel="0" collapsed="false">
      <c r="A17" s="1" t="n">
        <v>37408</v>
      </c>
      <c r="B17" s="355" t="n">
        <v>31.5</v>
      </c>
      <c r="C17" s="356" t="n">
        <v>22.875</v>
      </c>
      <c r="D17" s="355" t="n">
        <v>21</v>
      </c>
      <c r="E17" s="356" t="n">
        <v>27.75</v>
      </c>
      <c r="F17" s="355" t="n">
        <v>28.5</v>
      </c>
      <c r="G17" s="356" t="n">
        <v>31.5</v>
      </c>
      <c r="H17" s="355"/>
      <c r="I17" s="356" t="n">
        <v>27.375</v>
      </c>
      <c r="J17" s="355"/>
      <c r="K17" s="356"/>
      <c r="L17" s="355"/>
      <c r="M17" s="356"/>
      <c r="N17" s="355"/>
      <c r="O17" s="356"/>
      <c r="Q17" s="355"/>
      <c r="R17" s="356" t="n">
        <v>34.6110812082712</v>
      </c>
      <c r="S17" s="357"/>
      <c r="T17" s="356"/>
      <c r="U17" s="358"/>
      <c r="V17" s="359"/>
      <c r="W17" s="358"/>
      <c r="X17" s="356"/>
      <c r="Y17" s="357"/>
      <c r="Z17" s="360"/>
      <c r="AB17" s="357"/>
      <c r="AC17" s="356"/>
      <c r="AD17" s="357"/>
      <c r="AE17" s="356"/>
      <c r="AF17" s="357"/>
      <c r="AG17" s="356"/>
      <c r="AI17" s="1"/>
      <c r="AJ17" s="15"/>
    </row>
    <row r="18" customFormat="false" ht="12.75" hidden="false" customHeight="false" outlineLevel="0" collapsed="false">
      <c r="A18" s="1" t="n">
        <v>37438</v>
      </c>
      <c r="B18" s="355" t="n">
        <v>37.5</v>
      </c>
      <c r="C18" s="356" t="n">
        <v>33</v>
      </c>
      <c r="D18" s="355" t="n">
        <v>30.75</v>
      </c>
      <c r="E18" s="356" t="n">
        <v>34.5</v>
      </c>
      <c r="F18" s="355" t="n">
        <v>34.313</v>
      </c>
      <c r="G18" s="356" t="n">
        <v>37.5</v>
      </c>
      <c r="H18" s="355"/>
      <c r="I18" s="356" t="n">
        <v>33.9375</v>
      </c>
      <c r="J18" s="355"/>
      <c r="K18" s="356"/>
      <c r="L18" s="355"/>
      <c r="M18" s="356"/>
      <c r="N18" s="355"/>
      <c r="O18" s="356"/>
      <c r="Q18" s="355"/>
      <c r="R18" s="356" t="n">
        <v>35.2283461859097</v>
      </c>
      <c r="S18" s="357"/>
      <c r="T18" s="356"/>
      <c r="U18" s="358"/>
      <c r="V18" s="359"/>
      <c r="W18" s="358"/>
      <c r="X18" s="356"/>
      <c r="Y18" s="357"/>
      <c r="Z18" s="360"/>
      <c r="AB18" s="357"/>
      <c r="AC18" s="356"/>
      <c r="AD18" s="357"/>
      <c r="AE18" s="356"/>
      <c r="AF18" s="357"/>
      <c r="AG18" s="356"/>
      <c r="AI18" s="1"/>
      <c r="AJ18" s="15"/>
    </row>
    <row r="19" customFormat="false" ht="12.75" hidden="false" customHeight="false" outlineLevel="0" collapsed="false">
      <c r="A19" s="1" t="n">
        <v>37469</v>
      </c>
      <c r="B19" s="355" t="n">
        <v>43.875</v>
      </c>
      <c r="C19" s="356" t="n">
        <v>38.25</v>
      </c>
      <c r="D19" s="355" t="n">
        <v>36.375</v>
      </c>
      <c r="E19" s="356" t="n">
        <v>39.75</v>
      </c>
      <c r="F19" s="355" t="n">
        <v>39.75</v>
      </c>
      <c r="G19" s="356" t="n">
        <v>43.875</v>
      </c>
      <c r="H19" s="355"/>
      <c r="I19" s="356" t="n">
        <v>39.1875</v>
      </c>
      <c r="J19" s="355"/>
      <c r="K19" s="356"/>
      <c r="L19" s="355"/>
      <c r="M19" s="356"/>
      <c r="N19" s="355"/>
      <c r="O19" s="356"/>
      <c r="Q19" s="355"/>
      <c r="R19" s="356" t="n">
        <v>35.8439684633767</v>
      </c>
      <c r="S19" s="357"/>
      <c r="T19" s="356"/>
      <c r="U19" s="358"/>
      <c r="V19" s="359"/>
      <c r="W19" s="358"/>
      <c r="X19" s="356"/>
      <c r="Y19" s="357"/>
      <c r="Z19" s="360"/>
      <c r="AB19" s="357"/>
      <c r="AC19" s="356"/>
      <c r="AD19" s="357"/>
      <c r="AE19" s="356"/>
      <c r="AF19" s="357"/>
      <c r="AG19" s="356"/>
      <c r="AI19" s="1"/>
      <c r="AJ19" s="15"/>
    </row>
    <row r="20" customFormat="false" ht="12.75" hidden="false" customHeight="false" outlineLevel="0" collapsed="false">
      <c r="A20" s="1" t="n">
        <v>37500</v>
      </c>
      <c r="B20" s="355" t="n">
        <v>36</v>
      </c>
      <c r="C20" s="356" t="n">
        <v>33.75</v>
      </c>
      <c r="D20" s="355" t="n">
        <v>31.125</v>
      </c>
      <c r="E20" s="356" t="n">
        <v>33.375</v>
      </c>
      <c r="F20" s="355" t="n">
        <v>33.563</v>
      </c>
      <c r="G20" s="356" t="n">
        <v>36</v>
      </c>
      <c r="H20" s="355"/>
      <c r="I20" s="356" t="n">
        <v>30.1875</v>
      </c>
      <c r="J20" s="355"/>
      <c r="K20" s="356"/>
      <c r="L20" s="355"/>
      <c r="M20" s="356"/>
      <c r="N20" s="355"/>
      <c r="O20" s="356"/>
      <c r="Q20" s="355"/>
      <c r="R20" s="356" t="n">
        <v>35.8084977673837</v>
      </c>
      <c r="S20" s="357"/>
      <c r="T20" s="356"/>
      <c r="U20" s="358"/>
      <c r="V20" s="359"/>
      <c r="W20" s="358"/>
      <c r="X20" s="356"/>
      <c r="Y20" s="357"/>
      <c r="Z20" s="360"/>
      <c r="AB20" s="357"/>
      <c r="AC20" s="356"/>
      <c r="AD20" s="357"/>
      <c r="AE20" s="356"/>
      <c r="AF20" s="357"/>
      <c r="AG20" s="356"/>
      <c r="AI20" s="1"/>
      <c r="AJ20" s="15"/>
    </row>
    <row r="21" customFormat="false" ht="12.75" hidden="false" customHeight="false" outlineLevel="0" collapsed="false">
      <c r="A21" s="1" t="n">
        <v>37530</v>
      </c>
      <c r="B21" s="355" t="n">
        <v>26.438</v>
      </c>
      <c r="C21" s="356" t="n">
        <v>26.625</v>
      </c>
      <c r="D21" s="355" t="n">
        <v>27</v>
      </c>
      <c r="E21" s="356" t="n">
        <v>28.5</v>
      </c>
      <c r="F21" s="355" t="n">
        <v>27.938</v>
      </c>
      <c r="G21" s="356" t="n">
        <v>26.438</v>
      </c>
      <c r="H21" s="355"/>
      <c r="I21" s="356" t="n">
        <v>27.1875</v>
      </c>
      <c r="J21" s="355"/>
      <c r="K21" s="356"/>
      <c r="L21" s="355"/>
      <c r="M21" s="356"/>
      <c r="N21" s="355"/>
      <c r="O21" s="356"/>
      <c r="Q21" s="355"/>
      <c r="R21" s="356" t="n">
        <v>36.0967380022085</v>
      </c>
      <c r="S21" s="357"/>
      <c r="T21" s="356"/>
      <c r="U21" s="358"/>
      <c r="V21" s="359"/>
      <c r="W21" s="358"/>
      <c r="X21" s="356"/>
      <c r="Y21" s="357"/>
      <c r="Z21" s="360"/>
      <c r="AB21" s="357"/>
      <c r="AC21" s="356"/>
      <c r="AD21" s="357"/>
      <c r="AE21" s="356"/>
      <c r="AF21" s="357"/>
      <c r="AG21" s="356"/>
      <c r="AI21" s="1"/>
      <c r="AJ21" s="15"/>
    </row>
    <row r="22" customFormat="false" ht="12.75" hidden="false" customHeight="false" outlineLevel="0" collapsed="false">
      <c r="A22" s="1" t="n">
        <v>37561</v>
      </c>
      <c r="B22" s="355" t="n">
        <v>25.313</v>
      </c>
      <c r="C22" s="356" t="n">
        <v>25.125</v>
      </c>
      <c r="D22" s="355" t="n">
        <v>25.5</v>
      </c>
      <c r="E22" s="356" t="n">
        <v>25.875</v>
      </c>
      <c r="F22" s="355" t="n">
        <v>27.563</v>
      </c>
      <c r="G22" s="356" t="n">
        <v>25.313</v>
      </c>
      <c r="H22" s="355"/>
      <c r="I22" s="356" t="n">
        <v>26.625</v>
      </c>
      <c r="J22" s="355"/>
      <c r="K22" s="356"/>
      <c r="L22" s="355"/>
      <c r="M22" s="356"/>
      <c r="N22" s="355"/>
      <c r="O22" s="356"/>
      <c r="Q22" s="355"/>
      <c r="R22" s="356" t="n">
        <v>39.874564655916</v>
      </c>
      <c r="S22" s="357"/>
      <c r="T22" s="356"/>
      <c r="U22" s="358"/>
      <c r="V22" s="359"/>
      <c r="W22" s="358"/>
      <c r="X22" s="356"/>
      <c r="Y22" s="357"/>
      <c r="Z22" s="360"/>
      <c r="AB22" s="357"/>
      <c r="AC22" s="356"/>
      <c r="AD22" s="357"/>
      <c r="AE22" s="356"/>
      <c r="AF22" s="357"/>
      <c r="AG22" s="356"/>
      <c r="AI22" s="1"/>
      <c r="AJ22" s="15"/>
    </row>
    <row r="23" customFormat="false" ht="12.75" hidden="false" customHeight="false" outlineLevel="0" collapsed="false">
      <c r="A23" s="1" t="n">
        <v>37591</v>
      </c>
      <c r="B23" s="355" t="n">
        <v>25.875</v>
      </c>
      <c r="C23" s="356" t="n">
        <v>26.8125</v>
      </c>
      <c r="D23" s="355" t="n">
        <v>27.1875</v>
      </c>
      <c r="E23" s="356" t="n">
        <v>28.688</v>
      </c>
      <c r="F23" s="355" t="n">
        <v>29.063</v>
      </c>
      <c r="G23" s="356" t="n">
        <v>25.875</v>
      </c>
      <c r="H23" s="355"/>
      <c r="I23" s="356" t="n">
        <v>28.3125</v>
      </c>
      <c r="J23" s="355"/>
      <c r="K23" s="356"/>
      <c r="L23" s="355"/>
      <c r="M23" s="356"/>
      <c r="N23" s="355"/>
      <c r="O23" s="356"/>
      <c r="Q23" s="355"/>
      <c r="R23" s="356" t="n">
        <v>42.8173970407766</v>
      </c>
      <c r="S23" s="357"/>
      <c r="T23" s="356"/>
      <c r="U23" s="358"/>
      <c r="V23" s="359"/>
      <c r="W23" s="358"/>
      <c r="X23" s="356"/>
      <c r="Y23" s="357"/>
      <c r="Z23" s="360"/>
      <c r="AB23" s="357"/>
      <c r="AC23" s="356"/>
      <c r="AD23" s="357"/>
      <c r="AE23" s="356"/>
      <c r="AF23" s="357"/>
      <c r="AG23" s="356"/>
      <c r="AI23" s="1"/>
      <c r="AJ23" s="15"/>
    </row>
    <row r="24" customFormat="false" ht="12.75" hidden="false" customHeight="false" outlineLevel="0" collapsed="false">
      <c r="A24" s="1" t="n">
        <v>37622</v>
      </c>
      <c r="B24" s="355" t="n">
        <v>26.438</v>
      </c>
      <c r="C24" s="356" t="n">
        <v>29.813</v>
      </c>
      <c r="D24" s="355" t="n">
        <v>30</v>
      </c>
      <c r="E24" s="356" t="n">
        <v>30</v>
      </c>
      <c r="F24" s="355" t="n">
        <v>29.625</v>
      </c>
      <c r="G24" s="356" t="n">
        <v>26.438</v>
      </c>
      <c r="H24" s="355"/>
      <c r="I24" s="356" t="n">
        <v>21.375</v>
      </c>
      <c r="J24" s="355"/>
      <c r="K24" s="356"/>
      <c r="L24" s="355"/>
      <c r="M24" s="356"/>
      <c r="N24" s="355"/>
      <c r="O24" s="356"/>
      <c r="Q24" s="355"/>
      <c r="R24" s="356" t="n">
        <v>43.3874580262758</v>
      </c>
      <c r="S24" s="357"/>
      <c r="T24" s="356"/>
      <c r="U24" s="358"/>
      <c r="V24" s="359"/>
      <c r="W24" s="358"/>
      <c r="X24" s="356"/>
      <c r="Y24" s="357"/>
      <c r="Z24" s="360"/>
      <c r="AB24" s="357"/>
      <c r="AC24" s="356"/>
      <c r="AD24" s="357"/>
      <c r="AE24" s="356"/>
      <c r="AF24" s="357"/>
      <c r="AG24" s="356"/>
      <c r="AI24" s="1"/>
      <c r="AJ24" s="15"/>
    </row>
    <row r="25" customFormat="false" ht="12.75" hidden="false" customHeight="false" outlineLevel="0" collapsed="false">
      <c r="A25" s="1" t="n">
        <v>37653</v>
      </c>
      <c r="B25" s="355" t="n">
        <v>26.063</v>
      </c>
      <c r="C25" s="356" t="n">
        <v>28.688</v>
      </c>
      <c r="D25" s="355" t="n">
        <v>28.875</v>
      </c>
      <c r="E25" s="356" t="n">
        <v>29.25</v>
      </c>
      <c r="F25" s="355" t="n">
        <v>28.5</v>
      </c>
      <c r="G25" s="356" t="n">
        <v>26.063</v>
      </c>
      <c r="H25" s="355"/>
      <c r="I25" s="356" t="n">
        <v>20.625</v>
      </c>
      <c r="J25" s="355"/>
      <c r="K25" s="356"/>
      <c r="L25" s="355"/>
      <c r="M25" s="356"/>
      <c r="N25" s="355"/>
      <c r="O25" s="356"/>
      <c r="Q25" s="355"/>
      <c r="R25" s="356" t="n">
        <v>42.0840145182881</v>
      </c>
      <c r="S25" s="357"/>
      <c r="T25" s="356"/>
      <c r="U25" s="358"/>
      <c r="V25" s="359"/>
      <c r="W25" s="358"/>
      <c r="X25" s="356"/>
      <c r="Y25" s="357"/>
      <c r="Z25" s="360"/>
      <c r="AB25" s="357"/>
      <c r="AC25" s="356"/>
      <c r="AD25" s="357"/>
      <c r="AE25" s="356"/>
      <c r="AF25" s="357"/>
      <c r="AG25" s="356"/>
      <c r="AI25" s="1"/>
      <c r="AJ25" s="15"/>
    </row>
    <row r="26" customFormat="false" ht="12.75" hidden="false" customHeight="false" outlineLevel="0" collapsed="false">
      <c r="A26" s="1" t="n">
        <v>37681</v>
      </c>
      <c r="B26" s="355" t="n">
        <v>26.063</v>
      </c>
      <c r="C26" s="356" t="n">
        <v>25.5</v>
      </c>
      <c r="D26" s="355" t="n">
        <v>25.5</v>
      </c>
      <c r="E26" s="356" t="n">
        <v>27.75</v>
      </c>
      <c r="F26" s="355" t="n">
        <v>27.375</v>
      </c>
      <c r="G26" s="356" t="n">
        <v>26.063</v>
      </c>
      <c r="H26" s="355"/>
      <c r="I26" s="356" t="n">
        <v>18.75</v>
      </c>
      <c r="J26" s="355"/>
      <c r="K26" s="356"/>
      <c r="L26" s="355"/>
      <c r="M26" s="356"/>
      <c r="N26" s="355"/>
      <c r="O26" s="356"/>
      <c r="Q26" s="355"/>
      <c r="R26" s="356" t="n">
        <v>40.7101944000601</v>
      </c>
      <c r="S26" s="357"/>
      <c r="T26" s="356"/>
      <c r="U26" s="358"/>
      <c r="V26" s="359"/>
      <c r="W26" s="358"/>
      <c r="X26" s="356"/>
      <c r="Y26" s="357"/>
      <c r="Z26" s="360"/>
      <c r="AB26" s="357"/>
      <c r="AC26" s="356"/>
      <c r="AD26" s="357"/>
      <c r="AE26" s="356"/>
      <c r="AF26" s="357"/>
      <c r="AG26" s="356"/>
      <c r="AI26" s="1"/>
      <c r="AJ26" s="15"/>
    </row>
    <row r="27" customFormat="false" ht="12.75" hidden="false" customHeight="false" outlineLevel="0" collapsed="false">
      <c r="A27" s="1" t="n">
        <v>37712</v>
      </c>
      <c r="B27" s="355" t="n">
        <v>25.688</v>
      </c>
      <c r="C27" s="356" t="n">
        <v>25.688</v>
      </c>
      <c r="D27" s="355" t="n">
        <v>23.25</v>
      </c>
      <c r="E27" s="356" t="n">
        <v>26.25</v>
      </c>
      <c r="F27" s="355" t="n">
        <v>27</v>
      </c>
      <c r="G27" s="356" t="n">
        <v>25.688</v>
      </c>
      <c r="H27" s="355"/>
      <c r="I27" s="356" t="n">
        <v>17.625</v>
      </c>
      <c r="J27" s="355"/>
      <c r="K27" s="356"/>
      <c r="L27" s="355"/>
      <c r="M27" s="356"/>
      <c r="N27" s="355"/>
      <c r="O27" s="356"/>
      <c r="Q27" s="355"/>
      <c r="R27" s="356" t="n">
        <v>38.7300436150458</v>
      </c>
      <c r="S27" s="357"/>
      <c r="T27" s="356"/>
      <c r="U27" s="358"/>
      <c r="V27" s="359"/>
      <c r="W27" s="358"/>
      <c r="X27" s="356"/>
      <c r="Y27" s="357"/>
      <c r="Z27" s="360"/>
      <c r="AB27" s="357"/>
      <c r="AC27" s="356"/>
      <c r="AD27" s="357"/>
      <c r="AE27" s="356"/>
      <c r="AF27" s="357"/>
      <c r="AG27" s="356"/>
      <c r="AI27" s="1"/>
      <c r="AJ27" s="15"/>
    </row>
    <row r="28" customFormat="false" ht="12.75" hidden="false" customHeight="false" outlineLevel="0" collapsed="false">
      <c r="A28" s="1" t="n">
        <v>37742</v>
      </c>
      <c r="B28" s="355" t="n">
        <v>25.688</v>
      </c>
      <c r="C28" s="356" t="n">
        <v>23.063</v>
      </c>
      <c r="D28" s="355" t="n">
        <v>20.625</v>
      </c>
      <c r="E28" s="356" t="n">
        <v>26.25</v>
      </c>
      <c r="F28" s="355" t="n">
        <v>27.375</v>
      </c>
      <c r="G28" s="356" t="n">
        <v>25.688</v>
      </c>
      <c r="H28" s="355"/>
      <c r="I28" s="356" t="n">
        <v>18.375</v>
      </c>
      <c r="J28" s="355"/>
      <c r="K28" s="356"/>
      <c r="L28" s="355"/>
      <c r="M28" s="356"/>
      <c r="N28" s="355"/>
      <c r="O28" s="356"/>
      <c r="Q28" s="355"/>
      <c r="R28" s="356" t="n">
        <v>38.8699865192143</v>
      </c>
      <c r="S28" s="357"/>
      <c r="T28" s="356"/>
      <c r="U28" s="358"/>
      <c r="V28" s="359"/>
      <c r="W28" s="358"/>
      <c r="X28" s="356"/>
      <c r="Y28" s="357"/>
      <c r="Z28" s="360"/>
      <c r="AB28" s="357"/>
      <c r="AC28" s="356"/>
      <c r="AD28" s="357"/>
      <c r="AE28" s="356"/>
      <c r="AF28" s="357"/>
      <c r="AG28" s="356"/>
      <c r="AI28" s="1"/>
      <c r="AJ28" s="15"/>
    </row>
    <row r="29" customFormat="false" ht="12.75" hidden="false" customHeight="false" outlineLevel="0" collapsed="false">
      <c r="A29" s="1" t="n">
        <v>37773</v>
      </c>
      <c r="B29" s="355" t="n">
        <v>29.063</v>
      </c>
      <c r="C29" s="356" t="n">
        <v>24</v>
      </c>
      <c r="D29" s="355" t="n">
        <v>21.563</v>
      </c>
      <c r="E29" s="356" t="n">
        <v>29.625</v>
      </c>
      <c r="F29" s="355" t="n">
        <v>30.75</v>
      </c>
      <c r="G29" s="356" t="n">
        <v>29.063</v>
      </c>
      <c r="H29" s="355"/>
      <c r="I29" s="356" t="n">
        <v>21.375</v>
      </c>
      <c r="J29" s="355"/>
      <c r="K29" s="356"/>
      <c r="L29" s="355"/>
      <c r="M29" s="356"/>
      <c r="N29" s="355"/>
      <c r="O29" s="356"/>
      <c r="Q29" s="355"/>
      <c r="R29" s="356" t="n">
        <v>39.2845838931227</v>
      </c>
      <c r="S29" s="357"/>
      <c r="T29" s="356"/>
      <c r="U29" s="358"/>
      <c r="V29" s="359"/>
      <c r="W29" s="358"/>
      <c r="X29" s="356"/>
      <c r="Y29" s="357"/>
      <c r="Z29" s="360"/>
      <c r="AB29" s="357"/>
      <c r="AC29" s="356"/>
      <c r="AD29" s="357"/>
      <c r="AE29" s="356"/>
      <c r="AF29" s="357"/>
      <c r="AG29" s="356"/>
      <c r="AI29" s="1"/>
      <c r="AJ29" s="15"/>
    </row>
    <row r="30" customFormat="false" ht="12.75" hidden="false" customHeight="false" outlineLevel="0" collapsed="false">
      <c r="A30" s="1" t="n">
        <v>37803</v>
      </c>
      <c r="B30" s="355" t="n">
        <v>39.938</v>
      </c>
      <c r="C30" s="356" t="n">
        <v>38.625</v>
      </c>
      <c r="D30" s="355" t="n">
        <v>35.25</v>
      </c>
      <c r="E30" s="356" t="n">
        <v>37.125</v>
      </c>
      <c r="F30" s="355" t="n">
        <v>41.25</v>
      </c>
      <c r="G30" s="356" t="n">
        <v>39.938</v>
      </c>
      <c r="H30" s="355"/>
      <c r="I30" s="356" t="n">
        <v>29.0625</v>
      </c>
      <c r="J30" s="355"/>
      <c r="K30" s="356"/>
      <c r="L30" s="355"/>
      <c r="M30" s="356"/>
      <c r="N30" s="355"/>
      <c r="O30" s="356"/>
      <c r="Q30" s="355"/>
      <c r="R30" s="356" t="n">
        <v>39.6431327490645</v>
      </c>
      <c r="S30" s="357"/>
      <c r="T30" s="356"/>
      <c r="U30" s="358"/>
      <c r="V30" s="359"/>
      <c r="W30" s="358"/>
      <c r="X30" s="356"/>
      <c r="Y30" s="357"/>
      <c r="Z30" s="360"/>
      <c r="AB30" s="357"/>
      <c r="AC30" s="356"/>
      <c r="AD30" s="357"/>
      <c r="AE30" s="356"/>
      <c r="AF30" s="357"/>
      <c r="AG30" s="356"/>
      <c r="AI30" s="1"/>
      <c r="AJ30" s="15"/>
    </row>
    <row r="31" customFormat="false" ht="12.75" hidden="false" customHeight="false" outlineLevel="0" collapsed="false">
      <c r="A31" s="1" t="n">
        <v>37834</v>
      </c>
      <c r="B31" s="355" t="n">
        <v>44.813</v>
      </c>
      <c r="C31" s="356" t="n">
        <v>43.875</v>
      </c>
      <c r="D31" s="355" t="n">
        <v>41.25</v>
      </c>
      <c r="E31" s="356" t="n">
        <v>43.875</v>
      </c>
      <c r="F31" s="355" t="n">
        <v>45.938</v>
      </c>
      <c r="G31" s="356" t="n">
        <v>44.813</v>
      </c>
      <c r="H31" s="355"/>
      <c r="I31" s="356" t="n">
        <v>35.625</v>
      </c>
      <c r="J31" s="355"/>
      <c r="K31" s="356"/>
      <c r="L31" s="355"/>
      <c r="M31" s="356"/>
      <c r="N31" s="355"/>
      <c r="O31" s="356"/>
      <c r="Q31" s="355"/>
      <c r="R31" s="356" t="n">
        <v>40.0419488319117</v>
      </c>
      <c r="S31" s="357"/>
      <c r="T31" s="356"/>
      <c r="U31" s="358"/>
      <c r="V31" s="359"/>
      <c r="W31" s="358"/>
      <c r="X31" s="356"/>
      <c r="Y31" s="357"/>
      <c r="Z31" s="360"/>
      <c r="AB31" s="357"/>
      <c r="AC31" s="356"/>
      <c r="AD31" s="357"/>
      <c r="AE31" s="356"/>
      <c r="AF31" s="357"/>
      <c r="AG31" s="356"/>
      <c r="AI31" s="1"/>
      <c r="AJ31" s="15"/>
    </row>
    <row r="32" customFormat="false" ht="12.75" hidden="false" customHeight="false" outlineLevel="0" collapsed="false">
      <c r="A32" s="1" t="n">
        <v>37865</v>
      </c>
      <c r="B32" s="355" t="n">
        <v>35.438</v>
      </c>
      <c r="C32" s="356" t="n">
        <v>36.75</v>
      </c>
      <c r="D32" s="355" t="n">
        <v>34.125</v>
      </c>
      <c r="E32" s="356" t="n">
        <v>40.125</v>
      </c>
      <c r="F32" s="355" t="n">
        <v>36.188</v>
      </c>
      <c r="G32" s="356" t="n">
        <v>35.438</v>
      </c>
      <c r="H32" s="355"/>
      <c r="I32" s="356" t="n">
        <v>28.125</v>
      </c>
      <c r="J32" s="355"/>
      <c r="K32" s="356"/>
      <c r="L32" s="355"/>
      <c r="M32" s="356"/>
      <c r="N32" s="355"/>
      <c r="O32" s="356"/>
      <c r="Q32" s="355"/>
      <c r="R32" s="356" t="n">
        <v>40.0956222641834</v>
      </c>
      <c r="S32" s="357"/>
      <c r="T32" s="356"/>
      <c r="U32" s="358"/>
      <c r="V32" s="359"/>
      <c r="W32" s="358"/>
      <c r="X32" s="356"/>
      <c r="Y32" s="357"/>
      <c r="Z32" s="360"/>
      <c r="AB32" s="357"/>
      <c r="AC32" s="356"/>
      <c r="AD32" s="357"/>
      <c r="AE32" s="356"/>
      <c r="AF32" s="357"/>
      <c r="AG32" s="356"/>
      <c r="AI32" s="1"/>
      <c r="AJ32" s="15"/>
    </row>
    <row r="33" customFormat="false" ht="12.75" hidden="false" customHeight="false" outlineLevel="0" collapsed="false">
      <c r="A33" s="1" t="n">
        <v>37895</v>
      </c>
      <c r="B33" s="355" t="n">
        <v>27.563</v>
      </c>
      <c r="C33" s="356" t="n">
        <v>29.063</v>
      </c>
      <c r="D33" s="355" t="n">
        <v>29.25</v>
      </c>
      <c r="E33" s="356" t="n">
        <v>29.813</v>
      </c>
      <c r="F33" s="355" t="n">
        <v>28.5</v>
      </c>
      <c r="G33" s="356" t="n">
        <v>27.563</v>
      </c>
      <c r="H33" s="355"/>
      <c r="I33" s="356" t="n">
        <v>21</v>
      </c>
      <c r="J33" s="355"/>
      <c r="K33" s="356"/>
      <c r="L33" s="355"/>
      <c r="M33" s="356"/>
      <c r="N33" s="355"/>
      <c r="O33" s="356"/>
      <c r="Q33" s="355"/>
      <c r="R33" s="356" t="n">
        <v>40.2593922534713</v>
      </c>
      <c r="S33" s="357"/>
      <c r="T33" s="356"/>
      <c r="U33" s="358"/>
      <c r="V33" s="359"/>
      <c r="W33" s="358"/>
      <c r="X33" s="356"/>
      <c r="Y33" s="357"/>
      <c r="Z33" s="360"/>
      <c r="AB33" s="357"/>
      <c r="AC33" s="356"/>
      <c r="AD33" s="357"/>
      <c r="AE33" s="356"/>
      <c r="AF33" s="357"/>
      <c r="AG33" s="356"/>
      <c r="AI33" s="1"/>
      <c r="AJ33" s="15"/>
    </row>
    <row r="34" customFormat="false" ht="12.75" hidden="false" customHeight="false" outlineLevel="0" collapsed="false">
      <c r="A34" s="1" t="n">
        <v>37926</v>
      </c>
      <c r="B34" s="355" t="n">
        <v>26.438</v>
      </c>
      <c r="C34" s="356" t="n">
        <v>26.0625</v>
      </c>
      <c r="D34" s="355" t="n">
        <v>26.25</v>
      </c>
      <c r="E34" s="356" t="n">
        <v>27.75</v>
      </c>
      <c r="F34" s="355" t="n">
        <v>28.688</v>
      </c>
      <c r="G34" s="356" t="n">
        <v>26.438</v>
      </c>
      <c r="H34" s="355"/>
      <c r="I34" s="356" t="n">
        <v>19.125</v>
      </c>
      <c r="J34" s="355"/>
      <c r="K34" s="356"/>
      <c r="L34" s="355"/>
      <c r="M34" s="356"/>
      <c r="N34" s="355"/>
      <c r="O34" s="356"/>
      <c r="Q34" s="355"/>
      <c r="R34" s="356" t="n">
        <v>43.2991950577875</v>
      </c>
      <c r="S34" s="357"/>
      <c r="T34" s="356"/>
      <c r="U34" s="358"/>
      <c r="V34" s="359"/>
      <c r="W34" s="358"/>
      <c r="X34" s="356"/>
      <c r="Y34" s="357"/>
      <c r="Z34" s="360"/>
      <c r="AB34" s="357"/>
      <c r="AC34" s="356"/>
      <c r="AD34" s="357"/>
      <c r="AE34" s="356"/>
      <c r="AF34" s="357"/>
      <c r="AG34" s="356"/>
      <c r="AI34" s="1"/>
      <c r="AJ34" s="15"/>
    </row>
    <row r="35" customFormat="false" ht="12.75" hidden="false" customHeight="false" outlineLevel="0" collapsed="false">
      <c r="A35" s="1" t="n">
        <v>37956</v>
      </c>
      <c r="B35" s="355" t="n">
        <v>26.438</v>
      </c>
      <c r="C35" s="356" t="n">
        <v>27.9375</v>
      </c>
      <c r="D35" s="355" t="n">
        <v>28.125</v>
      </c>
      <c r="E35" s="356" t="n">
        <v>30.1875</v>
      </c>
      <c r="F35" s="355" t="n">
        <v>29.25</v>
      </c>
      <c r="G35" s="356" t="n">
        <v>26.438</v>
      </c>
      <c r="H35" s="355"/>
      <c r="I35" s="356" t="n">
        <v>21.75</v>
      </c>
      <c r="J35" s="355"/>
      <c r="K35" s="356"/>
      <c r="L35" s="355"/>
      <c r="M35" s="356"/>
      <c r="N35" s="355"/>
      <c r="O35" s="356"/>
      <c r="Q35" s="355"/>
      <c r="R35" s="356" t="n">
        <v>45.4550536690379</v>
      </c>
      <c r="S35" s="357"/>
      <c r="T35" s="356"/>
      <c r="U35" s="358"/>
      <c r="V35" s="359"/>
      <c r="W35" s="358"/>
      <c r="X35" s="356"/>
      <c r="Y35" s="357"/>
      <c r="Z35" s="360"/>
      <c r="AB35" s="357"/>
      <c r="AC35" s="356"/>
      <c r="AD35" s="357"/>
      <c r="AE35" s="356"/>
      <c r="AF35" s="357"/>
      <c r="AG35" s="356"/>
      <c r="AI35" s="1"/>
      <c r="AJ35" s="15"/>
    </row>
    <row r="36" customFormat="false" ht="12.75" hidden="false" customHeight="false" outlineLevel="0" collapsed="false">
      <c r="A36" s="1" t="n">
        <v>37987</v>
      </c>
      <c r="B36" s="355" t="n">
        <v>27.173</v>
      </c>
      <c r="C36" s="356" t="n">
        <v>30.203</v>
      </c>
      <c r="D36" s="355" t="n">
        <v>30.075</v>
      </c>
      <c r="E36" s="356" t="n">
        <v>30.563</v>
      </c>
      <c r="F36" s="355" t="n">
        <v>30.113</v>
      </c>
      <c r="G36" s="356" t="n">
        <v>27.173</v>
      </c>
      <c r="H36" s="355"/>
      <c r="I36" s="356" t="n">
        <v>14.4375</v>
      </c>
      <c r="J36" s="355"/>
      <c r="K36" s="356"/>
      <c r="L36" s="355"/>
      <c r="M36" s="356"/>
      <c r="N36" s="355"/>
      <c r="O36" s="356"/>
      <c r="Q36" s="355"/>
      <c r="R36" s="356" t="n">
        <v>43.7082761751045</v>
      </c>
      <c r="S36" s="357"/>
      <c r="T36" s="356"/>
      <c r="U36" s="358"/>
      <c r="V36" s="359"/>
      <c r="W36" s="358"/>
      <c r="X36" s="356"/>
      <c r="Y36" s="357"/>
      <c r="Z36" s="360"/>
      <c r="AB36" s="357"/>
      <c r="AC36" s="356"/>
      <c r="AD36" s="357"/>
      <c r="AE36" s="356"/>
      <c r="AF36" s="357"/>
      <c r="AG36" s="356"/>
      <c r="AI36" s="1"/>
      <c r="AJ36" s="15"/>
    </row>
    <row r="37" customFormat="false" ht="12.75" hidden="false" customHeight="false" outlineLevel="0" collapsed="false">
      <c r="A37" s="1" t="n">
        <v>38018</v>
      </c>
      <c r="B37" s="355" t="n">
        <v>26.85</v>
      </c>
      <c r="C37" s="356" t="n">
        <v>29.235</v>
      </c>
      <c r="D37" s="355" t="n">
        <v>29.108</v>
      </c>
      <c r="E37" s="356" t="n">
        <v>29.918</v>
      </c>
      <c r="F37" s="355" t="n">
        <v>29.153</v>
      </c>
      <c r="G37" s="356" t="n">
        <v>26.85</v>
      </c>
      <c r="H37" s="355"/>
      <c r="I37" s="356" t="n">
        <v>16.125</v>
      </c>
      <c r="J37" s="355"/>
      <c r="K37" s="356"/>
      <c r="L37" s="355"/>
      <c r="M37" s="356"/>
      <c r="N37" s="355"/>
      <c r="O37" s="356"/>
      <c r="Q37" s="355"/>
      <c r="R37" s="356" t="n">
        <v>42.2050300222627</v>
      </c>
      <c r="S37" s="357"/>
      <c r="T37" s="356"/>
      <c r="U37" s="358"/>
      <c r="V37" s="359"/>
      <c r="W37" s="358"/>
      <c r="X37" s="356"/>
      <c r="Y37" s="357"/>
      <c r="Z37" s="360"/>
      <c r="AB37" s="357"/>
      <c r="AC37" s="356"/>
      <c r="AD37" s="357"/>
      <c r="AE37" s="356"/>
      <c r="AF37" s="357"/>
      <c r="AG37" s="356"/>
      <c r="AI37" s="1"/>
      <c r="AJ37" s="15"/>
    </row>
    <row r="38" customFormat="false" ht="12.75" hidden="false" customHeight="false" outlineLevel="0" collapsed="false">
      <c r="A38" s="1" t="n">
        <v>38047</v>
      </c>
      <c r="B38" s="355" t="n">
        <v>26.85</v>
      </c>
      <c r="C38" s="356" t="n">
        <v>26.49</v>
      </c>
      <c r="D38" s="355" t="n">
        <v>26.213</v>
      </c>
      <c r="E38" s="356" t="n">
        <v>28.628</v>
      </c>
      <c r="F38" s="355" t="n">
        <v>28.185</v>
      </c>
      <c r="G38" s="356" t="n">
        <v>26.85</v>
      </c>
      <c r="H38" s="355"/>
      <c r="I38" s="356" t="n">
        <v>13.875</v>
      </c>
      <c r="J38" s="355"/>
      <c r="K38" s="356"/>
      <c r="L38" s="355"/>
      <c r="M38" s="356"/>
      <c r="N38" s="355"/>
      <c r="O38" s="356"/>
      <c r="Q38" s="355"/>
      <c r="R38" s="356" t="n">
        <v>40.2852485556905</v>
      </c>
      <c r="S38" s="357"/>
      <c r="T38" s="356"/>
      <c r="U38" s="358"/>
      <c r="V38" s="359"/>
      <c r="W38" s="358"/>
      <c r="X38" s="356"/>
      <c r="Y38" s="357"/>
      <c r="Z38" s="360"/>
      <c r="AB38" s="357"/>
      <c r="AC38" s="356"/>
      <c r="AD38" s="357"/>
      <c r="AE38" s="356"/>
      <c r="AF38" s="357"/>
      <c r="AG38" s="356"/>
      <c r="AI38" s="1"/>
      <c r="AJ38" s="15"/>
    </row>
    <row r="39" customFormat="false" ht="12.75" hidden="false" customHeight="false" outlineLevel="0" collapsed="false">
      <c r="A39" s="1" t="n">
        <v>38078</v>
      </c>
      <c r="B39" s="355" t="n">
        <v>26.528</v>
      </c>
      <c r="C39" s="356" t="n">
        <v>26.655</v>
      </c>
      <c r="D39" s="355" t="n">
        <v>24.285</v>
      </c>
      <c r="E39" s="356" t="n">
        <v>27.338</v>
      </c>
      <c r="F39" s="355" t="n">
        <v>27.87</v>
      </c>
      <c r="G39" s="356" t="n">
        <v>26.528</v>
      </c>
      <c r="H39" s="355"/>
      <c r="I39" s="356" t="n">
        <v>19.875</v>
      </c>
      <c r="J39" s="355"/>
      <c r="K39" s="356"/>
      <c r="L39" s="355"/>
      <c r="M39" s="356"/>
      <c r="N39" s="355"/>
      <c r="O39" s="356"/>
      <c r="Q39" s="355"/>
      <c r="R39" s="356" t="n">
        <v>37.6131522583298</v>
      </c>
      <c r="S39" s="357"/>
      <c r="T39" s="356"/>
      <c r="U39" s="358"/>
      <c r="V39" s="359"/>
      <c r="W39" s="358"/>
      <c r="X39" s="356"/>
      <c r="Y39" s="357"/>
      <c r="Z39" s="360"/>
      <c r="AB39" s="357"/>
      <c r="AC39" s="356"/>
      <c r="AD39" s="357"/>
      <c r="AE39" s="356"/>
      <c r="AF39" s="357"/>
      <c r="AG39" s="356"/>
      <c r="AI39" s="1"/>
      <c r="AJ39" s="15"/>
    </row>
    <row r="40" customFormat="false" ht="12.75" hidden="false" customHeight="false" outlineLevel="0" collapsed="false">
      <c r="A40" s="1" t="n">
        <v>38108</v>
      </c>
      <c r="B40" s="355" t="n">
        <v>26.528</v>
      </c>
      <c r="C40" s="356" t="n">
        <v>24.398</v>
      </c>
      <c r="D40" s="355" t="n">
        <v>22.035</v>
      </c>
      <c r="E40" s="356" t="n">
        <v>27.338</v>
      </c>
      <c r="F40" s="355" t="n">
        <v>28.193</v>
      </c>
      <c r="G40" s="356" t="n">
        <v>26.528</v>
      </c>
      <c r="H40" s="355"/>
      <c r="I40" s="356" t="n">
        <v>19.875</v>
      </c>
      <c r="J40" s="355"/>
      <c r="K40" s="356"/>
      <c r="L40" s="355"/>
      <c r="M40" s="356"/>
      <c r="N40" s="355"/>
      <c r="O40" s="356"/>
      <c r="Q40" s="355"/>
      <c r="R40" s="356" t="n">
        <v>37.5471821744528</v>
      </c>
      <c r="S40" s="357"/>
      <c r="T40" s="356"/>
      <c r="U40" s="358"/>
      <c r="V40" s="359"/>
      <c r="W40" s="358"/>
      <c r="X40" s="356"/>
      <c r="Y40" s="357"/>
      <c r="Z40" s="360"/>
      <c r="AB40" s="357"/>
      <c r="AC40" s="356"/>
      <c r="AD40" s="357"/>
      <c r="AE40" s="356"/>
      <c r="AF40" s="357"/>
      <c r="AG40" s="356"/>
      <c r="AI40" s="1"/>
      <c r="AJ40" s="15"/>
    </row>
    <row r="41" customFormat="false" ht="12.75" hidden="false" customHeight="false" outlineLevel="0" collapsed="false">
      <c r="A41" s="1" t="n">
        <v>38139</v>
      </c>
      <c r="B41" s="355" t="n">
        <v>29.423</v>
      </c>
      <c r="C41" s="356" t="n">
        <v>25.2</v>
      </c>
      <c r="D41" s="355" t="n">
        <v>22.838</v>
      </c>
      <c r="E41" s="356" t="n">
        <v>30.24</v>
      </c>
      <c r="F41" s="355" t="n">
        <v>31.08</v>
      </c>
      <c r="G41" s="356" t="n">
        <v>29.423</v>
      </c>
      <c r="H41" s="355"/>
      <c r="I41" s="356" t="n">
        <v>24.375</v>
      </c>
      <c r="J41" s="355"/>
      <c r="K41" s="356"/>
      <c r="L41" s="355"/>
      <c r="M41" s="356"/>
      <c r="N41" s="355"/>
      <c r="O41" s="356"/>
      <c r="Q41" s="355"/>
      <c r="R41" s="356" t="n">
        <v>38.0404211793024</v>
      </c>
      <c r="S41" s="357"/>
      <c r="T41" s="356"/>
      <c r="U41" s="358"/>
      <c r="V41" s="359"/>
      <c r="W41" s="358"/>
      <c r="X41" s="356"/>
      <c r="Y41" s="357"/>
      <c r="Z41" s="360"/>
      <c r="AB41" s="357"/>
      <c r="AC41" s="356"/>
      <c r="AD41" s="357"/>
      <c r="AE41" s="356"/>
      <c r="AF41" s="357"/>
      <c r="AG41" s="356"/>
      <c r="AI41" s="1"/>
      <c r="AJ41" s="15"/>
    </row>
    <row r="42" customFormat="false" ht="12.75" hidden="false" customHeight="false" outlineLevel="0" collapsed="false">
      <c r="A42" s="1" t="n">
        <v>38169</v>
      </c>
      <c r="B42" s="355" t="n">
        <v>38.73</v>
      </c>
      <c r="C42" s="356" t="n">
        <v>37.793</v>
      </c>
      <c r="D42" s="355" t="n">
        <v>34.583</v>
      </c>
      <c r="E42" s="356" t="n">
        <v>36.683</v>
      </c>
      <c r="F42" s="355" t="n">
        <v>40.058</v>
      </c>
      <c r="G42" s="356" t="n">
        <v>38.73</v>
      </c>
      <c r="H42" s="355"/>
      <c r="I42" s="356" t="n">
        <v>27.375</v>
      </c>
      <c r="J42" s="355"/>
      <c r="K42" s="356"/>
      <c r="L42" s="355"/>
      <c r="M42" s="356"/>
      <c r="N42" s="355"/>
      <c r="O42" s="356"/>
      <c r="Q42" s="355"/>
      <c r="R42" s="356" t="n">
        <v>38.626358347251</v>
      </c>
      <c r="S42" s="357"/>
      <c r="T42" s="356"/>
      <c r="U42" s="358"/>
      <c r="V42" s="359"/>
      <c r="W42" s="358"/>
      <c r="X42" s="356"/>
      <c r="Y42" s="357"/>
      <c r="Z42" s="360"/>
      <c r="AB42" s="357"/>
      <c r="AC42" s="356"/>
      <c r="AD42" s="357"/>
      <c r="AE42" s="356"/>
      <c r="AF42" s="357"/>
      <c r="AG42" s="356"/>
      <c r="AI42" s="1"/>
      <c r="AJ42" s="15"/>
    </row>
    <row r="43" customFormat="false" ht="12.75" hidden="false" customHeight="false" outlineLevel="0" collapsed="false">
      <c r="A43" s="1" t="n">
        <v>38200</v>
      </c>
      <c r="B43" s="355" t="n">
        <v>42.908</v>
      </c>
      <c r="C43" s="356" t="n">
        <v>42.308</v>
      </c>
      <c r="D43" s="355" t="n">
        <v>39.728</v>
      </c>
      <c r="E43" s="356" t="n">
        <v>42.488</v>
      </c>
      <c r="F43" s="355" t="n">
        <v>44.063</v>
      </c>
      <c r="G43" s="356" t="n">
        <v>42.908</v>
      </c>
      <c r="H43" s="355"/>
      <c r="I43" s="356" t="n">
        <v>34.125</v>
      </c>
      <c r="J43" s="355"/>
      <c r="K43" s="356"/>
      <c r="L43" s="355"/>
      <c r="M43" s="356"/>
      <c r="N43" s="355"/>
      <c r="O43" s="356"/>
      <c r="Q43" s="355"/>
      <c r="R43" s="356" t="n">
        <v>39.1232029256516</v>
      </c>
      <c r="S43" s="357"/>
      <c r="T43" s="356"/>
      <c r="U43" s="358"/>
      <c r="V43" s="359"/>
      <c r="W43" s="358"/>
      <c r="X43" s="356"/>
      <c r="Y43" s="357"/>
      <c r="Z43" s="360"/>
      <c r="AB43" s="357"/>
      <c r="AC43" s="356"/>
      <c r="AD43" s="357"/>
      <c r="AE43" s="356"/>
      <c r="AF43" s="357"/>
      <c r="AG43" s="356"/>
      <c r="AI43" s="1"/>
      <c r="AJ43" s="15"/>
    </row>
    <row r="44" customFormat="false" ht="12.75" hidden="false" customHeight="false" outlineLevel="0" collapsed="false">
      <c r="A44" s="1" t="n">
        <v>38231</v>
      </c>
      <c r="B44" s="355" t="n">
        <v>34.883</v>
      </c>
      <c r="C44" s="356" t="n">
        <v>36.18</v>
      </c>
      <c r="D44" s="355" t="n">
        <v>33.615</v>
      </c>
      <c r="E44" s="356" t="n">
        <v>39.263</v>
      </c>
      <c r="F44" s="355" t="n">
        <v>35.73</v>
      </c>
      <c r="G44" s="356" t="n">
        <v>34.883</v>
      </c>
      <c r="H44" s="355"/>
      <c r="I44" s="356" t="n">
        <v>21.9375</v>
      </c>
      <c r="J44" s="355"/>
      <c r="K44" s="356"/>
      <c r="L44" s="355"/>
      <c r="M44" s="356"/>
      <c r="N44" s="355"/>
      <c r="O44" s="356"/>
      <c r="Q44" s="355"/>
      <c r="R44" s="356" t="n">
        <v>39.0472788942786</v>
      </c>
      <c r="S44" s="357"/>
      <c r="T44" s="356"/>
      <c r="U44" s="358"/>
      <c r="V44" s="359"/>
      <c r="W44" s="358"/>
      <c r="X44" s="356"/>
      <c r="Y44" s="357"/>
      <c r="Z44" s="360"/>
      <c r="AB44" s="357"/>
      <c r="AC44" s="356"/>
      <c r="AD44" s="357"/>
      <c r="AE44" s="356"/>
      <c r="AF44" s="357"/>
      <c r="AG44" s="356"/>
      <c r="AI44" s="1"/>
      <c r="AJ44" s="15"/>
    </row>
    <row r="45" customFormat="false" ht="12.75" hidden="false" customHeight="false" outlineLevel="0" collapsed="false">
      <c r="A45" s="1" t="n">
        <v>38261</v>
      </c>
      <c r="B45" s="355" t="n">
        <v>28.14</v>
      </c>
      <c r="C45" s="356" t="n">
        <v>29.565</v>
      </c>
      <c r="D45" s="355" t="n">
        <v>29.438</v>
      </c>
      <c r="E45" s="356" t="n">
        <v>30.405</v>
      </c>
      <c r="F45" s="355" t="n">
        <v>29.16</v>
      </c>
      <c r="G45" s="356" t="n">
        <v>28.14</v>
      </c>
      <c r="H45" s="355"/>
      <c r="I45" s="356" t="n">
        <v>22.875</v>
      </c>
      <c r="J45" s="355"/>
      <c r="K45" s="356"/>
      <c r="L45" s="355"/>
      <c r="M45" s="356"/>
      <c r="N45" s="355"/>
      <c r="O45" s="356"/>
      <c r="Q45" s="355"/>
      <c r="R45" s="356" t="n">
        <v>39.0513226498438</v>
      </c>
      <c r="S45" s="357"/>
      <c r="T45" s="356"/>
      <c r="U45" s="358"/>
      <c r="V45" s="359"/>
      <c r="W45" s="358"/>
      <c r="X45" s="356"/>
      <c r="Y45" s="357"/>
      <c r="Z45" s="360"/>
      <c r="AB45" s="357"/>
      <c r="AC45" s="356"/>
      <c r="AD45" s="357"/>
      <c r="AE45" s="356"/>
      <c r="AF45" s="357"/>
      <c r="AG45" s="356"/>
      <c r="AI45" s="1"/>
      <c r="AJ45" s="15"/>
    </row>
    <row r="46" customFormat="false" ht="12.75" hidden="false" customHeight="false" outlineLevel="0" collapsed="false">
      <c r="A46" s="1" t="n">
        <v>38292</v>
      </c>
      <c r="B46" s="355" t="n">
        <v>27.173</v>
      </c>
      <c r="C46" s="356" t="n">
        <v>26.985</v>
      </c>
      <c r="D46" s="355" t="n">
        <v>26.865</v>
      </c>
      <c r="E46" s="356" t="n">
        <v>28.5</v>
      </c>
      <c r="F46" s="355" t="n">
        <v>29.318</v>
      </c>
      <c r="G46" s="356" t="n">
        <v>27.173</v>
      </c>
      <c r="H46" s="355"/>
      <c r="I46" s="356" t="n">
        <v>19.5</v>
      </c>
      <c r="J46" s="355"/>
      <c r="K46" s="356"/>
      <c r="L46" s="355"/>
      <c r="M46" s="356"/>
      <c r="N46" s="355"/>
      <c r="O46" s="356"/>
      <c r="Q46" s="355"/>
      <c r="R46" s="356" t="n">
        <v>41.7845597118926</v>
      </c>
      <c r="S46" s="357"/>
      <c r="T46" s="356"/>
      <c r="U46" s="358"/>
      <c r="V46" s="359"/>
      <c r="W46" s="358"/>
      <c r="X46" s="356"/>
      <c r="Y46" s="357"/>
      <c r="Z46" s="360"/>
      <c r="AB46" s="357"/>
      <c r="AC46" s="356"/>
      <c r="AD46" s="357"/>
      <c r="AE46" s="356"/>
      <c r="AF46" s="357"/>
      <c r="AG46" s="356"/>
      <c r="AI46" s="1"/>
      <c r="AJ46" s="15"/>
    </row>
    <row r="47" customFormat="false" ht="12.75" hidden="false" customHeight="false" outlineLevel="0" collapsed="false">
      <c r="A47" s="1" t="n">
        <v>38322</v>
      </c>
      <c r="B47" s="355" t="n">
        <v>27.173</v>
      </c>
      <c r="C47" s="356" t="n">
        <v>28.598</v>
      </c>
      <c r="D47" s="355" t="n">
        <v>28.47</v>
      </c>
      <c r="E47" s="356" t="n">
        <v>30.728</v>
      </c>
      <c r="F47" s="355" t="n">
        <v>29.798</v>
      </c>
      <c r="G47" s="356" t="n">
        <v>27.173</v>
      </c>
      <c r="H47" s="355"/>
      <c r="I47" s="356" t="n">
        <v>21.5625</v>
      </c>
      <c r="J47" s="355"/>
      <c r="K47" s="356"/>
      <c r="L47" s="355"/>
      <c r="M47" s="356"/>
      <c r="N47" s="355"/>
      <c r="O47" s="356"/>
      <c r="Q47" s="355"/>
      <c r="R47" s="356" t="n">
        <v>43.7536501409138</v>
      </c>
      <c r="S47" s="357"/>
      <c r="T47" s="356"/>
      <c r="U47" s="358"/>
      <c r="V47" s="359"/>
      <c r="W47" s="358"/>
      <c r="X47" s="356"/>
      <c r="Y47" s="357"/>
      <c r="Z47" s="360"/>
      <c r="AB47" s="357"/>
      <c r="AC47" s="356"/>
      <c r="AD47" s="357"/>
      <c r="AE47" s="356"/>
      <c r="AF47" s="357"/>
      <c r="AG47" s="356"/>
      <c r="AI47" s="1"/>
      <c r="AJ47" s="15"/>
    </row>
    <row r="48" customFormat="false" ht="12.75" hidden="false" customHeight="false" outlineLevel="0" collapsed="false">
      <c r="A48" s="1" t="n">
        <v>38353</v>
      </c>
      <c r="B48" s="355" t="n">
        <v>27.825</v>
      </c>
      <c r="C48" s="356" t="n">
        <v>30.57</v>
      </c>
      <c r="D48" s="355" t="n">
        <v>30.173</v>
      </c>
      <c r="E48" s="356" t="n">
        <v>31.088</v>
      </c>
      <c r="F48" s="355" t="n">
        <v>30.593</v>
      </c>
      <c r="G48" s="356" t="n">
        <v>27.825</v>
      </c>
      <c r="H48" s="355"/>
      <c r="I48" s="356" t="n">
        <v>14.4375</v>
      </c>
      <c r="J48" s="355"/>
      <c r="K48" s="356"/>
      <c r="L48" s="355"/>
      <c r="M48" s="356"/>
      <c r="N48" s="355"/>
      <c r="O48" s="356"/>
      <c r="Q48" s="355"/>
      <c r="R48" s="356" t="n">
        <v>43.6007544572281</v>
      </c>
      <c r="S48" s="357"/>
      <c r="T48" s="356"/>
      <c r="U48" s="358"/>
      <c r="V48" s="359"/>
      <c r="W48" s="358"/>
      <c r="X48" s="356"/>
      <c r="Y48" s="357"/>
      <c r="Z48" s="360"/>
      <c r="AB48" s="357"/>
      <c r="AC48" s="356"/>
      <c r="AD48" s="357"/>
      <c r="AE48" s="356"/>
      <c r="AF48" s="357"/>
      <c r="AG48" s="356"/>
      <c r="AI48" s="1"/>
      <c r="AJ48" s="15"/>
    </row>
    <row r="49" customFormat="false" ht="12.75" hidden="false" customHeight="false" outlineLevel="0" collapsed="false">
      <c r="A49" s="1" t="n">
        <v>38384</v>
      </c>
      <c r="B49" s="355" t="n">
        <v>27.555</v>
      </c>
      <c r="C49" s="356" t="n">
        <v>29.745</v>
      </c>
      <c r="D49" s="355" t="n">
        <v>29.348</v>
      </c>
      <c r="E49" s="356" t="n">
        <v>30.533</v>
      </c>
      <c r="F49" s="355" t="n">
        <v>29.768</v>
      </c>
      <c r="G49" s="356" t="n">
        <v>27.555</v>
      </c>
      <c r="H49" s="355"/>
      <c r="I49" s="356" t="n">
        <v>16.125</v>
      </c>
      <c r="J49" s="355"/>
      <c r="K49" s="356"/>
      <c r="L49" s="355"/>
      <c r="M49" s="356"/>
      <c r="N49" s="355"/>
      <c r="O49" s="356"/>
      <c r="Q49" s="355"/>
      <c r="R49" s="356" t="n">
        <v>42.1390788685192</v>
      </c>
      <c r="S49" s="357"/>
      <c r="T49" s="356"/>
      <c r="U49" s="358"/>
      <c r="V49" s="359"/>
      <c r="W49" s="358"/>
      <c r="X49" s="356"/>
      <c r="Y49" s="357"/>
      <c r="Z49" s="360"/>
      <c r="AB49" s="357"/>
      <c r="AC49" s="356"/>
      <c r="AD49" s="357"/>
      <c r="AE49" s="356"/>
      <c r="AF49" s="357"/>
      <c r="AG49" s="356"/>
      <c r="AI49" s="1"/>
      <c r="AJ49" s="15"/>
    </row>
    <row r="50" customFormat="false" ht="12.75" hidden="false" customHeight="false" outlineLevel="0" collapsed="false">
      <c r="A50" s="1" t="n">
        <v>38412</v>
      </c>
      <c r="B50" s="355" t="n">
        <v>27.555</v>
      </c>
      <c r="C50" s="356" t="n">
        <v>27.39</v>
      </c>
      <c r="D50" s="355" t="n">
        <v>26.865</v>
      </c>
      <c r="E50" s="356" t="n">
        <v>29.43</v>
      </c>
      <c r="F50" s="355" t="n">
        <v>28.95</v>
      </c>
      <c r="G50" s="356" t="n">
        <v>27.555</v>
      </c>
      <c r="H50" s="355"/>
      <c r="I50" s="356" t="n">
        <v>13.875</v>
      </c>
      <c r="J50" s="355"/>
      <c r="K50" s="356"/>
      <c r="L50" s="355"/>
      <c r="M50" s="356"/>
      <c r="N50" s="355"/>
      <c r="O50" s="356"/>
      <c r="Q50" s="355"/>
      <c r="R50" s="356" t="n">
        <v>40.2738961458096</v>
      </c>
      <c r="S50" s="357"/>
      <c r="T50" s="356"/>
      <c r="U50" s="358"/>
      <c r="V50" s="359"/>
      <c r="W50" s="358"/>
      <c r="X50" s="356"/>
      <c r="Y50" s="357"/>
      <c r="Z50" s="360"/>
      <c r="AB50" s="357"/>
      <c r="AC50" s="356"/>
      <c r="AD50" s="357"/>
      <c r="AE50" s="356"/>
      <c r="AF50" s="357"/>
      <c r="AG50" s="356"/>
      <c r="AI50" s="1"/>
      <c r="AJ50" s="15"/>
    </row>
    <row r="51" customFormat="false" ht="12.75" hidden="false" customHeight="false" outlineLevel="0" collapsed="false">
      <c r="A51" s="1" t="n">
        <v>38443</v>
      </c>
      <c r="B51" s="355" t="n">
        <v>27.278</v>
      </c>
      <c r="C51" s="356" t="n">
        <v>27.533</v>
      </c>
      <c r="D51" s="355" t="n">
        <v>25.208</v>
      </c>
      <c r="E51" s="356" t="n">
        <v>28.32</v>
      </c>
      <c r="F51" s="355" t="n">
        <v>28.673</v>
      </c>
      <c r="G51" s="356" t="n">
        <v>27.278</v>
      </c>
      <c r="H51" s="355"/>
      <c r="I51" s="356" t="n">
        <v>19.125</v>
      </c>
      <c r="J51" s="355"/>
      <c r="K51" s="356"/>
      <c r="L51" s="355"/>
      <c r="M51" s="356"/>
      <c r="N51" s="355"/>
      <c r="O51" s="356"/>
      <c r="Q51" s="355"/>
      <c r="R51" s="356" t="n">
        <v>37.5526909005207</v>
      </c>
      <c r="S51" s="357"/>
      <c r="T51" s="356"/>
      <c r="U51" s="358"/>
      <c r="V51" s="359"/>
      <c r="W51" s="358"/>
      <c r="X51" s="356"/>
      <c r="Y51" s="357"/>
      <c r="Z51" s="360"/>
      <c r="AB51" s="357"/>
      <c r="AC51" s="356"/>
      <c r="AD51" s="357"/>
      <c r="AE51" s="356"/>
      <c r="AF51" s="357"/>
      <c r="AG51" s="356"/>
      <c r="AI51" s="1"/>
      <c r="AJ51" s="15"/>
    </row>
    <row r="52" customFormat="false" ht="12.75" hidden="false" customHeight="false" outlineLevel="0" collapsed="false">
      <c r="A52" s="1" t="n">
        <v>38473</v>
      </c>
      <c r="B52" s="355" t="n">
        <v>27.278</v>
      </c>
      <c r="C52" s="356" t="n">
        <v>25.59</v>
      </c>
      <c r="D52" s="355" t="n">
        <v>23.28</v>
      </c>
      <c r="E52" s="356" t="n">
        <v>28.32</v>
      </c>
      <c r="F52" s="355" t="n">
        <v>28.95</v>
      </c>
      <c r="G52" s="356" t="n">
        <v>27.278</v>
      </c>
      <c r="H52" s="355"/>
      <c r="I52" s="356" t="n">
        <v>19.125</v>
      </c>
      <c r="J52" s="355"/>
      <c r="K52" s="356"/>
      <c r="L52" s="355"/>
      <c r="M52" s="356"/>
      <c r="N52" s="355"/>
      <c r="O52" s="356"/>
      <c r="Q52" s="355"/>
      <c r="R52" s="356" t="n">
        <v>37.4878098599886</v>
      </c>
      <c r="S52" s="357"/>
      <c r="T52" s="356"/>
      <c r="U52" s="358"/>
      <c r="V52" s="359"/>
      <c r="W52" s="358"/>
      <c r="X52" s="356"/>
      <c r="Y52" s="357"/>
      <c r="Z52" s="360"/>
      <c r="AB52" s="357"/>
      <c r="AC52" s="356"/>
      <c r="AD52" s="357"/>
      <c r="AE52" s="356"/>
      <c r="AF52" s="357"/>
      <c r="AG52" s="356"/>
      <c r="AI52" s="1"/>
      <c r="AJ52" s="15"/>
    </row>
    <row r="53" customFormat="false" ht="12.75" hidden="false" customHeight="false" outlineLevel="0" collapsed="false">
      <c r="A53" s="1" t="n">
        <v>38504</v>
      </c>
      <c r="B53" s="355" t="n">
        <v>29.753</v>
      </c>
      <c r="C53" s="356" t="n">
        <v>26.288</v>
      </c>
      <c r="D53" s="355" t="n">
        <v>23.97</v>
      </c>
      <c r="E53" s="356" t="n">
        <v>30.818</v>
      </c>
      <c r="F53" s="355" t="n">
        <v>31.418</v>
      </c>
      <c r="G53" s="356" t="n">
        <v>29.753</v>
      </c>
      <c r="H53" s="355"/>
      <c r="I53" s="356" t="n">
        <v>22.875</v>
      </c>
      <c r="J53" s="355"/>
      <c r="K53" s="356"/>
      <c r="L53" s="355"/>
      <c r="M53" s="356"/>
      <c r="N53" s="355"/>
      <c r="O53" s="356"/>
      <c r="Q53" s="355"/>
      <c r="R53" s="356" t="n">
        <v>37.9658495375438</v>
      </c>
      <c r="S53" s="357"/>
      <c r="T53" s="356"/>
      <c r="U53" s="358"/>
      <c r="V53" s="359"/>
      <c r="W53" s="358"/>
      <c r="X53" s="356"/>
      <c r="Y53" s="357"/>
      <c r="Z53" s="360"/>
      <c r="AB53" s="357"/>
      <c r="AC53" s="356"/>
      <c r="AD53" s="357"/>
      <c r="AE53" s="356"/>
      <c r="AF53" s="357"/>
      <c r="AG53" s="356"/>
      <c r="AI53" s="1"/>
      <c r="AJ53" s="15"/>
    </row>
    <row r="54" customFormat="false" ht="12.75" hidden="false" customHeight="false" outlineLevel="0" collapsed="false">
      <c r="A54" s="1" t="n">
        <v>38534</v>
      </c>
      <c r="B54" s="355" t="n">
        <v>37.733</v>
      </c>
      <c r="C54" s="356" t="n">
        <v>37.125</v>
      </c>
      <c r="D54" s="355" t="n">
        <v>34.043</v>
      </c>
      <c r="E54" s="356" t="n">
        <v>36.353</v>
      </c>
      <c r="F54" s="355" t="n">
        <v>39.105</v>
      </c>
      <c r="G54" s="356" t="n">
        <v>37.733</v>
      </c>
      <c r="H54" s="355"/>
      <c r="I54" s="356" t="n">
        <v>20.625</v>
      </c>
      <c r="J54" s="355"/>
      <c r="K54" s="356"/>
      <c r="L54" s="355"/>
      <c r="M54" s="356"/>
      <c r="N54" s="355"/>
      <c r="O54" s="356"/>
      <c r="Q54" s="355"/>
      <c r="R54" s="356" t="n">
        <v>38.5340288255059</v>
      </c>
      <c r="S54" s="357"/>
      <c r="T54" s="356"/>
      <c r="U54" s="358"/>
      <c r="V54" s="359"/>
      <c r="W54" s="358"/>
      <c r="X54" s="356"/>
      <c r="Y54" s="357"/>
      <c r="Z54" s="360"/>
      <c r="AB54" s="357"/>
      <c r="AC54" s="356"/>
      <c r="AD54" s="357"/>
      <c r="AE54" s="356"/>
      <c r="AF54" s="357"/>
      <c r="AG54" s="356"/>
      <c r="AI54" s="1"/>
      <c r="AJ54" s="15"/>
    </row>
    <row r="55" customFormat="false" ht="12.75" hidden="false" customHeight="false" outlineLevel="0" collapsed="false">
      <c r="A55" s="1" t="n">
        <v>38565</v>
      </c>
      <c r="B55" s="355" t="n">
        <v>41.31</v>
      </c>
      <c r="C55" s="356" t="n">
        <v>41.018</v>
      </c>
      <c r="D55" s="355" t="n">
        <v>38.453</v>
      </c>
      <c r="E55" s="356" t="n">
        <v>41.333</v>
      </c>
      <c r="F55" s="355" t="n">
        <v>42.54</v>
      </c>
      <c r="G55" s="356" t="n">
        <v>41.31</v>
      </c>
      <c r="H55" s="355"/>
      <c r="I55" s="356" t="n">
        <v>27.375</v>
      </c>
      <c r="J55" s="355"/>
      <c r="K55" s="356"/>
      <c r="L55" s="355"/>
      <c r="M55" s="356"/>
      <c r="N55" s="355"/>
      <c r="O55" s="356"/>
      <c r="Q55" s="355"/>
      <c r="R55" s="356" t="n">
        <v>39.0155451144772</v>
      </c>
      <c r="S55" s="357"/>
      <c r="T55" s="356"/>
      <c r="U55" s="358"/>
      <c r="V55" s="359"/>
      <c r="W55" s="358"/>
      <c r="X55" s="356"/>
      <c r="Y55" s="357"/>
      <c r="Z55" s="360"/>
      <c r="AB55" s="357"/>
      <c r="AC55" s="356"/>
      <c r="AD55" s="357"/>
      <c r="AE55" s="356"/>
      <c r="AF55" s="357"/>
      <c r="AG55" s="356"/>
      <c r="AI55" s="1"/>
      <c r="AJ55" s="15"/>
    </row>
    <row r="56" customFormat="false" ht="12.75" hidden="false" customHeight="false" outlineLevel="0" collapsed="false">
      <c r="A56" s="1" t="n">
        <v>38596</v>
      </c>
      <c r="B56" s="355" t="n">
        <v>34.433</v>
      </c>
      <c r="C56" s="356" t="n">
        <v>35.745</v>
      </c>
      <c r="D56" s="355" t="n">
        <v>33.218</v>
      </c>
      <c r="E56" s="356" t="n">
        <v>38.565</v>
      </c>
      <c r="F56" s="355" t="n">
        <v>35.4</v>
      </c>
      <c r="G56" s="356" t="n">
        <v>34.433</v>
      </c>
      <c r="H56" s="355"/>
      <c r="I56" s="356" t="n">
        <v>17.4375</v>
      </c>
      <c r="J56" s="355"/>
      <c r="K56" s="356"/>
      <c r="L56" s="355"/>
      <c r="M56" s="356"/>
      <c r="N56" s="355"/>
      <c r="O56" s="356"/>
      <c r="Q56" s="355"/>
      <c r="R56" s="356" t="n">
        <v>38.9412000880248</v>
      </c>
      <c r="S56" s="357"/>
      <c r="T56" s="356"/>
      <c r="U56" s="358"/>
      <c r="V56" s="359"/>
      <c r="W56" s="358"/>
      <c r="X56" s="356"/>
      <c r="Y56" s="357"/>
      <c r="Z56" s="360"/>
      <c r="AB56" s="357"/>
      <c r="AC56" s="356"/>
      <c r="AD56" s="357"/>
      <c r="AE56" s="356"/>
      <c r="AF56" s="357"/>
      <c r="AG56" s="356"/>
      <c r="AI56" s="1"/>
      <c r="AJ56" s="15"/>
    </row>
    <row r="57" customFormat="false" ht="12.75" hidden="false" customHeight="false" outlineLevel="0" collapsed="false">
      <c r="A57" s="1" t="n">
        <v>38626</v>
      </c>
      <c r="B57" s="355" t="n">
        <v>28.658</v>
      </c>
      <c r="C57" s="356" t="n">
        <v>30.053</v>
      </c>
      <c r="D57" s="355" t="n">
        <v>29.625</v>
      </c>
      <c r="E57" s="356" t="n">
        <v>30.953</v>
      </c>
      <c r="F57" s="355" t="n">
        <v>29.775</v>
      </c>
      <c r="G57" s="356" t="n">
        <v>28.658</v>
      </c>
      <c r="H57" s="355"/>
      <c r="I57" s="356" t="n">
        <v>20.625</v>
      </c>
      <c r="J57" s="355"/>
      <c r="K57" s="356"/>
      <c r="L57" s="355"/>
      <c r="M57" s="356"/>
      <c r="N57" s="355"/>
      <c r="O57" s="356"/>
      <c r="Q57" s="355"/>
      <c r="R57" s="356" t="n">
        <v>38.9437183734525</v>
      </c>
      <c r="S57" s="357"/>
      <c r="T57" s="356"/>
      <c r="U57" s="358"/>
      <c r="V57" s="359"/>
      <c r="W57" s="358"/>
      <c r="X57" s="356"/>
      <c r="Y57" s="357"/>
      <c r="Z57" s="360"/>
      <c r="AB57" s="357"/>
      <c r="AC57" s="356"/>
      <c r="AD57" s="357"/>
      <c r="AE57" s="356"/>
      <c r="AF57" s="357"/>
      <c r="AG57" s="356"/>
      <c r="AI57" s="1"/>
      <c r="AJ57" s="15"/>
    </row>
    <row r="58" customFormat="false" ht="12.75" hidden="false" customHeight="false" outlineLevel="0" collapsed="false">
      <c r="A58" s="1" t="n">
        <v>38657</v>
      </c>
      <c r="B58" s="355" t="n">
        <v>27.833</v>
      </c>
      <c r="C58" s="356" t="n">
        <v>27.833</v>
      </c>
      <c r="D58" s="355" t="n">
        <v>27.42</v>
      </c>
      <c r="E58" s="356" t="n">
        <v>29.19</v>
      </c>
      <c r="F58" s="355" t="n">
        <v>29.91</v>
      </c>
      <c r="G58" s="356" t="n">
        <v>27.833</v>
      </c>
      <c r="H58" s="355"/>
      <c r="I58" s="356" t="n">
        <v>17.625</v>
      </c>
      <c r="J58" s="355"/>
      <c r="K58" s="356"/>
      <c r="L58" s="355"/>
      <c r="M58" s="356"/>
      <c r="N58" s="355"/>
      <c r="O58" s="356"/>
      <c r="Q58" s="355"/>
      <c r="R58" s="356" t="n">
        <v>41.6656987781132</v>
      </c>
      <c r="S58" s="357"/>
      <c r="T58" s="356"/>
      <c r="U58" s="358"/>
      <c r="V58" s="359"/>
      <c r="W58" s="358"/>
      <c r="X58" s="356"/>
      <c r="Y58" s="357"/>
      <c r="Z58" s="360"/>
      <c r="AB58" s="357"/>
      <c r="AC58" s="356"/>
      <c r="AD58" s="357"/>
      <c r="AE58" s="356"/>
      <c r="AF58" s="357"/>
      <c r="AG58" s="356"/>
      <c r="AI58" s="1"/>
      <c r="AJ58" s="15"/>
    </row>
    <row r="59" customFormat="false" ht="12.75" hidden="false" customHeight="false" outlineLevel="0" collapsed="false">
      <c r="A59" s="1" t="n">
        <v>38687</v>
      </c>
      <c r="B59" s="355" t="n">
        <v>27.833</v>
      </c>
      <c r="C59" s="356" t="n">
        <v>29.228</v>
      </c>
      <c r="D59" s="355" t="n">
        <v>28.8</v>
      </c>
      <c r="E59" s="356" t="n">
        <v>31.23</v>
      </c>
      <c r="F59" s="355" t="n">
        <v>30.323</v>
      </c>
      <c r="G59" s="356" t="n">
        <v>27.833</v>
      </c>
      <c r="H59" s="355"/>
      <c r="I59" s="356" t="n">
        <v>19.6875</v>
      </c>
      <c r="J59" s="355"/>
      <c r="K59" s="356"/>
      <c r="L59" s="355"/>
      <c r="M59" s="356"/>
      <c r="N59" s="355"/>
      <c r="O59" s="356"/>
      <c r="Q59" s="355"/>
      <c r="R59" s="356" t="n">
        <v>43.5922104448133</v>
      </c>
      <c r="S59" s="357"/>
      <c r="T59" s="356"/>
      <c r="U59" s="358"/>
      <c r="V59" s="359"/>
      <c r="W59" s="358"/>
      <c r="X59" s="356"/>
      <c r="Y59" s="357"/>
      <c r="Z59" s="360"/>
      <c r="AB59" s="357"/>
      <c r="AC59" s="356"/>
      <c r="AD59" s="357"/>
      <c r="AE59" s="356"/>
      <c r="AF59" s="357"/>
      <c r="AG59" s="356"/>
      <c r="AI59" s="1"/>
      <c r="AJ59" s="15"/>
    </row>
    <row r="60" customFormat="false" ht="12.75" hidden="false" customHeight="false" outlineLevel="0" collapsed="false">
      <c r="A60" s="1" t="n">
        <v>38718</v>
      </c>
      <c r="B60" s="355" t="n">
        <v>28.425</v>
      </c>
      <c r="C60" s="356" t="n">
        <v>31.133</v>
      </c>
      <c r="D60" s="355" t="n">
        <v>30.345</v>
      </c>
      <c r="E60" s="356" t="n">
        <v>31.493</v>
      </c>
      <c r="F60" s="355" t="n">
        <v>30.998</v>
      </c>
      <c r="G60" s="356" t="n">
        <v>28.425</v>
      </c>
      <c r="H60" s="355"/>
      <c r="I60" s="356" t="n">
        <v>14.625</v>
      </c>
      <c r="J60" s="355"/>
      <c r="K60" s="356"/>
      <c r="L60" s="355"/>
      <c r="M60" s="356"/>
      <c r="N60" s="355"/>
      <c r="O60" s="356"/>
      <c r="Q60" s="355"/>
      <c r="R60" s="356" t="n">
        <v>40.7927802685204</v>
      </c>
      <c r="S60" s="357"/>
      <c r="T60" s="356"/>
      <c r="U60" s="358"/>
      <c r="V60" s="359"/>
      <c r="W60" s="358"/>
      <c r="X60" s="356"/>
      <c r="Y60" s="357"/>
      <c r="Z60" s="360"/>
      <c r="AB60" s="357"/>
      <c r="AC60" s="356"/>
      <c r="AD60" s="357"/>
      <c r="AE60" s="356"/>
      <c r="AF60" s="357"/>
      <c r="AG60" s="356"/>
      <c r="AI60" s="1"/>
      <c r="AJ60" s="15"/>
    </row>
    <row r="61" customFormat="false" ht="12.75" hidden="false" customHeight="false" outlineLevel="0" collapsed="false">
      <c r="A61" s="1" t="n">
        <v>38749</v>
      </c>
      <c r="B61" s="355" t="n">
        <v>28.185</v>
      </c>
      <c r="C61" s="356" t="n">
        <v>30.375</v>
      </c>
      <c r="D61" s="355" t="n">
        <v>29.595</v>
      </c>
      <c r="E61" s="356" t="n">
        <v>30.99</v>
      </c>
      <c r="F61" s="355" t="n">
        <v>30.293</v>
      </c>
      <c r="G61" s="356" t="n">
        <v>28.185</v>
      </c>
      <c r="H61" s="355"/>
      <c r="I61" s="356" t="n">
        <v>16.3125</v>
      </c>
      <c r="J61" s="355"/>
      <c r="K61" s="356"/>
      <c r="L61" s="355"/>
      <c r="M61" s="356"/>
      <c r="N61" s="355"/>
      <c r="O61" s="356"/>
      <c r="Q61" s="355"/>
      <c r="R61" s="356" t="n">
        <v>39.4846781612824</v>
      </c>
      <c r="S61" s="357"/>
      <c r="T61" s="356"/>
      <c r="U61" s="358"/>
      <c r="V61" s="359"/>
      <c r="W61" s="358"/>
      <c r="X61" s="356"/>
      <c r="Y61" s="357"/>
      <c r="Z61" s="360"/>
      <c r="AB61" s="357"/>
      <c r="AC61" s="356"/>
      <c r="AD61" s="357"/>
      <c r="AE61" s="356"/>
      <c r="AF61" s="357"/>
      <c r="AG61" s="356"/>
      <c r="AI61" s="1"/>
      <c r="AJ61" s="15"/>
    </row>
    <row r="62" customFormat="false" ht="12.75" hidden="false" customHeight="false" outlineLevel="0" collapsed="false">
      <c r="A62" s="1" t="n">
        <v>38777</v>
      </c>
      <c r="B62" s="355" t="n">
        <v>28.185</v>
      </c>
      <c r="C62" s="356" t="n">
        <v>28.215</v>
      </c>
      <c r="D62" s="355" t="n">
        <v>27.338</v>
      </c>
      <c r="E62" s="356" t="n">
        <v>29.985</v>
      </c>
      <c r="F62" s="355" t="n">
        <v>29.595</v>
      </c>
      <c r="G62" s="356" t="n">
        <v>28.185</v>
      </c>
      <c r="H62" s="355"/>
      <c r="I62" s="356" t="n">
        <v>14.0625</v>
      </c>
      <c r="J62" s="355"/>
      <c r="K62" s="356"/>
      <c r="L62" s="355"/>
      <c r="M62" s="356"/>
      <c r="N62" s="355"/>
      <c r="O62" s="356"/>
      <c r="Q62" s="355"/>
      <c r="R62" s="356" t="n">
        <v>37.8051670869872</v>
      </c>
      <c r="S62" s="357"/>
      <c r="T62" s="356"/>
      <c r="U62" s="358"/>
      <c r="V62" s="359"/>
      <c r="W62" s="358"/>
      <c r="X62" s="356"/>
      <c r="Y62" s="357"/>
      <c r="Z62" s="360"/>
      <c r="AB62" s="357"/>
      <c r="AC62" s="356"/>
      <c r="AD62" s="357"/>
      <c r="AE62" s="356"/>
      <c r="AF62" s="357"/>
      <c r="AG62" s="356"/>
      <c r="AI62" s="1"/>
      <c r="AJ62" s="15"/>
    </row>
    <row r="63" customFormat="false" ht="12.75" hidden="false" customHeight="false" outlineLevel="0" collapsed="false">
      <c r="A63" s="1" t="n">
        <v>38808</v>
      </c>
      <c r="B63" s="355" t="n">
        <v>27.953</v>
      </c>
      <c r="C63" s="356" t="n">
        <v>28.35</v>
      </c>
      <c r="D63" s="355" t="n">
        <v>25.838</v>
      </c>
      <c r="E63" s="356" t="n">
        <v>28.98</v>
      </c>
      <c r="F63" s="355" t="n">
        <v>29.363</v>
      </c>
      <c r="G63" s="356" t="n">
        <v>27.953</v>
      </c>
      <c r="H63" s="355"/>
      <c r="I63" s="356" t="n">
        <v>19.3125</v>
      </c>
      <c r="J63" s="355"/>
      <c r="K63" s="356"/>
      <c r="L63" s="355"/>
      <c r="M63" s="356"/>
      <c r="N63" s="355"/>
      <c r="O63" s="356"/>
      <c r="Q63" s="355"/>
      <c r="R63" s="356" t="n">
        <v>35.2839238782193</v>
      </c>
      <c r="S63" s="357"/>
      <c r="T63" s="356"/>
      <c r="U63" s="358"/>
      <c r="V63" s="359"/>
      <c r="W63" s="358"/>
      <c r="X63" s="356"/>
      <c r="Y63" s="357"/>
      <c r="Z63" s="360"/>
      <c r="AB63" s="357"/>
      <c r="AC63" s="356"/>
      <c r="AD63" s="357"/>
      <c r="AE63" s="356"/>
      <c r="AF63" s="357"/>
      <c r="AG63" s="356"/>
      <c r="AI63" s="1"/>
      <c r="AJ63" s="15"/>
    </row>
    <row r="64" customFormat="false" ht="12.75" hidden="false" customHeight="false" outlineLevel="0" collapsed="false">
      <c r="A64" s="1" t="n">
        <v>38838</v>
      </c>
      <c r="B64" s="355" t="n">
        <v>27.953</v>
      </c>
      <c r="C64" s="356" t="n">
        <v>26.573</v>
      </c>
      <c r="D64" s="355" t="n">
        <v>24.083</v>
      </c>
      <c r="E64" s="356" t="n">
        <v>28.98</v>
      </c>
      <c r="F64" s="355" t="n">
        <v>29.595</v>
      </c>
      <c r="G64" s="356" t="n">
        <v>27.953</v>
      </c>
      <c r="H64" s="355"/>
      <c r="I64" s="356" t="n">
        <v>19.3125</v>
      </c>
      <c r="J64" s="355"/>
      <c r="K64" s="356"/>
      <c r="L64" s="355"/>
      <c r="M64" s="356"/>
      <c r="N64" s="355"/>
      <c r="O64" s="356"/>
      <c r="Q64" s="355"/>
      <c r="R64" s="356" t="n">
        <v>35.2425619070565</v>
      </c>
      <c r="S64" s="357"/>
      <c r="T64" s="356"/>
      <c r="U64" s="358"/>
      <c r="V64" s="359"/>
      <c r="W64" s="358"/>
      <c r="X64" s="356"/>
      <c r="Y64" s="357"/>
      <c r="Z64" s="360"/>
      <c r="AB64" s="357"/>
      <c r="AC64" s="356"/>
      <c r="AD64" s="357"/>
      <c r="AE64" s="356"/>
      <c r="AF64" s="357"/>
      <c r="AG64" s="356"/>
      <c r="AI64" s="1"/>
      <c r="AJ64" s="15"/>
    </row>
    <row r="65" customFormat="false" ht="12.75" hidden="false" customHeight="false" outlineLevel="0" collapsed="false">
      <c r="A65" s="1" t="n">
        <v>38869</v>
      </c>
      <c r="B65" s="355" t="n">
        <v>30.075</v>
      </c>
      <c r="C65" s="356" t="n">
        <v>27.218</v>
      </c>
      <c r="D65" s="355" t="n">
        <v>24.713</v>
      </c>
      <c r="E65" s="356" t="n">
        <v>31.245</v>
      </c>
      <c r="F65" s="355" t="n">
        <v>31.71</v>
      </c>
      <c r="G65" s="356" t="n">
        <v>30.075</v>
      </c>
      <c r="H65" s="355"/>
      <c r="I65" s="356" t="n">
        <v>23.0625</v>
      </c>
      <c r="J65" s="355"/>
      <c r="K65" s="356"/>
      <c r="L65" s="355"/>
      <c r="M65" s="356"/>
      <c r="N65" s="355"/>
      <c r="O65" s="356"/>
      <c r="Q65" s="355"/>
      <c r="R65" s="356" t="n">
        <v>35.6988969029317</v>
      </c>
      <c r="S65" s="357"/>
      <c r="T65" s="356"/>
      <c r="U65" s="358"/>
      <c r="V65" s="359"/>
      <c r="W65" s="358"/>
      <c r="X65" s="356"/>
      <c r="Y65" s="357"/>
      <c r="Z65" s="360"/>
      <c r="AB65" s="357"/>
      <c r="AC65" s="356"/>
      <c r="AD65" s="357"/>
      <c r="AE65" s="356"/>
      <c r="AF65" s="357"/>
      <c r="AG65" s="356"/>
      <c r="AI65" s="1"/>
      <c r="AJ65" s="15"/>
    </row>
    <row r="66" customFormat="false" ht="12.75" hidden="false" customHeight="false" outlineLevel="0" collapsed="false">
      <c r="A66" s="1" t="n">
        <v>38899</v>
      </c>
      <c r="B66" s="355" t="n">
        <v>36.908</v>
      </c>
      <c r="C66" s="356" t="n">
        <v>37.155</v>
      </c>
      <c r="D66" s="355" t="n">
        <v>33.855</v>
      </c>
      <c r="E66" s="356" t="n">
        <v>36.278</v>
      </c>
      <c r="F66" s="355" t="n">
        <v>38.28</v>
      </c>
      <c r="G66" s="356" t="n">
        <v>36.908</v>
      </c>
      <c r="H66" s="355"/>
      <c r="I66" s="356" t="n">
        <v>20.8125</v>
      </c>
      <c r="J66" s="355"/>
      <c r="K66" s="356"/>
      <c r="L66" s="355"/>
      <c r="M66" s="356"/>
      <c r="N66" s="355"/>
      <c r="O66" s="356"/>
      <c r="Q66" s="355"/>
      <c r="R66" s="356" t="n">
        <v>36.2364914384992</v>
      </c>
      <c r="S66" s="357"/>
      <c r="T66" s="356"/>
      <c r="U66" s="358"/>
      <c r="V66" s="359"/>
      <c r="W66" s="358"/>
      <c r="X66" s="356"/>
      <c r="Y66" s="357"/>
      <c r="Z66" s="360"/>
      <c r="AB66" s="357"/>
      <c r="AC66" s="356"/>
      <c r="AD66" s="357"/>
      <c r="AE66" s="356"/>
      <c r="AF66" s="357"/>
      <c r="AG66" s="356"/>
      <c r="AI66" s="1"/>
      <c r="AJ66" s="15"/>
    </row>
    <row r="67" customFormat="false" ht="12.75" hidden="false" customHeight="false" outlineLevel="0" collapsed="false">
      <c r="A67" s="1" t="n">
        <v>38930</v>
      </c>
      <c r="B67" s="355" t="n">
        <v>39.968</v>
      </c>
      <c r="C67" s="356" t="n">
        <v>40.725</v>
      </c>
      <c r="D67" s="355" t="n">
        <v>37.868</v>
      </c>
      <c r="E67" s="356" t="n">
        <v>40.8</v>
      </c>
      <c r="F67" s="355" t="n">
        <v>41.213</v>
      </c>
      <c r="G67" s="356" t="n">
        <v>39.968</v>
      </c>
      <c r="H67" s="355"/>
      <c r="I67" s="356" t="n">
        <v>27.5625</v>
      </c>
      <c r="J67" s="355"/>
      <c r="K67" s="356"/>
      <c r="L67" s="355"/>
      <c r="M67" s="356"/>
      <c r="N67" s="355"/>
      <c r="O67" s="356"/>
      <c r="Q67" s="355"/>
      <c r="R67" s="356" t="n">
        <v>36.6947876992876</v>
      </c>
      <c r="S67" s="357"/>
      <c r="T67" s="356"/>
      <c r="U67" s="358"/>
      <c r="V67" s="359"/>
      <c r="W67" s="358"/>
      <c r="X67" s="356"/>
      <c r="Y67" s="357"/>
      <c r="Z67" s="360"/>
      <c r="AB67" s="357"/>
      <c r="AC67" s="356"/>
      <c r="AD67" s="357"/>
      <c r="AE67" s="356"/>
      <c r="AF67" s="357"/>
      <c r="AG67" s="356"/>
      <c r="AI67" s="1"/>
      <c r="AJ67" s="15"/>
    </row>
    <row r="68" customFormat="false" ht="12.75" hidden="false" customHeight="false" outlineLevel="0" collapsed="false">
      <c r="A68" s="1" t="n">
        <v>38961</v>
      </c>
      <c r="B68" s="355" t="n">
        <v>34.08</v>
      </c>
      <c r="C68" s="356" t="n">
        <v>35.895</v>
      </c>
      <c r="D68" s="355" t="n">
        <v>33.105</v>
      </c>
      <c r="E68" s="356" t="n">
        <v>38.288</v>
      </c>
      <c r="F68" s="355" t="n">
        <v>35.115</v>
      </c>
      <c r="G68" s="356" t="n">
        <v>34.08</v>
      </c>
      <c r="H68" s="355"/>
      <c r="I68" s="356" t="n">
        <v>17.625</v>
      </c>
      <c r="J68" s="355"/>
      <c r="K68" s="356"/>
      <c r="L68" s="355"/>
      <c r="M68" s="356"/>
      <c r="N68" s="355"/>
      <c r="O68" s="356"/>
      <c r="Q68" s="355"/>
      <c r="R68" s="356" t="n">
        <v>36.64504705598</v>
      </c>
      <c r="S68" s="357"/>
      <c r="T68" s="356"/>
      <c r="U68" s="358"/>
      <c r="V68" s="359"/>
      <c r="W68" s="358"/>
      <c r="X68" s="356"/>
      <c r="Y68" s="357"/>
      <c r="Z68" s="360"/>
      <c r="AB68" s="357"/>
      <c r="AC68" s="356"/>
      <c r="AD68" s="357"/>
      <c r="AE68" s="356"/>
      <c r="AF68" s="357"/>
      <c r="AG68" s="356"/>
      <c r="AI68" s="1"/>
      <c r="AJ68" s="15"/>
    </row>
    <row r="69" customFormat="false" ht="12.75" hidden="false" customHeight="false" outlineLevel="0" collapsed="false">
      <c r="A69" s="1" t="n">
        <v>38991</v>
      </c>
      <c r="B69" s="355" t="n">
        <v>29.138</v>
      </c>
      <c r="C69" s="356" t="n">
        <v>30.675</v>
      </c>
      <c r="D69" s="355" t="n">
        <v>29.85</v>
      </c>
      <c r="E69" s="356" t="n">
        <v>31.373</v>
      </c>
      <c r="F69" s="355" t="n">
        <v>30.3</v>
      </c>
      <c r="G69" s="356" t="n">
        <v>29.138</v>
      </c>
      <c r="H69" s="355"/>
      <c r="I69" s="356" t="n">
        <v>20.8125</v>
      </c>
      <c r="J69" s="355"/>
      <c r="K69" s="356"/>
      <c r="L69" s="355"/>
      <c r="M69" s="356"/>
      <c r="N69" s="355"/>
      <c r="O69" s="356"/>
      <c r="Q69" s="355"/>
      <c r="R69" s="356" t="n">
        <v>36.6645618338869</v>
      </c>
      <c r="S69" s="357"/>
      <c r="T69" s="356"/>
      <c r="U69" s="358"/>
      <c r="V69" s="359"/>
      <c r="W69" s="358"/>
      <c r="X69" s="356"/>
      <c r="Y69" s="357"/>
      <c r="Z69" s="360"/>
      <c r="AB69" s="357"/>
      <c r="AC69" s="356"/>
      <c r="AD69" s="357"/>
      <c r="AE69" s="356"/>
      <c r="AF69" s="357"/>
      <c r="AG69" s="356"/>
      <c r="AI69" s="1"/>
      <c r="AJ69" s="15"/>
    </row>
    <row r="70" customFormat="false" ht="12.75" hidden="false" customHeight="false" outlineLevel="0" collapsed="false">
      <c r="A70" s="1" t="n">
        <v>39022</v>
      </c>
      <c r="B70" s="355" t="n">
        <v>28.433</v>
      </c>
      <c r="C70" s="356" t="n">
        <v>28.65</v>
      </c>
      <c r="D70" s="355" t="n">
        <v>27.848</v>
      </c>
      <c r="E70" s="356" t="n">
        <v>29.685</v>
      </c>
      <c r="F70" s="355" t="n">
        <v>30.42</v>
      </c>
      <c r="G70" s="356" t="n">
        <v>28.433</v>
      </c>
      <c r="H70" s="355"/>
      <c r="I70" s="356" t="n">
        <v>17.8125</v>
      </c>
      <c r="J70" s="355"/>
      <c r="K70" s="356"/>
      <c r="L70" s="355"/>
      <c r="M70" s="356"/>
      <c r="N70" s="355"/>
      <c r="O70" s="356"/>
      <c r="Q70" s="355"/>
      <c r="R70" s="356" t="n">
        <v>39.2236495286278</v>
      </c>
      <c r="S70" s="357"/>
      <c r="T70" s="356"/>
      <c r="U70" s="358"/>
      <c r="V70" s="359"/>
      <c r="W70" s="358"/>
      <c r="X70" s="356"/>
      <c r="Y70" s="357"/>
      <c r="Z70" s="360"/>
      <c r="AB70" s="357"/>
      <c r="AC70" s="356"/>
      <c r="AD70" s="357"/>
      <c r="AE70" s="356"/>
      <c r="AF70" s="357"/>
      <c r="AG70" s="356"/>
      <c r="AI70" s="1"/>
      <c r="AJ70" s="15"/>
    </row>
    <row r="71" customFormat="false" ht="12.75" hidden="false" customHeight="false" outlineLevel="0" collapsed="false">
      <c r="A71" s="1" t="n">
        <v>39052</v>
      </c>
      <c r="B71" s="355" t="n">
        <v>28.433</v>
      </c>
      <c r="C71" s="356" t="n">
        <v>29.925</v>
      </c>
      <c r="D71" s="355" t="n">
        <v>29.1</v>
      </c>
      <c r="E71" s="356" t="n">
        <v>31.628</v>
      </c>
      <c r="F71" s="355" t="n">
        <v>30.773</v>
      </c>
      <c r="G71" s="356" t="n">
        <v>28.433</v>
      </c>
      <c r="H71" s="355"/>
      <c r="I71" s="356" t="n">
        <v>19.875</v>
      </c>
      <c r="J71" s="355"/>
      <c r="K71" s="356"/>
      <c r="L71" s="355"/>
      <c r="M71" s="356"/>
      <c r="N71" s="355"/>
      <c r="O71" s="356"/>
      <c r="Q71" s="355"/>
      <c r="R71" s="356" t="n">
        <v>40.988319617994</v>
      </c>
      <c r="S71" s="357"/>
      <c r="T71" s="356"/>
      <c r="U71" s="358"/>
      <c r="V71" s="359"/>
      <c r="W71" s="358"/>
      <c r="X71" s="356"/>
      <c r="Y71" s="357"/>
      <c r="Z71" s="360"/>
      <c r="AB71" s="357"/>
      <c r="AC71" s="356"/>
      <c r="AD71" s="357"/>
      <c r="AE71" s="356"/>
      <c r="AF71" s="357"/>
      <c r="AG71" s="356"/>
      <c r="AI71" s="1"/>
      <c r="AJ71" s="15"/>
    </row>
    <row r="72" customFormat="false" ht="12.75" hidden="false" customHeight="false" outlineLevel="0" collapsed="false">
      <c r="A72" s="1" t="n">
        <v>39083</v>
      </c>
      <c r="B72" s="355" t="n">
        <v>28.853</v>
      </c>
      <c r="C72" s="356" t="n">
        <v>31.845</v>
      </c>
      <c r="D72" s="355" t="n">
        <v>30.435</v>
      </c>
      <c r="E72" s="356" t="n">
        <v>31.853</v>
      </c>
      <c r="F72" s="355" t="n">
        <v>31.305</v>
      </c>
      <c r="G72" s="356" t="n">
        <v>28.853</v>
      </c>
      <c r="H72" s="355"/>
      <c r="I72" s="356" t="n">
        <v>21.6375</v>
      </c>
      <c r="J72" s="355"/>
      <c r="K72" s="356"/>
      <c r="L72" s="355"/>
      <c r="M72" s="356"/>
      <c r="N72" s="355"/>
      <c r="O72" s="356"/>
      <c r="Q72" s="355"/>
      <c r="R72" s="356" t="n">
        <v>42.0644208050521</v>
      </c>
      <c r="S72" s="357"/>
      <c r="T72" s="356"/>
      <c r="U72" s="358"/>
      <c r="V72" s="359"/>
      <c r="W72" s="358"/>
      <c r="X72" s="356"/>
      <c r="Y72" s="357"/>
      <c r="Z72" s="360"/>
      <c r="AB72" s="357"/>
      <c r="AC72" s="356"/>
      <c r="AD72" s="357"/>
      <c r="AE72" s="356"/>
      <c r="AF72" s="357"/>
      <c r="AG72" s="356"/>
      <c r="AI72" s="1"/>
      <c r="AJ72" s="15"/>
    </row>
    <row r="73" customFormat="false" ht="12.75" hidden="false" customHeight="false" outlineLevel="0" collapsed="false">
      <c r="A73" s="1" t="n">
        <v>39114</v>
      </c>
      <c r="B73" s="355" t="n">
        <v>28.642</v>
      </c>
      <c r="C73" s="356" t="n">
        <v>31.155</v>
      </c>
      <c r="D73" s="355" t="n">
        <v>29.76</v>
      </c>
      <c r="E73" s="356" t="n">
        <v>31.395</v>
      </c>
      <c r="F73" s="355" t="n">
        <v>30.675</v>
      </c>
      <c r="G73" s="356" t="n">
        <v>28.642</v>
      </c>
      <c r="H73" s="355"/>
      <c r="I73" s="356" t="n">
        <v>23.325</v>
      </c>
      <c r="J73" s="355"/>
      <c r="K73" s="356"/>
      <c r="L73" s="355"/>
      <c r="M73" s="356"/>
      <c r="N73" s="355"/>
      <c r="O73" s="356"/>
      <c r="Q73" s="355"/>
      <c r="R73" s="356" t="n">
        <v>40.7372809352</v>
      </c>
      <c r="S73" s="357"/>
      <c r="T73" s="356"/>
      <c r="U73" s="358"/>
      <c r="V73" s="359"/>
      <c r="W73" s="358"/>
      <c r="X73" s="356"/>
      <c r="Y73" s="357"/>
      <c r="Z73" s="360"/>
      <c r="AB73" s="357"/>
      <c r="AC73" s="356"/>
      <c r="AD73" s="357"/>
      <c r="AE73" s="356"/>
      <c r="AF73" s="357"/>
      <c r="AG73" s="356"/>
      <c r="AI73" s="1"/>
      <c r="AJ73" s="15"/>
    </row>
    <row r="74" customFormat="false" ht="12.75" hidden="false" customHeight="false" outlineLevel="0" collapsed="false">
      <c r="A74" s="1" t="n">
        <v>39142</v>
      </c>
      <c r="B74" s="355" t="n">
        <v>28.642</v>
      </c>
      <c r="C74" s="356" t="n">
        <v>29.168</v>
      </c>
      <c r="D74" s="355" t="n">
        <v>27.72</v>
      </c>
      <c r="E74" s="356" t="n">
        <v>30.488</v>
      </c>
      <c r="F74" s="355" t="n">
        <v>30.038</v>
      </c>
      <c r="G74" s="356" t="n">
        <v>28.642</v>
      </c>
      <c r="H74" s="355"/>
      <c r="I74" s="356" t="n">
        <v>21.075</v>
      </c>
      <c r="J74" s="355"/>
      <c r="K74" s="356"/>
      <c r="L74" s="355"/>
      <c r="M74" s="356"/>
      <c r="N74" s="355"/>
      <c r="O74" s="356"/>
      <c r="Q74" s="355"/>
      <c r="R74" s="356" t="n">
        <v>39.0386714845759</v>
      </c>
      <c r="S74" s="357"/>
      <c r="T74" s="356"/>
      <c r="U74" s="358"/>
      <c r="V74" s="359"/>
      <c r="W74" s="358"/>
      <c r="X74" s="356"/>
      <c r="Y74" s="357"/>
      <c r="Z74" s="360"/>
      <c r="AB74" s="357"/>
      <c r="AC74" s="356"/>
      <c r="AD74" s="357"/>
      <c r="AE74" s="356"/>
      <c r="AF74" s="357"/>
      <c r="AG74" s="356"/>
      <c r="AI74" s="1"/>
      <c r="AJ74" s="15"/>
    </row>
    <row r="75" customFormat="false" ht="12.75" hidden="false" customHeight="false" outlineLevel="0" collapsed="false">
      <c r="A75" s="1" t="n">
        <v>39173</v>
      </c>
      <c r="B75" s="355" t="n">
        <v>28.433</v>
      </c>
      <c r="C75" s="356" t="n">
        <v>29.288</v>
      </c>
      <c r="D75" s="355" t="n">
        <v>26.363</v>
      </c>
      <c r="E75" s="356" t="n">
        <v>29.573</v>
      </c>
      <c r="F75" s="355" t="n">
        <v>29.828</v>
      </c>
      <c r="G75" s="356" t="n">
        <v>28.433</v>
      </c>
      <c r="H75" s="355"/>
      <c r="I75" s="356" t="n">
        <v>26.325</v>
      </c>
      <c r="J75" s="355"/>
      <c r="K75" s="356"/>
      <c r="L75" s="355"/>
      <c r="M75" s="356"/>
      <c r="N75" s="355"/>
      <c r="O75" s="356"/>
      <c r="Q75" s="355"/>
      <c r="R75" s="356" t="n">
        <v>36.4943595471923</v>
      </c>
      <c r="S75" s="357"/>
      <c r="T75" s="356"/>
      <c r="U75" s="358"/>
      <c r="V75" s="359"/>
      <c r="W75" s="358"/>
      <c r="X75" s="356"/>
      <c r="Y75" s="357"/>
      <c r="Z75" s="360"/>
      <c r="AB75" s="357"/>
      <c r="AC75" s="356"/>
      <c r="AD75" s="357"/>
      <c r="AE75" s="356"/>
      <c r="AF75" s="357"/>
      <c r="AG75" s="356"/>
      <c r="AI75" s="1"/>
      <c r="AJ75" s="15"/>
    </row>
    <row r="76" customFormat="false" ht="12.75" hidden="false" customHeight="false" outlineLevel="0" collapsed="false">
      <c r="A76" s="1" t="n">
        <v>39203</v>
      </c>
      <c r="B76" s="355" t="n">
        <v>28.433</v>
      </c>
      <c r="C76" s="356" t="n">
        <v>27.66</v>
      </c>
      <c r="D76" s="355" t="n">
        <v>24.773</v>
      </c>
      <c r="E76" s="356" t="n">
        <v>29.573</v>
      </c>
      <c r="F76" s="355" t="n">
        <v>30.038</v>
      </c>
      <c r="G76" s="356" t="n">
        <v>28.433</v>
      </c>
      <c r="H76" s="355"/>
      <c r="I76" s="356" t="n">
        <v>26.325</v>
      </c>
      <c r="J76" s="355"/>
      <c r="K76" s="356"/>
      <c r="L76" s="355"/>
      <c r="M76" s="356"/>
      <c r="N76" s="355"/>
      <c r="O76" s="356"/>
      <c r="Q76" s="355"/>
      <c r="R76" s="356" t="n">
        <v>36.4404746230133</v>
      </c>
      <c r="S76" s="357"/>
      <c r="T76" s="356"/>
      <c r="U76" s="358"/>
      <c r="V76" s="359"/>
      <c r="W76" s="358"/>
      <c r="X76" s="356"/>
      <c r="Y76" s="357"/>
      <c r="Z76" s="360"/>
      <c r="AB76" s="357"/>
      <c r="AC76" s="356"/>
      <c r="AD76" s="357"/>
      <c r="AE76" s="356"/>
      <c r="AF76" s="357"/>
      <c r="AG76" s="356"/>
      <c r="AI76" s="1"/>
      <c r="AJ76" s="15"/>
    </row>
    <row r="77" customFormat="false" ht="12.75" hidden="false" customHeight="false" outlineLevel="0" collapsed="false">
      <c r="A77" s="1" t="n">
        <v>39234</v>
      </c>
      <c r="B77" s="355" t="n">
        <v>30.353</v>
      </c>
      <c r="C77" s="356" t="n">
        <v>28.245</v>
      </c>
      <c r="D77" s="355" t="n">
        <v>25.343</v>
      </c>
      <c r="E77" s="356" t="n">
        <v>31.628</v>
      </c>
      <c r="F77" s="355" t="n">
        <v>31.95</v>
      </c>
      <c r="G77" s="356" t="n">
        <v>30.353</v>
      </c>
      <c r="H77" s="355"/>
      <c r="I77" s="356" t="n">
        <v>30.825</v>
      </c>
      <c r="J77" s="355"/>
      <c r="K77" s="356"/>
      <c r="L77" s="355"/>
      <c r="M77" s="356"/>
      <c r="N77" s="355"/>
      <c r="O77" s="356"/>
      <c r="Q77" s="355"/>
      <c r="R77" s="356" t="n">
        <v>36.8849778562731</v>
      </c>
      <c r="S77" s="357"/>
      <c r="T77" s="356"/>
      <c r="U77" s="358"/>
      <c r="V77" s="359"/>
      <c r="W77" s="358"/>
      <c r="X77" s="356"/>
      <c r="Y77" s="357"/>
      <c r="Z77" s="360"/>
      <c r="AB77" s="357"/>
      <c r="AC77" s="356"/>
      <c r="AD77" s="357"/>
      <c r="AE77" s="356"/>
      <c r="AF77" s="357"/>
      <c r="AG77" s="356"/>
      <c r="AI77" s="1"/>
      <c r="AJ77" s="15"/>
    </row>
    <row r="78" customFormat="false" ht="12.75" hidden="false" customHeight="false" outlineLevel="0" collapsed="false">
      <c r="A78" s="1" t="n">
        <v>39264</v>
      </c>
      <c r="B78" s="355" t="n">
        <v>36.548</v>
      </c>
      <c r="C78" s="356" t="n">
        <v>37.395</v>
      </c>
      <c r="D78" s="355" t="n">
        <v>33.63</v>
      </c>
      <c r="E78" s="356" t="n">
        <v>36.195</v>
      </c>
      <c r="F78" s="355" t="n">
        <v>37.898</v>
      </c>
      <c r="G78" s="356" t="n">
        <v>36.548</v>
      </c>
      <c r="H78" s="355"/>
      <c r="I78" s="356" t="n">
        <v>36.075</v>
      </c>
      <c r="J78" s="355"/>
      <c r="K78" s="356"/>
      <c r="L78" s="355"/>
      <c r="M78" s="356"/>
      <c r="N78" s="355"/>
      <c r="O78" s="356"/>
      <c r="Q78" s="355"/>
      <c r="R78" s="356" t="n">
        <v>37.4105475343101</v>
      </c>
      <c r="S78" s="357"/>
      <c r="T78" s="356"/>
      <c r="U78" s="358"/>
      <c r="V78" s="359"/>
      <c r="W78" s="358"/>
      <c r="X78" s="356"/>
      <c r="Y78" s="357"/>
      <c r="Z78" s="360"/>
      <c r="AB78" s="357"/>
      <c r="AC78" s="356"/>
      <c r="AD78" s="357"/>
      <c r="AE78" s="356"/>
      <c r="AF78" s="357"/>
      <c r="AG78" s="356"/>
      <c r="AI78" s="1"/>
      <c r="AJ78" s="15"/>
    </row>
    <row r="79" customFormat="false" ht="12.75" hidden="false" customHeight="false" outlineLevel="0" collapsed="false">
      <c r="A79" s="1" t="n">
        <v>39295</v>
      </c>
      <c r="B79" s="355" t="n">
        <v>39.323</v>
      </c>
      <c r="C79" s="356" t="n">
        <v>40.688</v>
      </c>
      <c r="D79" s="355" t="n">
        <v>37.268</v>
      </c>
      <c r="E79" s="356" t="n">
        <v>40.298</v>
      </c>
      <c r="F79" s="355" t="n">
        <v>40.56</v>
      </c>
      <c r="G79" s="356" t="n">
        <v>39.323</v>
      </c>
      <c r="H79" s="355"/>
      <c r="I79" s="356" t="n">
        <v>42.825</v>
      </c>
      <c r="J79" s="355"/>
      <c r="K79" s="356"/>
      <c r="L79" s="355"/>
      <c r="M79" s="356"/>
      <c r="N79" s="355"/>
      <c r="O79" s="356"/>
      <c r="Q79" s="355"/>
      <c r="R79" s="356" t="n">
        <v>37.8552119596793</v>
      </c>
      <c r="S79" s="357"/>
      <c r="T79" s="356"/>
      <c r="U79" s="358"/>
      <c r="V79" s="359"/>
      <c r="W79" s="358"/>
      <c r="X79" s="356"/>
      <c r="Y79" s="357"/>
      <c r="Z79" s="360"/>
      <c r="AB79" s="357"/>
      <c r="AC79" s="356"/>
      <c r="AD79" s="357"/>
      <c r="AE79" s="356"/>
      <c r="AF79" s="357"/>
      <c r="AG79" s="356"/>
      <c r="AI79" s="1"/>
      <c r="AJ79" s="15"/>
    </row>
    <row r="80" customFormat="false" ht="12.75" hidden="false" customHeight="false" outlineLevel="0" collapsed="false">
      <c r="A80" s="1" t="n">
        <v>39326</v>
      </c>
      <c r="B80" s="355" t="n">
        <v>33.99</v>
      </c>
      <c r="C80" s="356" t="n">
        <v>36.24</v>
      </c>
      <c r="D80" s="355" t="n">
        <v>32.955</v>
      </c>
      <c r="E80" s="356" t="n">
        <v>38.018</v>
      </c>
      <c r="F80" s="355" t="n">
        <v>35.033</v>
      </c>
      <c r="G80" s="356" t="n">
        <v>33.99</v>
      </c>
      <c r="H80" s="355"/>
      <c r="I80" s="356" t="n">
        <v>29.8875</v>
      </c>
      <c r="J80" s="355"/>
      <c r="K80" s="356"/>
      <c r="L80" s="355"/>
      <c r="M80" s="356"/>
      <c r="N80" s="355"/>
      <c r="O80" s="356"/>
      <c r="Q80" s="355"/>
      <c r="R80" s="356" t="n">
        <v>37.7899037604515</v>
      </c>
      <c r="S80" s="357"/>
      <c r="T80" s="356"/>
      <c r="U80" s="358"/>
      <c r="V80" s="359"/>
      <c r="W80" s="358"/>
      <c r="X80" s="356"/>
      <c r="Y80" s="357"/>
      <c r="Z80" s="360"/>
      <c r="AB80" s="357"/>
      <c r="AC80" s="356"/>
      <c r="AD80" s="357"/>
      <c r="AE80" s="356"/>
      <c r="AF80" s="357"/>
      <c r="AG80" s="356"/>
      <c r="AI80" s="1"/>
      <c r="AJ80" s="15"/>
    </row>
    <row r="81" customFormat="false" ht="12.75" hidden="false" customHeight="false" outlineLevel="0" collapsed="false">
      <c r="A81" s="1" t="n">
        <v>39356</v>
      </c>
      <c r="B81" s="355" t="n">
        <v>29.505</v>
      </c>
      <c r="C81" s="356" t="n">
        <v>31.44</v>
      </c>
      <c r="D81" s="355" t="n">
        <v>30.008</v>
      </c>
      <c r="E81" s="356" t="n">
        <v>31.748</v>
      </c>
      <c r="F81" s="355" t="n">
        <v>30.683</v>
      </c>
      <c r="G81" s="356" t="n">
        <v>29.505</v>
      </c>
      <c r="H81" s="355"/>
      <c r="I81" s="356" t="n">
        <v>30.075</v>
      </c>
      <c r="J81" s="355"/>
      <c r="K81" s="356"/>
      <c r="L81" s="355"/>
      <c r="M81" s="356"/>
      <c r="N81" s="355"/>
      <c r="O81" s="356"/>
      <c r="Q81" s="355"/>
      <c r="R81" s="356" t="n">
        <v>37.7939803996602</v>
      </c>
      <c r="S81" s="357"/>
      <c r="T81" s="356"/>
      <c r="U81" s="358"/>
      <c r="V81" s="359"/>
      <c r="W81" s="358"/>
      <c r="X81" s="356"/>
      <c r="Y81" s="357"/>
      <c r="Z81" s="360"/>
      <c r="AB81" s="357"/>
      <c r="AC81" s="356"/>
      <c r="AD81" s="357"/>
      <c r="AE81" s="356"/>
      <c r="AF81" s="357"/>
      <c r="AG81" s="356"/>
      <c r="AI81" s="1"/>
      <c r="AJ81" s="15"/>
    </row>
    <row r="82" customFormat="false" ht="12.75" hidden="false" customHeight="false" outlineLevel="0" collapsed="false">
      <c r="A82" s="1" t="n">
        <v>39387</v>
      </c>
      <c r="B82" s="355" t="n">
        <v>28.868</v>
      </c>
      <c r="C82" s="356" t="n">
        <v>29.573</v>
      </c>
      <c r="D82" s="355" t="n">
        <v>28.2</v>
      </c>
      <c r="E82" s="356" t="n">
        <v>30.128</v>
      </c>
      <c r="F82" s="355" t="n">
        <v>30.788</v>
      </c>
      <c r="G82" s="356" t="n">
        <v>28.868</v>
      </c>
      <c r="H82" s="355"/>
      <c r="I82" s="356" t="n">
        <v>27.075</v>
      </c>
      <c r="J82" s="355"/>
      <c r="K82" s="356"/>
      <c r="L82" s="355"/>
      <c r="M82" s="356"/>
      <c r="N82" s="355"/>
      <c r="O82" s="356"/>
      <c r="Q82" s="355"/>
      <c r="R82" s="356" t="n">
        <v>40.2909935388254</v>
      </c>
      <c r="S82" s="357"/>
      <c r="T82" s="356"/>
      <c r="U82" s="358"/>
      <c r="V82" s="359"/>
      <c r="W82" s="358"/>
      <c r="X82" s="356"/>
      <c r="Y82" s="357"/>
      <c r="Z82" s="360"/>
      <c r="AB82" s="357"/>
      <c r="AC82" s="356"/>
      <c r="AD82" s="357"/>
      <c r="AE82" s="356"/>
      <c r="AF82" s="357"/>
      <c r="AG82" s="356"/>
      <c r="AI82" s="1"/>
      <c r="AJ82" s="15"/>
    </row>
    <row r="83" customFormat="false" ht="12.75" hidden="false" customHeight="false" outlineLevel="0" collapsed="false">
      <c r="A83" s="1" t="n">
        <v>39417</v>
      </c>
      <c r="B83" s="355" t="n">
        <v>28.868</v>
      </c>
      <c r="C83" s="356" t="n">
        <v>30.75</v>
      </c>
      <c r="D83" s="355" t="n">
        <v>29.333</v>
      </c>
      <c r="E83" s="356" t="n">
        <v>31.98</v>
      </c>
      <c r="F83" s="355" t="n">
        <v>31.11</v>
      </c>
      <c r="G83" s="356" t="n">
        <v>28.868</v>
      </c>
      <c r="H83" s="355"/>
      <c r="I83" s="356" t="n">
        <v>29.1375</v>
      </c>
      <c r="J83" s="355"/>
      <c r="K83" s="356"/>
      <c r="L83" s="355"/>
      <c r="M83" s="356"/>
      <c r="N83" s="355"/>
      <c r="O83" s="356"/>
      <c r="Q83" s="355"/>
      <c r="R83" s="356" t="n">
        <v>42.0578472557045</v>
      </c>
      <c r="S83" s="357"/>
      <c r="T83" s="356"/>
      <c r="U83" s="358"/>
      <c r="V83" s="359"/>
      <c r="W83" s="358"/>
      <c r="X83" s="356"/>
      <c r="Y83" s="357"/>
      <c r="Z83" s="360"/>
      <c r="AB83" s="357"/>
      <c r="AC83" s="356"/>
      <c r="AD83" s="357"/>
      <c r="AE83" s="356"/>
      <c r="AF83" s="357"/>
      <c r="AG83" s="356"/>
      <c r="AI83" s="1"/>
      <c r="AJ83" s="15"/>
    </row>
    <row r="84" customFormat="false" ht="12.75" hidden="false" customHeight="false" outlineLevel="0" collapsed="false">
      <c r="A84" s="1" t="n">
        <v>39448</v>
      </c>
      <c r="B84" s="355" t="n">
        <v>29.228</v>
      </c>
      <c r="C84" s="356" t="n">
        <v>32.558</v>
      </c>
      <c r="D84" s="355" t="n">
        <v>30.758</v>
      </c>
      <c r="E84" s="356" t="n">
        <v>32.183</v>
      </c>
      <c r="F84" s="355" t="n">
        <v>31.583</v>
      </c>
      <c r="G84" s="356" t="n">
        <v>29.228</v>
      </c>
      <c r="H84" s="355"/>
      <c r="I84" s="356" t="n">
        <v>21.9</v>
      </c>
      <c r="J84" s="355"/>
      <c r="K84" s="356"/>
      <c r="L84" s="355"/>
      <c r="M84" s="356"/>
      <c r="N84" s="355"/>
      <c r="O84" s="356"/>
      <c r="Q84" s="355"/>
      <c r="R84" s="356" t="n">
        <v>43.1641743275457</v>
      </c>
      <c r="S84" s="357"/>
      <c r="T84" s="356"/>
      <c r="U84" s="358"/>
      <c r="V84" s="359"/>
      <c r="W84" s="358"/>
      <c r="X84" s="356"/>
      <c r="Y84" s="357"/>
      <c r="Z84" s="360"/>
      <c r="AB84" s="357"/>
      <c r="AC84" s="356"/>
      <c r="AD84" s="357"/>
      <c r="AE84" s="356"/>
      <c r="AF84" s="357"/>
      <c r="AG84" s="356"/>
      <c r="AI84" s="1"/>
      <c r="AJ84" s="15"/>
    </row>
    <row r="85" customFormat="false" ht="12.75" hidden="false" customHeight="false" outlineLevel="0" collapsed="false">
      <c r="A85" s="1" t="n">
        <v>39479</v>
      </c>
      <c r="B85" s="355" t="n">
        <v>29.025</v>
      </c>
      <c r="C85" s="356" t="n">
        <v>31.905</v>
      </c>
      <c r="D85" s="355" t="n">
        <v>30.128</v>
      </c>
      <c r="E85" s="356" t="n">
        <v>31.763</v>
      </c>
      <c r="F85" s="355" t="n">
        <v>30.998</v>
      </c>
      <c r="G85" s="356" t="n">
        <v>29.025</v>
      </c>
      <c r="H85" s="355"/>
      <c r="I85" s="356" t="n">
        <v>23.5875</v>
      </c>
      <c r="J85" s="355"/>
      <c r="K85" s="356"/>
      <c r="L85" s="355"/>
      <c r="M85" s="356"/>
      <c r="N85" s="355"/>
      <c r="O85" s="356"/>
      <c r="Q85" s="355"/>
      <c r="R85" s="356" t="n">
        <v>41.8350716959054</v>
      </c>
      <c r="S85" s="357"/>
      <c r="T85" s="356"/>
      <c r="U85" s="358"/>
      <c r="V85" s="359"/>
      <c r="W85" s="358"/>
      <c r="X85" s="356"/>
      <c r="Y85" s="357"/>
      <c r="Z85" s="360"/>
      <c r="AB85" s="357"/>
      <c r="AC85" s="356"/>
      <c r="AD85" s="357"/>
      <c r="AE85" s="356"/>
      <c r="AF85" s="357"/>
      <c r="AG85" s="356"/>
      <c r="AI85" s="1"/>
      <c r="AJ85" s="15"/>
    </row>
    <row r="86" customFormat="false" ht="12.75" hidden="false" customHeight="false" outlineLevel="0" collapsed="false">
      <c r="A86" s="1" t="n">
        <v>39508</v>
      </c>
      <c r="B86" s="355" t="n">
        <v>29.033</v>
      </c>
      <c r="C86" s="356" t="n">
        <v>30.038</v>
      </c>
      <c r="D86" s="355" t="n">
        <v>28.223</v>
      </c>
      <c r="E86" s="356" t="n">
        <v>30.915</v>
      </c>
      <c r="F86" s="355" t="n">
        <v>30.405</v>
      </c>
      <c r="G86" s="356" t="n">
        <v>29.033</v>
      </c>
      <c r="H86" s="355"/>
      <c r="I86" s="356" t="n">
        <v>21.3375</v>
      </c>
      <c r="J86" s="355"/>
      <c r="K86" s="356"/>
      <c r="L86" s="355"/>
      <c r="M86" s="356"/>
      <c r="N86" s="355"/>
      <c r="O86" s="356"/>
      <c r="Q86" s="355"/>
      <c r="R86" s="356" t="n">
        <v>40.1341875447009</v>
      </c>
      <c r="S86" s="357"/>
      <c r="T86" s="356"/>
      <c r="U86" s="358"/>
      <c r="V86" s="359"/>
      <c r="W86" s="358"/>
      <c r="X86" s="356"/>
      <c r="Y86" s="357"/>
      <c r="Z86" s="360"/>
      <c r="AB86" s="357"/>
      <c r="AC86" s="356"/>
      <c r="AD86" s="357"/>
      <c r="AE86" s="356"/>
      <c r="AF86" s="357"/>
      <c r="AG86" s="356"/>
      <c r="AI86" s="1"/>
      <c r="AJ86" s="15"/>
    </row>
    <row r="87" customFormat="false" ht="12.75" hidden="false" customHeight="false" outlineLevel="0" collapsed="false">
      <c r="A87" s="1" t="n">
        <v>39539</v>
      </c>
      <c r="B87" s="355" t="n">
        <v>28.83</v>
      </c>
      <c r="C87" s="356" t="n">
        <v>30.158</v>
      </c>
      <c r="D87" s="355" t="n">
        <v>26.963</v>
      </c>
      <c r="E87" s="356" t="n">
        <v>30.075</v>
      </c>
      <c r="F87" s="355" t="n">
        <v>30.21</v>
      </c>
      <c r="G87" s="356" t="n">
        <v>28.83</v>
      </c>
      <c r="H87" s="355"/>
      <c r="I87" s="356" t="n">
        <v>26.5875</v>
      </c>
      <c r="J87" s="355"/>
      <c r="K87" s="356"/>
      <c r="L87" s="355"/>
      <c r="M87" s="356"/>
      <c r="N87" s="355"/>
      <c r="O87" s="356"/>
      <c r="Q87" s="355"/>
      <c r="R87" s="356" t="n">
        <v>37.5863500068898</v>
      </c>
      <c r="S87" s="357"/>
      <c r="T87" s="356"/>
      <c r="U87" s="358"/>
      <c r="V87" s="359"/>
      <c r="W87" s="358"/>
      <c r="X87" s="356"/>
      <c r="Y87" s="357"/>
      <c r="Z87" s="360"/>
      <c r="AB87" s="357"/>
      <c r="AC87" s="356"/>
      <c r="AD87" s="357"/>
      <c r="AE87" s="356"/>
      <c r="AF87" s="357"/>
      <c r="AG87" s="356"/>
      <c r="AI87" s="1"/>
      <c r="AJ87" s="15"/>
    </row>
    <row r="88" customFormat="false" ht="12.75" hidden="false" customHeight="false" outlineLevel="0" collapsed="false">
      <c r="A88" s="1" t="n">
        <v>39569</v>
      </c>
      <c r="B88" s="355" t="n">
        <v>28.838</v>
      </c>
      <c r="C88" s="356" t="n">
        <v>28.62</v>
      </c>
      <c r="D88" s="355" t="n">
        <v>25.485</v>
      </c>
      <c r="E88" s="356" t="n">
        <v>30.075</v>
      </c>
      <c r="F88" s="355" t="n">
        <v>30.413</v>
      </c>
      <c r="G88" s="356" t="n">
        <v>28.838</v>
      </c>
      <c r="H88" s="355"/>
      <c r="I88" s="356" t="n">
        <v>26.5875</v>
      </c>
      <c r="J88" s="355"/>
      <c r="K88" s="356"/>
      <c r="L88" s="355"/>
      <c r="M88" s="356"/>
      <c r="N88" s="355"/>
      <c r="O88" s="356"/>
      <c r="Q88" s="355"/>
      <c r="R88" s="356" t="n">
        <v>37.5322344753916</v>
      </c>
      <c r="S88" s="357"/>
      <c r="T88" s="356"/>
      <c r="U88" s="358"/>
      <c r="V88" s="359"/>
      <c r="W88" s="358"/>
      <c r="X88" s="356"/>
      <c r="Y88" s="357"/>
      <c r="Z88" s="360"/>
      <c r="AB88" s="357"/>
      <c r="AC88" s="356"/>
      <c r="AD88" s="357"/>
      <c r="AE88" s="356"/>
      <c r="AF88" s="357"/>
      <c r="AG88" s="356"/>
      <c r="AI88" s="1"/>
      <c r="AJ88" s="15"/>
    </row>
    <row r="89" customFormat="false" ht="12.75" hidden="false" customHeight="false" outlineLevel="0" collapsed="false">
      <c r="A89" s="1" t="n">
        <v>39600</v>
      </c>
      <c r="B89" s="355" t="n">
        <v>30.615</v>
      </c>
      <c r="C89" s="356" t="n">
        <v>29.183</v>
      </c>
      <c r="D89" s="355" t="n">
        <v>26.017</v>
      </c>
      <c r="E89" s="356" t="n">
        <v>31.98</v>
      </c>
      <c r="F89" s="355" t="n">
        <v>32.183</v>
      </c>
      <c r="G89" s="356" t="n">
        <v>30.615</v>
      </c>
      <c r="H89" s="355"/>
      <c r="I89" s="356" t="n">
        <v>31.0875</v>
      </c>
      <c r="J89" s="355"/>
      <c r="K89" s="356"/>
      <c r="L89" s="355"/>
      <c r="M89" s="356"/>
      <c r="N89" s="355"/>
      <c r="O89" s="356"/>
      <c r="Q89" s="355"/>
      <c r="R89" s="356" t="n">
        <v>37.9771490511997</v>
      </c>
      <c r="S89" s="357"/>
      <c r="T89" s="356"/>
      <c r="U89" s="358"/>
      <c r="V89" s="359"/>
      <c r="W89" s="358"/>
      <c r="X89" s="356"/>
      <c r="Y89" s="357"/>
      <c r="Z89" s="360"/>
      <c r="AB89" s="357"/>
      <c r="AC89" s="356"/>
      <c r="AD89" s="357"/>
      <c r="AE89" s="356"/>
      <c r="AF89" s="357"/>
      <c r="AG89" s="356"/>
      <c r="AI89" s="1"/>
      <c r="AJ89" s="15"/>
    </row>
    <row r="90" customFormat="false" ht="12.75" hidden="false" customHeight="false" outlineLevel="0" collapsed="false">
      <c r="A90" s="1" t="n">
        <v>39630</v>
      </c>
      <c r="B90" s="355" t="n">
        <v>36.353</v>
      </c>
      <c r="C90" s="356" t="n">
        <v>37.785</v>
      </c>
      <c r="D90" s="355" t="n">
        <v>33.735</v>
      </c>
      <c r="E90" s="356" t="n">
        <v>36.21</v>
      </c>
      <c r="F90" s="355" t="n">
        <v>37.688</v>
      </c>
      <c r="G90" s="356" t="n">
        <v>36.353</v>
      </c>
      <c r="H90" s="355"/>
      <c r="I90" s="356" t="n">
        <v>36.3375</v>
      </c>
      <c r="J90" s="355"/>
      <c r="K90" s="356"/>
      <c r="L90" s="355"/>
      <c r="M90" s="356"/>
      <c r="N90" s="355"/>
      <c r="O90" s="356"/>
      <c r="Q90" s="355"/>
      <c r="R90" s="356" t="n">
        <v>38.5032329823992</v>
      </c>
      <c r="S90" s="357"/>
      <c r="T90" s="356"/>
      <c r="U90" s="358"/>
      <c r="V90" s="359"/>
      <c r="W90" s="358"/>
      <c r="X90" s="356"/>
      <c r="Y90" s="357"/>
      <c r="Z90" s="360"/>
      <c r="AB90" s="357"/>
      <c r="AC90" s="356"/>
      <c r="AD90" s="357"/>
      <c r="AE90" s="356"/>
      <c r="AF90" s="357"/>
      <c r="AG90" s="356"/>
      <c r="AI90" s="1"/>
      <c r="AJ90" s="15"/>
    </row>
    <row r="91" customFormat="false" ht="12.75" hidden="false" customHeight="false" outlineLevel="0" collapsed="false">
      <c r="A91" s="1" t="n">
        <v>39661</v>
      </c>
      <c r="B91" s="355" t="n">
        <v>38.933</v>
      </c>
      <c r="C91" s="356" t="n">
        <v>40.883</v>
      </c>
      <c r="D91" s="355" t="n">
        <v>37.125</v>
      </c>
      <c r="E91" s="356" t="n">
        <v>40.02</v>
      </c>
      <c r="F91" s="355" t="n">
        <v>40.14</v>
      </c>
      <c r="G91" s="356" t="n">
        <v>38.933</v>
      </c>
      <c r="H91" s="355"/>
      <c r="I91" s="356" t="n">
        <v>43.0875</v>
      </c>
      <c r="J91" s="355"/>
      <c r="K91" s="356"/>
      <c r="L91" s="355"/>
      <c r="M91" s="356"/>
      <c r="N91" s="355"/>
      <c r="O91" s="356"/>
      <c r="Q91" s="355"/>
      <c r="R91" s="356" t="n">
        <v>38.9482938087887</v>
      </c>
      <c r="S91" s="357"/>
      <c r="T91" s="356"/>
      <c r="U91" s="358"/>
      <c r="V91" s="359"/>
      <c r="W91" s="358"/>
      <c r="X91" s="356"/>
      <c r="Y91" s="357"/>
      <c r="Z91" s="360"/>
      <c r="AB91" s="357"/>
      <c r="AC91" s="356"/>
      <c r="AD91" s="357"/>
      <c r="AE91" s="356"/>
      <c r="AF91" s="357"/>
      <c r="AG91" s="356"/>
      <c r="AI91" s="1"/>
      <c r="AJ91" s="15"/>
    </row>
    <row r="92" customFormat="false" ht="12.75" hidden="false" customHeight="false" outlineLevel="0" collapsed="false">
      <c r="A92" s="1" t="n">
        <v>39692</v>
      </c>
      <c r="B92" s="355" t="n">
        <v>33.983</v>
      </c>
      <c r="C92" s="356" t="n">
        <v>36.698</v>
      </c>
      <c r="D92" s="355" t="n">
        <v>33.105</v>
      </c>
      <c r="E92" s="356" t="n">
        <v>37.905</v>
      </c>
      <c r="F92" s="355" t="n">
        <v>35.033</v>
      </c>
      <c r="G92" s="356" t="n">
        <v>33.983</v>
      </c>
      <c r="H92" s="355"/>
      <c r="I92" s="356" t="n">
        <v>30.15</v>
      </c>
      <c r="J92" s="355"/>
      <c r="K92" s="356"/>
      <c r="L92" s="355"/>
      <c r="M92" s="356"/>
      <c r="N92" s="355"/>
      <c r="O92" s="356"/>
      <c r="Q92" s="355"/>
      <c r="R92" s="356" t="n">
        <v>38.8827240933625</v>
      </c>
      <c r="S92" s="357"/>
      <c r="T92" s="356"/>
      <c r="U92" s="358"/>
      <c r="V92" s="359"/>
      <c r="W92" s="358"/>
      <c r="X92" s="356"/>
      <c r="Y92" s="357"/>
      <c r="Z92" s="360"/>
      <c r="AB92" s="357"/>
      <c r="AC92" s="356"/>
      <c r="AD92" s="357"/>
      <c r="AE92" s="356"/>
      <c r="AF92" s="357"/>
      <c r="AG92" s="356"/>
      <c r="AI92" s="1"/>
      <c r="AJ92" s="15"/>
    </row>
    <row r="93" customFormat="false" ht="12.75" hidden="false" customHeight="false" outlineLevel="0" collapsed="false">
      <c r="A93" s="1" t="n">
        <v>39722</v>
      </c>
      <c r="B93" s="355" t="n">
        <v>29.828</v>
      </c>
      <c r="C93" s="356" t="n">
        <v>32.19</v>
      </c>
      <c r="D93" s="355" t="n">
        <v>30.36</v>
      </c>
      <c r="E93" s="356" t="n">
        <v>32.085</v>
      </c>
      <c r="F93" s="355" t="n">
        <v>31.005</v>
      </c>
      <c r="G93" s="356" t="n">
        <v>29.828</v>
      </c>
      <c r="H93" s="355"/>
      <c r="I93" s="356" t="n">
        <v>30.3375</v>
      </c>
      <c r="J93" s="355"/>
      <c r="K93" s="356"/>
      <c r="L93" s="355"/>
      <c r="M93" s="356"/>
      <c r="N93" s="355"/>
      <c r="O93" s="356"/>
      <c r="Q93" s="355"/>
      <c r="R93" s="356" t="n">
        <v>38.8866333825657</v>
      </c>
      <c r="S93" s="357"/>
      <c r="T93" s="356"/>
      <c r="U93" s="358"/>
      <c r="V93" s="359"/>
      <c r="W93" s="358"/>
      <c r="X93" s="356"/>
      <c r="Y93" s="357"/>
      <c r="Z93" s="360"/>
      <c r="AB93" s="357"/>
      <c r="AC93" s="356"/>
      <c r="AD93" s="357"/>
      <c r="AE93" s="356"/>
      <c r="AF93" s="357"/>
      <c r="AG93" s="356"/>
      <c r="AI93" s="1"/>
      <c r="AJ93" s="15"/>
    </row>
    <row r="94" customFormat="false" ht="12.75" hidden="false" customHeight="false" outlineLevel="0" collapsed="false">
      <c r="A94" s="1" t="n">
        <v>39753</v>
      </c>
      <c r="B94" s="355" t="n">
        <v>29.243</v>
      </c>
      <c r="C94" s="356" t="n">
        <v>30.428</v>
      </c>
      <c r="D94" s="355" t="n">
        <v>28.673</v>
      </c>
      <c r="E94" s="356" t="n">
        <v>30.517</v>
      </c>
      <c r="F94" s="355" t="n">
        <v>31.103</v>
      </c>
      <c r="G94" s="356" t="n">
        <v>29.243</v>
      </c>
      <c r="H94" s="355"/>
      <c r="I94" s="356" t="n">
        <v>27.3375</v>
      </c>
      <c r="J94" s="355"/>
      <c r="K94" s="356"/>
      <c r="L94" s="355"/>
      <c r="M94" s="356"/>
      <c r="N94" s="355"/>
      <c r="O94" s="356"/>
      <c r="Q94" s="355"/>
      <c r="R94" s="356" t="n">
        <v>41.1635455558949</v>
      </c>
      <c r="S94" s="357"/>
      <c r="T94" s="356"/>
      <c r="U94" s="358"/>
      <c r="V94" s="359"/>
      <c r="W94" s="358"/>
      <c r="X94" s="356"/>
      <c r="Y94" s="357"/>
      <c r="Z94" s="360"/>
      <c r="AB94" s="357"/>
      <c r="AC94" s="356"/>
      <c r="AD94" s="357"/>
      <c r="AE94" s="356"/>
      <c r="AF94" s="357"/>
      <c r="AG94" s="356"/>
      <c r="AI94" s="1"/>
      <c r="AJ94" s="15"/>
    </row>
    <row r="95" customFormat="false" ht="12.75" hidden="false" customHeight="false" outlineLevel="0" collapsed="false">
      <c r="A95" s="1" t="n">
        <v>39783</v>
      </c>
      <c r="B95" s="355" t="n">
        <v>29.243</v>
      </c>
      <c r="C95" s="356" t="n">
        <v>31.538</v>
      </c>
      <c r="D95" s="355" t="n">
        <v>29.73</v>
      </c>
      <c r="E95" s="356" t="n">
        <v>32.303</v>
      </c>
      <c r="F95" s="355" t="n">
        <v>31.403</v>
      </c>
      <c r="G95" s="356" t="n">
        <v>29.243</v>
      </c>
      <c r="H95" s="355"/>
      <c r="I95" s="356" t="n">
        <v>29.4</v>
      </c>
      <c r="J95" s="355"/>
      <c r="K95" s="356"/>
      <c r="L95" s="355"/>
      <c r="M95" s="356"/>
      <c r="N95" s="355"/>
      <c r="O95" s="356"/>
      <c r="Q95" s="355"/>
      <c r="R95" s="356" t="n">
        <v>42.9569462989327</v>
      </c>
      <c r="S95" s="357"/>
      <c r="T95" s="356"/>
      <c r="U95" s="358"/>
      <c r="V95" s="359"/>
      <c r="W95" s="358"/>
      <c r="X95" s="356"/>
      <c r="Y95" s="357"/>
      <c r="Z95" s="360"/>
      <c r="AB95" s="357"/>
      <c r="AC95" s="356"/>
      <c r="AD95" s="357"/>
      <c r="AE95" s="356"/>
      <c r="AF95" s="357"/>
      <c r="AG95" s="356"/>
      <c r="AI95" s="1"/>
      <c r="AJ95" s="15"/>
    </row>
    <row r="96" customFormat="false" ht="12.75" hidden="false" customHeight="false" outlineLevel="0" collapsed="false">
      <c r="A96" s="1" t="n">
        <v>39814</v>
      </c>
      <c r="B96" s="355" t="n">
        <v>29.588</v>
      </c>
      <c r="C96" s="356" t="n">
        <v>33.345</v>
      </c>
      <c r="D96" s="355" t="n">
        <v>31.08</v>
      </c>
      <c r="E96" s="356" t="n">
        <v>32.513</v>
      </c>
      <c r="F96" s="355" t="n">
        <v>31.853</v>
      </c>
      <c r="G96" s="356" t="n">
        <v>29.588</v>
      </c>
      <c r="H96" s="355"/>
      <c r="I96" s="356" t="n">
        <v>22.275</v>
      </c>
      <c r="J96" s="355"/>
      <c r="K96" s="356"/>
      <c r="L96" s="355"/>
      <c r="M96" s="356"/>
      <c r="N96" s="355"/>
      <c r="O96" s="356"/>
      <c r="Q96" s="355"/>
      <c r="R96" s="356" t="n">
        <v>44.1205665675965</v>
      </c>
      <c r="S96" s="357"/>
      <c r="T96" s="356"/>
      <c r="U96" s="358"/>
      <c r="V96" s="359"/>
      <c r="W96" s="358"/>
      <c r="X96" s="356"/>
      <c r="Y96" s="357"/>
      <c r="Z96" s="360"/>
      <c r="AB96" s="357"/>
      <c r="AC96" s="356"/>
      <c r="AD96" s="357"/>
      <c r="AE96" s="356"/>
      <c r="AF96" s="357"/>
      <c r="AG96" s="356"/>
      <c r="AI96" s="1"/>
      <c r="AJ96" s="15"/>
    </row>
    <row r="97" customFormat="false" ht="12.75" hidden="false" customHeight="false" outlineLevel="0" collapsed="false">
      <c r="A97" s="1" t="n">
        <v>39845</v>
      </c>
      <c r="B97" s="355" t="n">
        <v>29.4</v>
      </c>
      <c r="C97" s="356" t="n">
        <v>32.73</v>
      </c>
      <c r="D97" s="355" t="n">
        <v>30.495</v>
      </c>
      <c r="E97" s="356" t="n">
        <v>32.123</v>
      </c>
      <c r="F97" s="355" t="n">
        <v>31.305</v>
      </c>
      <c r="G97" s="356" t="n">
        <v>29.4</v>
      </c>
      <c r="H97" s="355"/>
      <c r="I97" s="356" t="n">
        <v>23.9625</v>
      </c>
      <c r="J97" s="355"/>
      <c r="K97" s="356"/>
      <c r="L97" s="355"/>
      <c r="M97" s="356"/>
      <c r="N97" s="355"/>
      <c r="O97" s="356"/>
      <c r="Q97" s="355"/>
      <c r="R97" s="356" t="n">
        <v>42.8137799103426</v>
      </c>
      <c r="S97" s="357"/>
      <c r="T97" s="356"/>
      <c r="U97" s="358"/>
      <c r="V97" s="359"/>
      <c r="W97" s="358"/>
      <c r="X97" s="356"/>
      <c r="Y97" s="357"/>
      <c r="Z97" s="360"/>
      <c r="AB97" s="357"/>
      <c r="AC97" s="356"/>
      <c r="AD97" s="357"/>
      <c r="AE97" s="356"/>
      <c r="AF97" s="357"/>
      <c r="AG97" s="356"/>
      <c r="AI97" s="1"/>
      <c r="AJ97" s="15"/>
    </row>
    <row r="98" customFormat="false" ht="12.75" hidden="false" customHeight="false" outlineLevel="0" collapsed="false">
      <c r="A98" s="1" t="n">
        <v>39873</v>
      </c>
      <c r="B98" s="355" t="n">
        <v>29.408</v>
      </c>
      <c r="C98" s="356" t="n">
        <v>30.975</v>
      </c>
      <c r="D98" s="355" t="n">
        <v>28.725</v>
      </c>
      <c r="E98" s="356" t="n">
        <v>31.335</v>
      </c>
      <c r="F98" s="355" t="n">
        <v>30.765</v>
      </c>
      <c r="G98" s="356" t="n">
        <v>29.408</v>
      </c>
      <c r="H98" s="355"/>
      <c r="I98" s="356" t="n">
        <v>21.7125</v>
      </c>
      <c r="J98" s="355"/>
      <c r="K98" s="356"/>
      <c r="L98" s="355"/>
      <c r="M98" s="356"/>
      <c r="N98" s="355"/>
      <c r="O98" s="356"/>
      <c r="Q98" s="355"/>
      <c r="R98" s="356" t="n">
        <v>41.1301428456171</v>
      </c>
      <c r="S98" s="357"/>
      <c r="T98" s="356"/>
      <c r="U98" s="358"/>
      <c r="V98" s="359"/>
      <c r="W98" s="358"/>
      <c r="X98" s="356"/>
      <c r="Y98" s="357"/>
      <c r="Z98" s="360"/>
      <c r="AB98" s="357"/>
      <c r="AC98" s="356"/>
      <c r="AD98" s="357"/>
      <c r="AE98" s="356"/>
      <c r="AF98" s="357"/>
      <c r="AG98" s="356"/>
      <c r="AI98" s="1"/>
      <c r="AJ98" s="15"/>
    </row>
    <row r="99" customFormat="false" ht="12.75" hidden="false" customHeight="false" outlineLevel="0" collapsed="false">
      <c r="A99" s="1" t="n">
        <v>39904</v>
      </c>
      <c r="B99" s="355" t="n">
        <v>29.22</v>
      </c>
      <c r="C99" s="356" t="n">
        <v>31.088</v>
      </c>
      <c r="D99" s="355" t="n">
        <v>27.548</v>
      </c>
      <c r="E99" s="356" t="n">
        <v>30.555</v>
      </c>
      <c r="F99" s="355" t="n">
        <v>30.585</v>
      </c>
      <c r="G99" s="356" t="n">
        <v>29.22</v>
      </c>
      <c r="H99" s="355"/>
      <c r="I99" s="356" t="n">
        <v>27</v>
      </c>
      <c r="J99" s="355"/>
      <c r="K99" s="356"/>
      <c r="L99" s="355"/>
      <c r="M99" s="356"/>
      <c r="N99" s="355"/>
      <c r="O99" s="356"/>
      <c r="Q99" s="355"/>
      <c r="R99" s="356" t="n">
        <v>38.1891307584147</v>
      </c>
      <c r="S99" s="357"/>
      <c r="T99" s="356"/>
      <c r="U99" s="358"/>
      <c r="V99" s="359"/>
      <c r="W99" s="358"/>
      <c r="X99" s="356"/>
      <c r="Y99" s="357"/>
      <c r="Z99" s="360"/>
      <c r="AB99" s="357"/>
      <c r="AC99" s="356"/>
      <c r="AD99" s="357"/>
      <c r="AE99" s="356"/>
      <c r="AF99" s="357"/>
      <c r="AG99" s="356"/>
      <c r="AI99" s="1"/>
      <c r="AJ99" s="15"/>
    </row>
    <row r="100" customFormat="false" ht="12.75" hidden="false" customHeight="false" outlineLevel="0" collapsed="false">
      <c r="A100" s="1" t="n">
        <v>39934</v>
      </c>
      <c r="B100" s="355" t="n">
        <v>29.228</v>
      </c>
      <c r="C100" s="356" t="n">
        <v>29.64</v>
      </c>
      <c r="D100" s="355" t="n">
        <v>26.168</v>
      </c>
      <c r="E100" s="356" t="n">
        <v>30.555</v>
      </c>
      <c r="F100" s="355" t="n">
        <v>30.765</v>
      </c>
      <c r="G100" s="356" t="n">
        <v>29.228</v>
      </c>
      <c r="H100" s="355"/>
      <c r="I100" s="356" t="n">
        <v>27</v>
      </c>
      <c r="J100" s="355"/>
      <c r="K100" s="356"/>
      <c r="L100" s="355"/>
      <c r="M100" s="356"/>
      <c r="N100" s="355"/>
      <c r="O100" s="356"/>
      <c r="Q100" s="355"/>
      <c r="R100" s="356" t="n">
        <v>38.1584614860717</v>
      </c>
      <c r="S100" s="357"/>
      <c r="T100" s="356"/>
      <c r="U100" s="358"/>
      <c r="V100" s="359"/>
      <c r="W100" s="358"/>
      <c r="X100" s="356"/>
      <c r="Y100" s="357"/>
      <c r="Z100" s="360"/>
      <c r="AB100" s="357"/>
      <c r="AC100" s="356"/>
      <c r="AD100" s="357"/>
      <c r="AE100" s="356"/>
      <c r="AF100" s="357"/>
      <c r="AG100" s="356"/>
      <c r="AI100" s="1"/>
      <c r="AJ100" s="15"/>
    </row>
    <row r="101" customFormat="false" ht="12.75" hidden="false" customHeight="false" outlineLevel="0" collapsed="false">
      <c r="A101" s="1" t="n">
        <v>39965</v>
      </c>
      <c r="B101" s="355" t="n">
        <v>30.878</v>
      </c>
      <c r="C101" s="356" t="n">
        <v>30.173</v>
      </c>
      <c r="D101" s="355" t="n">
        <v>26.663</v>
      </c>
      <c r="E101" s="356" t="n">
        <v>32.318</v>
      </c>
      <c r="F101" s="355" t="n">
        <v>32.408</v>
      </c>
      <c r="G101" s="356" t="n">
        <v>30.878</v>
      </c>
      <c r="H101" s="355"/>
      <c r="I101" s="356" t="n">
        <v>31.5</v>
      </c>
      <c r="J101" s="355"/>
      <c r="K101" s="356"/>
      <c r="L101" s="355"/>
      <c r="M101" s="356"/>
      <c r="N101" s="355"/>
      <c r="O101" s="356"/>
      <c r="Q101" s="355"/>
      <c r="R101" s="356" t="n">
        <v>38.6309122404032</v>
      </c>
      <c r="S101" s="357"/>
      <c r="T101" s="356"/>
      <c r="U101" s="358"/>
      <c r="V101" s="359"/>
      <c r="W101" s="358"/>
      <c r="X101" s="356"/>
      <c r="Y101" s="357"/>
      <c r="Z101" s="360"/>
      <c r="AB101" s="357"/>
      <c r="AC101" s="356"/>
      <c r="AD101" s="357"/>
      <c r="AE101" s="356"/>
      <c r="AF101" s="357"/>
      <c r="AG101" s="356"/>
      <c r="AI101" s="1"/>
      <c r="AJ101" s="15"/>
    </row>
    <row r="102" customFormat="false" ht="12.75" hidden="false" customHeight="false" outlineLevel="0" collapsed="false">
      <c r="A102" s="1" t="n">
        <v>39995</v>
      </c>
      <c r="B102" s="355" t="n">
        <v>36.195</v>
      </c>
      <c r="C102" s="356" t="n">
        <v>38.28</v>
      </c>
      <c r="D102" s="355" t="n">
        <v>33.855</v>
      </c>
      <c r="E102" s="356" t="n">
        <v>36.248</v>
      </c>
      <c r="F102" s="355" t="n">
        <v>37.5</v>
      </c>
      <c r="G102" s="356" t="n">
        <v>36.195</v>
      </c>
      <c r="H102" s="355"/>
      <c r="I102" s="356" t="n">
        <v>36.75</v>
      </c>
      <c r="J102" s="355"/>
      <c r="K102" s="356"/>
      <c r="L102" s="355"/>
      <c r="M102" s="356"/>
      <c r="N102" s="355"/>
      <c r="O102" s="356"/>
      <c r="Q102" s="355"/>
      <c r="R102" s="356" t="n">
        <v>39.1853315703077</v>
      </c>
      <c r="S102" s="357"/>
      <c r="T102" s="356"/>
      <c r="U102" s="358"/>
      <c r="V102" s="359"/>
      <c r="W102" s="358"/>
      <c r="X102" s="356"/>
      <c r="Y102" s="357"/>
      <c r="Z102" s="360"/>
      <c r="AB102" s="357"/>
      <c r="AC102" s="356"/>
      <c r="AD102" s="357"/>
      <c r="AE102" s="356"/>
      <c r="AF102" s="357"/>
      <c r="AG102" s="356"/>
      <c r="AI102" s="1"/>
      <c r="AJ102" s="15"/>
    </row>
    <row r="103" customFormat="false" ht="12.75" hidden="false" customHeight="false" outlineLevel="0" collapsed="false">
      <c r="A103" s="1" t="n">
        <v>40026</v>
      </c>
      <c r="B103" s="355" t="n">
        <v>38.58</v>
      </c>
      <c r="C103" s="356" t="n">
        <v>41.19</v>
      </c>
      <c r="D103" s="355" t="n">
        <v>37.013</v>
      </c>
      <c r="E103" s="356" t="n">
        <v>39.773</v>
      </c>
      <c r="F103" s="355" t="n">
        <v>39.773</v>
      </c>
      <c r="G103" s="356" t="n">
        <v>38.58</v>
      </c>
      <c r="H103" s="355"/>
      <c r="I103" s="356" t="n">
        <v>43.5</v>
      </c>
      <c r="J103" s="355"/>
      <c r="K103" s="356"/>
      <c r="L103" s="355"/>
      <c r="M103" s="356"/>
      <c r="N103" s="355"/>
      <c r="O103" s="356"/>
      <c r="Q103" s="355"/>
      <c r="R103" s="356" t="n">
        <v>39.6602500010178</v>
      </c>
      <c r="S103" s="357"/>
      <c r="T103" s="356"/>
      <c r="U103" s="358"/>
      <c r="V103" s="359"/>
      <c r="W103" s="358"/>
      <c r="X103" s="356"/>
      <c r="Y103" s="357"/>
      <c r="Z103" s="360"/>
      <c r="AB103" s="357"/>
      <c r="AC103" s="356"/>
      <c r="AD103" s="357"/>
      <c r="AE103" s="356"/>
      <c r="AF103" s="357"/>
      <c r="AG103" s="356"/>
      <c r="AI103" s="1"/>
      <c r="AJ103" s="15"/>
    </row>
    <row r="104" customFormat="false" ht="12.75" hidden="false" customHeight="false" outlineLevel="0" collapsed="false">
      <c r="A104" s="1" t="n">
        <v>40057</v>
      </c>
      <c r="B104" s="355" t="n">
        <v>33.998</v>
      </c>
      <c r="C104" s="356" t="n">
        <v>37.253</v>
      </c>
      <c r="D104" s="355" t="n">
        <v>33.27</v>
      </c>
      <c r="E104" s="356" t="n">
        <v>37.815</v>
      </c>
      <c r="F104" s="355" t="n">
        <v>35.048</v>
      </c>
      <c r="G104" s="356" t="n">
        <v>33.998</v>
      </c>
      <c r="H104" s="355"/>
      <c r="I104" s="356" t="n">
        <v>30.525</v>
      </c>
      <c r="J104" s="355"/>
      <c r="K104" s="356"/>
      <c r="L104" s="355"/>
      <c r="M104" s="356"/>
      <c r="N104" s="355"/>
      <c r="O104" s="356"/>
      <c r="Q104" s="355"/>
      <c r="R104" s="356" t="n">
        <v>39.6217696408707</v>
      </c>
      <c r="S104" s="357"/>
      <c r="T104" s="356"/>
      <c r="U104" s="358"/>
      <c r="V104" s="359"/>
      <c r="W104" s="358"/>
      <c r="X104" s="356"/>
      <c r="Y104" s="357"/>
      <c r="Z104" s="360"/>
      <c r="AB104" s="357"/>
      <c r="AC104" s="356"/>
      <c r="AD104" s="357"/>
      <c r="AE104" s="356"/>
      <c r="AF104" s="357"/>
      <c r="AG104" s="356"/>
      <c r="AI104" s="1"/>
      <c r="AJ104" s="15"/>
    </row>
    <row r="105" customFormat="false" ht="12.75" hidden="false" customHeight="false" outlineLevel="0" collapsed="false">
      <c r="A105" s="1" t="n">
        <v>40087</v>
      </c>
      <c r="B105" s="355" t="n">
        <v>30.15</v>
      </c>
      <c r="C105" s="356" t="n">
        <v>33.008</v>
      </c>
      <c r="D105" s="355" t="n">
        <v>30.713</v>
      </c>
      <c r="E105" s="356" t="n">
        <v>32.423</v>
      </c>
      <c r="F105" s="355" t="n">
        <v>31.32</v>
      </c>
      <c r="G105" s="356" t="n">
        <v>30.15</v>
      </c>
      <c r="H105" s="355"/>
      <c r="I105" s="356" t="n">
        <v>30.75</v>
      </c>
      <c r="J105" s="355"/>
      <c r="K105" s="356"/>
      <c r="L105" s="355"/>
      <c r="M105" s="356"/>
      <c r="N105" s="355"/>
      <c r="O105" s="356"/>
      <c r="Q105" s="355"/>
      <c r="R105" s="356" t="n">
        <v>39.6529072813299</v>
      </c>
      <c r="S105" s="357"/>
      <c r="T105" s="356"/>
      <c r="U105" s="358"/>
      <c r="V105" s="359"/>
      <c r="W105" s="358"/>
      <c r="X105" s="356"/>
      <c r="Y105" s="357"/>
      <c r="Z105" s="360"/>
      <c r="AB105" s="357"/>
      <c r="AC105" s="356"/>
      <c r="AD105" s="357"/>
      <c r="AE105" s="356"/>
      <c r="AF105" s="357"/>
      <c r="AG105" s="356"/>
      <c r="AI105" s="1"/>
      <c r="AJ105" s="15"/>
    </row>
    <row r="106" customFormat="false" ht="12.75" hidden="false" customHeight="false" outlineLevel="0" collapsed="false">
      <c r="A106" s="1" t="n">
        <v>40118</v>
      </c>
      <c r="B106" s="355" t="n">
        <v>29.603</v>
      </c>
      <c r="C106" s="356" t="n">
        <v>31.35</v>
      </c>
      <c r="D106" s="355" t="n">
        <v>29.145</v>
      </c>
      <c r="E106" s="356" t="n">
        <v>30.9</v>
      </c>
      <c r="F106" s="355" t="n">
        <v>31.41</v>
      </c>
      <c r="G106" s="356" t="n">
        <v>29.603</v>
      </c>
      <c r="H106" s="355"/>
      <c r="I106" s="356" t="n">
        <v>27.75</v>
      </c>
      <c r="J106" s="355"/>
      <c r="K106" s="356"/>
      <c r="L106" s="355"/>
      <c r="M106" s="356"/>
      <c r="N106" s="355"/>
      <c r="O106" s="356"/>
      <c r="Q106" s="355"/>
      <c r="R106" s="356" t="n">
        <v>42.3801387740743</v>
      </c>
      <c r="S106" s="357"/>
      <c r="T106" s="356"/>
      <c r="U106" s="358"/>
      <c r="V106" s="359"/>
      <c r="W106" s="358"/>
      <c r="X106" s="356"/>
      <c r="Y106" s="357"/>
      <c r="Z106" s="360"/>
      <c r="AB106" s="357"/>
      <c r="AC106" s="356"/>
      <c r="AD106" s="357"/>
      <c r="AE106" s="356"/>
      <c r="AF106" s="357"/>
      <c r="AG106" s="356"/>
      <c r="AI106" s="1"/>
      <c r="AJ106" s="15"/>
    </row>
    <row r="107" customFormat="false" ht="12.75" hidden="false" customHeight="false" outlineLevel="0" collapsed="false">
      <c r="A107" s="1" t="n">
        <v>40148</v>
      </c>
      <c r="B107" s="355" t="n">
        <v>29.603</v>
      </c>
      <c r="C107" s="356" t="n">
        <v>32.4</v>
      </c>
      <c r="D107" s="355" t="n">
        <v>30.128</v>
      </c>
      <c r="E107" s="356" t="n">
        <v>32.625</v>
      </c>
      <c r="F107" s="355" t="n">
        <v>31.688</v>
      </c>
      <c r="G107" s="356" t="n">
        <v>29.603</v>
      </c>
      <c r="H107" s="355"/>
      <c r="I107" s="356" t="n">
        <v>29.775</v>
      </c>
      <c r="J107" s="355"/>
      <c r="K107" s="356"/>
      <c r="L107" s="355"/>
      <c r="M107" s="356"/>
      <c r="N107" s="355"/>
      <c r="O107" s="356"/>
      <c r="Q107" s="355"/>
      <c r="R107" s="356" t="n">
        <v>44.196667078656</v>
      </c>
      <c r="S107" s="357"/>
      <c r="T107" s="356"/>
      <c r="U107" s="358"/>
      <c r="V107" s="359"/>
      <c r="W107" s="358"/>
      <c r="X107" s="356"/>
      <c r="Y107" s="357"/>
      <c r="Z107" s="360"/>
      <c r="AB107" s="357"/>
      <c r="AC107" s="356"/>
      <c r="AD107" s="357"/>
      <c r="AE107" s="356"/>
      <c r="AF107" s="357"/>
      <c r="AG107" s="356"/>
      <c r="AI107" s="1"/>
      <c r="AJ107" s="15"/>
    </row>
    <row r="108" customFormat="false" ht="12.75" hidden="false" customHeight="false" outlineLevel="0" collapsed="false">
      <c r="A108" s="1" t="n">
        <v>40179</v>
      </c>
      <c r="B108" s="355" t="n">
        <v>29.94</v>
      </c>
      <c r="C108" s="356" t="n">
        <v>34.14</v>
      </c>
      <c r="D108" s="355" t="n">
        <v>31.403</v>
      </c>
      <c r="E108" s="356" t="n">
        <v>32.835</v>
      </c>
      <c r="F108" s="355" t="n">
        <v>32.115</v>
      </c>
      <c r="G108" s="356" t="n">
        <v>29.94</v>
      </c>
      <c r="H108" s="355"/>
      <c r="I108" s="356" t="n">
        <v>22.65</v>
      </c>
      <c r="J108" s="355"/>
      <c r="K108" s="356"/>
      <c r="L108" s="355"/>
      <c r="M108" s="356"/>
      <c r="N108" s="355"/>
      <c r="O108" s="356"/>
      <c r="Q108" s="355"/>
      <c r="R108" s="356" t="n">
        <v>45.4077367279262</v>
      </c>
      <c r="S108" s="357"/>
      <c r="T108" s="356"/>
      <c r="U108" s="358"/>
      <c r="V108" s="359"/>
      <c r="W108" s="358"/>
      <c r="X108" s="356"/>
      <c r="Y108" s="357"/>
      <c r="Z108" s="360"/>
      <c r="AB108" s="357"/>
      <c r="AC108" s="356"/>
      <c r="AD108" s="357"/>
      <c r="AE108" s="356"/>
      <c r="AF108" s="357"/>
      <c r="AG108" s="356"/>
      <c r="AI108" s="1"/>
      <c r="AJ108" s="15"/>
    </row>
    <row r="109" customFormat="false" ht="12.75" hidden="false" customHeight="false" outlineLevel="0" collapsed="false">
      <c r="A109" s="1" t="n">
        <v>40210</v>
      </c>
      <c r="B109" s="355" t="n">
        <v>29.768</v>
      </c>
      <c r="C109" s="356" t="n">
        <v>33.563</v>
      </c>
      <c r="D109" s="355" t="n">
        <v>30.855</v>
      </c>
      <c r="E109" s="356" t="n">
        <v>32.468</v>
      </c>
      <c r="F109" s="355" t="n">
        <v>31.613</v>
      </c>
      <c r="G109" s="356" t="n">
        <v>29.768</v>
      </c>
      <c r="H109" s="355"/>
      <c r="I109" s="356" t="n">
        <v>24.3375</v>
      </c>
      <c r="J109" s="355"/>
      <c r="K109" s="356"/>
      <c r="L109" s="355"/>
      <c r="M109" s="356"/>
      <c r="N109" s="355"/>
      <c r="O109" s="356"/>
      <c r="Q109" s="355"/>
      <c r="R109" s="356" t="n">
        <v>44.0962846669003</v>
      </c>
      <c r="S109" s="357"/>
      <c r="T109" s="356"/>
      <c r="U109" s="358"/>
      <c r="V109" s="359"/>
      <c r="W109" s="358"/>
      <c r="X109" s="356"/>
      <c r="Y109" s="357"/>
      <c r="Z109" s="360"/>
      <c r="AB109" s="357"/>
      <c r="AC109" s="356"/>
      <c r="AD109" s="357"/>
      <c r="AE109" s="356"/>
      <c r="AF109" s="357"/>
      <c r="AG109" s="356"/>
      <c r="AI109" s="1"/>
      <c r="AJ109" s="15"/>
    </row>
    <row r="110" customFormat="false" ht="12.75" hidden="false" customHeight="false" outlineLevel="0" collapsed="false">
      <c r="A110" s="1" t="n">
        <v>40238</v>
      </c>
      <c r="B110" s="355" t="n">
        <v>29.768</v>
      </c>
      <c r="C110" s="356" t="n">
        <v>31.905</v>
      </c>
      <c r="D110" s="355" t="n">
        <v>29.213</v>
      </c>
      <c r="E110" s="356" t="n">
        <v>31.748</v>
      </c>
      <c r="F110" s="355" t="n">
        <v>31.11</v>
      </c>
      <c r="G110" s="356" t="n">
        <v>29.768</v>
      </c>
      <c r="H110" s="355"/>
      <c r="I110" s="356" t="n">
        <v>22.0875</v>
      </c>
      <c r="J110" s="355"/>
      <c r="K110" s="356"/>
      <c r="L110" s="355"/>
      <c r="M110" s="356"/>
      <c r="N110" s="355"/>
      <c r="O110" s="356"/>
      <c r="Q110" s="355"/>
      <c r="R110" s="356" t="n">
        <v>42.4033038363461</v>
      </c>
      <c r="S110" s="357"/>
      <c r="T110" s="356"/>
      <c r="U110" s="358"/>
      <c r="V110" s="359"/>
      <c r="W110" s="358"/>
      <c r="X110" s="356"/>
      <c r="Y110" s="357"/>
      <c r="Z110" s="360"/>
      <c r="AB110" s="357"/>
      <c r="AC110" s="356"/>
      <c r="AD110" s="357"/>
      <c r="AE110" s="356"/>
      <c r="AF110" s="357"/>
      <c r="AG110" s="356"/>
      <c r="AI110" s="1"/>
      <c r="AJ110" s="15"/>
    </row>
    <row r="111" customFormat="false" ht="12.75" hidden="false" customHeight="false" outlineLevel="0" collapsed="false">
      <c r="A111" s="1" t="n">
        <v>40269</v>
      </c>
      <c r="B111" s="355" t="n">
        <v>29.603</v>
      </c>
      <c r="C111" s="356" t="n">
        <v>32.01</v>
      </c>
      <c r="D111" s="355" t="n">
        <v>28.118</v>
      </c>
      <c r="E111" s="356" t="n">
        <v>31.02</v>
      </c>
      <c r="F111" s="355" t="n">
        <v>30.938</v>
      </c>
      <c r="G111" s="356" t="n">
        <v>29.603</v>
      </c>
      <c r="H111" s="355"/>
      <c r="I111" s="356" t="n">
        <v>27.5625</v>
      </c>
      <c r="J111" s="355"/>
      <c r="K111" s="356"/>
      <c r="L111" s="355"/>
      <c r="M111" s="356"/>
      <c r="N111" s="355"/>
      <c r="O111" s="356"/>
      <c r="Q111" s="355"/>
      <c r="R111" s="356" t="n">
        <v>39.029225246016</v>
      </c>
      <c r="S111" s="357"/>
      <c r="T111" s="356"/>
      <c r="U111" s="358"/>
      <c r="V111" s="359"/>
      <c r="W111" s="358"/>
      <c r="X111" s="356"/>
      <c r="Y111" s="357"/>
      <c r="Z111" s="360"/>
      <c r="AB111" s="357"/>
      <c r="AC111" s="356"/>
      <c r="AD111" s="357"/>
      <c r="AE111" s="356"/>
      <c r="AF111" s="357"/>
      <c r="AG111" s="356"/>
      <c r="AI111" s="1"/>
      <c r="AJ111" s="15"/>
    </row>
    <row r="112" customFormat="false" ht="12.75" hidden="false" customHeight="false" outlineLevel="0" collapsed="false">
      <c r="A112" s="1" t="n">
        <v>40299</v>
      </c>
      <c r="B112" s="355" t="n">
        <v>29.603</v>
      </c>
      <c r="C112" s="356" t="n">
        <v>30.653</v>
      </c>
      <c r="D112" s="355" t="n">
        <v>26.835</v>
      </c>
      <c r="E112" s="356" t="n">
        <v>31.02</v>
      </c>
      <c r="F112" s="355" t="n">
        <v>31.11</v>
      </c>
      <c r="G112" s="356" t="n">
        <v>29.603</v>
      </c>
      <c r="H112" s="355"/>
      <c r="I112" s="356" t="n">
        <v>27.5625</v>
      </c>
      <c r="J112" s="355"/>
      <c r="K112" s="356"/>
      <c r="L112" s="355"/>
      <c r="M112" s="356"/>
      <c r="N112" s="355"/>
      <c r="O112" s="356"/>
      <c r="Q112" s="355"/>
      <c r="R112" s="356" t="n">
        <v>39.004388009154</v>
      </c>
      <c r="S112" s="357"/>
      <c r="T112" s="356"/>
      <c r="U112" s="358"/>
      <c r="V112" s="359"/>
      <c r="W112" s="358"/>
      <c r="X112" s="356"/>
      <c r="Y112" s="357"/>
      <c r="Z112" s="360"/>
      <c r="AB112" s="357"/>
      <c r="AC112" s="356"/>
      <c r="AD112" s="357"/>
      <c r="AE112" s="356"/>
      <c r="AF112" s="357"/>
      <c r="AG112" s="356"/>
      <c r="AI112" s="1"/>
      <c r="AJ112" s="15"/>
    </row>
    <row r="113" customFormat="false" ht="12.75" hidden="false" customHeight="false" outlineLevel="0" collapsed="false">
      <c r="A113" s="1" t="n">
        <v>40330</v>
      </c>
      <c r="B113" s="355" t="n">
        <v>31.133</v>
      </c>
      <c r="C113" s="356" t="n">
        <v>31.148</v>
      </c>
      <c r="D113" s="355" t="n">
        <v>27.293</v>
      </c>
      <c r="E113" s="356" t="n">
        <v>32.655</v>
      </c>
      <c r="F113" s="355" t="n">
        <v>32.625</v>
      </c>
      <c r="G113" s="356" t="n">
        <v>31.133</v>
      </c>
      <c r="H113" s="355"/>
      <c r="I113" s="356" t="n">
        <v>32.0625</v>
      </c>
      <c r="J113" s="355"/>
      <c r="K113" s="356"/>
      <c r="L113" s="355"/>
      <c r="M113" s="356"/>
      <c r="N113" s="355"/>
      <c r="O113" s="356"/>
      <c r="Q113" s="355"/>
      <c r="R113" s="356" t="n">
        <v>39.4878931497019</v>
      </c>
      <c r="S113" s="357"/>
      <c r="T113" s="356"/>
      <c r="U113" s="358"/>
      <c r="V113" s="359"/>
      <c r="W113" s="358"/>
      <c r="X113" s="356"/>
      <c r="Y113" s="357"/>
      <c r="Z113" s="360"/>
      <c r="AB113" s="357"/>
      <c r="AC113" s="356"/>
      <c r="AD113" s="357"/>
      <c r="AE113" s="356"/>
      <c r="AF113" s="357"/>
      <c r="AG113" s="356"/>
      <c r="AI113" s="1"/>
      <c r="AJ113" s="15"/>
    </row>
    <row r="114" customFormat="false" ht="12.75" hidden="false" customHeight="false" outlineLevel="0" collapsed="false">
      <c r="A114" s="1" t="n">
        <v>40360</v>
      </c>
      <c r="B114" s="355" t="n">
        <v>36.06</v>
      </c>
      <c r="C114" s="356" t="n">
        <v>38.783</v>
      </c>
      <c r="D114" s="355" t="n">
        <v>33.998</v>
      </c>
      <c r="E114" s="356" t="n">
        <v>36.293</v>
      </c>
      <c r="F114" s="355" t="n">
        <v>37.343</v>
      </c>
      <c r="G114" s="356" t="n">
        <v>36.06</v>
      </c>
      <c r="H114" s="355"/>
      <c r="I114" s="356" t="n">
        <v>37.3125</v>
      </c>
      <c r="J114" s="355"/>
      <c r="K114" s="356"/>
      <c r="L114" s="355"/>
      <c r="M114" s="356"/>
      <c r="N114" s="355"/>
      <c r="O114" s="356"/>
      <c r="Q114" s="355"/>
      <c r="R114" s="356" t="n">
        <v>40.0541401848418</v>
      </c>
      <c r="S114" s="357"/>
      <c r="T114" s="356"/>
      <c r="U114" s="358"/>
      <c r="V114" s="359"/>
      <c r="W114" s="358"/>
      <c r="X114" s="356"/>
      <c r="Y114" s="357"/>
      <c r="Z114" s="360"/>
      <c r="AB114" s="357"/>
      <c r="AC114" s="356"/>
      <c r="AD114" s="357"/>
      <c r="AE114" s="356"/>
      <c r="AF114" s="357"/>
      <c r="AG114" s="356"/>
      <c r="AI114" s="1"/>
      <c r="AJ114" s="15"/>
    </row>
    <row r="115" customFormat="false" ht="12.75" hidden="false" customHeight="false" outlineLevel="0" collapsed="false">
      <c r="A115" s="1" t="n">
        <v>40391</v>
      </c>
      <c r="B115" s="355" t="n">
        <v>38.273</v>
      </c>
      <c r="C115" s="356" t="n">
        <v>41.528</v>
      </c>
      <c r="D115" s="355" t="n">
        <v>36.93</v>
      </c>
      <c r="E115" s="356" t="n">
        <v>39.57</v>
      </c>
      <c r="F115" s="355" t="n">
        <v>39.443</v>
      </c>
      <c r="G115" s="356" t="n">
        <v>38.273</v>
      </c>
      <c r="H115" s="355"/>
      <c r="I115" s="356" t="n">
        <v>44.0625</v>
      </c>
      <c r="J115" s="355"/>
      <c r="K115" s="356"/>
      <c r="L115" s="355"/>
      <c r="M115" s="356"/>
      <c r="N115" s="355"/>
      <c r="O115" s="356"/>
      <c r="Q115" s="355"/>
      <c r="R115" s="356" t="n">
        <v>40.5404534258524</v>
      </c>
      <c r="S115" s="357"/>
      <c r="T115" s="356"/>
      <c r="U115" s="358"/>
      <c r="V115" s="359"/>
      <c r="W115" s="358"/>
      <c r="X115" s="356"/>
      <c r="Y115" s="357"/>
      <c r="Z115" s="360"/>
      <c r="AB115" s="357"/>
      <c r="AC115" s="356"/>
      <c r="AD115" s="357"/>
      <c r="AE115" s="356"/>
      <c r="AF115" s="357"/>
      <c r="AG115" s="356"/>
      <c r="AI115" s="1"/>
      <c r="AJ115" s="15"/>
    </row>
    <row r="116" customFormat="false" ht="12.75" hidden="false" customHeight="false" outlineLevel="0" collapsed="false">
      <c r="A116" s="1" t="n">
        <v>40422</v>
      </c>
      <c r="B116" s="355" t="n">
        <v>34.028</v>
      </c>
      <c r="C116" s="356" t="n">
        <v>37.823</v>
      </c>
      <c r="D116" s="355" t="n">
        <v>33.45</v>
      </c>
      <c r="E116" s="356" t="n">
        <v>37.755</v>
      </c>
      <c r="F116" s="355" t="n">
        <v>35.07</v>
      </c>
      <c r="G116" s="356" t="n">
        <v>34.028</v>
      </c>
      <c r="H116" s="355"/>
      <c r="I116" s="356" t="n">
        <v>30.9</v>
      </c>
      <c r="J116" s="355"/>
      <c r="K116" s="356"/>
      <c r="L116" s="355"/>
      <c r="M116" s="356"/>
      <c r="N116" s="355"/>
      <c r="O116" s="356"/>
      <c r="Q116" s="355"/>
      <c r="R116" s="356" t="n">
        <v>40.5081612484207</v>
      </c>
      <c r="S116" s="357"/>
      <c r="T116" s="356"/>
      <c r="U116" s="358"/>
      <c r="V116" s="359"/>
      <c r="W116" s="358"/>
      <c r="X116" s="356"/>
      <c r="Y116" s="357"/>
      <c r="Z116" s="360"/>
      <c r="AB116" s="357"/>
      <c r="AC116" s="356"/>
      <c r="AD116" s="357"/>
      <c r="AE116" s="356"/>
      <c r="AF116" s="357"/>
      <c r="AG116" s="356"/>
      <c r="AI116" s="1"/>
      <c r="AJ116" s="15"/>
    </row>
    <row r="117" customFormat="false" ht="12.75" hidden="false" customHeight="false" outlineLevel="0" collapsed="false">
      <c r="A117" s="1" t="n">
        <v>40452</v>
      </c>
      <c r="B117" s="355" t="n">
        <v>30.465</v>
      </c>
      <c r="C117" s="356" t="n">
        <v>33.818</v>
      </c>
      <c r="D117" s="355" t="n">
        <v>31.073</v>
      </c>
      <c r="E117" s="356" t="n">
        <v>32.753</v>
      </c>
      <c r="F117" s="355" t="n">
        <v>31.62</v>
      </c>
      <c r="G117" s="356" t="n">
        <v>30.465</v>
      </c>
      <c r="H117" s="355"/>
      <c r="I117" s="356" t="n">
        <v>31.3125</v>
      </c>
      <c r="J117" s="355"/>
      <c r="K117" s="356"/>
      <c r="L117" s="355"/>
      <c r="M117" s="356"/>
      <c r="N117" s="355"/>
      <c r="O117" s="356"/>
      <c r="Q117" s="355"/>
      <c r="R117" s="356" t="n">
        <v>40.5460060894856</v>
      </c>
      <c r="S117" s="357"/>
      <c r="T117" s="356"/>
      <c r="U117" s="358"/>
      <c r="V117" s="359"/>
      <c r="W117" s="358"/>
      <c r="X117" s="356"/>
      <c r="Y117" s="357"/>
      <c r="Z117" s="360"/>
      <c r="AB117" s="357"/>
      <c r="AC117" s="356"/>
      <c r="AD117" s="357"/>
      <c r="AE117" s="356"/>
      <c r="AF117" s="357"/>
      <c r="AG117" s="356"/>
      <c r="AI117" s="1"/>
      <c r="AJ117" s="15"/>
    </row>
    <row r="118" customFormat="false" ht="12.75" hidden="false" customHeight="false" outlineLevel="0" collapsed="false">
      <c r="A118" s="1" t="n">
        <v>40483</v>
      </c>
      <c r="B118" s="355" t="n">
        <v>29.955</v>
      </c>
      <c r="C118" s="356" t="n">
        <v>32.265</v>
      </c>
      <c r="D118" s="355" t="n">
        <v>29.603</v>
      </c>
      <c r="E118" s="356" t="n">
        <v>31.275</v>
      </c>
      <c r="F118" s="355" t="n">
        <v>31.71</v>
      </c>
      <c r="G118" s="356" t="n">
        <v>29.955</v>
      </c>
      <c r="H118" s="355"/>
      <c r="I118" s="356" t="n">
        <v>28.3125</v>
      </c>
      <c r="J118" s="355"/>
      <c r="K118" s="356"/>
      <c r="L118" s="355"/>
      <c r="M118" s="356"/>
      <c r="N118" s="355"/>
      <c r="O118" s="356"/>
      <c r="Q118" s="355"/>
      <c r="R118" s="356" t="n">
        <v>42.9539057880449</v>
      </c>
      <c r="S118" s="357"/>
      <c r="T118" s="356"/>
      <c r="U118" s="358"/>
      <c r="V118" s="359"/>
      <c r="W118" s="358"/>
      <c r="X118" s="356"/>
      <c r="Y118" s="357"/>
      <c r="Z118" s="360"/>
      <c r="AB118" s="357"/>
      <c r="AC118" s="356"/>
      <c r="AD118" s="357"/>
      <c r="AE118" s="356"/>
      <c r="AF118" s="357"/>
      <c r="AG118" s="356"/>
      <c r="AI118" s="1"/>
      <c r="AJ118" s="15"/>
    </row>
    <row r="119" customFormat="false" ht="12.75" hidden="false" customHeight="false" outlineLevel="0" collapsed="false">
      <c r="A119" s="1" t="n">
        <v>40513</v>
      </c>
      <c r="B119" s="355" t="n">
        <v>29.955</v>
      </c>
      <c r="C119" s="356" t="n">
        <v>33.248</v>
      </c>
      <c r="D119" s="355" t="n">
        <v>30.525</v>
      </c>
      <c r="E119" s="356" t="n">
        <v>32.94</v>
      </c>
      <c r="F119" s="355" t="n">
        <v>31.965</v>
      </c>
      <c r="G119" s="356" t="n">
        <v>29.955</v>
      </c>
      <c r="H119" s="355"/>
      <c r="I119" s="356" t="n">
        <v>30.15</v>
      </c>
      <c r="J119" s="355"/>
      <c r="K119" s="356"/>
      <c r="L119" s="355"/>
      <c r="M119" s="356"/>
      <c r="N119" s="355"/>
      <c r="O119" s="356"/>
      <c r="Q119" s="355"/>
      <c r="R119" s="356" t="n">
        <v>44.7966857517</v>
      </c>
      <c r="S119" s="357"/>
      <c r="T119" s="356"/>
      <c r="U119" s="358"/>
      <c r="V119" s="359"/>
      <c r="W119" s="358"/>
      <c r="X119" s="356"/>
      <c r="Y119" s="357"/>
      <c r="Z119" s="360"/>
      <c r="AB119" s="357"/>
      <c r="AC119" s="356"/>
      <c r="AD119" s="357"/>
      <c r="AE119" s="356"/>
      <c r="AF119" s="357"/>
      <c r="AG119" s="356"/>
      <c r="AI119" s="1"/>
      <c r="AJ119" s="15"/>
    </row>
    <row r="120" customFormat="false" ht="12.75" hidden="false" customHeight="false" outlineLevel="0" collapsed="false">
      <c r="A120" s="1" t="n">
        <v>40544</v>
      </c>
      <c r="B120" s="355" t="n">
        <v>30.278</v>
      </c>
      <c r="C120" s="356" t="n">
        <v>34.928</v>
      </c>
      <c r="D120" s="355" t="n">
        <v>31.733</v>
      </c>
      <c r="E120" s="356" t="n">
        <v>33.15</v>
      </c>
      <c r="F120" s="355" t="n">
        <v>32.37</v>
      </c>
      <c r="G120" s="356" t="n">
        <v>30.278</v>
      </c>
      <c r="H120" s="355"/>
      <c r="I120" s="356" t="n">
        <v>23.025</v>
      </c>
      <c r="J120" s="355"/>
      <c r="K120" s="356"/>
      <c r="L120" s="355"/>
      <c r="M120" s="356"/>
      <c r="N120" s="355"/>
      <c r="O120" s="356"/>
      <c r="Q120" s="355"/>
      <c r="R120" s="356" t="n">
        <v>28.2232647061438</v>
      </c>
      <c r="S120" s="357"/>
      <c r="T120" s="356"/>
      <c r="U120" s="358"/>
      <c r="V120" s="359"/>
      <c r="W120" s="358"/>
      <c r="X120" s="356"/>
      <c r="Y120" s="357"/>
      <c r="Z120" s="360"/>
      <c r="AB120" s="357"/>
      <c r="AC120" s="356"/>
      <c r="AD120" s="357"/>
      <c r="AE120" s="356"/>
      <c r="AF120" s="357"/>
      <c r="AG120" s="356"/>
      <c r="AI120" s="1"/>
      <c r="AJ120" s="15"/>
    </row>
    <row r="121" customFormat="false" ht="12.75" hidden="false" customHeight="false" outlineLevel="0" collapsed="false">
      <c r="A121" s="1" t="n">
        <v>40575</v>
      </c>
      <c r="B121" s="355" t="n">
        <v>30.12</v>
      </c>
      <c r="C121" s="356" t="n">
        <v>34.38</v>
      </c>
      <c r="D121" s="355" t="n">
        <v>31.23</v>
      </c>
      <c r="E121" s="356" t="n">
        <v>32.813</v>
      </c>
      <c r="F121" s="355" t="n">
        <v>31.905</v>
      </c>
      <c r="G121" s="356" t="n">
        <v>30.12</v>
      </c>
      <c r="H121" s="355"/>
      <c r="I121" s="356" t="n">
        <v>24.7125</v>
      </c>
      <c r="J121" s="355"/>
      <c r="K121" s="356"/>
      <c r="L121" s="355"/>
      <c r="M121" s="356"/>
      <c r="N121" s="355"/>
      <c r="O121" s="356"/>
      <c r="Q121" s="355"/>
      <c r="R121" s="356" t="n">
        <v>27.3873328808888</v>
      </c>
      <c r="S121" s="357"/>
      <c r="T121" s="356"/>
      <c r="U121" s="358"/>
      <c r="V121" s="359"/>
      <c r="W121" s="358"/>
      <c r="X121" s="356"/>
      <c r="Y121" s="357"/>
      <c r="Z121" s="360"/>
      <c r="AB121" s="357"/>
      <c r="AC121" s="356"/>
      <c r="AD121" s="357"/>
      <c r="AE121" s="356"/>
      <c r="AF121" s="357"/>
      <c r="AG121" s="356"/>
      <c r="AI121" s="1"/>
      <c r="AJ121" s="15"/>
    </row>
    <row r="122" customFormat="false" ht="12.75" hidden="false" customHeight="false" outlineLevel="0" collapsed="false">
      <c r="A122" s="1" t="n">
        <v>40603</v>
      </c>
      <c r="B122" s="355" t="n">
        <v>30.128</v>
      </c>
      <c r="C122" s="356" t="n">
        <v>32.828</v>
      </c>
      <c r="D122" s="355" t="n">
        <v>29.693</v>
      </c>
      <c r="E122" s="356" t="n">
        <v>32.138</v>
      </c>
      <c r="F122" s="355" t="n">
        <v>31.44</v>
      </c>
      <c r="G122" s="356" t="n">
        <v>30.128</v>
      </c>
      <c r="H122" s="355"/>
      <c r="I122" s="356" t="n">
        <v>22.4625</v>
      </c>
      <c r="J122" s="355"/>
      <c r="K122" s="356"/>
      <c r="L122" s="355"/>
      <c r="M122" s="356"/>
      <c r="N122" s="355"/>
      <c r="O122" s="356"/>
      <c r="Q122" s="355"/>
      <c r="R122" s="356" t="n">
        <v>26.3103355020356</v>
      </c>
      <c r="S122" s="357"/>
      <c r="T122" s="356"/>
      <c r="U122" s="358"/>
      <c r="V122" s="359"/>
      <c r="W122" s="358"/>
      <c r="X122" s="356"/>
      <c r="Y122" s="357"/>
      <c r="Z122" s="360"/>
      <c r="AB122" s="357"/>
      <c r="AC122" s="356"/>
      <c r="AD122" s="357"/>
      <c r="AE122" s="356"/>
      <c r="AF122" s="357"/>
      <c r="AG122" s="356"/>
      <c r="AI122" s="1"/>
      <c r="AJ122" s="15"/>
    </row>
    <row r="123" customFormat="false" ht="12.75" hidden="false" customHeight="false" outlineLevel="0" collapsed="false">
      <c r="A123" s="1" t="n">
        <v>40634</v>
      </c>
      <c r="B123" s="355" t="n">
        <v>29.97</v>
      </c>
      <c r="C123" s="356" t="n">
        <v>32.925</v>
      </c>
      <c r="D123" s="355" t="n">
        <v>28.673</v>
      </c>
      <c r="E123" s="356" t="n">
        <v>31.47</v>
      </c>
      <c r="F123" s="355" t="n">
        <v>31.283</v>
      </c>
      <c r="G123" s="356" t="n">
        <v>29.97</v>
      </c>
      <c r="H123" s="355"/>
      <c r="I123" s="356" t="n">
        <v>27.9375</v>
      </c>
      <c r="J123" s="355"/>
      <c r="K123" s="356"/>
      <c r="L123" s="355"/>
      <c r="M123" s="356"/>
      <c r="N123" s="355"/>
      <c r="O123" s="356"/>
      <c r="Q123" s="355"/>
      <c r="R123" s="356" t="n">
        <v>24.4290141796107</v>
      </c>
      <c r="S123" s="357"/>
      <c r="T123" s="356"/>
      <c r="U123" s="358"/>
      <c r="V123" s="359"/>
      <c r="W123" s="358"/>
      <c r="X123" s="356"/>
      <c r="Y123" s="357"/>
      <c r="Z123" s="360"/>
      <c r="AB123" s="357"/>
      <c r="AC123" s="356"/>
      <c r="AD123" s="357"/>
      <c r="AE123" s="356"/>
      <c r="AF123" s="357"/>
      <c r="AG123" s="356"/>
      <c r="AI123" s="1"/>
      <c r="AJ123" s="15"/>
    </row>
    <row r="124" customFormat="false" ht="12.75" hidden="false" customHeight="false" outlineLevel="0" collapsed="false">
      <c r="A124" s="1" t="n">
        <v>40664</v>
      </c>
      <c r="B124" s="355" t="n">
        <v>29.97</v>
      </c>
      <c r="C124" s="356" t="n">
        <v>31.65</v>
      </c>
      <c r="D124" s="355" t="n">
        <v>27.48</v>
      </c>
      <c r="E124" s="356" t="n">
        <v>31.47</v>
      </c>
      <c r="F124" s="355" t="n">
        <v>31.44</v>
      </c>
      <c r="G124" s="356" t="n">
        <v>29.97</v>
      </c>
      <c r="H124" s="355"/>
      <c r="I124" s="356" t="n">
        <v>27.9375</v>
      </c>
      <c r="J124" s="355"/>
      <c r="K124" s="356"/>
      <c r="L124" s="355"/>
      <c r="M124" s="356"/>
      <c r="N124" s="355"/>
      <c r="O124" s="356"/>
      <c r="Q124" s="355"/>
      <c r="R124" s="356" t="n">
        <v>24.4093955060755</v>
      </c>
      <c r="S124" s="357"/>
      <c r="T124" s="356"/>
      <c r="U124" s="358"/>
      <c r="V124" s="359"/>
      <c r="W124" s="358"/>
      <c r="X124" s="356"/>
      <c r="Y124" s="357"/>
      <c r="Z124" s="360"/>
      <c r="AB124" s="357"/>
      <c r="AC124" s="356"/>
      <c r="AD124" s="357"/>
      <c r="AE124" s="356"/>
      <c r="AF124" s="357"/>
      <c r="AG124" s="356"/>
      <c r="AI124" s="1"/>
      <c r="AJ124" s="15"/>
    </row>
    <row r="125" customFormat="false" ht="12.75" hidden="false" customHeight="false" outlineLevel="0" collapsed="false">
      <c r="A125" s="1" t="n">
        <v>40695</v>
      </c>
      <c r="B125" s="355" t="n">
        <v>31.388</v>
      </c>
      <c r="C125" s="356" t="n">
        <v>32.115</v>
      </c>
      <c r="D125" s="355" t="n">
        <v>27.908</v>
      </c>
      <c r="E125" s="356" t="n">
        <v>32.993</v>
      </c>
      <c r="F125" s="355" t="n">
        <v>32.843</v>
      </c>
      <c r="G125" s="356" t="n">
        <v>31.388</v>
      </c>
      <c r="H125" s="355"/>
      <c r="I125" s="356" t="n">
        <v>32.4375</v>
      </c>
      <c r="J125" s="355"/>
      <c r="K125" s="356"/>
      <c r="L125" s="355"/>
      <c r="M125" s="356"/>
      <c r="N125" s="355"/>
      <c r="O125" s="356"/>
      <c r="Q125" s="355"/>
      <c r="R125" s="356" t="n">
        <v>24.7116151677311</v>
      </c>
      <c r="S125" s="357"/>
      <c r="T125" s="356"/>
      <c r="U125" s="358"/>
      <c r="V125" s="359"/>
      <c r="W125" s="358"/>
      <c r="X125" s="356"/>
      <c r="Y125" s="357"/>
      <c r="Z125" s="360"/>
      <c r="AB125" s="357"/>
      <c r="AC125" s="356"/>
      <c r="AD125" s="357"/>
      <c r="AE125" s="356"/>
      <c r="AF125" s="357"/>
      <c r="AG125" s="356"/>
      <c r="AI125" s="1"/>
      <c r="AJ125" s="15"/>
    </row>
    <row r="126" customFormat="false" ht="12.75" hidden="false" customHeight="false" outlineLevel="0" collapsed="false">
      <c r="A126" s="1" t="n">
        <v>40725</v>
      </c>
      <c r="B126" s="355" t="n">
        <v>35.955</v>
      </c>
      <c r="C126" s="356" t="n">
        <v>39.308</v>
      </c>
      <c r="D126" s="355" t="n">
        <v>34.148</v>
      </c>
      <c r="E126" s="356" t="n">
        <v>36.36</v>
      </c>
      <c r="F126" s="355" t="n">
        <v>37.208</v>
      </c>
      <c r="G126" s="356" t="n">
        <v>35.955</v>
      </c>
      <c r="H126" s="355"/>
      <c r="I126" s="356" t="n">
        <v>37.6875</v>
      </c>
      <c r="J126" s="355"/>
      <c r="K126" s="356"/>
      <c r="L126" s="355"/>
      <c r="M126" s="356"/>
      <c r="N126" s="355"/>
      <c r="O126" s="356"/>
      <c r="Q126" s="355"/>
      <c r="R126" s="356" t="n">
        <v>25.0662688978033</v>
      </c>
      <c r="S126" s="357"/>
      <c r="T126" s="356"/>
      <c r="U126" s="358"/>
      <c r="V126" s="359"/>
      <c r="W126" s="358"/>
      <c r="X126" s="356"/>
      <c r="Y126" s="357"/>
      <c r="Z126" s="360"/>
      <c r="AB126" s="357"/>
      <c r="AC126" s="356"/>
      <c r="AD126" s="357"/>
      <c r="AE126" s="356"/>
      <c r="AF126" s="357"/>
      <c r="AG126" s="356"/>
      <c r="AI126" s="1"/>
      <c r="AJ126" s="15"/>
    </row>
    <row r="127" customFormat="false" ht="12.75" hidden="false" customHeight="false" outlineLevel="0" collapsed="false">
      <c r="A127" s="1" t="n">
        <v>40756</v>
      </c>
      <c r="B127" s="355" t="n">
        <v>38.003</v>
      </c>
      <c r="C127" s="356" t="n">
        <v>41.888</v>
      </c>
      <c r="D127" s="355" t="n">
        <v>36.885</v>
      </c>
      <c r="E127" s="356" t="n">
        <v>39.398</v>
      </c>
      <c r="F127" s="355" t="n">
        <v>39.158</v>
      </c>
      <c r="G127" s="356" t="n">
        <v>38.003</v>
      </c>
      <c r="H127" s="355"/>
      <c r="I127" s="356" t="n">
        <v>44.4375</v>
      </c>
      <c r="J127" s="355"/>
      <c r="K127" s="356"/>
      <c r="L127" s="355"/>
      <c r="M127" s="356"/>
      <c r="N127" s="355"/>
      <c r="O127" s="356"/>
      <c r="Q127" s="355"/>
      <c r="R127" s="356" t="n">
        <v>25.3700670950278</v>
      </c>
      <c r="S127" s="357"/>
      <c r="T127" s="356"/>
      <c r="U127" s="358"/>
      <c r="V127" s="359"/>
      <c r="W127" s="358"/>
      <c r="X127" s="356"/>
      <c r="Y127" s="357"/>
      <c r="Z127" s="360"/>
      <c r="AB127" s="357"/>
      <c r="AC127" s="356"/>
      <c r="AD127" s="357"/>
      <c r="AE127" s="356"/>
      <c r="AF127" s="357"/>
      <c r="AG127" s="356"/>
      <c r="AI127" s="1"/>
      <c r="AJ127" s="15"/>
    </row>
    <row r="128" customFormat="false" ht="12.75" hidden="false" customHeight="false" outlineLevel="0" collapsed="false">
      <c r="A128" s="1" t="n">
        <v>40787</v>
      </c>
      <c r="B128" s="355" t="n">
        <v>34.073</v>
      </c>
      <c r="C128" s="356" t="n">
        <v>38.4</v>
      </c>
      <c r="D128" s="355" t="n">
        <v>33.645</v>
      </c>
      <c r="E128" s="356" t="n">
        <v>37.718</v>
      </c>
      <c r="F128" s="355" t="n">
        <v>35.108</v>
      </c>
      <c r="G128" s="356" t="n">
        <v>34.073</v>
      </c>
      <c r="H128" s="355"/>
      <c r="I128" s="356" t="n">
        <v>31.275</v>
      </c>
      <c r="J128" s="355"/>
      <c r="K128" s="356"/>
      <c r="L128" s="355"/>
      <c r="M128" s="356"/>
      <c r="N128" s="355"/>
      <c r="O128" s="356"/>
      <c r="Q128" s="355"/>
      <c r="R128" s="356" t="n">
        <v>25.3454517857761</v>
      </c>
      <c r="S128" s="357"/>
      <c r="T128" s="356"/>
      <c r="U128" s="358"/>
      <c r="V128" s="359"/>
      <c r="W128" s="358"/>
      <c r="X128" s="356"/>
      <c r="Y128" s="357"/>
      <c r="Z128" s="360"/>
      <c r="AB128" s="357"/>
      <c r="AC128" s="356"/>
      <c r="AD128" s="357"/>
      <c r="AE128" s="356"/>
      <c r="AF128" s="357"/>
      <c r="AG128" s="356"/>
      <c r="AI128" s="1"/>
      <c r="AJ128" s="15"/>
    </row>
    <row r="129" customFormat="false" ht="12.75" hidden="false" customHeight="false" outlineLevel="0" collapsed="false">
      <c r="A129" s="1" t="n">
        <v>40817</v>
      </c>
      <c r="B129" s="355" t="n">
        <v>30.765</v>
      </c>
      <c r="C129" s="356" t="n">
        <v>34.635</v>
      </c>
      <c r="D129" s="355" t="n">
        <v>31.425</v>
      </c>
      <c r="E129" s="356" t="n">
        <v>33.083</v>
      </c>
      <c r="F129" s="355" t="n">
        <v>31.92</v>
      </c>
      <c r="G129" s="356" t="n">
        <v>30.765</v>
      </c>
      <c r="H129" s="355"/>
      <c r="I129" s="356" t="n">
        <v>31.6875</v>
      </c>
      <c r="J129" s="355"/>
      <c r="K129" s="356"/>
      <c r="L129" s="355"/>
      <c r="M129" s="356"/>
      <c r="N129" s="355"/>
      <c r="O129" s="356"/>
      <c r="Q129" s="355"/>
      <c r="R129" s="356" t="n">
        <v>25.3653700673707</v>
      </c>
      <c r="S129" s="357"/>
      <c r="T129" s="356"/>
      <c r="U129" s="358"/>
      <c r="V129" s="359"/>
      <c r="W129" s="358"/>
      <c r="X129" s="356"/>
      <c r="Y129" s="357"/>
      <c r="Z129" s="360"/>
      <c r="AB129" s="357"/>
      <c r="AC129" s="356"/>
      <c r="AD129" s="357"/>
      <c r="AE129" s="356"/>
      <c r="AF129" s="357"/>
      <c r="AG129" s="356"/>
      <c r="AI129" s="1"/>
      <c r="AJ129" s="15"/>
    </row>
    <row r="130" customFormat="false" ht="12.75" hidden="false" customHeight="false" outlineLevel="0" collapsed="false">
      <c r="A130" s="1" t="n">
        <v>40848</v>
      </c>
      <c r="B130" s="355" t="n">
        <v>30.301</v>
      </c>
      <c r="C130" s="356" t="n">
        <v>33.173</v>
      </c>
      <c r="D130" s="355" t="n">
        <v>30.06</v>
      </c>
      <c r="E130" s="356" t="n">
        <v>31.635</v>
      </c>
      <c r="F130" s="355" t="n">
        <v>31.995</v>
      </c>
      <c r="G130" s="356" t="n">
        <v>30.301</v>
      </c>
      <c r="H130" s="355"/>
      <c r="I130" s="356" t="n">
        <v>28.6875</v>
      </c>
      <c r="J130" s="355"/>
      <c r="K130" s="356"/>
      <c r="L130" s="355"/>
      <c r="M130" s="356"/>
      <c r="N130" s="355"/>
      <c r="O130" s="356"/>
      <c r="Q130" s="355"/>
      <c r="R130" s="356" t="n">
        <v>27.1099391498355</v>
      </c>
      <c r="S130" s="357"/>
      <c r="T130" s="356"/>
      <c r="U130" s="358"/>
      <c r="V130" s="359"/>
      <c r="W130" s="358"/>
      <c r="X130" s="356"/>
      <c r="Y130" s="357"/>
      <c r="Z130" s="360"/>
      <c r="AB130" s="357"/>
      <c r="AC130" s="356"/>
      <c r="AD130" s="357"/>
      <c r="AE130" s="356"/>
      <c r="AF130" s="357"/>
      <c r="AG130" s="356"/>
      <c r="AI130" s="1"/>
      <c r="AJ130" s="15"/>
    </row>
    <row r="131" customFormat="false" ht="12.75" hidden="false" customHeight="false" outlineLevel="0" collapsed="false">
      <c r="A131" s="1" t="n">
        <v>40878</v>
      </c>
      <c r="B131" s="355" t="n">
        <v>30.3</v>
      </c>
      <c r="C131" s="356" t="n">
        <v>34.103</v>
      </c>
      <c r="D131" s="355" t="n">
        <v>30.923</v>
      </c>
      <c r="E131" s="356" t="n">
        <v>33.248</v>
      </c>
      <c r="F131" s="355" t="n">
        <v>32.235</v>
      </c>
      <c r="G131" s="356" t="n">
        <v>30.3</v>
      </c>
      <c r="H131" s="355"/>
      <c r="I131" s="356" t="n">
        <v>30.525</v>
      </c>
      <c r="J131" s="355"/>
      <c r="K131" s="356"/>
      <c r="L131" s="355"/>
      <c r="M131" s="356"/>
      <c r="N131" s="355"/>
      <c r="O131" s="356"/>
      <c r="Q131" s="355"/>
      <c r="R131" s="356" t="n">
        <v>28.2719450617012</v>
      </c>
      <c r="S131" s="357"/>
      <c r="T131" s="356"/>
      <c r="U131" s="358"/>
      <c r="V131" s="359"/>
      <c r="W131" s="358"/>
      <c r="X131" s="356"/>
      <c r="Y131" s="357"/>
      <c r="Z131" s="360"/>
      <c r="AB131" s="357"/>
      <c r="AC131" s="356"/>
      <c r="AD131" s="357"/>
      <c r="AE131" s="356"/>
      <c r="AF131" s="357"/>
      <c r="AG131" s="356"/>
      <c r="AI131" s="1"/>
      <c r="AJ131" s="15"/>
    </row>
    <row r="132" customFormat="false" ht="12.75" hidden="false" customHeight="false" outlineLevel="0" collapsed="false">
      <c r="A132" s="1" t="n">
        <v>40909</v>
      </c>
      <c r="B132" s="355" t="n">
        <v>30.615</v>
      </c>
      <c r="C132" s="356" t="n">
        <v>35.753</v>
      </c>
      <c r="D132" s="355" t="n">
        <v>32.07</v>
      </c>
      <c r="E132" s="356" t="n">
        <v>33.465</v>
      </c>
      <c r="F132" s="355" t="n">
        <v>32.625</v>
      </c>
      <c r="G132" s="356" t="n">
        <v>30.615</v>
      </c>
      <c r="H132" s="355"/>
      <c r="I132" s="356" t="n">
        <v>23.2125</v>
      </c>
      <c r="J132" s="355"/>
      <c r="K132" s="356"/>
      <c r="L132" s="355"/>
      <c r="M132" s="356"/>
      <c r="N132" s="355"/>
      <c r="O132" s="356"/>
      <c r="Q132" s="355"/>
      <c r="R132" s="356" t="n">
        <v>28.2232647061438</v>
      </c>
      <c r="S132" s="357"/>
      <c r="T132" s="356"/>
      <c r="U132" s="358"/>
      <c r="V132" s="359"/>
      <c r="W132" s="358"/>
      <c r="X132" s="356"/>
      <c r="Y132" s="357"/>
      <c r="Z132" s="360"/>
      <c r="AB132" s="357"/>
      <c r="AC132" s="356"/>
      <c r="AD132" s="357"/>
      <c r="AE132" s="356"/>
      <c r="AF132" s="357"/>
      <c r="AG132" s="356"/>
      <c r="AI132" s="1"/>
      <c r="AJ132" s="15"/>
    </row>
    <row r="133" customFormat="false" ht="12.75" hidden="false" customHeight="false" outlineLevel="0" collapsed="false">
      <c r="A133" s="1" t="n">
        <v>40940</v>
      </c>
      <c r="B133" s="355" t="n">
        <v>30.465</v>
      </c>
      <c r="C133" s="356" t="n">
        <v>35.243</v>
      </c>
      <c r="D133" s="355" t="n">
        <v>31.598</v>
      </c>
      <c r="E133" s="356" t="n">
        <v>33.15</v>
      </c>
      <c r="F133" s="355" t="n">
        <v>32.19</v>
      </c>
      <c r="G133" s="356" t="n">
        <v>30.465</v>
      </c>
      <c r="H133" s="355"/>
      <c r="I133" s="356" t="n">
        <v>24.9</v>
      </c>
      <c r="J133" s="355"/>
      <c r="K133" s="356"/>
      <c r="L133" s="355"/>
      <c r="M133" s="356"/>
      <c r="N133" s="355"/>
      <c r="O133" s="356"/>
      <c r="Q133" s="355"/>
      <c r="R133" s="356" t="n">
        <v>27.3873328808888</v>
      </c>
      <c r="S133" s="357"/>
      <c r="T133" s="356"/>
      <c r="U133" s="358"/>
      <c r="V133" s="359"/>
      <c r="W133" s="358"/>
      <c r="X133" s="356"/>
      <c r="Y133" s="357"/>
      <c r="Z133" s="360"/>
      <c r="AB133" s="357"/>
      <c r="AC133" s="356"/>
      <c r="AD133" s="357"/>
      <c r="AE133" s="356"/>
      <c r="AF133" s="357"/>
      <c r="AG133" s="356"/>
      <c r="AI133" s="1"/>
      <c r="AJ133" s="15"/>
    </row>
    <row r="134" customFormat="false" ht="12.75" hidden="false" customHeight="false" outlineLevel="0" collapsed="false">
      <c r="A134" s="1" t="n">
        <v>40969</v>
      </c>
      <c r="B134" s="355" t="n">
        <v>30.473</v>
      </c>
      <c r="C134" s="356" t="n">
        <v>33.78</v>
      </c>
      <c r="D134" s="355" t="n">
        <v>30.165</v>
      </c>
      <c r="E134" s="356" t="n">
        <v>32.528</v>
      </c>
      <c r="F134" s="355" t="n">
        <v>31.763</v>
      </c>
      <c r="G134" s="356" t="n">
        <v>30.473</v>
      </c>
      <c r="H134" s="355"/>
      <c r="I134" s="356" t="n">
        <v>22.65</v>
      </c>
      <c r="J134" s="355"/>
      <c r="K134" s="356"/>
      <c r="L134" s="355"/>
      <c r="M134" s="356"/>
      <c r="N134" s="355"/>
      <c r="O134" s="356"/>
      <c r="Q134" s="355"/>
      <c r="R134" s="356" t="n">
        <v>26.3103355020356</v>
      </c>
      <c r="S134" s="357"/>
      <c r="T134" s="356"/>
      <c r="U134" s="358"/>
      <c r="V134" s="359"/>
      <c r="W134" s="358"/>
      <c r="X134" s="356"/>
      <c r="Y134" s="357"/>
      <c r="Z134" s="360"/>
      <c r="AB134" s="357"/>
      <c r="AC134" s="356"/>
      <c r="AD134" s="357"/>
      <c r="AE134" s="356"/>
      <c r="AF134" s="357"/>
      <c r="AG134" s="356"/>
      <c r="AI134" s="1"/>
      <c r="AJ134" s="15"/>
    </row>
    <row r="135" customFormat="false" ht="12.75" hidden="false" customHeight="false" outlineLevel="0" collapsed="false">
      <c r="A135" s="1" t="n">
        <v>41000</v>
      </c>
      <c r="B135" s="355" t="n">
        <v>30.323</v>
      </c>
      <c r="C135" s="356" t="n">
        <v>33.878</v>
      </c>
      <c r="D135" s="355" t="n">
        <v>29.22</v>
      </c>
      <c r="E135" s="356" t="n">
        <v>31.905</v>
      </c>
      <c r="F135" s="355" t="n">
        <v>31.62</v>
      </c>
      <c r="G135" s="356" t="n">
        <v>30.323</v>
      </c>
      <c r="H135" s="355"/>
      <c r="I135" s="356" t="n">
        <v>28.125</v>
      </c>
      <c r="J135" s="355"/>
      <c r="K135" s="356"/>
      <c r="L135" s="355"/>
      <c r="M135" s="356"/>
      <c r="N135" s="355"/>
      <c r="O135" s="356"/>
      <c r="Q135" s="355"/>
      <c r="R135" s="356" t="n">
        <v>24.4290141796107</v>
      </c>
      <c r="S135" s="357"/>
      <c r="T135" s="356"/>
      <c r="U135" s="358"/>
      <c r="V135" s="359"/>
      <c r="W135" s="358"/>
      <c r="X135" s="356"/>
      <c r="Y135" s="357"/>
      <c r="Z135" s="360"/>
      <c r="AB135" s="357"/>
      <c r="AC135" s="356"/>
      <c r="AD135" s="357"/>
      <c r="AE135" s="356"/>
      <c r="AF135" s="357"/>
      <c r="AG135" s="356"/>
      <c r="AI135" s="1"/>
      <c r="AJ135" s="15"/>
    </row>
    <row r="136" customFormat="false" ht="12.75" hidden="false" customHeight="false" outlineLevel="0" collapsed="false">
      <c r="A136" s="1" t="n">
        <v>41030</v>
      </c>
      <c r="B136" s="355" t="n">
        <v>30.33</v>
      </c>
      <c r="C136" s="356" t="n">
        <v>32.67</v>
      </c>
      <c r="D136" s="355" t="n">
        <v>28.11</v>
      </c>
      <c r="E136" s="356" t="n">
        <v>31.905</v>
      </c>
      <c r="F136" s="355" t="n">
        <v>31.763</v>
      </c>
      <c r="G136" s="356" t="n">
        <v>30.33</v>
      </c>
      <c r="H136" s="355"/>
      <c r="I136" s="356" t="n">
        <v>28.125</v>
      </c>
      <c r="J136" s="355"/>
      <c r="K136" s="356"/>
      <c r="L136" s="355"/>
      <c r="M136" s="356"/>
      <c r="N136" s="355"/>
      <c r="O136" s="356"/>
      <c r="Q136" s="355"/>
      <c r="R136" s="356" t="n">
        <v>24.4093955060755</v>
      </c>
      <c r="S136" s="357"/>
      <c r="T136" s="356"/>
      <c r="U136" s="358"/>
      <c r="V136" s="359"/>
      <c r="W136" s="358"/>
      <c r="X136" s="356"/>
      <c r="Y136" s="357"/>
      <c r="Z136" s="360"/>
      <c r="AB136" s="357"/>
      <c r="AC136" s="356"/>
      <c r="AD136" s="357"/>
      <c r="AE136" s="356"/>
      <c r="AF136" s="357"/>
      <c r="AG136" s="356"/>
      <c r="AI136" s="1"/>
      <c r="AJ136" s="15"/>
    </row>
    <row r="137" customFormat="false" ht="12.75" hidden="false" customHeight="false" outlineLevel="0" collapsed="false">
      <c r="A137" s="1" t="n">
        <v>41061</v>
      </c>
      <c r="B137" s="355" t="n">
        <v>31.643</v>
      </c>
      <c r="C137" s="356" t="n">
        <v>33.113</v>
      </c>
      <c r="D137" s="355" t="n">
        <v>28.508</v>
      </c>
      <c r="E137" s="356" t="n">
        <v>33.315</v>
      </c>
      <c r="F137" s="355" t="n">
        <v>33.06</v>
      </c>
      <c r="G137" s="356" t="n">
        <v>31.643</v>
      </c>
      <c r="H137" s="355"/>
      <c r="I137" s="356" t="n">
        <v>32.625</v>
      </c>
      <c r="J137" s="355"/>
      <c r="K137" s="356"/>
      <c r="L137" s="355"/>
      <c r="M137" s="356"/>
      <c r="N137" s="355"/>
      <c r="O137" s="356"/>
      <c r="Q137" s="355"/>
      <c r="R137" s="356" t="n">
        <v>24.7116151677311</v>
      </c>
      <c r="S137" s="357"/>
      <c r="T137" s="356"/>
      <c r="U137" s="358"/>
      <c r="V137" s="359"/>
      <c r="W137" s="358"/>
      <c r="X137" s="356"/>
      <c r="Y137" s="357"/>
      <c r="Z137" s="360"/>
      <c r="AB137" s="357"/>
      <c r="AC137" s="356"/>
      <c r="AD137" s="357"/>
      <c r="AE137" s="356"/>
      <c r="AF137" s="357"/>
      <c r="AG137" s="356"/>
      <c r="AI137" s="1"/>
      <c r="AJ137" s="15"/>
    </row>
    <row r="138" customFormat="false" ht="12.75" hidden="false" customHeight="false" outlineLevel="0" collapsed="false">
      <c r="A138" s="1" t="n">
        <v>41091</v>
      </c>
      <c r="B138" s="355" t="n">
        <v>35.873</v>
      </c>
      <c r="C138" s="356" t="n">
        <v>39.878</v>
      </c>
      <c r="D138" s="355" t="n">
        <v>34.32</v>
      </c>
      <c r="E138" s="356" t="n">
        <v>36.443</v>
      </c>
      <c r="F138" s="355" t="n">
        <v>37.095</v>
      </c>
      <c r="G138" s="356" t="n">
        <v>35.873</v>
      </c>
      <c r="H138" s="355"/>
      <c r="I138" s="356" t="n">
        <v>37.875</v>
      </c>
      <c r="J138" s="355"/>
      <c r="K138" s="356"/>
      <c r="L138" s="355"/>
      <c r="M138" s="356"/>
      <c r="N138" s="355"/>
      <c r="O138" s="356"/>
      <c r="Q138" s="355"/>
      <c r="R138" s="356" t="n">
        <v>25.0662688978033</v>
      </c>
      <c r="S138" s="357"/>
      <c r="T138" s="356"/>
      <c r="U138" s="358"/>
      <c r="V138" s="359"/>
      <c r="W138" s="358"/>
      <c r="X138" s="356"/>
      <c r="Y138" s="357"/>
      <c r="Z138" s="360"/>
      <c r="AB138" s="357"/>
      <c r="AC138" s="356"/>
      <c r="AD138" s="357"/>
      <c r="AE138" s="356"/>
      <c r="AF138" s="357"/>
      <c r="AG138" s="356"/>
      <c r="AI138" s="1"/>
      <c r="AJ138" s="15"/>
    </row>
    <row r="139" customFormat="false" ht="12.75" hidden="false" customHeight="false" outlineLevel="0" collapsed="false">
      <c r="A139" s="1" t="n">
        <v>41122</v>
      </c>
      <c r="B139" s="355" t="n">
        <v>37.77</v>
      </c>
      <c r="C139" s="356" t="n">
        <v>42.315</v>
      </c>
      <c r="D139" s="355" t="n">
        <v>36.863</v>
      </c>
      <c r="E139" s="356" t="n">
        <v>39.263</v>
      </c>
      <c r="F139" s="355" t="n">
        <v>38.903</v>
      </c>
      <c r="G139" s="356" t="n">
        <v>37.77</v>
      </c>
      <c r="H139" s="355"/>
      <c r="I139" s="356" t="n">
        <v>44.625</v>
      </c>
      <c r="J139" s="355"/>
      <c r="K139" s="356"/>
      <c r="L139" s="355"/>
      <c r="M139" s="356"/>
      <c r="N139" s="355"/>
      <c r="O139" s="356"/>
      <c r="Q139" s="355"/>
      <c r="R139" s="356" t="n">
        <v>25.3700670950278</v>
      </c>
      <c r="S139" s="357"/>
      <c r="T139" s="356"/>
      <c r="U139" s="358"/>
      <c r="V139" s="359"/>
      <c r="W139" s="358"/>
      <c r="X139" s="356"/>
      <c r="Y139" s="357"/>
      <c r="Z139" s="360"/>
      <c r="AB139" s="357"/>
      <c r="AC139" s="356"/>
      <c r="AD139" s="357"/>
      <c r="AE139" s="356"/>
      <c r="AF139" s="357"/>
      <c r="AG139" s="356"/>
      <c r="AI139" s="1"/>
      <c r="AJ139" s="15"/>
    </row>
    <row r="140" customFormat="false" ht="12.75" hidden="false" customHeight="false" outlineLevel="0" collapsed="false">
      <c r="A140" s="1" t="n">
        <v>41153</v>
      </c>
      <c r="B140" s="355" t="n">
        <v>34.125</v>
      </c>
      <c r="C140" s="356" t="n">
        <v>39.03</v>
      </c>
      <c r="D140" s="355" t="n">
        <v>33.847</v>
      </c>
      <c r="E140" s="356" t="n">
        <v>37.695</v>
      </c>
      <c r="F140" s="355" t="n">
        <v>35.153</v>
      </c>
      <c r="G140" s="356" t="n">
        <v>34.125</v>
      </c>
      <c r="H140" s="355"/>
      <c r="I140" s="356" t="n">
        <v>31.4625</v>
      </c>
      <c r="J140" s="355"/>
      <c r="K140" s="356"/>
      <c r="L140" s="355"/>
      <c r="M140" s="356"/>
      <c r="N140" s="355"/>
      <c r="O140" s="356"/>
      <c r="Q140" s="355"/>
      <c r="R140" s="356" t="n">
        <v>25.3454517857761</v>
      </c>
      <c r="S140" s="357"/>
      <c r="T140" s="356"/>
      <c r="U140" s="358"/>
      <c r="V140" s="359"/>
      <c r="W140" s="358"/>
      <c r="X140" s="356"/>
      <c r="Y140" s="357"/>
      <c r="Z140" s="360"/>
      <c r="AB140" s="357"/>
      <c r="AC140" s="356"/>
      <c r="AD140" s="357"/>
      <c r="AE140" s="356"/>
      <c r="AF140" s="357"/>
      <c r="AG140" s="356"/>
      <c r="AI140" s="1"/>
      <c r="AJ140" s="15"/>
    </row>
    <row r="141" customFormat="false" ht="12.75" hidden="false" customHeight="false" outlineLevel="0" collapsed="false">
      <c r="A141" s="1" t="n">
        <v>41183</v>
      </c>
      <c r="B141" s="355" t="n">
        <v>31.065</v>
      </c>
      <c r="C141" s="356" t="n">
        <v>35.49</v>
      </c>
      <c r="D141" s="355" t="n">
        <v>31.785</v>
      </c>
      <c r="E141" s="356" t="n">
        <v>33.398</v>
      </c>
      <c r="F141" s="355" t="n">
        <v>32.205</v>
      </c>
      <c r="G141" s="356" t="n">
        <v>31.065</v>
      </c>
      <c r="H141" s="355"/>
      <c r="I141" s="356" t="n">
        <v>31.875</v>
      </c>
      <c r="J141" s="355"/>
      <c r="K141" s="356"/>
      <c r="L141" s="355"/>
      <c r="M141" s="356"/>
      <c r="N141" s="355"/>
      <c r="O141" s="356"/>
      <c r="Q141" s="355"/>
      <c r="R141" s="356" t="n">
        <v>25.3653700673707</v>
      </c>
      <c r="S141" s="357"/>
      <c r="T141" s="356"/>
      <c r="U141" s="358"/>
      <c r="V141" s="359"/>
      <c r="W141" s="358"/>
      <c r="X141" s="356"/>
      <c r="Y141" s="357"/>
      <c r="Z141" s="360"/>
      <c r="AB141" s="357"/>
      <c r="AC141" s="356"/>
      <c r="AD141" s="357"/>
      <c r="AE141" s="356"/>
      <c r="AF141" s="357"/>
      <c r="AG141" s="356"/>
      <c r="AI141" s="1"/>
      <c r="AJ141" s="15"/>
    </row>
    <row r="142" customFormat="false" ht="12.75" hidden="false" customHeight="false" outlineLevel="0" collapsed="false">
      <c r="A142" s="1" t="n">
        <v>41214</v>
      </c>
      <c r="B142" s="355" t="n">
        <v>30.63</v>
      </c>
      <c r="C142" s="356" t="n">
        <v>34.11</v>
      </c>
      <c r="D142" s="355" t="n">
        <v>30.518</v>
      </c>
      <c r="E142" s="356" t="n">
        <v>31.995</v>
      </c>
      <c r="F142" s="355" t="n">
        <v>32.28</v>
      </c>
      <c r="G142" s="356" t="n">
        <v>30.63</v>
      </c>
      <c r="H142" s="355"/>
      <c r="I142" s="356" t="n">
        <v>28.875</v>
      </c>
      <c r="J142" s="355"/>
      <c r="K142" s="356"/>
      <c r="L142" s="355"/>
      <c r="M142" s="356"/>
      <c r="N142" s="355"/>
      <c r="O142" s="356"/>
      <c r="Q142" s="355"/>
      <c r="R142" s="356" t="n">
        <v>27.1099391498355</v>
      </c>
      <c r="S142" s="357"/>
      <c r="T142" s="356"/>
      <c r="U142" s="358"/>
      <c r="V142" s="359"/>
      <c r="W142" s="358"/>
      <c r="X142" s="356"/>
      <c r="Y142" s="357"/>
      <c r="Z142" s="360"/>
      <c r="AB142" s="357"/>
      <c r="AC142" s="356"/>
      <c r="AD142" s="357"/>
      <c r="AE142" s="356"/>
      <c r="AF142" s="357"/>
      <c r="AG142" s="356"/>
      <c r="AI142" s="1"/>
      <c r="AJ142" s="15"/>
    </row>
    <row r="143" customFormat="false" ht="12.75" hidden="false" customHeight="false" outlineLevel="0" collapsed="false">
      <c r="A143" s="1" t="n">
        <v>41244</v>
      </c>
      <c r="B143" s="355" t="n">
        <v>30.63</v>
      </c>
      <c r="C143" s="356" t="n">
        <v>34.988</v>
      </c>
      <c r="D143" s="355" t="n">
        <v>31.313</v>
      </c>
      <c r="E143" s="356" t="n">
        <v>33.563</v>
      </c>
      <c r="F143" s="355" t="n">
        <v>32.498</v>
      </c>
      <c r="G143" s="356" t="n">
        <v>30.63</v>
      </c>
      <c r="H143" s="355"/>
      <c r="I143" s="356" t="n">
        <v>30.7125</v>
      </c>
      <c r="J143" s="355"/>
      <c r="K143" s="356"/>
      <c r="L143" s="355"/>
      <c r="M143" s="356"/>
      <c r="N143" s="355"/>
      <c r="O143" s="356"/>
      <c r="Q143" s="355"/>
      <c r="R143" s="356" t="n">
        <v>28.2719450617012</v>
      </c>
      <c r="S143" s="357"/>
      <c r="T143" s="356"/>
      <c r="U143" s="358"/>
      <c r="V143" s="359"/>
      <c r="W143" s="358"/>
      <c r="X143" s="356"/>
      <c r="Y143" s="357"/>
      <c r="Z143" s="360"/>
      <c r="AB143" s="357"/>
      <c r="AC143" s="356"/>
      <c r="AD143" s="357"/>
      <c r="AE143" s="356"/>
      <c r="AF143" s="357"/>
      <c r="AG143" s="356"/>
      <c r="AI143" s="1"/>
      <c r="AJ143" s="15"/>
    </row>
    <row r="144" customFormat="false" ht="12.75" hidden="false" customHeight="false" outlineLevel="0" collapsed="false">
      <c r="A144" s="1" t="n">
        <v>41275</v>
      </c>
      <c r="B144" s="355" t="n">
        <v>30.825</v>
      </c>
      <c r="C144" s="356" t="n">
        <v>36.578</v>
      </c>
      <c r="D144" s="355" t="n">
        <v>32.453</v>
      </c>
      <c r="E144" s="356" t="n">
        <v>33.72</v>
      </c>
      <c r="F144" s="355" t="n">
        <v>32.805</v>
      </c>
      <c r="G144" s="356" t="n">
        <v>30.825</v>
      </c>
      <c r="H144" s="355"/>
      <c r="I144" s="356" t="n">
        <v>23.775</v>
      </c>
      <c r="J144" s="355"/>
      <c r="K144" s="356"/>
      <c r="L144" s="355"/>
      <c r="M144" s="356"/>
      <c r="N144" s="355"/>
      <c r="O144" s="356"/>
      <c r="Q144" s="355"/>
      <c r="R144" s="356" t="n">
        <v>28.2232647061438</v>
      </c>
      <c r="S144" s="357"/>
      <c r="T144" s="356"/>
      <c r="U144" s="358"/>
      <c r="V144" s="359"/>
      <c r="W144" s="358"/>
      <c r="X144" s="356"/>
      <c r="Y144" s="357"/>
      <c r="Z144" s="360"/>
      <c r="AB144" s="357"/>
      <c r="AC144" s="356"/>
      <c r="AD144" s="357"/>
      <c r="AE144" s="356"/>
      <c r="AF144" s="357"/>
      <c r="AG144" s="356"/>
      <c r="AI144" s="1"/>
      <c r="AJ144" s="15"/>
    </row>
    <row r="145" customFormat="false" ht="12.75" hidden="false" customHeight="false" outlineLevel="0" collapsed="false">
      <c r="A145" s="1" t="n">
        <v>41306</v>
      </c>
      <c r="B145" s="355" t="n">
        <v>30.683</v>
      </c>
      <c r="C145" s="356" t="n">
        <v>36.053</v>
      </c>
      <c r="D145" s="355" t="n">
        <v>31.973</v>
      </c>
      <c r="E145" s="356" t="n">
        <v>33.405</v>
      </c>
      <c r="F145" s="355" t="n">
        <v>32.37</v>
      </c>
      <c r="G145" s="356" t="n">
        <v>30.683</v>
      </c>
      <c r="H145" s="355"/>
      <c r="I145" s="356" t="n">
        <v>25.4625</v>
      </c>
      <c r="J145" s="355"/>
      <c r="K145" s="356"/>
      <c r="L145" s="355"/>
      <c r="M145" s="356"/>
      <c r="N145" s="355"/>
      <c r="O145" s="356"/>
      <c r="Q145" s="355"/>
      <c r="R145" s="356" t="n">
        <v>27.3873328808888</v>
      </c>
      <c r="S145" s="357"/>
      <c r="T145" s="356"/>
      <c r="U145" s="358"/>
      <c r="V145" s="359"/>
      <c r="W145" s="358"/>
      <c r="X145" s="356"/>
      <c r="Y145" s="357"/>
      <c r="Z145" s="360"/>
      <c r="AB145" s="357"/>
      <c r="AC145" s="356"/>
      <c r="AD145" s="357"/>
      <c r="AE145" s="356"/>
      <c r="AF145" s="357"/>
      <c r="AG145" s="356"/>
      <c r="AI145" s="1"/>
      <c r="AJ145" s="15"/>
    </row>
    <row r="146" customFormat="false" ht="12.75" hidden="false" customHeight="false" outlineLevel="0" collapsed="false">
      <c r="A146" s="1" t="n">
        <v>41334</v>
      </c>
      <c r="B146" s="355" t="n">
        <v>30.683</v>
      </c>
      <c r="C146" s="356" t="n">
        <v>34.56</v>
      </c>
      <c r="D146" s="355" t="n">
        <v>30.525</v>
      </c>
      <c r="E146" s="356" t="n">
        <v>32.775</v>
      </c>
      <c r="F146" s="355" t="n">
        <v>31.943</v>
      </c>
      <c r="G146" s="356" t="n">
        <v>30.683</v>
      </c>
      <c r="H146" s="355"/>
      <c r="I146" s="356" t="n">
        <v>23.2125</v>
      </c>
      <c r="J146" s="355"/>
      <c r="K146" s="356"/>
      <c r="L146" s="355"/>
      <c r="M146" s="356"/>
      <c r="N146" s="355"/>
      <c r="O146" s="356"/>
      <c r="Q146" s="355"/>
      <c r="R146" s="356" t="n">
        <v>26.3103355020356</v>
      </c>
      <c r="S146" s="357"/>
      <c r="T146" s="356"/>
      <c r="U146" s="358"/>
      <c r="V146" s="359"/>
      <c r="W146" s="358"/>
      <c r="X146" s="356"/>
      <c r="Y146" s="357"/>
      <c r="Z146" s="360"/>
      <c r="AB146" s="357"/>
      <c r="AC146" s="356"/>
      <c r="AD146" s="357"/>
      <c r="AE146" s="356"/>
      <c r="AF146" s="357"/>
      <c r="AG146" s="356"/>
      <c r="AI146" s="1"/>
      <c r="AJ146" s="15"/>
    </row>
    <row r="147" customFormat="false" ht="12.75" hidden="false" customHeight="false" outlineLevel="0" collapsed="false">
      <c r="A147" s="1" t="n">
        <v>41365</v>
      </c>
      <c r="B147" s="355" t="n">
        <v>30.54</v>
      </c>
      <c r="C147" s="356" t="n">
        <v>34.658</v>
      </c>
      <c r="D147" s="355" t="n">
        <v>29.565</v>
      </c>
      <c r="E147" s="356" t="n">
        <v>32.153</v>
      </c>
      <c r="F147" s="355" t="n">
        <v>31.8</v>
      </c>
      <c r="G147" s="356" t="n">
        <v>30.54</v>
      </c>
      <c r="H147" s="355"/>
      <c r="I147" s="356" t="n">
        <v>28.6875</v>
      </c>
      <c r="J147" s="355"/>
      <c r="K147" s="356"/>
      <c r="L147" s="355"/>
      <c r="M147" s="356"/>
      <c r="N147" s="355"/>
      <c r="O147" s="356"/>
      <c r="Q147" s="355"/>
      <c r="R147" s="356" t="n">
        <v>24.4290141796107</v>
      </c>
      <c r="S147" s="357"/>
      <c r="T147" s="356"/>
      <c r="U147" s="358"/>
      <c r="V147" s="359"/>
      <c r="W147" s="358"/>
      <c r="X147" s="356"/>
      <c r="Y147" s="357"/>
      <c r="Z147" s="360"/>
      <c r="AB147" s="357"/>
      <c r="AC147" s="356"/>
      <c r="AD147" s="357"/>
      <c r="AE147" s="356"/>
      <c r="AF147" s="357"/>
      <c r="AG147" s="356"/>
      <c r="AI147" s="1"/>
      <c r="AJ147" s="15"/>
    </row>
    <row r="148" customFormat="false" ht="12.75" hidden="false" customHeight="false" outlineLevel="0" collapsed="false">
      <c r="A148" s="1" t="n">
        <v>41395</v>
      </c>
      <c r="B148" s="355" t="n">
        <v>30.54</v>
      </c>
      <c r="C148" s="356" t="n">
        <v>33.42</v>
      </c>
      <c r="D148" s="355" t="n">
        <v>28.44</v>
      </c>
      <c r="E148" s="356" t="n">
        <v>32.153</v>
      </c>
      <c r="F148" s="355" t="n">
        <v>31.943</v>
      </c>
      <c r="G148" s="356" t="n">
        <v>30.54</v>
      </c>
      <c r="H148" s="355"/>
      <c r="I148" s="356" t="n">
        <v>28.6875</v>
      </c>
      <c r="J148" s="355"/>
      <c r="K148" s="356"/>
      <c r="L148" s="355"/>
      <c r="M148" s="356"/>
      <c r="N148" s="355"/>
      <c r="O148" s="356"/>
      <c r="Q148" s="355"/>
      <c r="R148" s="356" t="n">
        <v>24.4093955060755</v>
      </c>
      <c r="S148" s="357"/>
      <c r="T148" s="356"/>
      <c r="U148" s="358"/>
      <c r="V148" s="359"/>
      <c r="W148" s="358"/>
      <c r="X148" s="356"/>
      <c r="Y148" s="357"/>
      <c r="Z148" s="360"/>
      <c r="AB148" s="357"/>
      <c r="AC148" s="356"/>
      <c r="AD148" s="357"/>
      <c r="AE148" s="356"/>
      <c r="AF148" s="357"/>
      <c r="AG148" s="356"/>
      <c r="AI148" s="1"/>
      <c r="AJ148" s="15"/>
    </row>
    <row r="149" customFormat="false" ht="12.75" hidden="false" customHeight="false" outlineLevel="0" collapsed="false">
      <c r="A149" s="1" t="n">
        <v>41426</v>
      </c>
      <c r="B149" s="355" t="n">
        <v>31.868</v>
      </c>
      <c r="C149" s="356" t="n">
        <v>33.878</v>
      </c>
      <c r="D149" s="355" t="n">
        <v>28.845</v>
      </c>
      <c r="E149" s="356" t="n">
        <v>33.57</v>
      </c>
      <c r="F149" s="355" t="n">
        <v>33.248</v>
      </c>
      <c r="G149" s="356" t="n">
        <v>31.868</v>
      </c>
      <c r="H149" s="355"/>
      <c r="I149" s="356" t="n">
        <v>33.1875</v>
      </c>
      <c r="J149" s="355"/>
      <c r="K149" s="356"/>
      <c r="L149" s="355"/>
      <c r="M149" s="356"/>
      <c r="N149" s="355"/>
      <c r="O149" s="356"/>
      <c r="Q149" s="355"/>
      <c r="R149" s="356" t="n">
        <v>24.7116151677311</v>
      </c>
      <c r="S149" s="357"/>
      <c r="T149" s="356"/>
      <c r="U149" s="358"/>
      <c r="V149" s="359"/>
      <c r="W149" s="358"/>
      <c r="X149" s="356"/>
      <c r="Y149" s="357"/>
      <c r="Z149" s="360"/>
      <c r="AB149" s="357"/>
      <c r="AC149" s="356"/>
      <c r="AD149" s="357"/>
      <c r="AE149" s="356"/>
      <c r="AF149" s="357"/>
      <c r="AG149" s="356"/>
      <c r="AI149" s="1"/>
      <c r="AJ149" s="15"/>
    </row>
    <row r="150" customFormat="false" ht="12.75" hidden="false" customHeight="false" outlineLevel="0" collapsed="false">
      <c r="A150" s="1" t="n">
        <v>41456</v>
      </c>
      <c r="B150" s="355" t="n">
        <v>36.128</v>
      </c>
      <c r="C150" s="356" t="n">
        <v>40.8</v>
      </c>
      <c r="D150" s="355" t="n">
        <v>34.725</v>
      </c>
      <c r="E150" s="356" t="n">
        <v>36.728</v>
      </c>
      <c r="F150" s="355" t="n">
        <v>37.305</v>
      </c>
      <c r="G150" s="356" t="n">
        <v>36.128</v>
      </c>
      <c r="H150" s="355"/>
      <c r="I150" s="356" t="n">
        <v>38.4375</v>
      </c>
      <c r="J150" s="355"/>
      <c r="K150" s="356"/>
      <c r="L150" s="355"/>
      <c r="M150" s="356"/>
      <c r="N150" s="355"/>
      <c r="O150" s="356"/>
      <c r="Q150" s="355"/>
      <c r="R150" s="356" t="n">
        <v>25.0662688978033</v>
      </c>
      <c r="S150" s="357"/>
      <c r="T150" s="356"/>
      <c r="U150" s="358"/>
      <c r="V150" s="359"/>
      <c r="W150" s="358"/>
      <c r="X150" s="356"/>
      <c r="Y150" s="357"/>
      <c r="Z150" s="360"/>
      <c r="AB150" s="357"/>
      <c r="AC150" s="356"/>
      <c r="AD150" s="357"/>
      <c r="AE150" s="356"/>
      <c r="AF150" s="357"/>
      <c r="AG150" s="356"/>
      <c r="AI150" s="1"/>
      <c r="AJ150" s="15"/>
    </row>
    <row r="151" customFormat="false" ht="12.75" hidden="false" customHeight="false" outlineLevel="0" collapsed="false">
      <c r="A151" s="1" t="n">
        <v>41487</v>
      </c>
      <c r="B151" s="355" t="n">
        <v>38.04</v>
      </c>
      <c r="C151" s="356" t="n">
        <v>43.29</v>
      </c>
      <c r="D151" s="355" t="n">
        <v>37.305</v>
      </c>
      <c r="E151" s="356" t="n">
        <v>39.563</v>
      </c>
      <c r="F151" s="355" t="n">
        <v>39.12</v>
      </c>
      <c r="G151" s="356" t="n">
        <v>38.04</v>
      </c>
      <c r="H151" s="355"/>
      <c r="I151" s="356" t="n">
        <v>45.1875</v>
      </c>
      <c r="J151" s="355"/>
      <c r="K151" s="356"/>
      <c r="L151" s="355"/>
      <c r="M151" s="356"/>
      <c r="N151" s="355"/>
      <c r="O151" s="356"/>
      <c r="Q151" s="355"/>
      <c r="R151" s="356" t="n">
        <v>25.3700670950278</v>
      </c>
      <c r="S151" s="357"/>
      <c r="T151" s="356"/>
      <c r="U151" s="358"/>
      <c r="V151" s="359"/>
      <c r="W151" s="358"/>
      <c r="X151" s="356"/>
      <c r="Y151" s="357"/>
      <c r="Z151" s="360"/>
      <c r="AB151" s="357"/>
      <c r="AC151" s="356"/>
      <c r="AD151" s="357"/>
      <c r="AE151" s="356"/>
      <c r="AF151" s="357"/>
      <c r="AG151" s="356"/>
      <c r="AI151" s="1"/>
      <c r="AJ151" s="15"/>
    </row>
    <row r="152" customFormat="false" ht="12.75" hidden="false" customHeight="false" outlineLevel="0" collapsed="false">
      <c r="A152" s="1" t="n">
        <v>41518</v>
      </c>
      <c r="B152" s="355" t="n">
        <v>34.365</v>
      </c>
      <c r="C152" s="356" t="n">
        <v>39.93</v>
      </c>
      <c r="D152" s="355" t="n">
        <v>34.253</v>
      </c>
      <c r="E152" s="356" t="n">
        <v>37.988</v>
      </c>
      <c r="F152" s="355" t="n">
        <v>35.355</v>
      </c>
      <c r="G152" s="356" t="n">
        <v>34.365</v>
      </c>
      <c r="H152" s="355"/>
      <c r="I152" s="356" t="n">
        <v>31.65</v>
      </c>
      <c r="J152" s="355"/>
      <c r="K152" s="356"/>
      <c r="L152" s="355"/>
      <c r="M152" s="356"/>
      <c r="N152" s="355"/>
      <c r="O152" s="356"/>
      <c r="Q152" s="355"/>
      <c r="R152" s="356" t="n">
        <v>25.3454517857761</v>
      </c>
      <c r="S152" s="357"/>
      <c r="T152" s="356"/>
      <c r="U152" s="358"/>
      <c r="V152" s="359"/>
      <c r="W152" s="358"/>
      <c r="X152" s="356"/>
      <c r="Y152" s="357"/>
      <c r="Z152" s="360"/>
      <c r="AB152" s="357"/>
      <c r="AC152" s="356"/>
      <c r="AD152" s="357"/>
      <c r="AE152" s="356"/>
      <c r="AF152" s="357"/>
      <c r="AG152" s="356"/>
      <c r="AI152" s="1"/>
      <c r="AJ152" s="15"/>
    </row>
    <row r="153" customFormat="false" ht="12.75" hidden="false" customHeight="false" outlineLevel="0" collapsed="false">
      <c r="A153" s="1" t="n">
        <v>41548</v>
      </c>
      <c r="B153" s="355" t="n">
        <v>31.283</v>
      </c>
      <c r="C153" s="356" t="n">
        <v>36.3</v>
      </c>
      <c r="D153" s="355" t="n">
        <v>32.16</v>
      </c>
      <c r="E153" s="356" t="n">
        <v>33.66</v>
      </c>
      <c r="F153" s="355" t="n">
        <v>32.385</v>
      </c>
      <c r="G153" s="356" t="n">
        <v>31.283</v>
      </c>
      <c r="H153" s="355"/>
      <c r="I153" s="356" t="n">
        <v>32.4375</v>
      </c>
      <c r="J153" s="355"/>
      <c r="K153" s="356"/>
      <c r="L153" s="355"/>
      <c r="M153" s="356"/>
      <c r="N153" s="355"/>
      <c r="O153" s="356"/>
      <c r="Q153" s="355"/>
      <c r="R153" s="356" t="n">
        <v>25.3653700673707</v>
      </c>
      <c r="S153" s="357"/>
      <c r="T153" s="356"/>
      <c r="U153" s="358"/>
      <c r="V153" s="359"/>
      <c r="W153" s="358"/>
      <c r="X153" s="356"/>
      <c r="Y153" s="357"/>
      <c r="Z153" s="360"/>
      <c r="AB153" s="357"/>
      <c r="AC153" s="356"/>
      <c r="AD153" s="357"/>
      <c r="AE153" s="356"/>
      <c r="AF153" s="357"/>
      <c r="AG153" s="356"/>
      <c r="AI153" s="1"/>
      <c r="AJ153" s="15"/>
    </row>
    <row r="154" customFormat="false" ht="12.75" hidden="false" customHeight="false" outlineLevel="0" collapsed="false">
      <c r="A154" s="1" t="n">
        <v>41579</v>
      </c>
      <c r="B154" s="355" t="n">
        <v>30.848</v>
      </c>
      <c r="C154" s="356" t="n">
        <v>34.89</v>
      </c>
      <c r="D154" s="355" t="n">
        <v>30.878</v>
      </c>
      <c r="E154" s="356" t="n">
        <v>32.25</v>
      </c>
      <c r="F154" s="355" t="n">
        <v>32.46</v>
      </c>
      <c r="G154" s="356" t="n">
        <v>30.848</v>
      </c>
      <c r="H154" s="355"/>
      <c r="I154" s="356" t="n">
        <v>29.4375</v>
      </c>
      <c r="J154" s="355"/>
      <c r="K154" s="356"/>
      <c r="L154" s="355"/>
      <c r="M154" s="356"/>
      <c r="N154" s="355"/>
      <c r="O154" s="356"/>
      <c r="Q154" s="355"/>
      <c r="R154" s="356" t="n">
        <v>27.1099391498355</v>
      </c>
      <c r="S154" s="357"/>
      <c r="T154" s="356"/>
      <c r="U154" s="358"/>
      <c r="V154" s="359"/>
      <c r="W154" s="358"/>
      <c r="X154" s="356"/>
      <c r="Y154" s="357"/>
      <c r="Z154" s="360"/>
      <c r="AB154" s="357"/>
      <c r="AC154" s="356"/>
      <c r="AD154" s="357"/>
      <c r="AE154" s="356"/>
      <c r="AF154" s="357"/>
      <c r="AG154" s="356"/>
      <c r="AI154" s="1"/>
      <c r="AJ154" s="15"/>
    </row>
    <row r="155" customFormat="false" ht="12.75" hidden="false" customHeight="false" outlineLevel="0" collapsed="false">
      <c r="A155" s="1" t="n">
        <v>41609</v>
      </c>
      <c r="B155" s="355" t="n">
        <v>30.848</v>
      </c>
      <c r="C155" s="356" t="n">
        <v>35.79</v>
      </c>
      <c r="D155" s="355" t="n">
        <v>31.688</v>
      </c>
      <c r="E155" s="356" t="n">
        <v>33.818</v>
      </c>
      <c r="F155" s="355" t="n">
        <v>32.678</v>
      </c>
      <c r="G155" s="356" t="n">
        <v>30.848</v>
      </c>
      <c r="H155" s="355"/>
      <c r="I155" s="356" t="n">
        <v>30.9</v>
      </c>
      <c r="J155" s="355"/>
      <c r="K155" s="356"/>
      <c r="L155" s="355"/>
      <c r="M155" s="356"/>
      <c r="N155" s="355"/>
      <c r="O155" s="356"/>
      <c r="Q155" s="355"/>
      <c r="R155" s="356" t="n">
        <v>28.2719450617012</v>
      </c>
      <c r="S155" s="357"/>
      <c r="T155" s="356"/>
      <c r="U155" s="358"/>
      <c r="V155" s="359"/>
      <c r="W155" s="358"/>
      <c r="X155" s="356"/>
      <c r="Y155" s="357"/>
      <c r="Z155" s="360"/>
      <c r="AB155" s="357"/>
      <c r="AC155" s="356"/>
      <c r="AD155" s="357"/>
      <c r="AE155" s="356"/>
      <c r="AF155" s="357"/>
      <c r="AG155" s="356"/>
      <c r="AI155" s="1"/>
      <c r="AJ155" s="15"/>
    </row>
    <row r="156" customFormat="false" ht="12.75" hidden="false" customHeight="false" outlineLevel="0" collapsed="false">
      <c r="A156" s="1" t="n">
        <v>41640</v>
      </c>
      <c r="B156" s="355" t="n">
        <v>31.043</v>
      </c>
      <c r="C156" s="356" t="n">
        <v>37.403</v>
      </c>
      <c r="D156" s="355" t="n">
        <v>32.835</v>
      </c>
      <c r="E156" s="356" t="n">
        <v>33.975</v>
      </c>
      <c r="F156" s="355" t="n">
        <v>32.985</v>
      </c>
      <c r="G156" s="356" t="n">
        <v>31.043</v>
      </c>
      <c r="H156" s="355"/>
      <c r="I156" s="356" t="n">
        <v>24.3375</v>
      </c>
      <c r="J156" s="355"/>
      <c r="K156" s="356"/>
      <c r="L156" s="355"/>
      <c r="M156" s="356"/>
      <c r="N156" s="355"/>
      <c r="O156" s="356"/>
      <c r="Q156" s="355"/>
      <c r="R156" s="356" t="n">
        <v>28.2232647061438</v>
      </c>
      <c r="S156" s="357"/>
      <c r="T156" s="356"/>
      <c r="U156" s="358"/>
      <c r="V156" s="359"/>
      <c r="W156" s="358"/>
      <c r="X156" s="356"/>
      <c r="Y156" s="357"/>
      <c r="Z156" s="360"/>
      <c r="AB156" s="357"/>
      <c r="AC156" s="356"/>
      <c r="AD156" s="357"/>
      <c r="AE156" s="356"/>
      <c r="AF156" s="357"/>
      <c r="AG156" s="356"/>
      <c r="AI156" s="1"/>
      <c r="AJ156" s="15"/>
    </row>
    <row r="157" customFormat="false" ht="12.75" hidden="false" customHeight="false" outlineLevel="0" collapsed="false">
      <c r="A157" s="1" t="n">
        <v>41671</v>
      </c>
      <c r="B157" s="355" t="n">
        <v>30.9</v>
      </c>
      <c r="C157" s="356" t="n">
        <v>36.87</v>
      </c>
      <c r="D157" s="355" t="n">
        <v>32.347</v>
      </c>
      <c r="E157" s="356" t="n">
        <v>33.66</v>
      </c>
      <c r="F157" s="355" t="n">
        <v>32.55</v>
      </c>
      <c r="G157" s="356" t="n">
        <v>30.9</v>
      </c>
      <c r="H157" s="355"/>
      <c r="I157" s="356" t="n">
        <v>26.025</v>
      </c>
      <c r="J157" s="355"/>
      <c r="K157" s="356"/>
      <c r="L157" s="355"/>
      <c r="M157" s="356"/>
      <c r="N157" s="355"/>
      <c r="O157" s="356"/>
      <c r="Q157" s="355"/>
      <c r="R157" s="356" t="n">
        <v>27.3873328808888</v>
      </c>
      <c r="S157" s="357"/>
      <c r="T157" s="356"/>
      <c r="U157" s="358"/>
      <c r="V157" s="359"/>
      <c r="W157" s="358"/>
      <c r="X157" s="356"/>
      <c r="Y157" s="357"/>
      <c r="Z157" s="360"/>
      <c r="AB157" s="357"/>
      <c r="AC157" s="356"/>
      <c r="AD157" s="357"/>
      <c r="AE157" s="356"/>
      <c r="AF157" s="357"/>
      <c r="AG157" s="356"/>
      <c r="AI157" s="1"/>
      <c r="AJ157" s="15"/>
    </row>
    <row r="158" customFormat="false" ht="12.75" hidden="false" customHeight="false" outlineLevel="0" collapsed="false">
      <c r="A158" s="1" t="n">
        <v>41699</v>
      </c>
      <c r="B158" s="355" t="n">
        <v>30.9</v>
      </c>
      <c r="C158" s="356" t="n">
        <v>35.333</v>
      </c>
      <c r="D158" s="355" t="n">
        <v>30.885</v>
      </c>
      <c r="E158" s="356" t="n">
        <v>33.03</v>
      </c>
      <c r="F158" s="355" t="n">
        <v>32.115</v>
      </c>
      <c r="G158" s="356" t="n">
        <v>30.9</v>
      </c>
      <c r="H158" s="355"/>
      <c r="I158" s="356" t="n">
        <v>23.775</v>
      </c>
      <c r="J158" s="355"/>
      <c r="K158" s="356"/>
      <c r="L158" s="355"/>
      <c r="M158" s="356"/>
      <c r="N158" s="355"/>
      <c r="O158" s="356"/>
      <c r="Q158" s="355"/>
      <c r="R158" s="356" t="n">
        <v>26.3103355020356</v>
      </c>
      <c r="S158" s="357"/>
      <c r="T158" s="356"/>
      <c r="U158" s="358"/>
      <c r="V158" s="359"/>
      <c r="W158" s="358"/>
      <c r="X158" s="356"/>
      <c r="Y158" s="357"/>
      <c r="Z158" s="360"/>
      <c r="AB158" s="357"/>
      <c r="AC158" s="356"/>
      <c r="AD158" s="357"/>
      <c r="AE158" s="356"/>
      <c r="AF158" s="357"/>
      <c r="AG158" s="356"/>
      <c r="AI158" s="1"/>
      <c r="AJ158" s="15"/>
    </row>
    <row r="159" customFormat="false" ht="12.75" hidden="false" customHeight="false" outlineLevel="0" collapsed="false">
      <c r="A159" s="1" t="n">
        <v>41730</v>
      </c>
      <c r="B159" s="355" t="n">
        <v>30.75</v>
      </c>
      <c r="C159" s="356" t="n">
        <v>35.438</v>
      </c>
      <c r="D159" s="355" t="n">
        <v>29.91</v>
      </c>
      <c r="E159" s="356" t="n">
        <v>32.393</v>
      </c>
      <c r="F159" s="355" t="n">
        <v>31.973</v>
      </c>
      <c r="G159" s="356" t="n">
        <v>30.75</v>
      </c>
      <c r="H159" s="355"/>
      <c r="I159" s="356" t="n">
        <v>29.25</v>
      </c>
      <c r="J159" s="355"/>
      <c r="K159" s="356"/>
      <c r="L159" s="355"/>
      <c r="M159" s="356"/>
      <c r="N159" s="355"/>
      <c r="O159" s="356"/>
      <c r="Q159" s="355"/>
      <c r="R159" s="356" t="n">
        <v>24.4290141796107</v>
      </c>
      <c r="S159" s="357"/>
      <c r="T159" s="356"/>
      <c r="U159" s="358"/>
      <c r="V159" s="359"/>
      <c r="W159" s="358"/>
      <c r="X159" s="356"/>
      <c r="Y159" s="357"/>
      <c r="Z159" s="360"/>
      <c r="AB159" s="357"/>
      <c r="AC159" s="356"/>
      <c r="AD159" s="357"/>
      <c r="AE159" s="356"/>
      <c r="AF159" s="357"/>
      <c r="AG159" s="356"/>
      <c r="AI159" s="1"/>
      <c r="AJ159" s="15"/>
    </row>
    <row r="160" customFormat="false" ht="12.75" hidden="false" customHeight="false" outlineLevel="0" collapsed="false">
      <c r="A160" s="1" t="n">
        <v>41760</v>
      </c>
      <c r="B160" s="355" t="n">
        <v>30.758</v>
      </c>
      <c r="C160" s="356" t="n">
        <v>34.178</v>
      </c>
      <c r="D160" s="355" t="n">
        <v>28.778</v>
      </c>
      <c r="E160" s="356" t="n">
        <v>32.4</v>
      </c>
      <c r="F160" s="355" t="n">
        <v>32.123</v>
      </c>
      <c r="G160" s="356" t="n">
        <v>30.758</v>
      </c>
      <c r="H160" s="355"/>
      <c r="I160" s="356" t="n">
        <v>29.25</v>
      </c>
      <c r="J160" s="355"/>
      <c r="K160" s="356"/>
      <c r="L160" s="355"/>
      <c r="M160" s="356"/>
      <c r="N160" s="355"/>
      <c r="O160" s="356"/>
      <c r="Q160" s="355"/>
      <c r="R160" s="356" t="n">
        <v>24.4093955060755</v>
      </c>
      <c r="S160" s="357"/>
      <c r="T160" s="356"/>
      <c r="U160" s="358"/>
      <c r="V160" s="359"/>
      <c r="W160" s="358"/>
      <c r="X160" s="356"/>
      <c r="Y160" s="357"/>
      <c r="Z160" s="360"/>
      <c r="AB160" s="357"/>
      <c r="AC160" s="356"/>
      <c r="AD160" s="357"/>
      <c r="AE160" s="356"/>
      <c r="AF160" s="357"/>
      <c r="AG160" s="356"/>
      <c r="AI160" s="1"/>
      <c r="AJ160" s="15"/>
    </row>
    <row r="161" customFormat="false" ht="12" hidden="false" customHeight="true" outlineLevel="0" collapsed="false">
      <c r="A161" s="1" t="n">
        <v>41791</v>
      </c>
      <c r="B161" s="355" t="n">
        <v>32.085</v>
      </c>
      <c r="C161" s="356" t="n">
        <v>34.635</v>
      </c>
      <c r="D161" s="355" t="n">
        <v>29.183</v>
      </c>
      <c r="E161" s="356" t="n">
        <v>33.825</v>
      </c>
      <c r="F161" s="355" t="n">
        <v>33.435</v>
      </c>
      <c r="G161" s="356" t="n">
        <v>32.085</v>
      </c>
      <c r="H161" s="355"/>
      <c r="I161" s="356" t="n">
        <v>33.75</v>
      </c>
      <c r="J161" s="355"/>
      <c r="K161" s="356"/>
      <c r="L161" s="355"/>
      <c r="M161" s="356"/>
      <c r="N161" s="355"/>
      <c r="O161" s="356"/>
      <c r="Q161" s="355"/>
      <c r="R161" s="356" t="n">
        <v>24.7116151677311</v>
      </c>
      <c r="S161" s="357"/>
      <c r="T161" s="356"/>
      <c r="U161" s="358"/>
      <c r="V161" s="359"/>
      <c r="W161" s="358"/>
      <c r="X161" s="356"/>
      <c r="Y161" s="357"/>
      <c r="Z161" s="360"/>
      <c r="AB161" s="357"/>
      <c r="AC161" s="356"/>
      <c r="AD161" s="357"/>
      <c r="AE161" s="356"/>
      <c r="AF161" s="357"/>
      <c r="AG161" s="356"/>
      <c r="AI161" s="1"/>
      <c r="AJ161" s="15"/>
    </row>
    <row r="162" customFormat="false" ht="12.75" hidden="false" customHeight="false" outlineLevel="0" collapsed="false">
      <c r="A162" s="1" t="n">
        <v>41821</v>
      </c>
      <c r="B162" s="2" t="n">
        <v>36.375</v>
      </c>
      <c r="C162" s="2" t="n">
        <v>41.715</v>
      </c>
      <c r="D162" s="2" t="n">
        <v>35.13</v>
      </c>
      <c r="E162" s="2" t="n">
        <v>37.005</v>
      </c>
      <c r="F162" s="2" t="n">
        <v>37.515</v>
      </c>
      <c r="G162" s="2" t="n">
        <v>36.375</v>
      </c>
      <c r="I162" s="2" t="n">
        <v>39</v>
      </c>
      <c r="R162" s="2" t="n">
        <v>25.0662688978033</v>
      </c>
    </row>
    <row r="163" customFormat="false" ht="12.75" hidden="false" customHeight="false" outlineLevel="0" collapsed="false">
      <c r="A163" s="1"/>
    </row>
    <row r="164" customFormat="false" ht="12.75" hidden="false" customHeight="false" outlineLevel="0" collapsed="false">
      <c r="A164" s="1"/>
    </row>
    <row r="165" customFormat="false" ht="12.75" hidden="false" customHeight="false" outlineLevel="0" collapsed="false">
      <c r="A165" s="1"/>
    </row>
    <row r="166" customFormat="false" ht="12.75" hidden="false" customHeight="false" outlineLevel="0" collapsed="false">
      <c r="A166" s="1"/>
    </row>
    <row r="167" customFormat="false" ht="12.75" hidden="false" customHeight="false" outlineLevel="0" collapsed="false">
      <c r="A167" s="1"/>
    </row>
    <row r="168" customFormat="false" ht="12.75" hidden="false" customHeight="false" outlineLevel="0" collapsed="false">
      <c r="A168" s="1"/>
    </row>
    <row r="169" customFormat="false" ht="12.75" hidden="false" customHeight="false" outlineLevel="0" collapsed="false">
      <c r="A169" s="1"/>
    </row>
    <row r="170" customFormat="false" ht="12.75" hidden="false" customHeight="false" outlineLevel="0" collapsed="false">
      <c r="A170" s="1"/>
    </row>
    <row r="171" customFormat="false" ht="12.75" hidden="false" customHeight="false" outlineLevel="0" collapsed="false">
      <c r="A171" s="1"/>
    </row>
    <row r="172" customFormat="false" ht="12.75" hidden="false" customHeight="false" outlineLevel="0" collapsed="false">
      <c r="A172" s="1"/>
    </row>
    <row r="173" customFormat="false" ht="12.75" hidden="false" customHeight="false" outlineLevel="0" collapsed="false">
      <c r="A173" s="1"/>
    </row>
    <row r="174" customFormat="false" ht="12.75" hidden="false" customHeight="false" outlineLevel="0" collapsed="false">
      <c r="A174" s="1"/>
    </row>
    <row r="175" customFormat="false" ht="12.75" hidden="false" customHeight="false" outlineLevel="0" collapsed="false">
      <c r="A175" s="1"/>
    </row>
    <row r="176" customFormat="false" ht="12.75" hidden="false" customHeight="false" outlineLevel="0" collapsed="false">
      <c r="A176" s="1"/>
    </row>
    <row r="177" customFormat="false" ht="12.75" hidden="false" customHeight="false" outlineLevel="0" collapsed="false">
      <c r="A177" s="1"/>
    </row>
    <row r="178" customFormat="false" ht="12.75" hidden="false" customHeight="false" outlineLevel="0" collapsed="false">
      <c r="A178" s="1"/>
    </row>
    <row r="179" customFormat="false" ht="12.75" hidden="false" customHeight="false" outlineLevel="0" collapsed="false">
      <c r="A179" s="1"/>
    </row>
    <row r="180" customFormat="false" ht="12.75" hidden="false" customHeight="false" outlineLevel="0" collapsed="false">
      <c r="A180" s="1"/>
    </row>
    <row r="181" customFormat="false" ht="12.75" hidden="false" customHeight="false" outlineLevel="0" collapsed="false">
      <c r="A181" s="1"/>
    </row>
    <row r="182" customFormat="false" ht="12.75" hidden="false" customHeight="false" outlineLevel="0" collapsed="false">
      <c r="A182" s="1"/>
    </row>
    <row r="183" customFormat="false" ht="12.75" hidden="false" customHeight="false" outlineLevel="0" collapsed="false">
      <c r="A183" s="1"/>
    </row>
    <row r="184" customFormat="false" ht="12.75" hidden="false" customHeight="false" outlineLevel="0" collapsed="false">
      <c r="A184" s="1"/>
    </row>
    <row r="185" customFormat="false" ht="12.75" hidden="false" customHeight="false" outlineLevel="0" collapsed="false">
      <c r="A185" s="1"/>
    </row>
    <row r="186" customFormat="false" ht="12.75" hidden="false" customHeight="false" outlineLevel="0" collapsed="false">
      <c r="A186" s="1"/>
    </row>
    <row r="187" customFormat="false" ht="12.75" hidden="false" customHeight="false" outlineLevel="0" collapsed="false">
      <c r="A187" s="1"/>
    </row>
    <row r="188" customFormat="false" ht="12.75" hidden="false" customHeight="false" outlineLevel="0" collapsed="false">
      <c r="A188" s="1"/>
    </row>
    <row r="189" customFormat="false" ht="12.75" hidden="false" customHeight="false" outlineLevel="0" collapsed="false">
      <c r="A189" s="1"/>
    </row>
    <row r="190" customFormat="false" ht="12.75" hidden="false" customHeight="false" outlineLevel="0" collapsed="false">
      <c r="A190" s="1"/>
    </row>
    <row r="191" customFormat="false" ht="12.75" hidden="false" customHeight="false" outlineLevel="0" collapsed="false">
      <c r="A191" s="1"/>
    </row>
    <row r="192" customFormat="false" ht="12.75" hidden="false" customHeight="false" outlineLevel="0" collapsed="false">
      <c r="A192" s="1"/>
    </row>
    <row r="193" customFormat="false" ht="12.75" hidden="false" customHeight="false" outlineLevel="0" collapsed="false">
      <c r="A193" s="1"/>
    </row>
    <row r="194" customFormat="false" ht="12.75" hidden="false" customHeight="false" outlineLevel="0" collapsed="false">
      <c r="A194" s="1"/>
    </row>
    <row r="195" customFormat="false" ht="12.75" hidden="false" customHeight="false" outlineLevel="0" collapsed="false">
      <c r="A195" s="1"/>
    </row>
    <row r="196" customFormat="false" ht="12.75" hidden="false" customHeight="false" outlineLevel="0" collapsed="false">
      <c r="A196" s="1"/>
    </row>
    <row r="197" customFormat="false" ht="12.75" hidden="false" customHeight="false" outlineLevel="0" collapsed="false">
      <c r="A197" s="1"/>
    </row>
    <row r="198" customFormat="false" ht="12.75" hidden="false" customHeight="false" outlineLevel="0" collapsed="false">
      <c r="A198" s="1"/>
    </row>
    <row r="199" customFormat="false" ht="12.75" hidden="false" customHeight="false" outlineLevel="0" collapsed="false">
      <c r="A199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7" activeCellId="0" sqref="A7:IV3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7" min="17" style="2" width="9.13"/>
    <col collapsed="false" customWidth="true" hidden="false" outlineLevel="0" max="18" min="18" style="2" width="13.42"/>
    <col collapsed="false" customWidth="false" hidden="false" outlineLevel="0" max="19" min="19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4.27"/>
    <col collapsed="false" customWidth="true" hidden="true" outlineLevel="0" max="36" min="35" style="2" width="9.28"/>
    <col collapsed="false" customWidth="false" hidden="false" outlineLevel="0" max="37" min="37" style="2" width="9.13"/>
    <col collapsed="false" customWidth="true" hidden="false" outlineLevel="0" max="38" min="38" style="2" width="10.13"/>
    <col collapsed="false" customWidth="false" hidden="false" outlineLevel="0" max="39" min="39" style="2" width="9.13"/>
    <col collapsed="false" customWidth="true" hidden="false" outlineLevel="0" max="40" min="40" style="2" width="12.13"/>
    <col collapsed="false" customWidth="false" hidden="false" outlineLevel="0" max="42" min="41" style="2" width="9.13"/>
    <col collapsed="false" customWidth="true" hidden="false" outlineLevel="0" max="43" min="43" style="0" width="9.28"/>
    <col collapsed="false" customWidth="false" hidden="false" outlineLevel="0" max="45" min="44" style="2" width="9.13"/>
    <col collapsed="false" customWidth="true" hidden="false" outlineLevel="0" max="46" min="46" style="2" width="11.42"/>
    <col collapsed="false" customWidth="true" hidden="false" outlineLevel="0" max="47" min="47" style="2" width="12.56"/>
    <col collapsed="false" customWidth="false" hidden="false" outlineLevel="0" max="257" min="4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5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M5" s="12"/>
      <c r="AN5" s="12"/>
      <c r="AO5" s="12"/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62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 t="s">
        <v>18</v>
      </c>
      <c r="AN6" s="14" t="s">
        <v>19</v>
      </c>
      <c r="AO6" s="14"/>
      <c r="AP6" s="14" t="s">
        <v>20</v>
      </c>
      <c r="AQ6" s="14"/>
      <c r="AR6" s="14" t="s">
        <v>21</v>
      </c>
      <c r="AS6" s="14"/>
      <c r="AT6" s="14" t="s">
        <v>22</v>
      </c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[5]Tregion!$A7</f>
        <v>37181</v>
      </c>
      <c r="B7" s="363" t="n">
        <f aca="false">[5]Tregion!$C7</f>
        <v>25.9</v>
      </c>
      <c r="C7" s="364" t="n">
        <f aca="false">[6]Tregion!$C7</f>
        <v>25.25</v>
      </c>
      <c r="D7" s="363" t="n">
        <f aca="false">[7]Tregion!$C7</f>
        <v>22.75</v>
      </c>
      <c r="E7" s="364" t="n">
        <f aca="false">[8]Tregion!$C7</f>
        <v>26.31</v>
      </c>
      <c r="F7" s="363" t="n">
        <f aca="false">[9]Tregion!$C7</f>
        <v>26.78</v>
      </c>
      <c r="G7" s="364" t="n">
        <f aca="false">[10]Tbasis!$D6</f>
        <v>26.9</v>
      </c>
      <c r="H7" s="363"/>
      <c r="I7" s="364" t="n">
        <f aca="false">[11]Tregion!$C7</f>
        <v>26.78</v>
      </c>
      <c r="J7" s="363"/>
      <c r="K7" s="364"/>
      <c r="L7" s="363"/>
      <c r="M7" s="364"/>
      <c r="N7" s="363"/>
      <c r="O7" s="364"/>
      <c r="Q7" s="363"/>
      <c r="R7" s="364" t="n">
        <f aca="false">[12]Tregion!$C7</f>
        <v>62</v>
      </c>
      <c r="S7" s="365"/>
      <c r="T7" s="364"/>
      <c r="U7" s="366"/>
      <c r="V7" s="367"/>
      <c r="W7" s="366"/>
      <c r="X7" s="364"/>
      <c r="Y7" s="365"/>
      <c r="Z7" s="368"/>
      <c r="AB7" s="365"/>
      <c r="AC7" s="364"/>
      <c r="AD7" s="365"/>
      <c r="AE7" s="364"/>
      <c r="AF7" s="365"/>
      <c r="AG7" s="364"/>
      <c r="AI7" s="1"/>
      <c r="AJ7" s="15"/>
      <c r="AL7" s="1" t="n">
        <f aca="false">[4]Curves!$A13</f>
        <v>37073</v>
      </c>
      <c r="AM7" s="2" t="n">
        <f aca="false">[4]Curves!$E13</f>
        <v>9.98</v>
      </c>
      <c r="AN7" s="2" t="n">
        <f aca="false">AR7+0.1</f>
        <v>0.418</v>
      </c>
      <c r="AO7" s="2" t="n">
        <f aca="false">AM7+AN7</f>
        <v>10.398</v>
      </c>
      <c r="AP7" s="2" t="n">
        <f aca="false">[4]Curves!$J13</f>
        <v>0.04</v>
      </c>
      <c r="AQ7" s="2" t="n">
        <f aca="false">AM7+AP7</f>
        <v>10.02</v>
      </c>
      <c r="AR7" s="2" t="n">
        <f aca="false">[4]Curves!$K13</f>
        <v>0.318</v>
      </c>
      <c r="AS7" s="2" t="n">
        <f aca="false">AM7+AR7</f>
        <v>10.298</v>
      </c>
      <c r="AT7" s="2" t="n">
        <f aca="false">[4]Curves!$G13</f>
        <v>0.438</v>
      </c>
      <c r="AU7" s="2" t="n">
        <f aca="false">AM7+AT7</f>
        <v>10.418</v>
      </c>
      <c r="AV7" s="1"/>
    </row>
    <row r="8" customFormat="false" ht="12.75" hidden="false" customHeight="false" outlineLevel="0" collapsed="false">
      <c r="A8" s="1" t="n">
        <f aca="false">[5]Tregion!$A8</f>
        <v>37182</v>
      </c>
      <c r="B8" s="355" t="n">
        <f aca="false">[5]Tregion!$C8</f>
        <v>27</v>
      </c>
      <c r="C8" s="356" t="n">
        <f aca="false">[6]Tregion!$C8</f>
        <v>27</v>
      </c>
      <c r="D8" s="355" t="n">
        <f aca="false">[7]Tregion!$C8</f>
        <v>24</v>
      </c>
      <c r="E8" s="356" t="n">
        <f aca="false">[8]Tregion!$C8</f>
        <v>27.25</v>
      </c>
      <c r="F8" s="355" t="n">
        <f aca="false">[9]Tregion!$C8</f>
        <v>27.75</v>
      </c>
      <c r="G8" s="356" t="n">
        <f aca="false">[10]Tbasis!$D7</f>
        <v>28</v>
      </c>
      <c r="H8" s="355"/>
      <c r="I8" s="356" t="n">
        <f aca="false">[11]Tregion!$C8</f>
        <v>27.1875</v>
      </c>
      <c r="J8" s="355"/>
      <c r="K8" s="356"/>
      <c r="L8" s="355"/>
      <c r="M8" s="356"/>
      <c r="N8" s="355"/>
      <c r="O8" s="356"/>
      <c r="Q8" s="355"/>
      <c r="R8" s="356" t="n">
        <f aca="false">[12]Tregion!$C8</f>
        <v>49.5</v>
      </c>
      <c r="S8" s="357"/>
      <c r="T8" s="356"/>
      <c r="U8" s="358"/>
      <c r="V8" s="359"/>
      <c r="W8" s="358"/>
      <c r="X8" s="356"/>
      <c r="Y8" s="357"/>
      <c r="Z8" s="360"/>
      <c r="AB8" s="357"/>
      <c r="AC8" s="356"/>
      <c r="AD8" s="357"/>
      <c r="AE8" s="356"/>
      <c r="AF8" s="357"/>
      <c r="AG8" s="356"/>
      <c r="AI8" s="1"/>
      <c r="AJ8" s="15"/>
      <c r="AL8" s="1" t="n">
        <f aca="false">[4]Curves!$A14</f>
        <v>37104</v>
      </c>
      <c r="AM8" s="2" t="n">
        <f aca="false">[4]Curves!$E14</f>
        <v>6.293</v>
      </c>
      <c r="AN8" s="2" t="n">
        <f aca="false">AR8+0.1</f>
        <v>0.433</v>
      </c>
      <c r="AO8" s="2" t="n">
        <f aca="false">AM8+AN8</f>
        <v>6.726</v>
      </c>
      <c r="AP8" s="2" t="n">
        <f aca="false">[4]Curves!$J14</f>
        <v>0.05</v>
      </c>
      <c r="AQ8" s="2" t="n">
        <f aca="false">AM8+AP8</f>
        <v>6.343</v>
      </c>
      <c r="AR8" s="2" t="n">
        <f aca="false">[4]Curves!$K14</f>
        <v>0.333</v>
      </c>
      <c r="AS8" s="2" t="n">
        <f aca="false">AM8+AR8</f>
        <v>6.626</v>
      </c>
      <c r="AT8" s="2" t="n">
        <f aca="false">[4]Curves!$G14</f>
        <v>0.463</v>
      </c>
      <c r="AU8" s="2" t="n">
        <f aca="false">AM8+AT8</f>
        <v>6.756</v>
      </c>
    </row>
    <row r="9" customFormat="false" ht="12.75" hidden="false" customHeight="false" outlineLevel="0" collapsed="false">
      <c r="A9" s="1" t="n">
        <f aca="false">[5]Tregion!$A9</f>
        <v>37183</v>
      </c>
      <c r="B9" s="355" t="n">
        <f aca="false">[5]Tregion!$C9</f>
        <v>27</v>
      </c>
      <c r="C9" s="356" t="n">
        <f aca="false">[6]Tregion!$C9</f>
        <v>27</v>
      </c>
      <c r="D9" s="355" t="n">
        <f aca="false">[7]Tregion!$C9</f>
        <v>24</v>
      </c>
      <c r="E9" s="356" t="n">
        <f aca="false">[8]Tregion!$C9</f>
        <v>27.25</v>
      </c>
      <c r="F9" s="355" t="n">
        <f aca="false">[9]Tregion!$C9</f>
        <v>27.75</v>
      </c>
      <c r="G9" s="356" t="n">
        <f aca="false">[10]Tbasis!$D8</f>
        <v>28</v>
      </c>
      <c r="H9" s="355"/>
      <c r="I9" s="356" t="n">
        <f aca="false">[11]Tregion!$C9</f>
        <v>27.1875</v>
      </c>
      <c r="J9" s="355"/>
      <c r="K9" s="356"/>
      <c r="L9" s="355"/>
      <c r="M9" s="356"/>
      <c r="N9" s="355"/>
      <c r="O9" s="356"/>
      <c r="Q9" s="355"/>
      <c r="R9" s="356" t="n">
        <f aca="false">[12]Tregion!$C9</f>
        <v>49.5</v>
      </c>
      <c r="S9" s="357"/>
      <c r="T9" s="356"/>
      <c r="U9" s="358"/>
      <c r="V9" s="359"/>
      <c r="W9" s="358"/>
      <c r="X9" s="356"/>
      <c r="Y9" s="357"/>
      <c r="Z9" s="360"/>
      <c r="AB9" s="357"/>
      <c r="AC9" s="356"/>
      <c r="AD9" s="357"/>
      <c r="AE9" s="356"/>
      <c r="AF9" s="357"/>
      <c r="AG9" s="356"/>
      <c r="AI9" s="1"/>
      <c r="AJ9" s="15"/>
      <c r="AL9" s="1" t="n">
        <f aca="false">[4]Curves!$A15</f>
        <v>37135</v>
      </c>
      <c r="AM9" s="2" t="n">
        <f aca="false">[4]Curves!$E15</f>
        <v>4.998</v>
      </c>
      <c r="AN9" s="2" t="n">
        <f aca="false">AR9+0.1</f>
        <v>0.385</v>
      </c>
      <c r="AO9" s="2" t="n">
        <f aca="false">AM9+AN9</f>
        <v>5.383</v>
      </c>
      <c r="AP9" s="2" t="n">
        <f aca="false">[4]Curves!$J15</f>
        <v>0.075</v>
      </c>
      <c r="AQ9" s="2" t="n">
        <f aca="false">AM9+AP9</f>
        <v>5.073</v>
      </c>
      <c r="AR9" s="2" t="n">
        <f aca="false">[4]Curves!$K15</f>
        <v>0.285</v>
      </c>
      <c r="AS9" s="2" t="n">
        <f aca="false">AM9+AR9</f>
        <v>5.283</v>
      </c>
      <c r="AT9" s="2" t="n">
        <f aca="false">[4]Curves!$G15</f>
        <v>0.305</v>
      </c>
      <c r="AU9" s="2" t="n">
        <f aca="false">AM9+AT9</f>
        <v>5.303</v>
      </c>
    </row>
    <row r="10" customFormat="false" ht="12.75" hidden="false" customHeight="false" outlineLevel="0" collapsed="false">
      <c r="A10" s="1" t="n">
        <f aca="false">[5]Tregion!$A10</f>
        <v>37184</v>
      </c>
      <c r="B10" s="355" t="n">
        <f aca="false">[5]Tregion!$C10</f>
        <v>27</v>
      </c>
      <c r="C10" s="356" t="n">
        <f aca="false">[6]Tregion!$C10</f>
        <v>27</v>
      </c>
      <c r="D10" s="355" t="n">
        <f aca="false">[7]Tregion!$C10</f>
        <v>24</v>
      </c>
      <c r="E10" s="356" t="n">
        <f aca="false">[8]Tregion!$C10</f>
        <v>27.25</v>
      </c>
      <c r="F10" s="355" t="n">
        <f aca="false">[9]Tregion!$C10</f>
        <v>27.75</v>
      </c>
      <c r="G10" s="356" t="n">
        <f aca="false">[10]Tbasis!$D9</f>
        <v>28</v>
      </c>
      <c r="H10" s="355"/>
      <c r="I10" s="356" t="n">
        <f aca="false">[11]Tregion!$C10</f>
        <v>30.25</v>
      </c>
      <c r="J10" s="355"/>
      <c r="K10" s="356"/>
      <c r="L10" s="355"/>
      <c r="M10" s="356"/>
      <c r="N10" s="355"/>
      <c r="O10" s="356"/>
      <c r="Q10" s="355"/>
      <c r="R10" s="356" t="n">
        <f aca="false">[12]Tregion!$C10</f>
        <v>41.5</v>
      </c>
      <c r="S10" s="357"/>
      <c r="T10" s="356"/>
      <c r="U10" s="358"/>
      <c r="V10" s="359"/>
      <c r="W10" s="358"/>
      <c r="X10" s="356"/>
      <c r="Y10" s="357"/>
      <c r="Z10" s="360"/>
      <c r="AB10" s="357"/>
      <c r="AC10" s="356"/>
      <c r="AD10" s="357"/>
      <c r="AE10" s="356"/>
      <c r="AF10" s="357"/>
      <c r="AG10" s="356"/>
      <c r="AI10" s="1"/>
      <c r="AJ10" s="15"/>
      <c r="AL10" s="1" t="n">
        <f aca="false">[4]Curves!$A16</f>
        <v>37165</v>
      </c>
      <c r="AM10" s="2" t="n">
        <f aca="false">[4]Curves!$E16</f>
        <v>5.384</v>
      </c>
      <c r="AN10" s="2" t="n">
        <f aca="false">AR10+0.1</f>
        <v>0.39</v>
      </c>
      <c r="AO10" s="2" t="n">
        <f aca="false">AM10+AN10</f>
        <v>5.774</v>
      </c>
      <c r="AP10" s="2" t="n">
        <f aca="false">[4]Curves!$J16</f>
        <v>0.135</v>
      </c>
      <c r="AQ10" s="2" t="n">
        <f aca="false">AM10+AP10</f>
        <v>5.519</v>
      </c>
      <c r="AR10" s="2" t="n">
        <f aca="false">[4]Curves!$K16</f>
        <v>0.29</v>
      </c>
      <c r="AS10" s="2" t="n">
        <f aca="false">AM10+AR10</f>
        <v>5.674</v>
      </c>
      <c r="AT10" s="2" t="n">
        <f aca="false">[4]Curves!$G16</f>
        <v>0.33</v>
      </c>
      <c r="AU10" s="2" t="n">
        <f aca="false">AM10+AT10</f>
        <v>5.714</v>
      </c>
    </row>
    <row r="11" customFormat="false" ht="12.75" hidden="false" customHeight="false" outlineLevel="0" collapsed="false">
      <c r="A11" s="1" t="n">
        <f aca="false">[5]Tregion!$A11</f>
        <v>37185</v>
      </c>
      <c r="B11" s="355" t="n">
        <f aca="false">[5]Tregion!$C11</f>
        <v>18</v>
      </c>
      <c r="C11" s="356" t="n">
        <f aca="false">[6]Tregion!$C11</f>
        <v>21</v>
      </c>
      <c r="D11" s="355" t="n">
        <f aca="false">[7]Tregion!$C11</f>
        <v>20.5</v>
      </c>
      <c r="E11" s="356" t="n">
        <f aca="false">[8]Tregion!$C11</f>
        <v>21</v>
      </c>
      <c r="F11" s="355" t="n">
        <f aca="false">[9]Tregion!$C11</f>
        <v>19.7</v>
      </c>
      <c r="G11" s="356" t="n">
        <f aca="false">[10]Tbasis!$D10</f>
        <v>19</v>
      </c>
      <c r="H11" s="355"/>
      <c r="I11" s="356" t="n">
        <f aca="false">[11]Tregion!$C11</f>
        <v>27.1875</v>
      </c>
      <c r="J11" s="355"/>
      <c r="K11" s="356"/>
      <c r="L11" s="355"/>
      <c r="M11" s="356"/>
      <c r="N11" s="355"/>
      <c r="O11" s="356"/>
      <c r="Q11" s="355"/>
      <c r="R11" s="356" t="n">
        <f aca="false">[12]Tregion!$C11</f>
        <v>41.5</v>
      </c>
      <c r="S11" s="357"/>
      <c r="T11" s="356"/>
      <c r="U11" s="358"/>
      <c r="V11" s="359"/>
      <c r="W11" s="358"/>
      <c r="X11" s="356"/>
      <c r="Y11" s="357"/>
      <c r="Z11" s="360"/>
      <c r="AB11" s="357"/>
      <c r="AC11" s="356"/>
      <c r="AD11" s="357"/>
      <c r="AE11" s="356"/>
      <c r="AF11" s="357"/>
      <c r="AG11" s="356"/>
      <c r="AI11" s="1"/>
      <c r="AJ11" s="15"/>
      <c r="AL11" s="1" t="n">
        <f aca="false">[4]Curves!$A17</f>
        <v>37196</v>
      </c>
      <c r="AM11" s="2" t="n">
        <f aca="false">[4]Curves!$E17</f>
        <v>4.891</v>
      </c>
      <c r="AN11" s="2" t="n">
        <f aca="false">AR11+0.1</f>
        <v>0.475</v>
      </c>
      <c r="AO11" s="2" t="n">
        <f aca="false">AM11+AN11</f>
        <v>5.366</v>
      </c>
      <c r="AP11" s="2" t="n">
        <f aca="false">[4]Curves!$J17</f>
        <v>0.14</v>
      </c>
      <c r="AQ11" s="2" t="n">
        <f aca="false">AM11+AP11</f>
        <v>5.031</v>
      </c>
      <c r="AR11" s="2" t="n">
        <f aca="false">[4]Curves!$K17</f>
        <v>0.375</v>
      </c>
      <c r="AS11" s="2" t="n">
        <f aca="false">AM11+AR11</f>
        <v>5.266</v>
      </c>
      <c r="AT11" s="2" t="n">
        <f aca="false">[4]Curves!$G17</f>
        <v>0.48</v>
      </c>
      <c r="AU11" s="2" t="n">
        <f aca="false">AM11+AT11</f>
        <v>5.371</v>
      </c>
    </row>
    <row r="12" customFormat="false" ht="12.75" hidden="false" customHeight="false" outlineLevel="0" collapsed="false">
      <c r="A12" s="1" t="n">
        <f aca="false">[5]Tregion!$A12</f>
        <v>37186</v>
      </c>
      <c r="B12" s="355" t="n">
        <f aca="false">[5]Tregion!$C12</f>
        <v>27</v>
      </c>
      <c r="C12" s="356" t="n">
        <f aca="false">[6]Tregion!$C12</f>
        <v>27</v>
      </c>
      <c r="D12" s="355" t="n">
        <f aca="false">[7]Tregion!$C12</f>
        <v>24</v>
      </c>
      <c r="E12" s="356" t="n">
        <f aca="false">[8]Tregion!$C12</f>
        <v>27.25</v>
      </c>
      <c r="F12" s="355" t="n">
        <f aca="false">[9]Tregion!$C12</f>
        <v>27.75</v>
      </c>
      <c r="G12" s="356" t="n">
        <f aca="false">[10]Tbasis!$D11</f>
        <v>28</v>
      </c>
      <c r="H12" s="355"/>
      <c r="I12" s="356" t="n">
        <f aca="false">[11]Tregion!$C12</f>
        <v>27.1875</v>
      </c>
      <c r="J12" s="355"/>
      <c r="K12" s="356"/>
      <c r="L12" s="355"/>
      <c r="M12" s="356"/>
      <c r="N12" s="355"/>
      <c r="O12" s="356"/>
      <c r="Q12" s="355"/>
      <c r="R12" s="356" t="n">
        <f aca="false">[12]Tregion!$C12</f>
        <v>49.5</v>
      </c>
      <c r="S12" s="357"/>
      <c r="T12" s="356"/>
      <c r="U12" s="358"/>
      <c r="V12" s="359"/>
      <c r="W12" s="358"/>
      <c r="X12" s="356"/>
      <c r="Y12" s="357"/>
      <c r="Z12" s="360"/>
      <c r="AB12" s="357"/>
      <c r="AC12" s="356"/>
      <c r="AD12" s="357"/>
      <c r="AE12" s="356"/>
      <c r="AF12" s="357"/>
      <c r="AG12" s="356"/>
      <c r="AI12" s="1"/>
      <c r="AJ12" s="15"/>
      <c r="AL12" s="1" t="n">
        <f aca="false">[4]Curves!$A18</f>
        <v>37226</v>
      </c>
      <c r="AM12" s="2" t="n">
        <f aca="false">[4]Curves!$E18</f>
        <v>3.738</v>
      </c>
      <c r="AN12" s="2" t="n">
        <f aca="false">AR12</f>
        <v>0.71</v>
      </c>
      <c r="AO12" s="2" t="n">
        <f aca="false">AM12+AN12</f>
        <v>4.448</v>
      </c>
      <c r="AP12" s="2" t="n">
        <f aca="false">[4]Curves!$J18</f>
        <v>0.125</v>
      </c>
      <c r="AQ12" s="2" t="n">
        <f aca="false">AM12+AP12</f>
        <v>3.863</v>
      </c>
      <c r="AR12" s="2" t="n">
        <f aca="false">[4]Curves!$K18</f>
        <v>0.71</v>
      </c>
      <c r="AS12" s="2" t="n">
        <f aca="false">AM12+AR12</f>
        <v>4.448</v>
      </c>
      <c r="AT12" s="2" t="n">
        <f aca="false">[4]Curves!$G18</f>
        <v>0.94</v>
      </c>
      <c r="AU12" s="2" t="n">
        <f aca="false">AM12+AT12</f>
        <v>4.678</v>
      </c>
    </row>
    <row r="13" customFormat="false" ht="12.75" hidden="false" customHeight="false" outlineLevel="0" collapsed="false">
      <c r="A13" s="1" t="n">
        <f aca="false">[5]Tregion!$A13</f>
        <v>37187</v>
      </c>
      <c r="B13" s="355" t="n">
        <f aca="false">[5]Tregion!$C13</f>
        <v>27</v>
      </c>
      <c r="C13" s="356" t="n">
        <f aca="false">[6]Tregion!$C13</f>
        <v>27</v>
      </c>
      <c r="D13" s="355" t="n">
        <f aca="false">[7]Tregion!$C13</f>
        <v>24</v>
      </c>
      <c r="E13" s="356" t="n">
        <f aca="false">[8]Tregion!$C13</f>
        <v>27.25</v>
      </c>
      <c r="F13" s="355" t="n">
        <f aca="false">[9]Tregion!$C13</f>
        <v>27.75</v>
      </c>
      <c r="G13" s="356" t="n">
        <f aca="false">[10]Tbasis!$D12</f>
        <v>28</v>
      </c>
      <c r="H13" s="355"/>
      <c r="I13" s="356" t="n">
        <f aca="false">[11]Tregion!$C13</f>
        <v>27.1875</v>
      </c>
      <c r="J13" s="355"/>
      <c r="K13" s="356"/>
      <c r="L13" s="355"/>
      <c r="M13" s="356"/>
      <c r="N13" s="355"/>
      <c r="O13" s="356"/>
      <c r="Q13" s="355"/>
      <c r="R13" s="356" t="n">
        <f aca="false">[12]Tregion!$C13</f>
        <v>49.5</v>
      </c>
      <c r="S13" s="357"/>
      <c r="T13" s="356"/>
      <c r="U13" s="358"/>
      <c r="V13" s="359"/>
      <c r="W13" s="358"/>
      <c r="X13" s="356"/>
      <c r="Y13" s="357"/>
      <c r="Z13" s="360"/>
      <c r="AB13" s="357"/>
      <c r="AC13" s="356"/>
      <c r="AD13" s="357"/>
      <c r="AE13" s="356"/>
      <c r="AF13" s="357"/>
      <c r="AG13" s="356"/>
      <c r="AI13" s="1"/>
      <c r="AJ13" s="15"/>
      <c r="AL13" s="1" t="n">
        <f aca="false">[4]Curves!$A19</f>
        <v>37257</v>
      </c>
      <c r="AM13" s="2" t="n">
        <f aca="false">[4]Curves!$E19</f>
        <v>3.182</v>
      </c>
      <c r="AN13" s="2" t="n">
        <f aca="false">AR13</f>
        <v>1.135</v>
      </c>
      <c r="AO13" s="2" t="n">
        <f aca="false">AM13+AN13</f>
        <v>4.317</v>
      </c>
      <c r="AP13" s="2" t="n">
        <f aca="false">[4]Curves!$J19</f>
        <v>0.0275</v>
      </c>
      <c r="AQ13" s="2" t="n">
        <f aca="false">AM13+AP13</f>
        <v>3.2095</v>
      </c>
      <c r="AR13" s="2" t="n">
        <f aca="false">[4]Curves!$K19</f>
        <v>1.135</v>
      </c>
      <c r="AS13" s="2" t="n">
        <f aca="false">AM13+AR13</f>
        <v>4.317</v>
      </c>
      <c r="AT13" s="2" t="n">
        <f aca="false">[4]Curves!$G19</f>
        <v>1.955</v>
      </c>
      <c r="AU13" s="2" t="n">
        <f aca="false">AM13+AT13</f>
        <v>5.137</v>
      </c>
    </row>
    <row r="14" customFormat="false" ht="12.75" hidden="false" customHeight="false" outlineLevel="0" collapsed="false">
      <c r="A14" s="1" t="n">
        <f aca="false">[5]Tregion!$A14</f>
        <v>37188</v>
      </c>
      <c r="B14" s="355" t="n">
        <f aca="false">[5]Tregion!$C14</f>
        <v>27</v>
      </c>
      <c r="C14" s="356" t="n">
        <f aca="false">[6]Tregion!$C14</f>
        <v>27</v>
      </c>
      <c r="D14" s="355" t="n">
        <f aca="false">[7]Tregion!$C14</f>
        <v>24</v>
      </c>
      <c r="E14" s="356" t="n">
        <f aca="false">[8]Tregion!$C14</f>
        <v>27.25</v>
      </c>
      <c r="F14" s="355" t="n">
        <f aca="false">[9]Tregion!$C14</f>
        <v>27.75</v>
      </c>
      <c r="G14" s="356" t="n">
        <f aca="false">[10]Tbasis!$D13</f>
        <v>28</v>
      </c>
      <c r="H14" s="355"/>
      <c r="I14" s="356" t="n">
        <f aca="false">[11]Tregion!$C14</f>
        <v>27.1875</v>
      </c>
      <c r="J14" s="355"/>
      <c r="K14" s="356"/>
      <c r="L14" s="355"/>
      <c r="M14" s="356"/>
      <c r="N14" s="355"/>
      <c r="O14" s="356"/>
      <c r="Q14" s="355"/>
      <c r="R14" s="356" t="n">
        <f aca="false">[12]Tregion!$C14</f>
        <v>49.5</v>
      </c>
      <c r="S14" s="357"/>
      <c r="T14" s="356"/>
      <c r="U14" s="358"/>
      <c r="V14" s="359"/>
      <c r="W14" s="358"/>
      <c r="X14" s="356"/>
      <c r="Y14" s="357"/>
      <c r="Z14" s="360"/>
      <c r="AB14" s="357"/>
      <c r="AC14" s="356"/>
      <c r="AD14" s="357"/>
      <c r="AE14" s="356"/>
      <c r="AF14" s="357"/>
      <c r="AG14" s="356"/>
      <c r="AI14" s="1"/>
      <c r="AJ14" s="15"/>
      <c r="AL14" s="1" t="n">
        <f aca="false">[4]Curves!$A20</f>
        <v>37288</v>
      </c>
      <c r="AM14" s="2" t="n">
        <f aca="false">[4]Curves!$E20</f>
        <v>3.167</v>
      </c>
      <c r="AN14" s="2" t="n">
        <f aca="false">AR14</f>
        <v>1.115</v>
      </c>
      <c r="AO14" s="2" t="n">
        <f aca="false">AM14+AN14</f>
        <v>4.282</v>
      </c>
      <c r="AP14" s="2" t="n">
        <f aca="false">[4]Curves!$J20</f>
        <v>0.0275</v>
      </c>
      <c r="AQ14" s="2" t="n">
        <f aca="false">AM14+AP14</f>
        <v>3.1945</v>
      </c>
      <c r="AR14" s="2" t="n">
        <f aca="false">[4]Curves!$K20</f>
        <v>1.115</v>
      </c>
      <c r="AS14" s="2" t="n">
        <f aca="false">AM14+AR14</f>
        <v>4.282</v>
      </c>
      <c r="AT14" s="2" t="n">
        <f aca="false">[4]Curves!$G20</f>
        <v>1.915</v>
      </c>
      <c r="AU14" s="2" t="n">
        <f aca="false">AM14+AT14</f>
        <v>5.082</v>
      </c>
    </row>
    <row r="15" customFormat="false" ht="12.75" hidden="false" customHeight="false" outlineLevel="0" collapsed="false">
      <c r="A15" s="1" t="n">
        <f aca="false">[5]Tregion!$A15</f>
        <v>37189</v>
      </c>
      <c r="B15" s="355" t="n">
        <f aca="false">[5]Tregion!$C15</f>
        <v>27</v>
      </c>
      <c r="C15" s="356" t="n">
        <f aca="false">[6]Tregion!$C15</f>
        <v>27</v>
      </c>
      <c r="D15" s="355" t="n">
        <f aca="false">[7]Tregion!$C15</f>
        <v>24</v>
      </c>
      <c r="E15" s="356" t="n">
        <f aca="false">[8]Tregion!$C15</f>
        <v>27.25</v>
      </c>
      <c r="F15" s="355" t="n">
        <f aca="false">[9]Tregion!$C15</f>
        <v>27.75</v>
      </c>
      <c r="G15" s="356" t="n">
        <f aca="false">[10]Tbasis!$D14</f>
        <v>28</v>
      </c>
      <c r="H15" s="355"/>
      <c r="I15" s="356" t="n">
        <f aca="false">[11]Tregion!$C15</f>
        <v>27.1875</v>
      </c>
      <c r="J15" s="355"/>
      <c r="K15" s="356"/>
      <c r="L15" s="355"/>
      <c r="M15" s="356"/>
      <c r="N15" s="355"/>
      <c r="O15" s="356"/>
      <c r="Q15" s="355"/>
      <c r="R15" s="356" t="n">
        <f aca="false">[12]Tregion!$C15</f>
        <v>49.5</v>
      </c>
      <c r="S15" s="357"/>
      <c r="T15" s="356"/>
      <c r="U15" s="358"/>
      <c r="V15" s="359"/>
      <c r="W15" s="358"/>
      <c r="X15" s="356"/>
      <c r="Y15" s="357"/>
      <c r="Z15" s="360"/>
      <c r="AB15" s="357"/>
      <c r="AC15" s="356"/>
      <c r="AD15" s="357"/>
      <c r="AE15" s="356"/>
      <c r="AF15" s="357"/>
      <c r="AG15" s="356"/>
      <c r="AI15" s="1"/>
      <c r="AJ15" s="15"/>
      <c r="AL15" s="1" t="n">
        <f aca="false">[4]Curves!$A21</f>
        <v>37316</v>
      </c>
      <c r="AM15" s="2" t="n">
        <f aca="false">[4]Curves!$E21</f>
        <v>2.295</v>
      </c>
      <c r="AN15" s="2" t="n">
        <f aca="false">AR15</f>
        <v>0.61</v>
      </c>
      <c r="AO15" s="2" t="n">
        <f aca="false">AM15+AN15</f>
        <v>2.905</v>
      </c>
      <c r="AP15" s="2" t="n">
        <f aca="false">[4]Curves!$J21</f>
        <v>0.0275</v>
      </c>
      <c r="AQ15" s="2" t="n">
        <f aca="false">AM15+AP15</f>
        <v>2.3225</v>
      </c>
      <c r="AR15" s="2" t="n">
        <f aca="false">[4]Curves!$K21</f>
        <v>0.61</v>
      </c>
      <c r="AS15" s="2" t="n">
        <f aca="false">AM15+AR15</f>
        <v>2.905</v>
      </c>
      <c r="AT15" s="2" t="n">
        <f aca="false">[4]Curves!$G21</f>
        <v>0.725</v>
      </c>
      <c r="AU15" s="2" t="n">
        <f aca="false">AM15+AT15</f>
        <v>3.02</v>
      </c>
    </row>
    <row r="16" customFormat="false" ht="12.75" hidden="false" customHeight="false" outlineLevel="0" collapsed="false">
      <c r="A16" s="1" t="n">
        <f aca="false">[5]Tregion!$A16</f>
        <v>37190</v>
      </c>
      <c r="B16" s="355" t="n">
        <f aca="false">[5]Tregion!$C16</f>
        <v>27</v>
      </c>
      <c r="C16" s="356" t="n">
        <f aca="false">[6]Tregion!$C16</f>
        <v>27</v>
      </c>
      <c r="D16" s="355" t="n">
        <f aca="false">[7]Tregion!$C16</f>
        <v>24</v>
      </c>
      <c r="E16" s="356" t="n">
        <f aca="false">[8]Tregion!$C16</f>
        <v>27.25</v>
      </c>
      <c r="F16" s="355" t="n">
        <f aca="false">[9]Tregion!$C16</f>
        <v>27.75</v>
      </c>
      <c r="G16" s="356" t="n">
        <f aca="false">[10]Tbasis!$D15</f>
        <v>28</v>
      </c>
      <c r="H16" s="355"/>
      <c r="I16" s="356" t="n">
        <f aca="false">[11]Tregion!$C16</f>
        <v>27.1875</v>
      </c>
      <c r="J16" s="355"/>
      <c r="K16" s="356"/>
      <c r="L16" s="355"/>
      <c r="M16" s="356"/>
      <c r="N16" s="355"/>
      <c r="O16" s="356"/>
      <c r="Q16" s="355"/>
      <c r="R16" s="356" t="n">
        <f aca="false">[12]Tregion!$C16</f>
        <v>49.5</v>
      </c>
      <c r="S16" s="357"/>
      <c r="T16" s="356"/>
      <c r="U16" s="358"/>
      <c r="V16" s="359"/>
      <c r="W16" s="358"/>
      <c r="X16" s="356"/>
      <c r="Y16" s="357"/>
      <c r="Z16" s="360"/>
      <c r="AB16" s="357"/>
      <c r="AC16" s="356"/>
      <c r="AD16" s="357"/>
      <c r="AE16" s="356"/>
      <c r="AF16" s="357"/>
      <c r="AG16" s="356"/>
      <c r="AI16" s="1"/>
      <c r="AJ16" s="15"/>
      <c r="AL16" s="1" t="n">
        <f aca="false">[4]Curves!$A22</f>
        <v>37347</v>
      </c>
      <c r="AM16" s="2" t="n">
        <f aca="false">[4]Curves!$E22</f>
        <v>1.83</v>
      </c>
      <c r="AN16" s="2" t="n">
        <f aca="false">AR16</f>
        <v>0.35</v>
      </c>
      <c r="AO16" s="2" t="n">
        <f aca="false">AM16+AN16</f>
        <v>2.18</v>
      </c>
      <c r="AP16" s="2" t="n">
        <f aca="false">[4]Curves!$J22</f>
        <v>0.0275</v>
      </c>
      <c r="AQ16" s="2" t="n">
        <f aca="false">AM16+AP16</f>
        <v>1.8575</v>
      </c>
      <c r="AR16" s="2" t="n">
        <f aca="false">[4]Curves!$K22</f>
        <v>0.35</v>
      </c>
      <c r="AS16" s="2" t="n">
        <f aca="false">AM16+AR16</f>
        <v>2.18</v>
      </c>
      <c r="AT16" s="2" t="n">
        <f aca="false">[4]Curves!$G22</f>
        <v>0.4</v>
      </c>
      <c r="AU16" s="2" t="n">
        <f aca="false">AM16+AT16</f>
        <v>2.23</v>
      </c>
    </row>
    <row r="17" customFormat="false" ht="12.75" hidden="false" customHeight="false" outlineLevel="0" collapsed="false">
      <c r="A17" s="1" t="n">
        <f aca="false">[5]Tregion!$A17</f>
        <v>37191</v>
      </c>
      <c r="B17" s="355" t="n">
        <f aca="false">[5]Tregion!$C17</f>
        <v>27</v>
      </c>
      <c r="C17" s="356" t="n">
        <f aca="false">[6]Tregion!$C17</f>
        <v>27</v>
      </c>
      <c r="D17" s="355" t="n">
        <f aca="false">[7]Tregion!$C17</f>
        <v>24</v>
      </c>
      <c r="E17" s="356" t="n">
        <f aca="false">[8]Tregion!$C17</f>
        <v>27.25</v>
      </c>
      <c r="F17" s="355" t="n">
        <f aca="false">[9]Tregion!$C17</f>
        <v>27.75</v>
      </c>
      <c r="G17" s="356" t="n">
        <f aca="false">[10]Tbasis!$D16</f>
        <v>28</v>
      </c>
      <c r="H17" s="355"/>
      <c r="I17" s="356" t="n">
        <f aca="false">[11]Tregion!$C17</f>
        <v>25.5</v>
      </c>
      <c r="J17" s="355"/>
      <c r="K17" s="356"/>
      <c r="L17" s="355"/>
      <c r="M17" s="356"/>
      <c r="N17" s="355"/>
      <c r="O17" s="356"/>
      <c r="Q17" s="355"/>
      <c r="R17" s="356" t="n">
        <f aca="false">[12]Tregion!$C17</f>
        <v>41.5</v>
      </c>
      <c r="S17" s="357"/>
      <c r="T17" s="356"/>
      <c r="U17" s="358"/>
      <c r="V17" s="359"/>
      <c r="W17" s="358"/>
      <c r="X17" s="356"/>
      <c r="Y17" s="357"/>
      <c r="Z17" s="360"/>
      <c r="AB17" s="357"/>
      <c r="AC17" s="356"/>
      <c r="AD17" s="357"/>
      <c r="AE17" s="356"/>
      <c r="AF17" s="357"/>
      <c r="AG17" s="356"/>
      <c r="AI17" s="1"/>
      <c r="AJ17" s="15"/>
      <c r="AL17" s="1" t="n">
        <f aca="false">[4]Curves!$A23</f>
        <v>37377</v>
      </c>
      <c r="AM17" s="2" t="n">
        <f aca="false">[4]Curves!$E23</f>
        <v>2.592</v>
      </c>
      <c r="AN17" s="2" t="n">
        <f aca="false">AR17</f>
        <v>0.31</v>
      </c>
      <c r="AO17" s="2" t="n">
        <f aca="false">AM17+AN17</f>
        <v>2.902</v>
      </c>
      <c r="AP17" s="2" t="n">
        <f aca="false">[4]Curves!$J23</f>
        <v>0.0275</v>
      </c>
      <c r="AQ17" s="2" t="n">
        <f aca="false">AM17+AP17</f>
        <v>2.6195</v>
      </c>
      <c r="AR17" s="2" t="n">
        <f aca="false">[4]Curves!$K23</f>
        <v>0.31</v>
      </c>
      <c r="AS17" s="2" t="n">
        <f aca="false">AM17+AR17</f>
        <v>2.902</v>
      </c>
      <c r="AT17" s="2" t="n">
        <f aca="false">[4]Curves!$G23</f>
        <v>0.36</v>
      </c>
      <c r="AU17" s="2" t="n">
        <f aca="false">AM17+AT17</f>
        <v>2.952</v>
      </c>
    </row>
    <row r="18" customFormat="false" ht="12.75" hidden="false" customHeight="false" outlineLevel="0" collapsed="false">
      <c r="A18" s="1" t="n">
        <f aca="false">[5]Tregion!$A18</f>
        <v>37192</v>
      </c>
      <c r="B18" s="355" t="n">
        <f aca="false">[5]Tregion!$C18</f>
        <v>18</v>
      </c>
      <c r="C18" s="356" t="n">
        <f aca="false">[6]Tregion!$C18</f>
        <v>21</v>
      </c>
      <c r="D18" s="355" t="n">
        <f aca="false">[7]Tregion!$C18</f>
        <v>20.5</v>
      </c>
      <c r="E18" s="356" t="n">
        <f aca="false">[8]Tregion!$C18</f>
        <v>21</v>
      </c>
      <c r="F18" s="355" t="n">
        <f aca="false">[9]Tregion!$C18</f>
        <v>19.7</v>
      </c>
      <c r="G18" s="356" t="n">
        <f aca="false">[10]Tbasis!$D17</f>
        <v>19</v>
      </c>
      <c r="H18" s="355"/>
      <c r="I18" s="356" t="n">
        <f aca="false">[11]Tregion!$C18</f>
        <v>27.1875</v>
      </c>
      <c r="J18" s="355"/>
      <c r="K18" s="356"/>
      <c r="L18" s="355"/>
      <c r="M18" s="356"/>
      <c r="N18" s="355"/>
      <c r="O18" s="356"/>
      <c r="Q18" s="355"/>
      <c r="R18" s="356" t="n">
        <f aca="false">[12]Tregion!$C18</f>
        <v>41.5</v>
      </c>
      <c r="S18" s="357"/>
      <c r="T18" s="356"/>
      <c r="U18" s="358"/>
      <c r="V18" s="359"/>
      <c r="W18" s="358"/>
      <c r="X18" s="356"/>
      <c r="Y18" s="357"/>
      <c r="Z18" s="360"/>
      <c r="AB18" s="357"/>
      <c r="AC18" s="356"/>
      <c r="AD18" s="357"/>
      <c r="AE18" s="356"/>
      <c r="AF18" s="357"/>
      <c r="AG18" s="356"/>
      <c r="AI18" s="1"/>
      <c r="AJ18" s="15"/>
      <c r="AL18" s="1" t="n">
        <f aca="false">[4]Curves!$A24</f>
        <v>37408</v>
      </c>
      <c r="AM18" s="2" t="n">
        <f aca="false">[4]Curves!$E24</f>
        <v>2.852</v>
      </c>
      <c r="AN18" s="2" t="n">
        <f aca="false">AR18</f>
        <v>0.31</v>
      </c>
      <c r="AO18" s="2" t="n">
        <f aca="false">AM18+AN18</f>
        <v>3.162</v>
      </c>
      <c r="AP18" s="2" t="n">
        <f aca="false">[4]Curves!$J24</f>
        <v>0.0275</v>
      </c>
      <c r="AQ18" s="2" t="n">
        <f aca="false">AM18+AP18</f>
        <v>2.8795</v>
      </c>
      <c r="AR18" s="2" t="n">
        <f aca="false">[4]Curves!$K24</f>
        <v>0.31</v>
      </c>
      <c r="AS18" s="2" t="n">
        <f aca="false">AM18+AR18</f>
        <v>3.162</v>
      </c>
      <c r="AT18" s="2" t="n">
        <f aca="false">[4]Curves!$G24</f>
        <v>0.35</v>
      </c>
      <c r="AU18" s="2" t="n">
        <f aca="false">AM18+AT18</f>
        <v>3.202</v>
      </c>
    </row>
    <row r="19" customFormat="false" ht="12.75" hidden="false" customHeight="false" outlineLevel="0" collapsed="false">
      <c r="A19" s="1" t="n">
        <f aca="false">[5]Tregion!$A19</f>
        <v>37193</v>
      </c>
      <c r="B19" s="355" t="n">
        <f aca="false">[5]Tregion!$C19</f>
        <v>27</v>
      </c>
      <c r="C19" s="356" t="n">
        <f aca="false">[6]Tregion!$C19</f>
        <v>27</v>
      </c>
      <c r="D19" s="355" t="n">
        <f aca="false">[7]Tregion!$C19</f>
        <v>24</v>
      </c>
      <c r="E19" s="356" t="n">
        <f aca="false">[8]Tregion!$C19</f>
        <v>27.25</v>
      </c>
      <c r="F19" s="355" t="n">
        <f aca="false">[9]Tregion!$C19</f>
        <v>27.75</v>
      </c>
      <c r="G19" s="356" t="n">
        <f aca="false">[10]Tbasis!$D18</f>
        <v>28</v>
      </c>
      <c r="H19" s="355"/>
      <c r="I19" s="356" t="n">
        <f aca="false">[11]Tregion!$C19</f>
        <v>27.1875</v>
      </c>
      <c r="J19" s="355"/>
      <c r="K19" s="356"/>
      <c r="L19" s="355"/>
      <c r="M19" s="356"/>
      <c r="N19" s="355"/>
      <c r="O19" s="356"/>
      <c r="Q19" s="355"/>
      <c r="R19" s="356" t="n">
        <f aca="false">[12]Tregion!$C19</f>
        <v>49.5</v>
      </c>
      <c r="S19" s="357"/>
      <c r="T19" s="356"/>
      <c r="U19" s="358"/>
      <c r="V19" s="359"/>
      <c r="W19" s="358"/>
      <c r="X19" s="356"/>
      <c r="Y19" s="357"/>
      <c r="Z19" s="360"/>
      <c r="AB19" s="357"/>
      <c r="AC19" s="356"/>
      <c r="AD19" s="357"/>
      <c r="AE19" s="356"/>
      <c r="AF19" s="357"/>
      <c r="AG19" s="356"/>
      <c r="AI19" s="1"/>
      <c r="AJ19" s="15"/>
      <c r="AL19" s="1" t="n">
        <f aca="false">[4]Curves!$A25</f>
        <v>37438</v>
      </c>
      <c r="AM19" s="2" t="n">
        <f aca="false">[4]Curves!$E25</f>
        <v>3.037</v>
      </c>
      <c r="AN19" s="2" t="n">
        <f aca="false">AR19+0.1</f>
        <v>0.42</v>
      </c>
      <c r="AO19" s="2" t="n">
        <f aca="false">AM19+AN19</f>
        <v>3.457</v>
      </c>
      <c r="AP19" s="2" t="n">
        <f aca="false">[4]Curves!$J25</f>
        <v>0.0275</v>
      </c>
      <c r="AQ19" s="2" t="n">
        <f aca="false">AM19+AP19</f>
        <v>3.0645</v>
      </c>
      <c r="AR19" s="2" t="n">
        <f aca="false">[4]Curves!$K25</f>
        <v>0.32</v>
      </c>
      <c r="AS19" s="2" t="n">
        <f aca="false">AM19+AR19</f>
        <v>3.357</v>
      </c>
      <c r="AT19" s="2" t="n">
        <f aca="false">[4]Curves!$G25</f>
        <v>0.41</v>
      </c>
      <c r="AU19" s="2" t="n">
        <f aca="false">AM19+AT19</f>
        <v>3.447</v>
      </c>
    </row>
    <row r="20" customFormat="false" ht="12.75" hidden="false" customHeight="false" outlineLevel="0" collapsed="false">
      <c r="A20" s="1" t="n">
        <f aca="false">[5]Tregion!$A20</f>
        <v>37194</v>
      </c>
      <c r="B20" s="355" t="n">
        <f aca="false">[5]Tregion!$C20</f>
        <v>27</v>
      </c>
      <c r="C20" s="356" t="n">
        <f aca="false">[6]Tregion!$C20</f>
        <v>27</v>
      </c>
      <c r="D20" s="355" t="n">
        <f aca="false">[7]Tregion!$C20</f>
        <v>24</v>
      </c>
      <c r="E20" s="356" t="n">
        <f aca="false">[8]Tregion!$C20</f>
        <v>27.25</v>
      </c>
      <c r="F20" s="355" t="n">
        <f aca="false">[9]Tregion!$C20</f>
        <v>27.75</v>
      </c>
      <c r="G20" s="356" t="n">
        <f aca="false">[10]Tbasis!$D19</f>
        <v>28</v>
      </c>
      <c r="H20" s="355"/>
      <c r="I20" s="356" t="n">
        <f aca="false">[11]Tregion!$C20</f>
        <v>27.1875</v>
      </c>
      <c r="J20" s="355"/>
      <c r="K20" s="356"/>
      <c r="L20" s="355"/>
      <c r="M20" s="356"/>
      <c r="N20" s="355"/>
      <c r="O20" s="356"/>
      <c r="Q20" s="355"/>
      <c r="R20" s="356" t="n">
        <f aca="false">[12]Tregion!$C20</f>
        <v>49.5</v>
      </c>
      <c r="S20" s="357"/>
      <c r="T20" s="356"/>
      <c r="U20" s="358"/>
      <c r="V20" s="359"/>
      <c r="W20" s="358"/>
      <c r="X20" s="356"/>
      <c r="Y20" s="357"/>
      <c r="Z20" s="360"/>
      <c r="AB20" s="357"/>
      <c r="AC20" s="356"/>
      <c r="AD20" s="357"/>
      <c r="AE20" s="356"/>
      <c r="AF20" s="357"/>
      <c r="AG20" s="356"/>
      <c r="AI20" s="1"/>
      <c r="AJ20" s="15"/>
      <c r="AL20" s="1" t="n">
        <f aca="false">[4]Curves!$A26</f>
        <v>37469</v>
      </c>
      <c r="AM20" s="2" t="n">
        <f aca="false">[4]Curves!$E26</f>
        <v>3.032</v>
      </c>
      <c r="AN20" s="2" t="n">
        <f aca="false">AR20+0.1</f>
        <v>0.42</v>
      </c>
      <c r="AO20" s="2" t="n">
        <f aca="false">AM20+AN20</f>
        <v>3.452</v>
      </c>
      <c r="AP20" s="2" t="n">
        <f aca="false">[4]Curves!$J26</f>
        <v>0.085</v>
      </c>
      <c r="AQ20" s="2" t="n">
        <f aca="false">AM20+AP20</f>
        <v>3.117</v>
      </c>
      <c r="AR20" s="2" t="n">
        <f aca="false">[4]Curves!$K26</f>
        <v>0.32</v>
      </c>
      <c r="AS20" s="2" t="n">
        <f aca="false">AM20+AR20</f>
        <v>3.352</v>
      </c>
      <c r="AT20" s="2" t="n">
        <f aca="false">[4]Curves!$G26</f>
        <v>0.41</v>
      </c>
      <c r="AU20" s="2" t="n">
        <f aca="false">AM20+AT20</f>
        <v>3.442</v>
      </c>
    </row>
    <row r="21" customFormat="false" ht="12.75" hidden="false" customHeight="false" outlineLevel="0" collapsed="false">
      <c r="A21" s="1" t="n">
        <f aca="false">[5]Tregion!$A21</f>
        <v>37195</v>
      </c>
      <c r="B21" s="355" t="n">
        <f aca="false">[5]Tregion!$C21</f>
        <v>27</v>
      </c>
      <c r="C21" s="356" t="n">
        <f aca="false">[6]Tregion!$C21</f>
        <v>27</v>
      </c>
      <c r="D21" s="355" t="n">
        <f aca="false">[7]Tregion!$C21</f>
        <v>24</v>
      </c>
      <c r="E21" s="356" t="n">
        <f aca="false">[8]Tregion!$C21</f>
        <v>27.25</v>
      </c>
      <c r="F21" s="355" t="n">
        <f aca="false">[9]Tregion!$C21</f>
        <v>27.75</v>
      </c>
      <c r="G21" s="356" t="n">
        <f aca="false">[10]Tbasis!$D20</f>
        <v>28</v>
      </c>
      <c r="H21" s="355"/>
      <c r="I21" s="356" t="n">
        <f aca="false">[11]Tregion!$C21</f>
        <v>27.1875</v>
      </c>
      <c r="J21" s="355"/>
      <c r="K21" s="356"/>
      <c r="L21" s="355"/>
      <c r="M21" s="356"/>
      <c r="N21" s="355"/>
      <c r="O21" s="356"/>
      <c r="Q21" s="355"/>
      <c r="R21" s="356" t="n">
        <f aca="false">[12]Tregion!$C21</f>
        <v>49.5</v>
      </c>
      <c r="S21" s="357"/>
      <c r="T21" s="356"/>
      <c r="U21" s="358"/>
      <c r="V21" s="359"/>
      <c r="W21" s="358"/>
      <c r="X21" s="356"/>
      <c r="Y21" s="357"/>
      <c r="Z21" s="360"/>
      <c r="AB21" s="357"/>
      <c r="AC21" s="356"/>
      <c r="AD21" s="357"/>
      <c r="AE21" s="356"/>
      <c r="AF21" s="357"/>
      <c r="AG21" s="356"/>
      <c r="AI21" s="1"/>
      <c r="AJ21" s="15"/>
      <c r="AL21" s="1" t="n">
        <f aca="false">[4]Curves!$A27</f>
        <v>37500</v>
      </c>
      <c r="AM21" s="2" t="n">
        <f aca="false">[4]Curves!$E27</f>
        <v>2.982</v>
      </c>
      <c r="AN21" s="2" t="n">
        <f aca="false">AR21+0.1</f>
        <v>0.41</v>
      </c>
      <c r="AO21" s="2" t="n">
        <f aca="false">AM21+AN21</f>
        <v>3.392</v>
      </c>
      <c r="AP21" s="2" t="n">
        <f aca="false">[4]Curves!$J27</f>
        <v>0.12</v>
      </c>
      <c r="AQ21" s="2" t="n">
        <f aca="false">AM21+AP21</f>
        <v>3.102</v>
      </c>
      <c r="AR21" s="2" t="n">
        <f aca="false">[4]Curves!$K27</f>
        <v>0.31</v>
      </c>
      <c r="AS21" s="2" t="n">
        <f aca="false">AM21+AR21</f>
        <v>3.292</v>
      </c>
      <c r="AT21" s="2" t="n">
        <f aca="false">[4]Curves!$G27</f>
        <v>0.37</v>
      </c>
      <c r="AU21" s="2" t="n">
        <f aca="false">AM21+AT21</f>
        <v>3.352</v>
      </c>
    </row>
    <row r="22" customFormat="false" ht="12.75" hidden="false" customHeight="false" outlineLevel="0" collapsed="false">
      <c r="A22" s="1" t="n">
        <f aca="false">[5]Tregion!$A22</f>
        <v>37196</v>
      </c>
      <c r="B22" s="355" t="n">
        <f aca="false">[5]Tregion!$C22</f>
        <v>27</v>
      </c>
      <c r="C22" s="356" t="n">
        <f aca="false">[6]Tregion!$C22</f>
        <v>28.75</v>
      </c>
      <c r="D22" s="355" t="n">
        <f aca="false">[7]Tregion!$C22</f>
        <v>28</v>
      </c>
      <c r="E22" s="356" t="n">
        <f aca="false">[8]Tregion!$C22</f>
        <v>29.25</v>
      </c>
      <c r="F22" s="355" t="n">
        <f aca="false">[9]Tregion!$C22</f>
        <v>28.25</v>
      </c>
      <c r="G22" s="356" t="n">
        <f aca="false">[10]Tbasis!$D21</f>
        <v>28</v>
      </c>
      <c r="H22" s="355"/>
      <c r="I22" s="356" t="n">
        <f aca="false">[11]Tregion!$C22</f>
        <v>24.9</v>
      </c>
      <c r="J22" s="355"/>
      <c r="K22" s="356"/>
      <c r="L22" s="355"/>
      <c r="M22" s="356"/>
      <c r="N22" s="355"/>
      <c r="O22" s="356"/>
      <c r="Q22" s="355"/>
      <c r="R22" s="356" t="n">
        <f aca="false">[12]Tregion!$C22</f>
        <v>46.4999961853027</v>
      </c>
      <c r="S22" s="357"/>
      <c r="T22" s="356"/>
      <c r="U22" s="358"/>
      <c r="V22" s="359"/>
      <c r="W22" s="358"/>
      <c r="X22" s="356"/>
      <c r="Y22" s="357"/>
      <c r="Z22" s="360"/>
      <c r="AB22" s="357"/>
      <c r="AC22" s="356"/>
      <c r="AD22" s="357"/>
      <c r="AE22" s="356"/>
      <c r="AF22" s="357"/>
      <c r="AG22" s="356"/>
      <c r="AI22" s="1"/>
      <c r="AJ22" s="15"/>
      <c r="AL22" s="1" t="n">
        <f aca="false">[4]Curves!$A28</f>
        <v>37530</v>
      </c>
      <c r="AM22" s="2" t="n">
        <f aca="false">[4]Curves!$E28</f>
        <v>2.889</v>
      </c>
      <c r="AN22" s="2" t="n">
        <f aca="false">AR22+0.1</f>
        <v>0.44</v>
      </c>
      <c r="AO22" s="2" t="n">
        <f aca="false">AM22+AN22</f>
        <v>3.329</v>
      </c>
      <c r="AP22" s="2" t="n">
        <f aca="false">[4]Curves!$J28</f>
        <v>0.145</v>
      </c>
      <c r="AQ22" s="2" t="n">
        <f aca="false">AM22+AP22</f>
        <v>3.034</v>
      </c>
      <c r="AR22" s="2" t="n">
        <f aca="false">[4]Curves!$K28</f>
        <v>0.34</v>
      </c>
      <c r="AS22" s="2" t="n">
        <f aca="false">AM22+AR22</f>
        <v>3.229</v>
      </c>
      <c r="AT22" s="2" t="n">
        <f aca="false">[4]Curves!$G28</f>
        <v>0.38</v>
      </c>
      <c r="AU22" s="2" t="n">
        <f aca="false">AM22+AT22</f>
        <v>3.269</v>
      </c>
    </row>
    <row r="23" customFormat="false" ht="12.75" hidden="false" customHeight="false" outlineLevel="0" collapsed="false">
      <c r="A23" s="1" t="n">
        <f aca="false">[5]Tregion!$A23</f>
        <v>37197</v>
      </c>
      <c r="B23" s="355" t="n">
        <f aca="false">[5]Tregion!$C23</f>
        <v>27</v>
      </c>
      <c r="C23" s="356" t="n">
        <f aca="false">[6]Tregion!$C23</f>
        <v>28.75</v>
      </c>
      <c r="D23" s="355" t="n">
        <f aca="false">[7]Tregion!$C23</f>
        <v>28</v>
      </c>
      <c r="E23" s="356" t="n">
        <f aca="false">[8]Tregion!$C23</f>
        <v>29.25</v>
      </c>
      <c r="F23" s="355" t="n">
        <f aca="false">[9]Tregion!$C23</f>
        <v>28.25</v>
      </c>
      <c r="G23" s="356" t="n">
        <f aca="false">[10]Tbasis!$D22</f>
        <v>28</v>
      </c>
      <c r="H23" s="355"/>
      <c r="I23" s="356" t="n">
        <f aca="false">[11]Tregion!$C23</f>
        <v>24.9</v>
      </c>
      <c r="J23" s="355"/>
      <c r="K23" s="356"/>
      <c r="L23" s="355"/>
      <c r="M23" s="356"/>
      <c r="N23" s="355"/>
      <c r="O23" s="356"/>
      <c r="Q23" s="355"/>
      <c r="R23" s="356" t="n">
        <f aca="false">[12]Tregion!$C23</f>
        <v>46.4999961853027</v>
      </c>
      <c r="S23" s="357"/>
      <c r="T23" s="356"/>
      <c r="U23" s="358"/>
      <c r="V23" s="359"/>
      <c r="W23" s="358"/>
      <c r="X23" s="356"/>
      <c r="Y23" s="357"/>
      <c r="Z23" s="360"/>
      <c r="AB23" s="357"/>
      <c r="AC23" s="356"/>
      <c r="AD23" s="357"/>
      <c r="AE23" s="356"/>
      <c r="AF23" s="357"/>
      <c r="AG23" s="356"/>
      <c r="AI23" s="1"/>
      <c r="AJ23" s="15"/>
      <c r="AL23" s="1" t="n">
        <f aca="false">[4]Curves!$A29</f>
        <v>37561</v>
      </c>
      <c r="AM23" s="2" t="n">
        <f aca="false">[4]Curves!$E29</f>
        <v>2.911</v>
      </c>
      <c r="AN23" s="2" t="n">
        <f aca="false">AR23+0.1</f>
        <v>0.57</v>
      </c>
      <c r="AO23" s="2" t="n">
        <f aca="false">AM23+AN23</f>
        <v>3.481</v>
      </c>
      <c r="AP23" s="2" t="n">
        <f aca="false">[4]Curves!$J29</f>
        <v>0.14</v>
      </c>
      <c r="AQ23" s="2" t="n">
        <f aca="false">AM23+AP23</f>
        <v>3.051</v>
      </c>
      <c r="AR23" s="2" t="n">
        <f aca="false">[4]Curves!$K29</f>
        <v>0.47</v>
      </c>
      <c r="AS23" s="2" t="n">
        <f aca="false">AM23+AR23</f>
        <v>3.381</v>
      </c>
      <c r="AT23" s="2" t="n">
        <f aca="false">[4]Curves!$G29</f>
        <v>0.58</v>
      </c>
      <c r="AU23" s="2" t="n">
        <f aca="false">AM23+AT23</f>
        <v>3.491</v>
      </c>
    </row>
    <row r="24" customFormat="false" ht="12.75" hidden="false" customHeight="false" outlineLevel="0" collapsed="false">
      <c r="A24" s="1" t="n">
        <f aca="false">[5]Tregion!$A24</f>
        <v>37198</v>
      </c>
      <c r="B24" s="355" t="n">
        <f aca="false">[5]Tregion!$C24</f>
        <v>27</v>
      </c>
      <c r="C24" s="356" t="n">
        <f aca="false">[6]Tregion!$C24</f>
        <v>28.75</v>
      </c>
      <c r="D24" s="355" t="n">
        <f aca="false">[7]Tregion!$C24</f>
        <v>28</v>
      </c>
      <c r="E24" s="356" t="n">
        <f aca="false">[8]Tregion!$C24</f>
        <v>29.25</v>
      </c>
      <c r="F24" s="355" t="n">
        <f aca="false">[9]Tregion!$C24</f>
        <v>28.25</v>
      </c>
      <c r="G24" s="356" t="n">
        <f aca="false">[10]Tbasis!$D23</f>
        <v>28</v>
      </c>
      <c r="H24" s="355"/>
      <c r="I24" s="356" t="n">
        <f aca="false">[11]Tregion!$C24</f>
        <v>24.8999996185303</v>
      </c>
      <c r="J24" s="355"/>
      <c r="K24" s="356"/>
      <c r="L24" s="355"/>
      <c r="M24" s="356"/>
      <c r="N24" s="355"/>
      <c r="O24" s="356"/>
      <c r="Q24" s="355"/>
      <c r="R24" s="356" t="n">
        <f aca="false">[12]Tregion!$C24</f>
        <v>36.629997253418</v>
      </c>
      <c r="S24" s="357"/>
      <c r="T24" s="356"/>
      <c r="U24" s="358"/>
      <c r="V24" s="359"/>
      <c r="W24" s="358"/>
      <c r="X24" s="356"/>
      <c r="Y24" s="357"/>
      <c r="Z24" s="360"/>
      <c r="AB24" s="357"/>
      <c r="AC24" s="356"/>
      <c r="AD24" s="357"/>
      <c r="AE24" s="356"/>
      <c r="AF24" s="357"/>
      <c r="AG24" s="356"/>
      <c r="AI24" s="1"/>
      <c r="AJ24" s="15"/>
      <c r="AL24" s="1" t="n">
        <f aca="false">[4]Curves!$A30</f>
        <v>37591</v>
      </c>
      <c r="AM24" s="2" t="n">
        <f aca="false">[4]Curves!$E30</f>
        <v>2.956</v>
      </c>
      <c r="AN24" s="2" t="n">
        <f aca="false">AR24</f>
        <v>0.79</v>
      </c>
      <c r="AO24" s="2" t="n">
        <f aca="false">AM24+AN24</f>
        <v>3.746</v>
      </c>
      <c r="AP24" s="2" t="n">
        <f aca="false">[4]Curves!$J30</f>
        <v>0.135</v>
      </c>
      <c r="AQ24" s="2" t="n">
        <f aca="false">AM24+AP24</f>
        <v>3.091</v>
      </c>
      <c r="AR24" s="2" t="n">
        <f aca="false">[4]Curves!$K30</f>
        <v>0.79</v>
      </c>
      <c r="AS24" s="2" t="n">
        <f aca="false">AM24+AR24</f>
        <v>3.746</v>
      </c>
      <c r="AT24" s="2" t="n">
        <f aca="false">[4]Curves!$G30</f>
        <v>0.92</v>
      </c>
      <c r="AU24" s="2" t="n">
        <f aca="false">AM24+AT24</f>
        <v>3.876</v>
      </c>
    </row>
    <row r="25" customFormat="false" ht="12.75" hidden="false" customHeight="false" outlineLevel="0" collapsed="false">
      <c r="A25" s="1" t="n">
        <f aca="false">[5]Tregion!$A25</f>
        <v>37199</v>
      </c>
      <c r="B25" s="355" t="n">
        <f aca="false">[5]Tregion!$C25</f>
        <v>17.75</v>
      </c>
      <c r="C25" s="356" t="n">
        <f aca="false">[6]Tregion!$C25</f>
        <v>24</v>
      </c>
      <c r="D25" s="355" t="n">
        <f aca="false">[7]Tregion!$C25</f>
        <v>24</v>
      </c>
      <c r="E25" s="356" t="n">
        <f aca="false">[8]Tregion!$C25</f>
        <v>23.5</v>
      </c>
      <c r="F25" s="355" t="n">
        <f aca="false">[9]Tregion!$C25</f>
        <v>19.5</v>
      </c>
      <c r="G25" s="356" t="n">
        <f aca="false">[10]Tbasis!$D24</f>
        <v>18.75</v>
      </c>
      <c r="H25" s="355"/>
      <c r="I25" s="356" t="n">
        <f aca="false">[11]Tregion!$C25</f>
        <v>20.1749992370605</v>
      </c>
      <c r="J25" s="355"/>
      <c r="K25" s="356"/>
      <c r="L25" s="355"/>
      <c r="M25" s="356"/>
      <c r="N25" s="355"/>
      <c r="O25" s="356"/>
      <c r="Q25" s="355"/>
      <c r="R25" s="356" t="n">
        <f aca="false">[12]Tregion!$C25</f>
        <v>36.629997253418</v>
      </c>
      <c r="S25" s="357"/>
      <c r="T25" s="356"/>
      <c r="U25" s="358"/>
      <c r="V25" s="359"/>
      <c r="W25" s="358"/>
      <c r="X25" s="356"/>
      <c r="Y25" s="357"/>
      <c r="Z25" s="360"/>
      <c r="AB25" s="357"/>
      <c r="AC25" s="356"/>
      <c r="AD25" s="357"/>
      <c r="AE25" s="356"/>
      <c r="AF25" s="357"/>
      <c r="AG25" s="356"/>
      <c r="AI25" s="1"/>
      <c r="AJ25" s="15"/>
      <c r="AL25" s="1" t="n">
        <f aca="false">[4]Curves!$A31</f>
        <v>37622</v>
      </c>
      <c r="AM25" s="2" t="n">
        <f aca="false">[4]Curves!$E31</f>
        <v>2.999</v>
      </c>
      <c r="AN25" s="2" t="n">
        <f aca="false">AR25</f>
        <v>1.06</v>
      </c>
      <c r="AO25" s="2" t="n">
        <f aca="false">AM25+AN25</f>
        <v>4.059</v>
      </c>
      <c r="AP25" s="2" t="n">
        <f aca="false">[4]Curves!$J31</f>
        <v>0.035</v>
      </c>
      <c r="AQ25" s="2" t="n">
        <f aca="false">AM25+AP25</f>
        <v>3.034</v>
      </c>
      <c r="AR25" s="2" t="n">
        <f aca="false">[4]Curves!$K31</f>
        <v>1.06</v>
      </c>
      <c r="AS25" s="2" t="n">
        <f aca="false">AM25+AR25</f>
        <v>4.059</v>
      </c>
      <c r="AT25" s="2" t="n">
        <f aca="false">[4]Curves!$G31</f>
        <v>1.775</v>
      </c>
      <c r="AU25" s="2" t="n">
        <f aca="false">AM25+AT25</f>
        <v>4.774</v>
      </c>
    </row>
    <row r="26" customFormat="false" ht="12.75" hidden="false" customHeight="false" outlineLevel="0" collapsed="false">
      <c r="A26" s="1" t="n">
        <f aca="false">[5]Tregion!$A26</f>
        <v>37200</v>
      </c>
      <c r="B26" s="355" t="n">
        <f aca="false">[5]Tregion!$C26</f>
        <v>27</v>
      </c>
      <c r="C26" s="356" t="n">
        <f aca="false">[6]Tregion!$C26</f>
        <v>28.75</v>
      </c>
      <c r="D26" s="355" t="n">
        <f aca="false">[7]Tregion!$C26</f>
        <v>28</v>
      </c>
      <c r="E26" s="356" t="n">
        <f aca="false">[8]Tregion!$C26</f>
        <v>29.25</v>
      </c>
      <c r="F26" s="355" t="n">
        <f aca="false">[9]Tregion!$C26</f>
        <v>28.25</v>
      </c>
      <c r="G26" s="356" t="n">
        <f aca="false">[10]Tbasis!$D25</f>
        <v>28</v>
      </c>
      <c r="H26" s="355"/>
      <c r="I26" s="356" t="n">
        <f aca="false">[11]Tregion!$C26</f>
        <v>20.1749992370605</v>
      </c>
      <c r="J26" s="355"/>
      <c r="K26" s="356"/>
      <c r="L26" s="355"/>
      <c r="M26" s="356"/>
      <c r="N26" s="355"/>
      <c r="O26" s="356"/>
      <c r="Q26" s="355"/>
      <c r="R26" s="356" t="n">
        <f aca="false">[12]Tregion!$C26</f>
        <v>46.4999961853027</v>
      </c>
      <c r="S26" s="357"/>
      <c r="T26" s="356"/>
      <c r="U26" s="358"/>
      <c r="V26" s="359"/>
      <c r="W26" s="358"/>
      <c r="X26" s="356"/>
      <c r="Y26" s="357"/>
      <c r="Z26" s="360"/>
      <c r="AB26" s="357"/>
      <c r="AC26" s="356"/>
      <c r="AD26" s="357"/>
      <c r="AE26" s="356"/>
      <c r="AF26" s="357"/>
      <c r="AG26" s="356"/>
      <c r="AI26" s="1"/>
      <c r="AJ26" s="15"/>
      <c r="AL26" s="1" t="n">
        <f aca="false">[4]Curves!$A32</f>
        <v>37653</v>
      </c>
      <c r="AM26" s="2" t="n">
        <f aca="false">[4]Curves!$E32</f>
        <v>3.042</v>
      </c>
      <c r="AN26" s="2" t="n">
        <f aca="false">AR26</f>
        <v>1.06</v>
      </c>
      <c r="AO26" s="2" t="n">
        <f aca="false">AM26+AN26</f>
        <v>4.102</v>
      </c>
      <c r="AP26" s="2" t="n">
        <f aca="false">[4]Curves!$J32</f>
        <v>0.035</v>
      </c>
      <c r="AQ26" s="2" t="n">
        <f aca="false">AM26+AP26</f>
        <v>3.077</v>
      </c>
      <c r="AR26" s="2" t="n">
        <f aca="false">[4]Curves!$K32</f>
        <v>1.06</v>
      </c>
      <c r="AS26" s="2" t="n">
        <f aca="false">AM26+AR26</f>
        <v>4.102</v>
      </c>
      <c r="AT26" s="2" t="n">
        <f aca="false">[4]Curves!$G32</f>
        <v>1.775</v>
      </c>
      <c r="AU26" s="2" t="n">
        <f aca="false">AM26+AT26</f>
        <v>4.817</v>
      </c>
    </row>
    <row r="27" customFormat="false" ht="12.75" hidden="false" customHeight="false" outlineLevel="0" collapsed="false">
      <c r="A27" s="1" t="n">
        <f aca="false">[5]Tregion!$A27</f>
        <v>37201</v>
      </c>
      <c r="B27" s="355" t="n">
        <f aca="false">[5]Tregion!$C27</f>
        <v>27</v>
      </c>
      <c r="C27" s="356" t="n">
        <f aca="false">[6]Tregion!$C27</f>
        <v>28.75</v>
      </c>
      <c r="D27" s="355" t="n">
        <f aca="false">[7]Tregion!$C27</f>
        <v>28</v>
      </c>
      <c r="E27" s="356" t="n">
        <f aca="false">[8]Tregion!$C27</f>
        <v>29.25</v>
      </c>
      <c r="F27" s="355" t="n">
        <f aca="false">[9]Tregion!$C27</f>
        <v>28.25</v>
      </c>
      <c r="G27" s="356" t="n">
        <f aca="false">[10]Tbasis!$D26</f>
        <v>28</v>
      </c>
      <c r="H27" s="355"/>
      <c r="I27" s="356" t="n">
        <f aca="false">[11]Tregion!$C27</f>
        <v>20.1749992370605</v>
      </c>
      <c r="J27" s="355"/>
      <c r="K27" s="356"/>
      <c r="L27" s="355"/>
      <c r="M27" s="356"/>
      <c r="N27" s="355"/>
      <c r="O27" s="356"/>
      <c r="Q27" s="355"/>
      <c r="R27" s="356" t="n">
        <f aca="false">[12]Tregion!$C27</f>
        <v>46.4999961853027</v>
      </c>
      <c r="S27" s="357"/>
      <c r="T27" s="356"/>
      <c r="U27" s="358"/>
      <c r="V27" s="359"/>
      <c r="W27" s="358"/>
      <c r="X27" s="356"/>
      <c r="Y27" s="357"/>
      <c r="Z27" s="360"/>
      <c r="AB27" s="357"/>
      <c r="AC27" s="356"/>
      <c r="AD27" s="357"/>
      <c r="AE27" s="356"/>
      <c r="AF27" s="357"/>
      <c r="AG27" s="356"/>
      <c r="AI27" s="1"/>
      <c r="AJ27" s="15"/>
      <c r="AL27" s="1" t="n">
        <f aca="false">[4]Curves!$A33</f>
        <v>37681</v>
      </c>
      <c r="AM27" s="2" t="n">
        <f aca="false">[4]Curves!$E33</f>
        <v>3.039</v>
      </c>
      <c r="AN27" s="2" t="n">
        <f aca="false">AR27</f>
        <v>0.57</v>
      </c>
      <c r="AO27" s="2" t="n">
        <f aca="false">AM27+AN27</f>
        <v>3.609</v>
      </c>
      <c r="AP27" s="2" t="n">
        <f aca="false">[4]Curves!$J33</f>
        <v>0.035</v>
      </c>
      <c r="AQ27" s="2" t="n">
        <f aca="false">AM27+AP27</f>
        <v>3.074</v>
      </c>
      <c r="AR27" s="2" t="n">
        <f aca="false">[4]Curves!$K33</f>
        <v>0.57</v>
      </c>
      <c r="AS27" s="2" t="n">
        <f aca="false">AM27+AR27</f>
        <v>3.609</v>
      </c>
      <c r="AT27" s="2" t="n">
        <f aca="false">[4]Curves!$G33</f>
        <v>0.65</v>
      </c>
      <c r="AU27" s="2" t="n">
        <f aca="false">AM27+AT27</f>
        <v>3.689</v>
      </c>
    </row>
    <row r="28" customFormat="false" ht="12.75" hidden="false" customHeight="false" outlineLevel="0" collapsed="false">
      <c r="A28" s="1" t="n">
        <f aca="false">[5]Tregion!$A28</f>
        <v>37202</v>
      </c>
      <c r="B28" s="355" t="n">
        <f aca="false">[5]Tregion!$C28</f>
        <v>27</v>
      </c>
      <c r="C28" s="356" t="n">
        <f aca="false">[6]Tregion!$C28</f>
        <v>28.75</v>
      </c>
      <c r="D28" s="355" t="n">
        <f aca="false">[7]Tregion!$C28</f>
        <v>28</v>
      </c>
      <c r="E28" s="356" t="n">
        <f aca="false">[8]Tregion!$C28</f>
        <v>29.25</v>
      </c>
      <c r="F28" s="355" t="n">
        <f aca="false">[9]Tregion!$C28</f>
        <v>28.25</v>
      </c>
      <c r="G28" s="356" t="n">
        <f aca="false">[10]Tbasis!$D27</f>
        <v>28</v>
      </c>
      <c r="H28" s="355"/>
      <c r="I28" s="356" t="n">
        <f aca="false">[11]Tregion!$C28</f>
        <v>20.1749992370605</v>
      </c>
      <c r="J28" s="355"/>
      <c r="K28" s="356"/>
      <c r="L28" s="355"/>
      <c r="M28" s="356"/>
      <c r="N28" s="355"/>
      <c r="O28" s="356"/>
      <c r="Q28" s="355"/>
      <c r="R28" s="356" t="n">
        <f aca="false">[12]Tregion!$C28</f>
        <v>46.4999961853027</v>
      </c>
      <c r="S28" s="357"/>
      <c r="T28" s="356"/>
      <c r="U28" s="358"/>
      <c r="V28" s="359"/>
      <c r="W28" s="358"/>
      <c r="X28" s="356"/>
      <c r="Y28" s="357"/>
      <c r="Z28" s="360"/>
      <c r="AB28" s="357"/>
      <c r="AC28" s="356"/>
      <c r="AD28" s="357"/>
      <c r="AE28" s="356"/>
      <c r="AF28" s="357"/>
      <c r="AG28" s="356"/>
      <c r="AI28" s="1"/>
      <c r="AJ28" s="15"/>
      <c r="AL28" s="1" t="n">
        <f aca="false">[4]Curves!$A34</f>
        <v>37712</v>
      </c>
      <c r="AM28" s="2" t="n">
        <f aca="false">[4]Curves!$E34</f>
        <v>3.059</v>
      </c>
      <c r="AN28" s="2" t="n">
        <f aca="false">AR28</f>
        <v>0.36</v>
      </c>
      <c r="AO28" s="2" t="n">
        <f aca="false">AM28+AN28</f>
        <v>3.419</v>
      </c>
      <c r="AP28" s="2" t="n">
        <f aca="false">[4]Curves!$J34</f>
        <v>0.035</v>
      </c>
      <c r="AQ28" s="2" t="n">
        <f aca="false">AM28+AP28</f>
        <v>3.094</v>
      </c>
      <c r="AR28" s="2" t="n">
        <f aca="false">[4]Curves!$K34</f>
        <v>0.36</v>
      </c>
      <c r="AS28" s="2" t="n">
        <f aca="false">AM28+AR28</f>
        <v>3.419</v>
      </c>
      <c r="AT28" s="2" t="n">
        <f aca="false">[4]Curves!$G34</f>
        <v>0.38</v>
      </c>
      <c r="AU28" s="2" t="n">
        <f aca="false">AM28+AT28</f>
        <v>3.439</v>
      </c>
    </row>
    <row r="29" customFormat="false" ht="12.75" hidden="false" customHeight="false" outlineLevel="0" collapsed="false">
      <c r="A29" s="1" t="n">
        <f aca="false">[5]Tregion!$A29</f>
        <v>37203</v>
      </c>
      <c r="B29" s="355" t="n">
        <f aca="false">[5]Tregion!$C29</f>
        <v>27</v>
      </c>
      <c r="C29" s="356" t="n">
        <f aca="false">[6]Tregion!$C29</f>
        <v>28.75</v>
      </c>
      <c r="D29" s="355" t="n">
        <f aca="false">[7]Tregion!$C29</f>
        <v>28</v>
      </c>
      <c r="E29" s="356" t="n">
        <f aca="false">[8]Tregion!$C29</f>
        <v>29.25</v>
      </c>
      <c r="F29" s="355" t="n">
        <f aca="false">[9]Tregion!$C29</f>
        <v>28.25</v>
      </c>
      <c r="G29" s="356" t="n">
        <f aca="false">[10]Tbasis!$D28</f>
        <v>28</v>
      </c>
      <c r="H29" s="355"/>
      <c r="I29" s="356" t="n">
        <f aca="false">[11]Tregion!$C29</f>
        <v>20.1749992370605</v>
      </c>
      <c r="J29" s="355"/>
      <c r="K29" s="356"/>
      <c r="L29" s="355"/>
      <c r="M29" s="356"/>
      <c r="N29" s="355"/>
      <c r="O29" s="356"/>
      <c r="Q29" s="355"/>
      <c r="R29" s="356" t="n">
        <f aca="false">[12]Tregion!$C29</f>
        <v>46.4999961853027</v>
      </c>
      <c r="S29" s="357"/>
      <c r="T29" s="356"/>
      <c r="U29" s="358"/>
      <c r="V29" s="359"/>
      <c r="W29" s="358"/>
      <c r="X29" s="356"/>
      <c r="Y29" s="357"/>
      <c r="Z29" s="360"/>
      <c r="AB29" s="357"/>
      <c r="AC29" s="356"/>
      <c r="AD29" s="357"/>
      <c r="AE29" s="356"/>
      <c r="AF29" s="357"/>
      <c r="AG29" s="356"/>
      <c r="AI29" s="1"/>
      <c r="AJ29" s="15"/>
      <c r="AL29" s="1" t="n">
        <f aca="false">[4]Curves!$A35</f>
        <v>37742</v>
      </c>
      <c r="AM29" s="2" t="n">
        <f aca="false">[4]Curves!$E35</f>
        <v>3.241</v>
      </c>
      <c r="AN29" s="2" t="n">
        <f aca="false">AR29</f>
        <v>0.325</v>
      </c>
      <c r="AO29" s="2" t="n">
        <f aca="false">AM29+AN29</f>
        <v>3.566</v>
      </c>
      <c r="AP29" s="2" t="n">
        <f aca="false">[4]Curves!$J35</f>
        <v>0.035</v>
      </c>
      <c r="AQ29" s="2" t="n">
        <f aca="false">AM29+AP29</f>
        <v>3.276</v>
      </c>
      <c r="AR29" s="2" t="n">
        <f aca="false">[4]Curves!$K35</f>
        <v>0.325</v>
      </c>
      <c r="AS29" s="2" t="n">
        <f aca="false">AM29+AR29</f>
        <v>3.566</v>
      </c>
      <c r="AT29" s="2" t="n">
        <f aca="false">[4]Curves!$G35</f>
        <v>0.33</v>
      </c>
      <c r="AU29" s="2" t="n">
        <f aca="false">AM29+AT29</f>
        <v>3.571</v>
      </c>
    </row>
    <row r="30" customFormat="false" ht="12.75" hidden="false" customHeight="false" outlineLevel="0" collapsed="false">
      <c r="A30" s="1" t="n">
        <f aca="false">[5]Tregion!$A30</f>
        <v>37204</v>
      </c>
      <c r="B30" s="355" t="n">
        <f aca="false">[5]Tregion!$C30</f>
        <v>27</v>
      </c>
      <c r="C30" s="356" t="n">
        <f aca="false">[6]Tregion!$C30</f>
        <v>28.75</v>
      </c>
      <c r="D30" s="355" t="n">
        <f aca="false">[7]Tregion!$C30</f>
        <v>28</v>
      </c>
      <c r="E30" s="356" t="n">
        <f aca="false">[8]Tregion!$C30</f>
        <v>29.25</v>
      </c>
      <c r="F30" s="355" t="n">
        <f aca="false">[9]Tregion!$C30</f>
        <v>28.25</v>
      </c>
      <c r="G30" s="356" t="n">
        <f aca="false">[10]Tbasis!$D29</f>
        <v>28</v>
      </c>
      <c r="H30" s="355"/>
      <c r="I30" s="356" t="n">
        <f aca="false">[11]Tregion!$C30</f>
        <v>20.1749992370605</v>
      </c>
      <c r="J30" s="355"/>
      <c r="K30" s="356"/>
      <c r="L30" s="355"/>
      <c r="M30" s="356"/>
      <c r="N30" s="355"/>
      <c r="O30" s="356"/>
      <c r="Q30" s="355"/>
      <c r="R30" s="356" t="n">
        <f aca="false">[12]Tregion!$C30</f>
        <v>46.4999961853027</v>
      </c>
      <c r="S30" s="357"/>
      <c r="T30" s="356"/>
      <c r="U30" s="358"/>
      <c r="V30" s="359"/>
      <c r="W30" s="358"/>
      <c r="X30" s="356"/>
      <c r="Y30" s="357"/>
      <c r="Z30" s="360"/>
      <c r="AB30" s="357"/>
      <c r="AC30" s="356"/>
      <c r="AD30" s="357"/>
      <c r="AE30" s="356"/>
      <c r="AF30" s="357"/>
      <c r="AG30" s="356"/>
      <c r="AI30" s="1"/>
      <c r="AJ30" s="15"/>
      <c r="AL30" s="1" t="n">
        <f aca="false">[4]Curves!$A36</f>
        <v>37773</v>
      </c>
      <c r="AM30" s="2" t="n">
        <f aca="false">[4]Curves!$E36</f>
        <v>3.449</v>
      </c>
      <c r="AN30" s="2" t="n">
        <f aca="false">AR30</f>
        <v>0.335</v>
      </c>
      <c r="AO30" s="2" t="n">
        <f aca="false">AM30+AN30</f>
        <v>3.784</v>
      </c>
      <c r="AP30" s="2" t="n">
        <f aca="false">[4]Curves!$J36</f>
        <v>0.035</v>
      </c>
      <c r="AQ30" s="2" t="n">
        <f aca="false">AM30+AP30</f>
        <v>3.484</v>
      </c>
      <c r="AR30" s="2" t="n">
        <f aca="false">[4]Curves!$K36</f>
        <v>0.335</v>
      </c>
      <c r="AS30" s="2" t="n">
        <f aca="false">AM30+AR30</f>
        <v>3.784</v>
      </c>
      <c r="AT30" s="2" t="n">
        <f aca="false">[4]Curves!$G36</f>
        <v>0.37</v>
      </c>
      <c r="AU30" s="2" t="n">
        <f aca="false">AM30+AT30</f>
        <v>3.819</v>
      </c>
    </row>
    <row r="31" customFormat="false" ht="12.75" hidden="false" customHeight="false" outlineLevel="0" collapsed="false">
      <c r="A31" s="1" t="n">
        <f aca="false">[5]Tregion!$A31</f>
        <v>37205</v>
      </c>
      <c r="B31" s="355" t="n">
        <f aca="false">[5]Tregion!$C31</f>
        <v>27</v>
      </c>
      <c r="C31" s="356" t="n">
        <f aca="false">[6]Tregion!$C31</f>
        <v>28.75</v>
      </c>
      <c r="D31" s="355" t="n">
        <f aca="false">[7]Tregion!$C31</f>
        <v>28</v>
      </c>
      <c r="E31" s="356" t="n">
        <f aca="false">[8]Tregion!$C31</f>
        <v>29.25</v>
      </c>
      <c r="F31" s="355" t="n">
        <f aca="false">[9]Tregion!$C31</f>
        <v>28.25</v>
      </c>
      <c r="G31" s="356" t="n">
        <f aca="false">[10]Tbasis!$D30</f>
        <v>28</v>
      </c>
      <c r="H31" s="355"/>
      <c r="I31" s="356" t="n">
        <f aca="false">[11]Tregion!$C31</f>
        <v>26</v>
      </c>
      <c r="J31" s="355"/>
      <c r="K31" s="356"/>
      <c r="L31" s="355"/>
      <c r="M31" s="356"/>
      <c r="N31" s="355"/>
      <c r="O31" s="356"/>
      <c r="Q31" s="355"/>
      <c r="R31" s="356" t="n">
        <f aca="false">[12]Tregion!$C31</f>
        <v>36.629997253418</v>
      </c>
      <c r="S31" s="357"/>
      <c r="T31" s="356"/>
      <c r="U31" s="358"/>
      <c r="V31" s="359"/>
      <c r="W31" s="358"/>
      <c r="X31" s="356"/>
      <c r="Y31" s="357"/>
      <c r="Z31" s="360"/>
      <c r="AB31" s="357"/>
      <c r="AC31" s="356"/>
      <c r="AD31" s="357"/>
      <c r="AE31" s="356"/>
      <c r="AF31" s="357"/>
      <c r="AG31" s="356"/>
      <c r="AI31" s="1"/>
      <c r="AJ31" s="15"/>
      <c r="AL31" s="1" t="n">
        <f aca="false">[4]Curves!$A37</f>
        <v>37803</v>
      </c>
      <c r="AM31" s="2" t="n">
        <f aca="false">[4]Curves!$E37</f>
        <v>3.572</v>
      </c>
      <c r="AN31" s="2" t="n">
        <f aca="false">AR31+0.1</f>
        <v>0.45</v>
      </c>
      <c r="AO31" s="2" t="n">
        <f aca="false">AM31+AN31</f>
        <v>4.022</v>
      </c>
      <c r="AP31" s="2" t="n">
        <f aca="false">[4]Curves!$J37</f>
        <v>0.035</v>
      </c>
      <c r="AQ31" s="2" t="n">
        <f aca="false">AM31+AP31</f>
        <v>3.607</v>
      </c>
      <c r="AR31" s="2" t="n">
        <f aca="false">[4]Curves!$K37</f>
        <v>0.35</v>
      </c>
      <c r="AS31" s="2" t="n">
        <f aca="false">AM31+AR31</f>
        <v>3.922</v>
      </c>
      <c r="AT31" s="2" t="n">
        <f aca="false">[4]Curves!$G37</f>
        <v>0.41</v>
      </c>
      <c r="AU31" s="2" t="n">
        <f aca="false">AM31+AT31</f>
        <v>3.982</v>
      </c>
    </row>
    <row r="32" customFormat="false" ht="12.75" hidden="false" customHeight="false" outlineLevel="0" collapsed="false">
      <c r="A32" s="1" t="n">
        <f aca="false">[5]Tregion!$A32</f>
        <v>37206</v>
      </c>
      <c r="B32" s="355" t="n">
        <f aca="false">[5]Tregion!$C32</f>
        <v>17.75</v>
      </c>
      <c r="C32" s="356" t="n">
        <f aca="false">[6]Tregion!$C32</f>
        <v>24</v>
      </c>
      <c r="D32" s="355" t="n">
        <f aca="false">[7]Tregion!$C32</f>
        <v>24</v>
      </c>
      <c r="E32" s="356" t="n">
        <f aca="false">[8]Tregion!$C32</f>
        <v>23.5</v>
      </c>
      <c r="F32" s="355" t="n">
        <f aca="false">[9]Tregion!$C32</f>
        <v>19.5</v>
      </c>
      <c r="G32" s="356" t="n">
        <f aca="false">[10]Tbasis!$D31</f>
        <v>18.75</v>
      </c>
      <c r="H32" s="355"/>
      <c r="I32" s="356" t="n">
        <f aca="false">[11]Tregion!$C32</f>
        <v>20.1749992370605</v>
      </c>
      <c r="J32" s="355"/>
      <c r="K32" s="356"/>
      <c r="L32" s="355"/>
      <c r="M32" s="356"/>
      <c r="N32" s="355"/>
      <c r="O32" s="356"/>
      <c r="Q32" s="355"/>
      <c r="R32" s="356" t="n">
        <f aca="false">[12]Tregion!$C32</f>
        <v>36.629997253418</v>
      </c>
      <c r="S32" s="357"/>
      <c r="T32" s="356"/>
      <c r="U32" s="358"/>
      <c r="V32" s="359"/>
      <c r="W32" s="358"/>
      <c r="X32" s="356"/>
      <c r="Y32" s="357"/>
      <c r="Z32" s="360"/>
      <c r="AB32" s="357"/>
      <c r="AC32" s="356"/>
      <c r="AD32" s="357"/>
      <c r="AE32" s="356"/>
      <c r="AF32" s="357"/>
      <c r="AG32" s="356"/>
      <c r="AI32" s="1"/>
      <c r="AJ32" s="15"/>
      <c r="AL32" s="1" t="n">
        <f aca="false">[4]Curves!$A38</f>
        <v>37834</v>
      </c>
      <c r="AM32" s="2" t="n">
        <f aca="false">[4]Curves!$E38</f>
        <v>3.477</v>
      </c>
      <c r="AN32" s="2" t="n">
        <f aca="false">AR32+0.1</f>
        <v>0.45</v>
      </c>
      <c r="AO32" s="2" t="n">
        <f aca="false">AM32+AN32</f>
        <v>3.927</v>
      </c>
      <c r="AP32" s="2" t="n">
        <f aca="false">[4]Curves!$J38</f>
        <v>0.13</v>
      </c>
      <c r="AQ32" s="2" t="n">
        <f aca="false">AM32+AP32</f>
        <v>3.607</v>
      </c>
      <c r="AR32" s="2" t="n">
        <f aca="false">[4]Curves!$K38</f>
        <v>0.35</v>
      </c>
      <c r="AS32" s="2" t="n">
        <f aca="false">AM32+AR32</f>
        <v>3.827</v>
      </c>
      <c r="AT32" s="2" t="n">
        <f aca="false">[4]Curves!$G38</f>
        <v>0.41</v>
      </c>
      <c r="AU32" s="2" t="n">
        <f aca="false">AM32+AT32</f>
        <v>3.887</v>
      </c>
    </row>
    <row r="33" customFormat="false" ht="12.75" hidden="false" customHeight="false" outlineLevel="0" collapsed="false">
      <c r="A33" s="1" t="n">
        <f aca="false">[5]Tregion!$A33</f>
        <v>37207</v>
      </c>
      <c r="B33" s="355" t="n">
        <f aca="false">[5]Tregion!$C33</f>
        <v>27</v>
      </c>
      <c r="C33" s="356" t="n">
        <f aca="false">[6]Tregion!$C33</f>
        <v>28.75</v>
      </c>
      <c r="D33" s="355" t="n">
        <f aca="false">[7]Tregion!$C33</f>
        <v>28</v>
      </c>
      <c r="E33" s="356" t="n">
        <f aca="false">[8]Tregion!$C33</f>
        <v>29.25</v>
      </c>
      <c r="F33" s="355" t="n">
        <f aca="false">[9]Tregion!$C33</f>
        <v>28.25</v>
      </c>
      <c r="G33" s="356" t="n">
        <f aca="false">[10]Tbasis!$D32</f>
        <v>28</v>
      </c>
      <c r="H33" s="355"/>
      <c r="I33" s="356" t="n">
        <f aca="false">[11]Tregion!$C33</f>
        <v>20.1749992370605</v>
      </c>
      <c r="J33" s="355"/>
      <c r="K33" s="356"/>
      <c r="L33" s="355"/>
      <c r="M33" s="356"/>
      <c r="N33" s="355"/>
      <c r="O33" s="356"/>
      <c r="Q33" s="355"/>
      <c r="R33" s="356" t="n">
        <f aca="false">[12]Tregion!$C33</f>
        <v>46.4999961853027</v>
      </c>
      <c r="S33" s="357"/>
      <c r="T33" s="356"/>
      <c r="U33" s="358"/>
      <c r="V33" s="359"/>
      <c r="W33" s="358"/>
      <c r="X33" s="356"/>
      <c r="Y33" s="357"/>
      <c r="Z33" s="360"/>
      <c r="AB33" s="357"/>
      <c r="AC33" s="356"/>
      <c r="AD33" s="357"/>
      <c r="AE33" s="356"/>
      <c r="AF33" s="357"/>
      <c r="AG33" s="356"/>
      <c r="AI33" s="1"/>
      <c r="AJ33" s="15"/>
      <c r="AL33" s="1" t="n">
        <f aca="false">[4]Curves!$A39</f>
        <v>37865</v>
      </c>
      <c r="AM33" s="2" t="n">
        <f aca="false">[4]Curves!$E39</f>
        <v>3.377</v>
      </c>
      <c r="AN33" s="2" t="n">
        <f aca="false">AR33+0.1</f>
        <v>0.415</v>
      </c>
      <c r="AO33" s="2" t="n">
        <f aca="false">AM33+AN33</f>
        <v>3.792</v>
      </c>
      <c r="AP33" s="2" t="n">
        <f aca="false">[4]Curves!$J39</f>
        <v>0.13</v>
      </c>
      <c r="AQ33" s="2" t="n">
        <f aca="false">AM33+AP33</f>
        <v>3.507</v>
      </c>
      <c r="AR33" s="2" t="n">
        <f aca="false">[4]Curves!$K39</f>
        <v>0.315</v>
      </c>
      <c r="AS33" s="2" t="n">
        <f aca="false">AM33+AR33</f>
        <v>3.692</v>
      </c>
      <c r="AT33" s="2" t="n">
        <f aca="false">[4]Curves!$G39</f>
        <v>0.36</v>
      </c>
      <c r="AU33" s="2" t="n">
        <f aca="false">AM33+AT33</f>
        <v>3.737</v>
      </c>
    </row>
    <row r="34" customFormat="false" ht="12.75" hidden="false" customHeight="false" outlineLevel="0" collapsed="false">
      <c r="A34" s="1" t="n">
        <f aca="false">[5]Tregion!$A34</f>
        <v>37208</v>
      </c>
      <c r="B34" s="355" t="n">
        <f aca="false">[5]Tregion!$C34</f>
        <v>27</v>
      </c>
      <c r="C34" s="356" t="n">
        <f aca="false">[6]Tregion!$C34</f>
        <v>28.75</v>
      </c>
      <c r="D34" s="355" t="n">
        <f aca="false">[7]Tregion!$C34</f>
        <v>28</v>
      </c>
      <c r="E34" s="356" t="n">
        <f aca="false">[8]Tregion!$C34</f>
        <v>29.25</v>
      </c>
      <c r="F34" s="355" t="n">
        <f aca="false">[9]Tregion!$C34</f>
        <v>28.25</v>
      </c>
      <c r="G34" s="356" t="n">
        <f aca="false">[10]Tbasis!$D33</f>
        <v>28</v>
      </c>
      <c r="H34" s="355"/>
      <c r="I34" s="356" t="n">
        <f aca="false">[11]Tregion!$C34</f>
        <v>20.1749992370605</v>
      </c>
      <c r="J34" s="355"/>
      <c r="K34" s="356"/>
      <c r="L34" s="355"/>
      <c r="M34" s="356"/>
      <c r="N34" s="355"/>
      <c r="O34" s="356"/>
      <c r="Q34" s="355"/>
      <c r="R34" s="356" t="n">
        <f aca="false">[12]Tregion!$C34</f>
        <v>46.4999961853027</v>
      </c>
      <c r="S34" s="357"/>
      <c r="T34" s="356"/>
      <c r="U34" s="358"/>
      <c r="V34" s="359"/>
      <c r="W34" s="358"/>
      <c r="X34" s="356"/>
      <c r="Y34" s="357"/>
      <c r="Z34" s="360"/>
      <c r="AB34" s="357"/>
      <c r="AC34" s="356"/>
      <c r="AD34" s="357"/>
      <c r="AE34" s="356"/>
      <c r="AF34" s="357"/>
      <c r="AG34" s="356"/>
      <c r="AI34" s="1"/>
      <c r="AJ34" s="15"/>
      <c r="AL34" s="1" t="n">
        <f aca="false">[4]Curves!$A40</f>
        <v>37895</v>
      </c>
      <c r="AM34" s="2" t="n">
        <f aca="false">[4]Curves!$E40</f>
        <v>3.253</v>
      </c>
      <c r="AN34" s="2" t="n">
        <f aca="false">AR34+0.1</f>
        <v>0.46</v>
      </c>
      <c r="AO34" s="2" t="n">
        <f aca="false">AM34+AN34</f>
        <v>3.713</v>
      </c>
      <c r="AP34" s="2" t="n">
        <f aca="false">[4]Curves!$J40</f>
        <v>0.13</v>
      </c>
      <c r="AQ34" s="2" t="n">
        <f aca="false">AM34+AP34</f>
        <v>3.383</v>
      </c>
      <c r="AR34" s="2" t="n">
        <f aca="false">[4]Curves!$K40</f>
        <v>0.36</v>
      </c>
      <c r="AS34" s="2" t="n">
        <f aca="false">AM34+AR34</f>
        <v>3.613</v>
      </c>
      <c r="AT34" s="2" t="n">
        <f aca="false">[4]Curves!$G40</f>
        <v>0.4</v>
      </c>
      <c r="AU34" s="2" t="n">
        <f aca="false">AM34+AT34</f>
        <v>3.653</v>
      </c>
    </row>
    <row r="35" customFormat="false" ht="12.75" hidden="false" customHeight="false" outlineLevel="0" collapsed="false">
      <c r="A35" s="1" t="n">
        <f aca="false">[5]Tregion!$A35</f>
        <v>37209</v>
      </c>
      <c r="B35" s="355" t="n">
        <f aca="false">[5]Tregion!$C35</f>
        <v>27</v>
      </c>
      <c r="C35" s="356" t="n">
        <f aca="false">[6]Tregion!$C35</f>
        <v>28.75</v>
      </c>
      <c r="D35" s="355" t="n">
        <f aca="false">[7]Tregion!$C35</f>
        <v>28</v>
      </c>
      <c r="E35" s="356" t="n">
        <f aca="false">[8]Tregion!$C35</f>
        <v>29.25</v>
      </c>
      <c r="F35" s="355" t="n">
        <f aca="false">[9]Tregion!$C35</f>
        <v>28.25</v>
      </c>
      <c r="G35" s="356" t="n">
        <f aca="false">[10]Tbasis!$D34</f>
        <v>28</v>
      </c>
      <c r="H35" s="355"/>
      <c r="I35" s="356" t="n">
        <f aca="false">[11]Tregion!$C35</f>
        <v>20.1749992370605</v>
      </c>
      <c r="J35" s="355"/>
      <c r="K35" s="356"/>
      <c r="L35" s="355"/>
      <c r="M35" s="356"/>
      <c r="N35" s="355"/>
      <c r="O35" s="356"/>
      <c r="Q35" s="355"/>
      <c r="R35" s="356" t="n">
        <f aca="false">[12]Tregion!$C35</f>
        <v>46.4999961853027</v>
      </c>
      <c r="S35" s="357"/>
      <c r="T35" s="356"/>
      <c r="U35" s="358"/>
      <c r="V35" s="359"/>
      <c r="W35" s="358"/>
      <c r="X35" s="356"/>
      <c r="Y35" s="357"/>
      <c r="Z35" s="360"/>
      <c r="AB35" s="357"/>
      <c r="AC35" s="356"/>
      <c r="AD35" s="357"/>
      <c r="AE35" s="356"/>
      <c r="AF35" s="357"/>
      <c r="AG35" s="356"/>
      <c r="AI35" s="1"/>
      <c r="AJ35" s="15"/>
      <c r="AL35" s="1" t="n">
        <f aca="false">[4]Curves!$A41</f>
        <v>37926</v>
      </c>
      <c r="AM35" s="2" t="n">
        <f aca="false">[4]Curves!$E41</f>
        <v>3.263</v>
      </c>
      <c r="AN35" s="2" t="n">
        <f aca="false">AR35+0.1</f>
        <v>0.56</v>
      </c>
      <c r="AO35" s="2" t="n">
        <f aca="false">AM35+AN35</f>
        <v>3.823</v>
      </c>
      <c r="AP35" s="2" t="n">
        <f aca="false">[4]Curves!$J41</f>
        <v>0.13</v>
      </c>
      <c r="AQ35" s="2" t="n">
        <f aca="false">AM35+AP35</f>
        <v>3.393</v>
      </c>
      <c r="AR35" s="2" t="n">
        <f aca="false">[4]Curves!$K41</f>
        <v>0.46</v>
      </c>
      <c r="AS35" s="2" t="n">
        <f aca="false">AM35+AR35</f>
        <v>3.723</v>
      </c>
      <c r="AT35" s="2" t="n">
        <f aca="false">[4]Curves!$G41</f>
        <v>0.72</v>
      </c>
      <c r="AU35" s="2" t="n">
        <f aca="false">AM35+AT35</f>
        <v>3.983</v>
      </c>
    </row>
    <row r="36" customFormat="false" ht="12.75" hidden="false" customHeight="false" outlineLevel="0" collapsed="false">
      <c r="A36" s="1" t="n">
        <f aca="false">[5]Tregion!$A36</f>
        <v>37210</v>
      </c>
      <c r="B36" s="355" t="n">
        <f aca="false">[5]Tregion!$C36</f>
        <v>27</v>
      </c>
      <c r="C36" s="356" t="n">
        <f aca="false">[6]Tregion!$C36</f>
        <v>28.75</v>
      </c>
      <c r="D36" s="355" t="n">
        <f aca="false">[7]Tregion!$C36</f>
        <v>28</v>
      </c>
      <c r="E36" s="356" t="n">
        <f aca="false">[8]Tregion!$C36</f>
        <v>29.25</v>
      </c>
      <c r="F36" s="355" t="n">
        <f aca="false">[9]Tregion!$C36</f>
        <v>28.25</v>
      </c>
      <c r="G36" s="356" t="n">
        <f aca="false">[10]Tbasis!$D35</f>
        <v>28</v>
      </c>
      <c r="H36" s="355"/>
      <c r="I36" s="356" t="n">
        <f aca="false">[11]Tregion!$C36</f>
        <v>20.1749992370605</v>
      </c>
      <c r="J36" s="355"/>
      <c r="K36" s="356"/>
      <c r="L36" s="355"/>
      <c r="M36" s="356"/>
      <c r="N36" s="355"/>
      <c r="O36" s="356"/>
      <c r="Q36" s="355"/>
      <c r="R36" s="356" t="n">
        <f aca="false">[12]Tregion!$C36</f>
        <v>46.4999961853027</v>
      </c>
      <c r="S36" s="357"/>
      <c r="T36" s="356"/>
      <c r="U36" s="358"/>
      <c r="V36" s="359"/>
      <c r="W36" s="358"/>
      <c r="X36" s="356"/>
      <c r="Y36" s="357"/>
      <c r="Z36" s="360"/>
      <c r="AB36" s="357"/>
      <c r="AC36" s="356"/>
      <c r="AD36" s="357"/>
      <c r="AE36" s="356"/>
      <c r="AF36" s="357"/>
      <c r="AG36" s="356"/>
      <c r="AI36" s="1"/>
      <c r="AJ36" s="15"/>
      <c r="AL36" s="1" t="n">
        <f aca="false">[4]Curves!$A42</f>
        <v>37956</v>
      </c>
      <c r="AM36" s="2" t="n">
        <f aca="false">[4]Curves!$E42</f>
        <v>3.293</v>
      </c>
      <c r="AN36" s="2" t="n">
        <f aca="false">AR36</f>
        <v>0.77</v>
      </c>
      <c r="AO36" s="2" t="n">
        <f aca="false">AM36+AN36</f>
        <v>4.063</v>
      </c>
      <c r="AP36" s="2" t="n">
        <f aca="false">[4]Curves!$J42</f>
        <v>0.13</v>
      </c>
      <c r="AQ36" s="2" t="n">
        <f aca="false">AM36+AP36</f>
        <v>3.423</v>
      </c>
      <c r="AR36" s="2" t="n">
        <f aca="false">[4]Curves!$K42</f>
        <v>0.77</v>
      </c>
      <c r="AS36" s="2" t="n">
        <f aca="false">AM36+AR36</f>
        <v>4.063</v>
      </c>
      <c r="AT36" s="2" t="n">
        <f aca="false">[4]Curves!$G42</f>
        <v>0.97</v>
      </c>
      <c r="AU36" s="2" t="n">
        <f aca="false">AM36+AT36</f>
        <v>4.263</v>
      </c>
    </row>
    <row r="37" customFormat="false" ht="12.75" hidden="false" customHeight="false" outlineLevel="0" collapsed="false">
      <c r="A37" s="1" t="n">
        <f aca="false">[5]Tregion!$A37</f>
        <v>37211</v>
      </c>
      <c r="B37" s="355" t="n">
        <f aca="false">[5]Tregion!$C37</f>
        <v>27</v>
      </c>
      <c r="C37" s="356" t="n">
        <f aca="false">[6]Tregion!$C37</f>
        <v>28.75</v>
      </c>
      <c r="D37" s="355" t="n">
        <f aca="false">[7]Tregion!$C37</f>
        <v>28</v>
      </c>
      <c r="E37" s="356" t="n">
        <f aca="false">[8]Tregion!$C37</f>
        <v>29.25</v>
      </c>
      <c r="F37" s="355" t="n">
        <f aca="false">[9]Tregion!$C37</f>
        <v>28.25</v>
      </c>
      <c r="G37" s="356" t="n">
        <f aca="false">[10]Tbasis!$D36</f>
        <v>28</v>
      </c>
      <c r="H37" s="355"/>
      <c r="I37" s="356" t="n">
        <f aca="false">[11]Tregion!$C37</f>
        <v>20.1749992370605</v>
      </c>
      <c r="J37" s="355"/>
      <c r="K37" s="356"/>
      <c r="L37" s="355"/>
      <c r="M37" s="356"/>
      <c r="N37" s="355"/>
      <c r="O37" s="356"/>
      <c r="Q37" s="355"/>
      <c r="R37" s="356" t="n">
        <f aca="false">[12]Tregion!$C37</f>
        <v>46.4999961853027</v>
      </c>
      <c r="S37" s="357"/>
      <c r="T37" s="356"/>
      <c r="U37" s="358"/>
      <c r="V37" s="359"/>
      <c r="W37" s="358"/>
      <c r="X37" s="356"/>
      <c r="Y37" s="357"/>
      <c r="Z37" s="360"/>
      <c r="AB37" s="357"/>
      <c r="AC37" s="356"/>
      <c r="AD37" s="357"/>
      <c r="AE37" s="356"/>
      <c r="AF37" s="357"/>
      <c r="AG37" s="356"/>
      <c r="AI37" s="1"/>
      <c r="AJ37" s="15"/>
      <c r="AL37" s="1" t="n">
        <f aca="false">[4]Curves!$A43</f>
        <v>37987</v>
      </c>
      <c r="AM37" s="2" t="n">
        <f aca="false">[4]Curves!$E43</f>
        <v>3.319</v>
      </c>
      <c r="AN37" s="2" t="n">
        <f aca="false">AR37</f>
        <v>1.04</v>
      </c>
      <c r="AO37" s="2" t="n">
        <f aca="false">AM37+AN37</f>
        <v>4.359</v>
      </c>
      <c r="AP37" s="2" t="n">
        <f aca="false">[4]Curves!$J43</f>
        <v>0.035</v>
      </c>
      <c r="AQ37" s="2" t="n">
        <f aca="false">AM37+AP37</f>
        <v>3.354</v>
      </c>
      <c r="AR37" s="2" t="n">
        <f aca="false">[4]Curves!$K43</f>
        <v>1.04</v>
      </c>
      <c r="AS37" s="2" t="n">
        <f aca="false">AM37+AR37</f>
        <v>4.359</v>
      </c>
      <c r="AT37" s="2" t="n">
        <f aca="false">[4]Curves!$G43</f>
        <v>1.6</v>
      </c>
      <c r="AU37" s="2" t="n">
        <f aca="false">AM37+AT37</f>
        <v>4.919</v>
      </c>
    </row>
    <row r="38" customFormat="false" ht="12.75" hidden="false" customHeight="false" outlineLevel="0" collapsed="false">
      <c r="A38" s="1" t="n">
        <f aca="false">[5]Tregion!$A38</f>
        <v>37225</v>
      </c>
      <c r="B38" s="355" t="n">
        <f aca="false">[5]Tregion!$C38</f>
        <v>27</v>
      </c>
      <c r="C38" s="356" t="n">
        <f aca="false">[6]Tregion!$C38</f>
        <v>28.75</v>
      </c>
      <c r="D38" s="355" t="n">
        <f aca="false">[7]Tregion!$C38</f>
        <v>28</v>
      </c>
      <c r="E38" s="356" t="n">
        <f aca="false">[8]Tregion!$C38</f>
        <v>28</v>
      </c>
      <c r="F38" s="355" t="n">
        <f aca="false">[9]Tregion!$C38</f>
        <v>28.25</v>
      </c>
      <c r="G38" s="356" t="n">
        <f aca="false">[10]Tbasis!$D37</f>
        <v>28</v>
      </c>
      <c r="H38" s="355"/>
      <c r="I38" s="356" t="n">
        <f aca="false">[11]Tregion!$C38</f>
        <v>26</v>
      </c>
      <c r="J38" s="355"/>
      <c r="K38" s="356"/>
      <c r="L38" s="355"/>
      <c r="M38" s="356"/>
      <c r="N38" s="355"/>
      <c r="O38" s="356"/>
      <c r="Q38" s="355"/>
      <c r="R38" s="356" t="n">
        <f aca="false">[12]Tregion!$C38</f>
        <v>46.4999961853027</v>
      </c>
      <c r="S38" s="357"/>
      <c r="T38" s="356"/>
      <c r="U38" s="358"/>
      <c r="V38" s="359"/>
      <c r="W38" s="358"/>
      <c r="X38" s="356"/>
      <c r="Y38" s="357"/>
      <c r="Z38" s="360"/>
      <c r="AB38" s="357"/>
      <c r="AC38" s="356"/>
      <c r="AD38" s="357"/>
      <c r="AE38" s="356"/>
      <c r="AF38" s="357"/>
      <c r="AG38" s="356"/>
      <c r="AI38" s="1"/>
      <c r="AJ38" s="15"/>
      <c r="AL38" s="1" t="n">
        <f aca="false">[4]Curves!$A44</f>
        <v>38018</v>
      </c>
      <c r="AM38" s="2" t="n">
        <f aca="false">[4]Curves!$E44</f>
        <v>3.348</v>
      </c>
      <c r="AN38" s="2" t="n">
        <f aca="false">AR38</f>
        <v>1.04</v>
      </c>
      <c r="AO38" s="2" t="n">
        <f aca="false">AM38+AN38</f>
        <v>4.388</v>
      </c>
      <c r="AP38" s="2" t="n">
        <f aca="false">[4]Curves!$J44</f>
        <v>0.035</v>
      </c>
      <c r="AQ38" s="2" t="n">
        <f aca="false">AM38+AP38</f>
        <v>3.383</v>
      </c>
      <c r="AR38" s="2" t="n">
        <f aca="false">[4]Curves!$K44</f>
        <v>1.04</v>
      </c>
      <c r="AS38" s="2" t="n">
        <f aca="false">AM38+AR38</f>
        <v>4.388</v>
      </c>
      <c r="AT38" s="2" t="n">
        <f aca="false">[4]Curves!$G44</f>
        <v>1.6</v>
      </c>
      <c r="AU38" s="2" t="n">
        <f aca="false">AM38+AT38</f>
        <v>4.948</v>
      </c>
    </row>
    <row r="39" customFormat="false" ht="12.75" hidden="false" customHeight="false" outlineLevel="0" collapsed="false">
      <c r="A39" s="1" t="n">
        <f aca="false">[5]Tregion!$A39</f>
        <v>37226</v>
      </c>
      <c r="B39" s="355" t="n">
        <f aca="false">[5]Tregion!$C39</f>
        <v>31.5</v>
      </c>
      <c r="C39" s="356" t="n">
        <f aca="false">[6]Tregion!$C39</f>
        <v>36.25</v>
      </c>
      <c r="D39" s="355" t="n">
        <f aca="false">[7]Tregion!$C39</f>
        <v>36</v>
      </c>
      <c r="E39" s="356" t="n">
        <f aca="false">[8]Tregion!$C39</f>
        <v>36</v>
      </c>
      <c r="F39" s="355" t="n">
        <f aca="false">[9]Tregion!$C39</f>
        <v>33.5</v>
      </c>
      <c r="G39" s="356" t="n">
        <f aca="false">[10]Tbasis!$D38</f>
        <v>33.5</v>
      </c>
      <c r="H39" s="355"/>
      <c r="I39" s="356" t="n">
        <f aca="false">[11]Tregion!$C39</f>
        <v>32.5</v>
      </c>
      <c r="J39" s="355"/>
      <c r="K39" s="356"/>
      <c r="L39" s="355"/>
      <c r="M39" s="356"/>
      <c r="N39" s="355"/>
      <c r="O39" s="356"/>
      <c r="Q39" s="355"/>
      <c r="R39" s="356" t="n">
        <f aca="false">[12]Tregion!$C39</f>
        <v>51.5499992370606</v>
      </c>
      <c r="S39" s="357"/>
      <c r="T39" s="356"/>
      <c r="U39" s="358"/>
      <c r="V39" s="359"/>
      <c r="W39" s="358"/>
      <c r="X39" s="356"/>
      <c r="Y39" s="357"/>
      <c r="Z39" s="360"/>
      <c r="AB39" s="357"/>
      <c r="AC39" s="356"/>
      <c r="AD39" s="357"/>
      <c r="AE39" s="356"/>
      <c r="AF39" s="357"/>
      <c r="AG39" s="356"/>
      <c r="AI39" s="1"/>
      <c r="AJ39" s="15"/>
      <c r="AL39" s="1" t="n">
        <f aca="false">[4]Curves!$A45</f>
        <v>38047</v>
      </c>
      <c r="AM39" s="2" t="n">
        <f aca="false">[4]Curves!$E45</f>
        <v>3.352</v>
      </c>
      <c r="AN39" s="2" t="n">
        <f aca="false">AR39</f>
        <v>0.54</v>
      </c>
      <c r="AO39" s="2" t="n">
        <f aca="false">AM39+AN39</f>
        <v>3.892</v>
      </c>
      <c r="AP39" s="2" t="n">
        <f aca="false">[4]Curves!$J45</f>
        <v>0.035</v>
      </c>
      <c r="AQ39" s="2" t="n">
        <f aca="false">AM39+AP39</f>
        <v>3.387</v>
      </c>
      <c r="AR39" s="2" t="n">
        <f aca="false">[4]Curves!$K45</f>
        <v>0.54</v>
      </c>
      <c r="AS39" s="2" t="n">
        <f aca="false">AM39+AR39</f>
        <v>3.892</v>
      </c>
      <c r="AT39" s="2" t="n">
        <f aca="false">[4]Curves!$G45</f>
        <v>0.71</v>
      </c>
      <c r="AU39" s="2" t="n">
        <f aca="false">AM39+AT39</f>
        <v>4.062</v>
      </c>
    </row>
    <row r="40" customFormat="false" ht="12.75" hidden="false" customHeight="false" outlineLevel="0" collapsed="false">
      <c r="A40" s="1" t="n">
        <f aca="false">[5]Tregion!$A40</f>
        <v>37257</v>
      </c>
      <c r="B40" s="355" t="n">
        <f aca="false">[5]Tregion!$C40</f>
        <v>31.75</v>
      </c>
      <c r="C40" s="356" t="n">
        <f aca="false">[6]Tregion!$C40</f>
        <v>35.6</v>
      </c>
      <c r="D40" s="355" t="n">
        <f aca="false">[7]Tregion!$C40</f>
        <v>35.85</v>
      </c>
      <c r="E40" s="356" t="n">
        <f aca="false">[8]Tregion!$C40</f>
        <v>35.75</v>
      </c>
      <c r="F40" s="355" t="n">
        <f aca="false">[9]Tregion!$C40</f>
        <v>34</v>
      </c>
      <c r="G40" s="356" t="n">
        <f aca="false">[10]Tbasis!$D39</f>
        <v>33.25</v>
      </c>
      <c r="H40" s="355"/>
      <c r="I40" s="356" t="n">
        <f aca="false">[11]Tregion!$C40</f>
        <v>33.25</v>
      </c>
      <c r="J40" s="355"/>
      <c r="K40" s="356"/>
      <c r="L40" s="355"/>
      <c r="M40" s="356"/>
      <c r="N40" s="355"/>
      <c r="O40" s="356"/>
      <c r="Q40" s="355"/>
      <c r="R40" s="356" t="n">
        <f aca="false">[12]Tregion!$C40</f>
        <v>51.3885113525391</v>
      </c>
      <c r="S40" s="357"/>
      <c r="T40" s="356"/>
      <c r="U40" s="358"/>
      <c r="V40" s="359"/>
      <c r="W40" s="358"/>
      <c r="X40" s="356"/>
      <c r="Y40" s="357"/>
      <c r="Z40" s="360"/>
      <c r="AB40" s="357"/>
      <c r="AC40" s="356"/>
      <c r="AD40" s="357"/>
      <c r="AE40" s="356"/>
      <c r="AF40" s="357"/>
      <c r="AG40" s="356"/>
      <c r="AI40" s="1"/>
      <c r="AJ40" s="15"/>
      <c r="AL40" s="1" t="n">
        <f aca="false">[4]Curves!$A46</f>
        <v>38078</v>
      </c>
      <c r="AM40" s="2" t="n">
        <f aca="false">[4]Curves!$E46</f>
        <v>3.364</v>
      </c>
      <c r="AN40" s="2" t="n">
        <f aca="false">AR40</f>
        <v>0.36</v>
      </c>
      <c r="AO40" s="2" t="n">
        <f aca="false">AM40+AN40</f>
        <v>3.724</v>
      </c>
      <c r="AP40" s="2" t="n">
        <f aca="false">[4]Curves!$J46</f>
        <v>0.035</v>
      </c>
      <c r="AQ40" s="2" t="n">
        <f aca="false">AM40+AP40</f>
        <v>3.399</v>
      </c>
      <c r="AR40" s="2" t="n">
        <f aca="false">[4]Curves!$K46</f>
        <v>0.36</v>
      </c>
      <c r="AS40" s="2" t="n">
        <f aca="false">AM40+AR40</f>
        <v>3.724</v>
      </c>
      <c r="AT40" s="2" t="n">
        <f aca="false">[4]Curves!$G46</f>
        <v>0.38</v>
      </c>
      <c r="AU40" s="2" t="n">
        <f aca="false">AM40+AT40</f>
        <v>3.744</v>
      </c>
    </row>
    <row r="41" customFormat="false" ht="12.75" hidden="false" customHeight="false" outlineLevel="0" collapsed="false">
      <c r="A41" s="1" t="n">
        <f aca="false">[5]Tregion!$A41</f>
        <v>37288</v>
      </c>
      <c r="B41" s="355" t="n">
        <f aca="false">[5]Tregion!$C41</f>
        <v>31.25</v>
      </c>
      <c r="C41" s="356" t="n">
        <f aca="false">[6]Tregion!$C41</f>
        <v>33.9</v>
      </c>
      <c r="D41" s="355" t="n">
        <f aca="false">[7]Tregion!$C41</f>
        <v>34</v>
      </c>
      <c r="E41" s="356" t="n">
        <f aca="false">[8]Tregion!$C41</f>
        <v>35.5</v>
      </c>
      <c r="F41" s="355" t="n">
        <f aca="false">[9]Tregion!$C41</f>
        <v>33.25</v>
      </c>
      <c r="G41" s="356" t="n">
        <f aca="false">[10]Tbasis!$D40</f>
        <v>32.5</v>
      </c>
      <c r="H41" s="355"/>
      <c r="I41" s="356" t="n">
        <f aca="false">[11]Tregion!$C41</f>
        <v>33.25</v>
      </c>
      <c r="J41" s="355"/>
      <c r="K41" s="356"/>
      <c r="L41" s="355"/>
      <c r="M41" s="356"/>
      <c r="N41" s="355"/>
      <c r="O41" s="356"/>
      <c r="Q41" s="355"/>
      <c r="R41" s="356" t="n">
        <f aca="false">[12]Tregion!$C41</f>
        <v>50.7947370910645</v>
      </c>
      <c r="S41" s="357"/>
      <c r="T41" s="356"/>
      <c r="U41" s="358"/>
      <c r="V41" s="359"/>
      <c r="W41" s="358"/>
      <c r="X41" s="356"/>
      <c r="Y41" s="357"/>
      <c r="Z41" s="360"/>
      <c r="AB41" s="357"/>
      <c r="AC41" s="356"/>
      <c r="AD41" s="357"/>
      <c r="AE41" s="356"/>
      <c r="AF41" s="357"/>
      <c r="AG41" s="356"/>
      <c r="AI41" s="1"/>
      <c r="AJ41" s="15"/>
      <c r="AL41" s="1" t="n">
        <f aca="false">[4]Curves!$A47</f>
        <v>38108</v>
      </c>
      <c r="AM41" s="2" t="n">
        <f aca="false">[4]Curves!$E47</f>
        <v>3.535</v>
      </c>
      <c r="AN41" s="2" t="n">
        <f aca="false">AR41</f>
        <v>0.325</v>
      </c>
      <c r="AO41" s="2" t="n">
        <f aca="false">AM41+AN41</f>
        <v>3.86</v>
      </c>
      <c r="AP41" s="2" t="n">
        <f aca="false">[4]Curves!$J47</f>
        <v>0.035</v>
      </c>
      <c r="AQ41" s="2" t="n">
        <f aca="false">AM41+AP41</f>
        <v>3.57</v>
      </c>
      <c r="AR41" s="2" t="n">
        <f aca="false">[4]Curves!$K47</f>
        <v>0.325</v>
      </c>
      <c r="AS41" s="2" t="n">
        <f aca="false">AM41+AR41</f>
        <v>3.86</v>
      </c>
      <c r="AT41" s="2" t="n">
        <f aca="false">[4]Curves!$G47</f>
        <v>0.33</v>
      </c>
      <c r="AU41" s="2" t="n">
        <f aca="false">AM41+AT41</f>
        <v>3.865</v>
      </c>
    </row>
    <row r="42" customFormat="false" ht="12.75" hidden="false" customHeight="false" outlineLevel="0" collapsed="false">
      <c r="A42" s="1" t="n">
        <f aca="false">[5]Tregion!$A42</f>
        <v>37316</v>
      </c>
      <c r="B42" s="355" t="n">
        <f aca="false">[5]Tregion!$C42</f>
        <v>30.5</v>
      </c>
      <c r="C42" s="356" t="n">
        <f aca="false">[6]Tregion!$C42</f>
        <v>30.5</v>
      </c>
      <c r="D42" s="355" t="n">
        <f aca="false">[7]Tregion!$C42</f>
        <v>30.5</v>
      </c>
      <c r="E42" s="356" t="n">
        <f aca="false">[8]Tregion!$C42</f>
        <v>33</v>
      </c>
      <c r="F42" s="355" t="n">
        <f aca="false">[9]Tregion!$C42</f>
        <v>32.25</v>
      </c>
      <c r="G42" s="356" t="n">
        <f aca="false">[10]Tbasis!$D41</f>
        <v>31.75</v>
      </c>
      <c r="H42" s="355"/>
      <c r="I42" s="356" t="n">
        <f aca="false">[11]Tregion!$C42</f>
        <v>31</v>
      </c>
      <c r="J42" s="355"/>
      <c r="K42" s="356"/>
      <c r="L42" s="355"/>
      <c r="M42" s="356"/>
      <c r="N42" s="355"/>
      <c r="O42" s="356"/>
      <c r="Q42" s="355"/>
      <c r="R42" s="356" t="n">
        <f aca="false">[12]Tregion!$C42</f>
        <v>49.5290556335449</v>
      </c>
      <c r="S42" s="357"/>
      <c r="T42" s="356"/>
      <c r="U42" s="358"/>
      <c r="V42" s="359"/>
      <c r="W42" s="358"/>
      <c r="X42" s="356"/>
      <c r="Y42" s="357"/>
      <c r="Z42" s="360"/>
      <c r="AB42" s="357"/>
      <c r="AC42" s="356"/>
      <c r="AD42" s="357"/>
      <c r="AE42" s="356"/>
      <c r="AF42" s="357"/>
      <c r="AG42" s="356"/>
      <c r="AI42" s="1"/>
      <c r="AJ42" s="15"/>
      <c r="AL42" s="1" t="n">
        <f aca="false">[4]Curves!$A48</f>
        <v>38139</v>
      </c>
      <c r="AM42" s="2" t="n">
        <f aca="false">[4]Curves!$E48</f>
        <v>3.692</v>
      </c>
      <c r="AN42" s="2" t="n">
        <f aca="false">AR42</f>
        <v>0.335</v>
      </c>
      <c r="AO42" s="2" t="n">
        <f aca="false">AM42+AN42</f>
        <v>4.027</v>
      </c>
      <c r="AP42" s="2" t="n">
        <f aca="false">[4]Curves!$J48</f>
        <v>0.035</v>
      </c>
      <c r="AQ42" s="2" t="n">
        <f aca="false">AM42+AP42</f>
        <v>3.727</v>
      </c>
      <c r="AR42" s="2" t="n">
        <f aca="false">[4]Curves!$K48</f>
        <v>0.335</v>
      </c>
      <c r="AS42" s="2" t="n">
        <f aca="false">AM42+AR42</f>
        <v>4.027</v>
      </c>
      <c r="AT42" s="2" t="n">
        <f aca="false">[4]Curves!$G48</f>
        <v>0.37</v>
      </c>
      <c r="AU42" s="2" t="n">
        <f aca="false">AM42+AT42</f>
        <v>4.062</v>
      </c>
    </row>
    <row r="43" customFormat="false" ht="12.75" hidden="false" customHeight="false" outlineLevel="0" collapsed="false">
      <c r="A43" s="1" t="n">
        <f aca="false">[5]Tregion!$A43</f>
        <v>37347</v>
      </c>
      <c r="B43" s="355" t="n">
        <f aca="false">[5]Tregion!$C43</f>
        <v>29.75</v>
      </c>
      <c r="C43" s="356" t="n">
        <f aca="false">[6]Tregion!$C43</f>
        <v>30</v>
      </c>
      <c r="D43" s="355" t="n">
        <f aca="false">[7]Tregion!$C43</f>
        <v>28</v>
      </c>
      <c r="E43" s="356" t="n">
        <f aca="false">[8]Tregion!$C43</f>
        <v>30.5</v>
      </c>
      <c r="F43" s="355" t="n">
        <f aca="false">[9]Tregion!$C43</f>
        <v>30.25</v>
      </c>
      <c r="G43" s="356" t="n">
        <f aca="false">[10]Tbasis!$D42</f>
        <v>31.75</v>
      </c>
      <c r="H43" s="355"/>
      <c r="I43" s="356" t="n">
        <f aca="false">[11]Tregion!$C43</f>
        <v>29.75</v>
      </c>
      <c r="J43" s="355"/>
      <c r="K43" s="356"/>
      <c r="L43" s="355"/>
      <c r="M43" s="356"/>
      <c r="N43" s="355"/>
      <c r="O43" s="356"/>
      <c r="Q43" s="355"/>
      <c r="R43" s="356" t="n">
        <f aca="false">[12]Tregion!$C43</f>
        <v>44.2592724609375</v>
      </c>
      <c r="S43" s="357"/>
      <c r="T43" s="356"/>
      <c r="U43" s="358"/>
      <c r="V43" s="359"/>
      <c r="W43" s="358"/>
      <c r="X43" s="356"/>
      <c r="Y43" s="357"/>
      <c r="Z43" s="360"/>
      <c r="AB43" s="357"/>
      <c r="AC43" s="356"/>
      <c r="AD43" s="357"/>
      <c r="AE43" s="356"/>
      <c r="AF43" s="357"/>
      <c r="AG43" s="356"/>
      <c r="AI43" s="1"/>
      <c r="AJ43" s="15"/>
      <c r="AL43" s="1" t="n">
        <f aca="false">[4]Curves!$A49</f>
        <v>38169</v>
      </c>
      <c r="AM43" s="2" t="n">
        <f aca="false">[4]Curves!$E49</f>
        <v>3.747</v>
      </c>
      <c r="AN43" s="2" t="n">
        <f aca="false">AR43+0.1</f>
        <v>0.45</v>
      </c>
      <c r="AO43" s="2" t="n">
        <f aca="false">AM43+AN43</f>
        <v>4.197</v>
      </c>
      <c r="AP43" s="2" t="n">
        <f aca="false">[4]Curves!$J49</f>
        <v>0.035</v>
      </c>
      <c r="AQ43" s="2" t="n">
        <f aca="false">AM43+AP43</f>
        <v>3.782</v>
      </c>
      <c r="AR43" s="2" t="n">
        <f aca="false">[4]Curves!$K49</f>
        <v>0.35</v>
      </c>
      <c r="AS43" s="2" t="n">
        <f aca="false">AM43+AR43</f>
        <v>4.097</v>
      </c>
      <c r="AT43" s="2" t="n">
        <f aca="false">[4]Curves!$G49</f>
        <v>0.41</v>
      </c>
      <c r="AU43" s="2" t="n">
        <f aca="false">AM43+AT43</f>
        <v>4.157</v>
      </c>
    </row>
    <row r="44" customFormat="false" ht="12.75" hidden="false" customHeight="false" outlineLevel="0" collapsed="false">
      <c r="A44" s="1" t="n">
        <f aca="false">[5]Tregion!$A44</f>
        <v>37377</v>
      </c>
      <c r="B44" s="355" t="n">
        <f aca="false">[5]Tregion!$C44</f>
        <v>34.5</v>
      </c>
      <c r="C44" s="356" t="n">
        <f aca="false">[6]Tregion!$C44</f>
        <v>29</v>
      </c>
      <c r="D44" s="355" t="n">
        <f aca="false">[7]Tregion!$C44</f>
        <v>26.5</v>
      </c>
      <c r="E44" s="356" t="n">
        <f aca="false">[8]Tregion!$C44</f>
        <v>30.5</v>
      </c>
      <c r="F44" s="355" t="n">
        <f aca="false">[9]Tregion!$C44</f>
        <v>33.5</v>
      </c>
      <c r="G44" s="356" t="n">
        <f aca="false">[10]Tbasis!$D43</f>
        <v>37.5</v>
      </c>
      <c r="H44" s="355"/>
      <c r="I44" s="356" t="n">
        <f aca="false">[11]Tregion!$C44</f>
        <v>29.75</v>
      </c>
      <c r="J44" s="355"/>
      <c r="K44" s="356"/>
      <c r="L44" s="355"/>
      <c r="M44" s="356"/>
      <c r="N44" s="355"/>
      <c r="O44" s="356"/>
      <c r="Q44" s="355"/>
      <c r="R44" s="356" t="n">
        <f aca="false">[12]Tregion!$C44</f>
        <v>44.6892874145508</v>
      </c>
      <c r="S44" s="357"/>
      <c r="T44" s="356"/>
      <c r="U44" s="358"/>
      <c r="V44" s="359"/>
      <c r="W44" s="358"/>
      <c r="X44" s="356"/>
      <c r="Y44" s="357"/>
      <c r="Z44" s="360"/>
      <c r="AB44" s="357"/>
      <c r="AC44" s="356"/>
      <c r="AD44" s="357"/>
      <c r="AE44" s="356"/>
      <c r="AF44" s="357"/>
      <c r="AG44" s="356"/>
      <c r="AI44" s="1"/>
      <c r="AJ44" s="15"/>
      <c r="AL44" s="1" t="n">
        <f aca="false">[4]Curves!$A50</f>
        <v>38200</v>
      </c>
      <c r="AM44" s="2" t="n">
        <f aca="false">[4]Curves!$E50</f>
        <v>3.632</v>
      </c>
      <c r="AN44" s="2" t="n">
        <f aca="false">AR44+0.1</f>
        <v>0.45</v>
      </c>
      <c r="AO44" s="2" t="n">
        <f aca="false">AM44+AN44</f>
        <v>4.082</v>
      </c>
      <c r="AP44" s="2" t="n">
        <f aca="false">[4]Curves!$J50</f>
        <v>0.13</v>
      </c>
      <c r="AQ44" s="2" t="n">
        <f aca="false">AM44+AP44</f>
        <v>3.762</v>
      </c>
      <c r="AR44" s="2" t="n">
        <f aca="false">[4]Curves!$K50</f>
        <v>0.35</v>
      </c>
      <c r="AS44" s="2" t="n">
        <f aca="false">AM44+AR44</f>
        <v>3.982</v>
      </c>
      <c r="AT44" s="2" t="n">
        <f aca="false">[4]Curves!$G50</f>
        <v>0.41</v>
      </c>
      <c r="AU44" s="2" t="n">
        <f aca="false">AM44+AT44</f>
        <v>4.042</v>
      </c>
    </row>
    <row r="45" customFormat="false" ht="12.75" hidden="false" customHeight="false" outlineLevel="0" collapsed="false">
      <c r="A45" s="1" t="n">
        <f aca="false">[5]Tregion!$A45</f>
        <v>37408</v>
      </c>
      <c r="B45" s="355" t="n">
        <f aca="false">[5]Tregion!$C45</f>
        <v>42</v>
      </c>
      <c r="C45" s="356" t="n">
        <f aca="false">[6]Tregion!$C45</f>
        <v>30.5</v>
      </c>
      <c r="D45" s="355" t="n">
        <f aca="false">[7]Tregion!$C45</f>
        <v>28</v>
      </c>
      <c r="E45" s="356" t="n">
        <f aca="false">[8]Tregion!$C45</f>
        <v>37</v>
      </c>
      <c r="F45" s="355" t="n">
        <f aca="false">[9]Tregion!$C45</f>
        <v>38</v>
      </c>
      <c r="G45" s="356" t="n">
        <f aca="false">[10]Tbasis!$D44</f>
        <v>47</v>
      </c>
      <c r="H45" s="355"/>
      <c r="I45" s="356" t="n">
        <f aca="false">[11]Tregion!$C45</f>
        <v>36.5</v>
      </c>
      <c r="J45" s="355"/>
      <c r="K45" s="356"/>
      <c r="L45" s="355"/>
      <c r="M45" s="356"/>
      <c r="N45" s="355"/>
      <c r="O45" s="356"/>
      <c r="Q45" s="355"/>
      <c r="R45" s="356" t="n">
        <f aca="false">[12]Tregion!$C45</f>
        <v>45.5408963266726</v>
      </c>
      <c r="S45" s="357"/>
      <c r="T45" s="356"/>
      <c r="U45" s="358"/>
      <c r="V45" s="359"/>
      <c r="W45" s="358"/>
      <c r="X45" s="356"/>
      <c r="Y45" s="357"/>
      <c r="Z45" s="360"/>
      <c r="AB45" s="357"/>
      <c r="AC45" s="356"/>
      <c r="AD45" s="357"/>
      <c r="AE45" s="356"/>
      <c r="AF45" s="357"/>
      <c r="AG45" s="356"/>
      <c r="AI45" s="1"/>
      <c r="AJ45" s="15"/>
      <c r="AL45" s="1" t="n">
        <f aca="false">[4]Curves!$A51</f>
        <v>38231</v>
      </c>
      <c r="AM45" s="2" t="n">
        <f aca="false">[4]Curves!$E51</f>
        <v>3.485</v>
      </c>
      <c r="AN45" s="2" t="n">
        <f aca="false">AR45+0.1</f>
        <v>0.415</v>
      </c>
      <c r="AO45" s="2" t="n">
        <f aca="false">AM45+AN45</f>
        <v>3.9</v>
      </c>
      <c r="AP45" s="2" t="n">
        <f aca="false">[4]Curves!$J51</f>
        <v>0.13</v>
      </c>
      <c r="AQ45" s="2" t="n">
        <f aca="false">AM45+AP45</f>
        <v>3.615</v>
      </c>
      <c r="AR45" s="2" t="n">
        <f aca="false">[4]Curves!$K51</f>
        <v>0.315</v>
      </c>
      <c r="AS45" s="2" t="n">
        <f aca="false">AM45+AR45</f>
        <v>3.8</v>
      </c>
      <c r="AT45" s="2" t="n">
        <f aca="false">[4]Curves!$G51</f>
        <v>0.36</v>
      </c>
      <c r="AU45" s="2" t="n">
        <f aca="false">AM45+AT45</f>
        <v>3.845</v>
      </c>
    </row>
    <row r="46" customFormat="false" ht="12.75" hidden="false" customHeight="false" outlineLevel="0" collapsed="false">
      <c r="A46" s="1" t="n">
        <f aca="false">[5]Tregion!$A46</f>
        <v>37438</v>
      </c>
      <c r="B46" s="355" t="n">
        <f aca="false">[5]Tregion!$C46</f>
        <v>50</v>
      </c>
      <c r="C46" s="356" t="n">
        <f aca="false">[6]Tregion!$C46</f>
        <v>44</v>
      </c>
      <c r="D46" s="355" t="n">
        <f aca="false">[7]Tregion!$C46</f>
        <v>41</v>
      </c>
      <c r="E46" s="356" t="n">
        <f aca="false">[8]Tregion!$C46</f>
        <v>46</v>
      </c>
      <c r="F46" s="355" t="n">
        <f aca="false">[9]Tregion!$C46</f>
        <v>45.75</v>
      </c>
      <c r="G46" s="356" t="n">
        <f aca="false">[10]Tbasis!$D45</f>
        <v>57</v>
      </c>
      <c r="H46" s="355"/>
      <c r="I46" s="356" t="n">
        <f aca="false">[11]Tregion!$C46</f>
        <v>45.25</v>
      </c>
      <c r="J46" s="355"/>
      <c r="K46" s="356"/>
      <c r="L46" s="355"/>
      <c r="M46" s="356"/>
      <c r="N46" s="355"/>
      <c r="O46" s="356"/>
      <c r="Q46" s="355"/>
      <c r="R46" s="356" t="n">
        <f aca="false">[12]Tregion!$C46</f>
        <v>48.2072105701923</v>
      </c>
      <c r="S46" s="357"/>
      <c r="T46" s="356"/>
      <c r="U46" s="358"/>
      <c r="V46" s="359"/>
      <c r="W46" s="358"/>
      <c r="X46" s="356"/>
      <c r="Y46" s="357"/>
      <c r="Z46" s="360"/>
      <c r="AB46" s="357"/>
      <c r="AC46" s="356"/>
      <c r="AD46" s="357"/>
      <c r="AE46" s="356"/>
      <c r="AF46" s="357"/>
      <c r="AG46" s="356"/>
      <c r="AI46" s="1"/>
      <c r="AJ46" s="15"/>
      <c r="AL46" s="1" t="n">
        <f aca="false">[4]Curves!$A52</f>
        <v>38261</v>
      </c>
      <c r="AM46" s="2" t="n">
        <f aca="false">[4]Curves!$E52</f>
        <v>3.32</v>
      </c>
      <c r="AN46" s="2" t="n">
        <f aca="false">AR46+0.1</f>
        <v>0.46</v>
      </c>
      <c r="AO46" s="2" t="n">
        <f aca="false">AM46+AN46</f>
        <v>3.78</v>
      </c>
      <c r="AP46" s="2" t="n">
        <f aca="false">[4]Curves!$J52</f>
        <v>0.13</v>
      </c>
      <c r="AQ46" s="2" t="n">
        <f aca="false">AM46+AP46</f>
        <v>3.45</v>
      </c>
      <c r="AR46" s="2" t="n">
        <f aca="false">[4]Curves!$K52</f>
        <v>0.36</v>
      </c>
      <c r="AS46" s="2" t="n">
        <f aca="false">AM46+AR46</f>
        <v>3.68</v>
      </c>
      <c r="AT46" s="2" t="n">
        <f aca="false">[4]Curves!$G52</f>
        <v>0.4</v>
      </c>
      <c r="AU46" s="2" t="n">
        <f aca="false">AM46+AT46</f>
        <v>3.72</v>
      </c>
    </row>
    <row r="47" customFormat="false" ht="12.75" hidden="false" customHeight="false" outlineLevel="0" collapsed="false">
      <c r="A47" s="1" t="n">
        <f aca="false">[5]Tregion!$A47</f>
        <v>37469</v>
      </c>
      <c r="B47" s="355" t="n">
        <f aca="false">[5]Tregion!$C47</f>
        <v>58.5</v>
      </c>
      <c r="C47" s="356" t="n">
        <f aca="false">[6]Tregion!$C47</f>
        <v>51</v>
      </c>
      <c r="D47" s="355" t="n">
        <f aca="false">[7]Tregion!$C47</f>
        <v>48.5</v>
      </c>
      <c r="E47" s="356" t="n">
        <f aca="false">[8]Tregion!$C47</f>
        <v>53</v>
      </c>
      <c r="F47" s="355" t="n">
        <f aca="false">[9]Tregion!$C47</f>
        <v>53</v>
      </c>
      <c r="G47" s="356" t="n">
        <f aca="false">[10]Tbasis!$D46</f>
        <v>68.5</v>
      </c>
      <c r="H47" s="355"/>
      <c r="I47" s="356" t="n">
        <f aca="false">[11]Tregion!$C47</f>
        <v>52.25</v>
      </c>
      <c r="J47" s="355"/>
      <c r="K47" s="356"/>
      <c r="L47" s="355"/>
      <c r="M47" s="356"/>
      <c r="N47" s="355"/>
      <c r="O47" s="356"/>
      <c r="Q47" s="355"/>
      <c r="R47" s="356" t="n">
        <f aca="false">[12]Tregion!$C47</f>
        <v>49.049641055147</v>
      </c>
      <c r="S47" s="357"/>
      <c r="T47" s="356"/>
      <c r="U47" s="358"/>
      <c r="V47" s="359"/>
      <c r="W47" s="358"/>
      <c r="X47" s="356"/>
      <c r="Y47" s="357"/>
      <c r="Z47" s="360"/>
      <c r="AB47" s="357"/>
      <c r="AC47" s="356"/>
      <c r="AD47" s="357"/>
      <c r="AE47" s="356"/>
      <c r="AF47" s="357"/>
      <c r="AG47" s="356"/>
      <c r="AI47" s="1"/>
      <c r="AJ47" s="15"/>
      <c r="AL47" s="1" t="n">
        <f aca="false">[4]Curves!$A53</f>
        <v>38292</v>
      </c>
      <c r="AM47" s="2" t="n">
        <f aca="false">[4]Curves!$E53</f>
        <v>3.315</v>
      </c>
      <c r="AN47" s="2" t="n">
        <f aca="false">AR47+0.1</f>
        <v>0.56</v>
      </c>
      <c r="AO47" s="2" t="n">
        <f aca="false">AM47+AN47</f>
        <v>3.875</v>
      </c>
      <c r="AP47" s="2" t="n">
        <f aca="false">[4]Curves!$J53</f>
        <v>0.13</v>
      </c>
      <c r="AQ47" s="2" t="n">
        <f aca="false">AM47+AP47</f>
        <v>3.445</v>
      </c>
      <c r="AR47" s="2" t="n">
        <f aca="false">[4]Curves!$K53</f>
        <v>0.46</v>
      </c>
      <c r="AS47" s="2" t="n">
        <f aca="false">AM47+AR47</f>
        <v>3.775</v>
      </c>
      <c r="AT47" s="2" t="n">
        <f aca="false">[4]Curves!$G53</f>
        <v>0.725</v>
      </c>
      <c r="AU47" s="2" t="n">
        <f aca="false">AM47+AT47</f>
        <v>4.04</v>
      </c>
    </row>
    <row r="48" customFormat="false" ht="12.75" hidden="false" customHeight="false" outlineLevel="0" collapsed="false">
      <c r="A48" s="1" t="n">
        <f aca="false">[5]Tregion!$A48</f>
        <v>37500</v>
      </c>
      <c r="B48" s="355" t="n">
        <f aca="false">[5]Tregion!$C48</f>
        <v>48</v>
      </c>
      <c r="C48" s="356" t="n">
        <f aca="false">[6]Tregion!$C48</f>
        <v>45</v>
      </c>
      <c r="D48" s="355" t="n">
        <f aca="false">[7]Tregion!$C48</f>
        <v>41.5</v>
      </c>
      <c r="E48" s="356" t="n">
        <f aca="false">[8]Tregion!$C48</f>
        <v>44.5</v>
      </c>
      <c r="F48" s="355" t="n">
        <f aca="false">[9]Tregion!$C48</f>
        <v>44.75</v>
      </c>
      <c r="G48" s="356" t="n">
        <f aca="false">[10]Tbasis!$D47</f>
        <v>55</v>
      </c>
      <c r="H48" s="355"/>
      <c r="I48" s="356" t="n">
        <f aca="false">[11]Tregion!$C48</f>
        <v>40.25</v>
      </c>
      <c r="J48" s="355"/>
      <c r="K48" s="356"/>
      <c r="L48" s="355"/>
      <c r="M48" s="356"/>
      <c r="N48" s="355"/>
      <c r="O48" s="356"/>
      <c r="Q48" s="355"/>
      <c r="R48" s="356" t="n">
        <f aca="false">[12]Tregion!$C48</f>
        <v>49.0011022079987</v>
      </c>
      <c r="S48" s="357"/>
      <c r="T48" s="356"/>
      <c r="U48" s="358"/>
      <c r="V48" s="359"/>
      <c r="W48" s="358"/>
      <c r="X48" s="356"/>
      <c r="Y48" s="357"/>
      <c r="Z48" s="360"/>
      <c r="AB48" s="357"/>
      <c r="AC48" s="356"/>
      <c r="AD48" s="357"/>
      <c r="AE48" s="356"/>
      <c r="AF48" s="357"/>
      <c r="AG48" s="356"/>
      <c r="AI48" s="1"/>
      <c r="AJ48" s="15"/>
      <c r="AL48" s="1" t="n">
        <f aca="false">[4]Curves!$A54</f>
        <v>38322</v>
      </c>
      <c r="AM48" s="2" t="n">
        <f aca="false">[4]Curves!$E54</f>
        <v>3.353</v>
      </c>
      <c r="AN48" s="2" t="n">
        <f aca="false">AR48</f>
        <v>0.77</v>
      </c>
      <c r="AO48" s="2" t="n">
        <f aca="false">AM48+AN48</f>
        <v>4.123</v>
      </c>
      <c r="AP48" s="2" t="n">
        <f aca="false">[4]Curves!$J54</f>
        <v>0.13</v>
      </c>
      <c r="AQ48" s="2" t="n">
        <f aca="false">AM48+AP48</f>
        <v>3.483</v>
      </c>
      <c r="AR48" s="2" t="n">
        <f aca="false">[4]Curves!$K54</f>
        <v>0.77</v>
      </c>
      <c r="AS48" s="2" t="n">
        <f aca="false">AM48+AR48</f>
        <v>4.123</v>
      </c>
      <c r="AT48" s="2" t="n">
        <f aca="false">[4]Curves!$G54</f>
        <v>0.98</v>
      </c>
      <c r="AU48" s="2" t="n">
        <f aca="false">AM48+AT48</f>
        <v>4.333</v>
      </c>
    </row>
    <row r="49" customFormat="false" ht="12.75" hidden="false" customHeight="false" outlineLevel="0" collapsed="false">
      <c r="A49" s="1" t="n">
        <f aca="false">[5]Tregion!$A49</f>
        <v>37530</v>
      </c>
      <c r="B49" s="355" t="n">
        <f aca="false">[5]Tregion!$C49</f>
        <v>35.25</v>
      </c>
      <c r="C49" s="356" t="n">
        <f aca="false">[6]Tregion!$C49</f>
        <v>35.5</v>
      </c>
      <c r="D49" s="355" t="n">
        <f aca="false">[7]Tregion!$C49</f>
        <v>36</v>
      </c>
      <c r="E49" s="356" t="n">
        <f aca="false">[8]Tregion!$C49</f>
        <v>38</v>
      </c>
      <c r="F49" s="355" t="n">
        <f aca="false">[9]Tregion!$C49</f>
        <v>37.25</v>
      </c>
      <c r="G49" s="356" t="n">
        <f aca="false">[10]Tbasis!$D48</f>
        <v>37.75</v>
      </c>
      <c r="H49" s="355"/>
      <c r="I49" s="356" t="n">
        <f aca="false">[11]Tregion!$C49</f>
        <v>36.25</v>
      </c>
      <c r="J49" s="355"/>
      <c r="K49" s="356"/>
      <c r="L49" s="355"/>
      <c r="M49" s="356"/>
      <c r="N49" s="355"/>
      <c r="O49" s="356"/>
      <c r="Q49" s="355"/>
      <c r="R49" s="356" t="n">
        <f aca="false">[12]Tregion!$C49</f>
        <v>45.595879581737</v>
      </c>
      <c r="S49" s="357"/>
      <c r="T49" s="356"/>
      <c r="U49" s="358"/>
      <c r="V49" s="359"/>
      <c r="W49" s="358"/>
      <c r="X49" s="356"/>
      <c r="Y49" s="357"/>
      <c r="Z49" s="360"/>
      <c r="AB49" s="357"/>
      <c r="AC49" s="356"/>
      <c r="AD49" s="357"/>
      <c r="AE49" s="356"/>
      <c r="AF49" s="357"/>
      <c r="AG49" s="356"/>
      <c r="AI49" s="1"/>
      <c r="AJ49" s="15"/>
      <c r="AL49" s="1" t="n">
        <f aca="false">[4]Curves!$A55</f>
        <v>38353</v>
      </c>
      <c r="AM49" s="2" t="n">
        <f aca="false">[4]Curves!$E55</f>
        <v>3.398</v>
      </c>
      <c r="AN49" s="2" t="n">
        <f aca="false">AR49</f>
        <v>1.04</v>
      </c>
      <c r="AO49" s="2" t="n">
        <f aca="false">AM49+AN49</f>
        <v>4.438</v>
      </c>
      <c r="AP49" s="2" t="n">
        <f aca="false">[4]Curves!$J55</f>
        <v>0.045</v>
      </c>
      <c r="AQ49" s="2" t="n">
        <f aca="false">AM49+AP49</f>
        <v>3.443</v>
      </c>
      <c r="AR49" s="2" t="n">
        <f aca="false">[4]Curves!$K55</f>
        <v>1.04</v>
      </c>
      <c r="AS49" s="2" t="n">
        <f aca="false">AM49+AR49</f>
        <v>4.438</v>
      </c>
      <c r="AT49" s="2" t="n">
        <f aca="false">[4]Curves!$G55</f>
        <v>1.615</v>
      </c>
      <c r="AU49" s="2" t="n">
        <f aca="false">AM49+AT49</f>
        <v>5.013</v>
      </c>
    </row>
    <row r="50" customFormat="false" ht="12.75" hidden="false" customHeight="false" outlineLevel="0" collapsed="false">
      <c r="A50" s="1" t="n">
        <f aca="false">[5]Tregion!$A50</f>
        <v>37561</v>
      </c>
      <c r="B50" s="355" t="n">
        <f aca="false">[5]Tregion!$C50</f>
        <v>33.75</v>
      </c>
      <c r="C50" s="356" t="n">
        <f aca="false">[6]Tregion!$C50</f>
        <v>33.5</v>
      </c>
      <c r="D50" s="355" t="n">
        <f aca="false">[7]Tregion!$C50</f>
        <v>34</v>
      </c>
      <c r="E50" s="356" t="n">
        <f aca="false">[8]Tregion!$C50</f>
        <v>34.5</v>
      </c>
      <c r="F50" s="355" t="n">
        <f aca="false">[9]Tregion!$C50</f>
        <v>36.75</v>
      </c>
      <c r="G50" s="356" t="n">
        <f aca="false">[10]Tbasis!$D49</f>
        <v>35.75</v>
      </c>
      <c r="H50" s="355"/>
      <c r="I50" s="356" t="n">
        <f aca="false">[11]Tregion!$C50</f>
        <v>35.5</v>
      </c>
      <c r="J50" s="355"/>
      <c r="K50" s="356"/>
      <c r="L50" s="355"/>
      <c r="M50" s="356"/>
      <c r="N50" s="355"/>
      <c r="O50" s="356"/>
      <c r="Q50" s="355"/>
      <c r="R50" s="356" t="n">
        <f aca="false">[12]Tregion!$C50</f>
        <v>50.3678711443149</v>
      </c>
      <c r="S50" s="357"/>
      <c r="T50" s="356"/>
      <c r="U50" s="358"/>
      <c r="V50" s="359"/>
      <c r="W50" s="358"/>
      <c r="X50" s="356"/>
      <c r="Y50" s="357"/>
      <c r="Z50" s="360"/>
      <c r="AB50" s="357"/>
      <c r="AC50" s="356"/>
      <c r="AD50" s="357"/>
      <c r="AE50" s="356"/>
      <c r="AF50" s="357"/>
      <c r="AG50" s="356"/>
      <c r="AI50" s="1"/>
      <c r="AJ50" s="15"/>
      <c r="AL50" s="1" t="n">
        <f aca="false">[4]Curves!$A56</f>
        <v>38384</v>
      </c>
      <c r="AM50" s="2" t="n">
        <f aca="false">[4]Curves!$E56</f>
        <v>3.436</v>
      </c>
      <c r="AN50" s="2" t="n">
        <f aca="false">AR50</f>
        <v>1.04</v>
      </c>
      <c r="AO50" s="2" t="n">
        <f aca="false">AM50+AN50</f>
        <v>4.476</v>
      </c>
      <c r="AP50" s="2" t="n">
        <f aca="false">[4]Curves!$J56</f>
        <v>0.045</v>
      </c>
      <c r="AQ50" s="2" t="n">
        <f aca="false">AM50+AP50</f>
        <v>3.481</v>
      </c>
      <c r="AR50" s="2" t="n">
        <f aca="false">[4]Curves!$K56</f>
        <v>1.04</v>
      </c>
      <c r="AS50" s="2" t="n">
        <f aca="false">AM50+AR50</f>
        <v>4.476</v>
      </c>
      <c r="AT50" s="2" t="n">
        <f aca="false">[4]Curves!$G56</f>
        <v>1.615</v>
      </c>
      <c r="AU50" s="2" t="n">
        <f aca="false">AM50+AT50</f>
        <v>5.051</v>
      </c>
    </row>
    <row r="51" customFormat="false" ht="12.75" hidden="false" customHeight="false" outlineLevel="0" collapsed="false">
      <c r="A51" s="1" t="n">
        <f aca="false">[5]Tregion!$A51</f>
        <v>37591</v>
      </c>
      <c r="B51" s="355" t="n">
        <f aca="false">[5]Tregion!$C51</f>
        <v>34.5</v>
      </c>
      <c r="C51" s="356" t="n">
        <f aca="false">[6]Tregion!$C51</f>
        <v>35.75</v>
      </c>
      <c r="D51" s="355" t="n">
        <f aca="false">[7]Tregion!$C51</f>
        <v>36.25</v>
      </c>
      <c r="E51" s="356" t="n">
        <f aca="false">[8]Tregion!$C51</f>
        <v>38.25</v>
      </c>
      <c r="F51" s="355" t="n">
        <f aca="false">[9]Tregion!$C51</f>
        <v>38.75</v>
      </c>
      <c r="G51" s="356" t="n">
        <f aca="false">[10]Tbasis!$D50</f>
        <v>36.5</v>
      </c>
      <c r="H51" s="355"/>
      <c r="I51" s="356" t="n">
        <f aca="false">[11]Tregion!$C51</f>
        <v>37.75</v>
      </c>
      <c r="J51" s="355"/>
      <c r="K51" s="356"/>
      <c r="L51" s="355"/>
      <c r="M51" s="356"/>
      <c r="N51" s="355"/>
      <c r="O51" s="356"/>
      <c r="Q51" s="355"/>
      <c r="R51" s="356" t="n">
        <f aca="false">[12]Tregion!$C51</f>
        <v>54.0851331041389</v>
      </c>
      <c r="S51" s="357"/>
      <c r="T51" s="356"/>
      <c r="U51" s="358"/>
      <c r="V51" s="359"/>
      <c r="W51" s="358"/>
      <c r="X51" s="356"/>
      <c r="Y51" s="357"/>
      <c r="Z51" s="360"/>
      <c r="AB51" s="357"/>
      <c r="AC51" s="356"/>
      <c r="AD51" s="357"/>
      <c r="AE51" s="356"/>
      <c r="AF51" s="357"/>
      <c r="AG51" s="356"/>
      <c r="AI51" s="1"/>
      <c r="AJ51" s="15"/>
      <c r="AL51" s="1" t="n">
        <f aca="false">[4]Curves!$A57</f>
        <v>38412</v>
      </c>
      <c r="AM51" s="2" t="n">
        <f aca="false">[4]Curves!$E57</f>
        <v>3.43</v>
      </c>
      <c r="AN51" s="2" t="n">
        <f aca="false">AR51</f>
        <v>0.54</v>
      </c>
      <c r="AO51" s="2" t="n">
        <f aca="false">AM51+AN51</f>
        <v>3.97</v>
      </c>
      <c r="AP51" s="2" t="n">
        <f aca="false">[4]Curves!$J57</f>
        <v>0.045</v>
      </c>
      <c r="AQ51" s="2" t="n">
        <f aca="false">AM51+AP51</f>
        <v>3.475</v>
      </c>
      <c r="AR51" s="2" t="n">
        <f aca="false">[4]Curves!$K57</f>
        <v>0.54</v>
      </c>
      <c r="AS51" s="2" t="n">
        <f aca="false">AM51+AR51</f>
        <v>3.97</v>
      </c>
      <c r="AT51" s="2" t="n">
        <f aca="false">[4]Curves!$G57</f>
        <v>0.715</v>
      </c>
      <c r="AU51" s="2" t="n">
        <f aca="false">AM51+AT51</f>
        <v>4.145</v>
      </c>
    </row>
    <row r="52" customFormat="false" ht="12.75" hidden="false" customHeight="false" outlineLevel="0" collapsed="false">
      <c r="A52" s="1" t="n">
        <f aca="false">[5]Tregion!$A52</f>
        <v>37622</v>
      </c>
      <c r="B52" s="355" t="n">
        <f aca="false">[5]Tregion!$C52</f>
        <v>35.25</v>
      </c>
      <c r="C52" s="356" t="n">
        <f aca="false">[6]Tregion!$C52</f>
        <v>39.75</v>
      </c>
      <c r="D52" s="355" t="n">
        <f aca="false">[7]Tregion!$C52</f>
        <v>40</v>
      </c>
      <c r="E52" s="356" t="n">
        <f aca="false">[8]Tregion!$C52</f>
        <v>40</v>
      </c>
      <c r="F52" s="355" t="n">
        <f aca="false">[9]Tregion!$C52</f>
        <v>39.5</v>
      </c>
      <c r="G52" s="356" t="n">
        <f aca="false">[10]Tbasis!$D51</f>
        <v>37.25</v>
      </c>
      <c r="H52" s="355"/>
      <c r="I52" s="356" t="n">
        <f aca="false">[11]Tregion!$C52</f>
        <v>28.5</v>
      </c>
      <c r="J52" s="355"/>
      <c r="K52" s="356"/>
      <c r="L52" s="355"/>
      <c r="M52" s="356"/>
      <c r="N52" s="355"/>
      <c r="O52" s="356"/>
      <c r="Q52" s="355"/>
      <c r="R52" s="356" t="n">
        <f aca="false">[12]Tregion!$C52</f>
        <v>49.2506280298266</v>
      </c>
      <c r="S52" s="357"/>
      <c r="T52" s="356"/>
      <c r="U52" s="358"/>
      <c r="V52" s="359"/>
      <c r="W52" s="358"/>
      <c r="X52" s="356"/>
      <c r="Y52" s="357"/>
      <c r="Z52" s="360"/>
      <c r="AB52" s="357"/>
      <c r="AC52" s="356"/>
      <c r="AD52" s="357"/>
      <c r="AE52" s="356"/>
      <c r="AF52" s="357"/>
      <c r="AG52" s="356"/>
      <c r="AI52" s="1"/>
      <c r="AJ52" s="15"/>
      <c r="AL52" s="1" t="n">
        <f aca="false">[4]Curves!$A58</f>
        <v>38443</v>
      </c>
      <c r="AM52" s="2" t="n">
        <f aca="false">[4]Curves!$E58</f>
        <v>3.43</v>
      </c>
      <c r="AN52" s="2" t="n">
        <f aca="false">AR52</f>
        <v>0.36</v>
      </c>
      <c r="AO52" s="2" t="n">
        <f aca="false">AM52+AN52</f>
        <v>3.79</v>
      </c>
      <c r="AP52" s="2" t="n">
        <f aca="false">[4]Curves!$J58</f>
        <v>0.045</v>
      </c>
      <c r="AQ52" s="2" t="n">
        <f aca="false">AM52+AP52</f>
        <v>3.475</v>
      </c>
      <c r="AR52" s="2" t="n">
        <f aca="false">[4]Curves!$K58</f>
        <v>0.36</v>
      </c>
      <c r="AS52" s="2" t="n">
        <f aca="false">AM52+AR52</f>
        <v>3.79</v>
      </c>
      <c r="AT52" s="2" t="n">
        <f aca="false">[4]Curves!$G58</f>
        <v>0.38</v>
      </c>
      <c r="AU52" s="2" t="n">
        <f aca="false">AM52+AT52</f>
        <v>3.81</v>
      </c>
    </row>
    <row r="53" customFormat="false" ht="12.75" hidden="false" customHeight="false" outlineLevel="0" collapsed="false">
      <c r="A53" s="1" t="n">
        <f aca="false">[5]Tregion!$A53</f>
        <v>37653</v>
      </c>
      <c r="B53" s="355" t="n">
        <f aca="false">[5]Tregion!$C53</f>
        <v>34.75</v>
      </c>
      <c r="C53" s="356" t="n">
        <f aca="false">[6]Tregion!$C53</f>
        <v>38.25</v>
      </c>
      <c r="D53" s="355" t="n">
        <f aca="false">[7]Tregion!$C53</f>
        <v>38.5</v>
      </c>
      <c r="E53" s="356" t="n">
        <f aca="false">[8]Tregion!$C53</f>
        <v>39</v>
      </c>
      <c r="F53" s="355" t="n">
        <f aca="false">[9]Tregion!$C53</f>
        <v>38</v>
      </c>
      <c r="G53" s="356" t="n">
        <f aca="false">[10]Tbasis!$D52</f>
        <v>36.75</v>
      </c>
      <c r="H53" s="355"/>
      <c r="I53" s="356" t="n">
        <f aca="false">[11]Tregion!$C53</f>
        <v>27.5</v>
      </c>
      <c r="J53" s="355"/>
      <c r="K53" s="356"/>
      <c r="L53" s="355"/>
      <c r="M53" s="356"/>
      <c r="N53" s="355"/>
      <c r="O53" s="356"/>
      <c r="Q53" s="355"/>
      <c r="R53" s="356" t="n">
        <f aca="false">[12]Tregion!$C53</f>
        <v>47.771043507246</v>
      </c>
      <c r="S53" s="357"/>
      <c r="T53" s="356"/>
      <c r="U53" s="358"/>
      <c r="V53" s="359"/>
      <c r="W53" s="358"/>
      <c r="X53" s="356"/>
      <c r="Y53" s="357"/>
      <c r="Z53" s="360"/>
      <c r="AB53" s="357"/>
      <c r="AC53" s="356"/>
      <c r="AD53" s="357"/>
      <c r="AE53" s="356"/>
      <c r="AF53" s="357"/>
      <c r="AG53" s="356"/>
      <c r="AI53" s="1"/>
      <c r="AJ53" s="15"/>
      <c r="AL53" s="1" t="n">
        <f aca="false">[4]Curves!$A59</f>
        <v>38473</v>
      </c>
      <c r="AM53" s="2" t="n">
        <f aca="false">[4]Curves!$E59</f>
        <v>3.6</v>
      </c>
      <c r="AN53" s="2" t="n">
        <f aca="false">AR53</f>
        <v>0.325</v>
      </c>
      <c r="AO53" s="2" t="n">
        <f aca="false">AM53+AN53</f>
        <v>3.925</v>
      </c>
      <c r="AP53" s="2" t="n">
        <f aca="false">[4]Curves!$J59</f>
        <v>0.045</v>
      </c>
      <c r="AQ53" s="2" t="n">
        <f aca="false">AM53+AP53</f>
        <v>3.645</v>
      </c>
      <c r="AR53" s="2" t="n">
        <f aca="false">[4]Curves!$K59</f>
        <v>0.325</v>
      </c>
      <c r="AS53" s="2" t="n">
        <f aca="false">AM53+AR53</f>
        <v>3.925</v>
      </c>
      <c r="AT53" s="2" t="n">
        <f aca="false">[4]Curves!$G59</f>
        <v>0.33</v>
      </c>
      <c r="AU53" s="2" t="n">
        <f aca="false">AM53+AT53</f>
        <v>3.93</v>
      </c>
    </row>
    <row r="54" customFormat="false" ht="12.75" hidden="false" customHeight="false" outlineLevel="0" collapsed="false">
      <c r="A54" s="1" t="n">
        <f aca="false">[5]Tregion!$A54</f>
        <v>37681</v>
      </c>
      <c r="B54" s="355" t="n">
        <f aca="false">[5]Tregion!$C54</f>
        <v>34.75</v>
      </c>
      <c r="C54" s="356" t="n">
        <f aca="false">[6]Tregion!$C54</f>
        <v>34</v>
      </c>
      <c r="D54" s="355" t="n">
        <f aca="false">[7]Tregion!$C54</f>
        <v>34</v>
      </c>
      <c r="E54" s="356" t="n">
        <f aca="false">[8]Tregion!$C54</f>
        <v>37</v>
      </c>
      <c r="F54" s="355" t="n">
        <f aca="false">[9]Tregion!$C54</f>
        <v>36.5</v>
      </c>
      <c r="G54" s="356" t="n">
        <f aca="false">[10]Tbasis!$D53</f>
        <v>36.75</v>
      </c>
      <c r="H54" s="355"/>
      <c r="I54" s="356" t="n">
        <f aca="false">[11]Tregion!$C54</f>
        <v>25</v>
      </c>
      <c r="J54" s="355"/>
      <c r="K54" s="356"/>
      <c r="L54" s="355"/>
      <c r="M54" s="356"/>
      <c r="N54" s="355"/>
      <c r="O54" s="356"/>
      <c r="Q54" s="355"/>
      <c r="R54" s="356" t="n">
        <f aca="false">[12]Tregion!$C54</f>
        <v>46.2115720216899</v>
      </c>
      <c r="S54" s="357"/>
      <c r="T54" s="356"/>
      <c r="U54" s="358"/>
      <c r="V54" s="359"/>
      <c r="W54" s="358"/>
      <c r="X54" s="356"/>
      <c r="Y54" s="357"/>
      <c r="Z54" s="360"/>
      <c r="AB54" s="357"/>
      <c r="AC54" s="356"/>
      <c r="AD54" s="357"/>
      <c r="AE54" s="356"/>
      <c r="AF54" s="357"/>
      <c r="AG54" s="356"/>
      <c r="AI54" s="1"/>
      <c r="AJ54" s="15"/>
      <c r="AL54" s="1" t="n">
        <f aca="false">[4]Curves!$A60</f>
        <v>38504</v>
      </c>
      <c r="AM54" s="2" t="n">
        <f aca="false">[4]Curves!$E60</f>
        <v>3.752</v>
      </c>
      <c r="AN54" s="2" t="n">
        <f aca="false">AR54</f>
        <v>0.335</v>
      </c>
      <c r="AO54" s="2" t="n">
        <f aca="false">AM54+AN54</f>
        <v>4.087</v>
      </c>
      <c r="AP54" s="2" t="n">
        <f aca="false">[4]Curves!$J60</f>
        <v>0.045</v>
      </c>
      <c r="AQ54" s="2" t="n">
        <f aca="false">AM54+AP54</f>
        <v>3.797</v>
      </c>
      <c r="AR54" s="2" t="n">
        <f aca="false">[4]Curves!$K60</f>
        <v>0.335</v>
      </c>
      <c r="AS54" s="2" t="n">
        <f aca="false">AM54+AR54</f>
        <v>4.087</v>
      </c>
      <c r="AT54" s="2" t="n">
        <f aca="false">[4]Curves!$G60</f>
        <v>0.37</v>
      </c>
      <c r="AU54" s="2" t="n">
        <f aca="false">AM54+AT54</f>
        <v>4.122</v>
      </c>
    </row>
    <row r="55" customFormat="false" ht="12.75" hidden="false" customHeight="false" outlineLevel="0" collapsed="false">
      <c r="A55" s="1" t="n">
        <f aca="false">[5]Tregion!$A55</f>
        <v>37712</v>
      </c>
      <c r="B55" s="355" t="n">
        <f aca="false">[5]Tregion!$C55</f>
        <v>34.25</v>
      </c>
      <c r="C55" s="356" t="n">
        <f aca="false">[6]Tregion!$C55</f>
        <v>34.25</v>
      </c>
      <c r="D55" s="355" t="n">
        <f aca="false">[7]Tregion!$C55</f>
        <v>31</v>
      </c>
      <c r="E55" s="356" t="n">
        <f aca="false">[8]Tregion!$C55</f>
        <v>35</v>
      </c>
      <c r="F55" s="355" t="n">
        <f aca="false">[9]Tregion!$C55</f>
        <v>36</v>
      </c>
      <c r="G55" s="356" t="n">
        <f aca="false">[10]Tbasis!$D54</f>
        <v>36.25</v>
      </c>
      <c r="H55" s="355"/>
      <c r="I55" s="356" t="n">
        <f aca="false">[11]Tregion!$C55</f>
        <v>23.5</v>
      </c>
      <c r="J55" s="355"/>
      <c r="K55" s="356"/>
      <c r="L55" s="355"/>
      <c r="M55" s="356"/>
      <c r="N55" s="355"/>
      <c r="O55" s="356"/>
      <c r="Q55" s="355"/>
      <c r="R55" s="356" t="n">
        <f aca="false">[12]Tregion!$C55</f>
        <v>43.9638332927547</v>
      </c>
      <c r="S55" s="357"/>
      <c r="T55" s="356"/>
      <c r="U55" s="358"/>
      <c r="V55" s="359"/>
      <c r="W55" s="358"/>
      <c r="X55" s="356"/>
      <c r="Y55" s="357"/>
      <c r="Z55" s="360"/>
      <c r="AB55" s="357"/>
      <c r="AC55" s="356"/>
      <c r="AD55" s="357"/>
      <c r="AE55" s="356"/>
      <c r="AF55" s="357"/>
      <c r="AG55" s="356"/>
      <c r="AI55" s="1"/>
      <c r="AJ55" s="15"/>
      <c r="AL55" s="1" t="n">
        <f aca="false">[4]Curves!$A61</f>
        <v>38534</v>
      </c>
      <c r="AM55" s="2" t="n">
        <f aca="false">[4]Curves!$E61</f>
        <v>3.8395</v>
      </c>
      <c r="AN55" s="2" t="n">
        <f aca="false">AR55+0.1</f>
        <v>0.45</v>
      </c>
      <c r="AO55" s="2" t="n">
        <f aca="false">AM55+AN55</f>
        <v>4.2895</v>
      </c>
      <c r="AP55" s="2" t="n">
        <f aca="false">[4]Curves!$J61</f>
        <v>0.045</v>
      </c>
      <c r="AQ55" s="2" t="n">
        <f aca="false">AM55+AP55</f>
        <v>3.8845</v>
      </c>
      <c r="AR55" s="2" t="n">
        <f aca="false">[4]Curves!$K61</f>
        <v>0.35</v>
      </c>
      <c r="AS55" s="2" t="n">
        <f aca="false">AM55+AR55</f>
        <v>4.1895</v>
      </c>
      <c r="AT55" s="2" t="n">
        <f aca="false">[4]Curves!$G61</f>
        <v>0.41</v>
      </c>
      <c r="AU55" s="2" t="n">
        <f aca="false">AM55+AT55</f>
        <v>4.2495</v>
      </c>
    </row>
    <row r="56" customFormat="false" ht="12.75" hidden="false" customHeight="false" outlineLevel="0" collapsed="false">
      <c r="A56" s="1" t="n">
        <f aca="false">[5]Tregion!$A56</f>
        <v>37742</v>
      </c>
      <c r="B56" s="355" t="n">
        <f aca="false">[5]Tregion!$C56</f>
        <v>34.25</v>
      </c>
      <c r="C56" s="356" t="n">
        <f aca="false">[6]Tregion!$C56</f>
        <v>30.75</v>
      </c>
      <c r="D56" s="355" t="n">
        <f aca="false">[7]Tregion!$C56</f>
        <v>27.5</v>
      </c>
      <c r="E56" s="356" t="n">
        <f aca="false">[8]Tregion!$C56</f>
        <v>35</v>
      </c>
      <c r="F56" s="355" t="n">
        <f aca="false">[9]Tregion!$C56</f>
        <v>36.5</v>
      </c>
      <c r="G56" s="356" t="n">
        <f aca="false">[10]Tbasis!$D55</f>
        <v>36.25</v>
      </c>
      <c r="H56" s="355"/>
      <c r="I56" s="356" t="n">
        <f aca="false">[11]Tregion!$C56</f>
        <v>24.5</v>
      </c>
      <c r="J56" s="355"/>
      <c r="K56" s="356"/>
      <c r="L56" s="355"/>
      <c r="M56" s="356"/>
      <c r="N56" s="355"/>
      <c r="O56" s="356"/>
      <c r="Q56" s="355"/>
      <c r="R56" s="356" t="n">
        <f aca="false">[12]Tregion!$C56</f>
        <v>44.1226874001892</v>
      </c>
      <c r="S56" s="357"/>
      <c r="T56" s="356"/>
      <c r="U56" s="358"/>
      <c r="V56" s="359"/>
      <c r="W56" s="358"/>
      <c r="X56" s="356"/>
      <c r="Y56" s="357"/>
      <c r="Z56" s="360"/>
      <c r="AB56" s="357"/>
      <c r="AC56" s="356"/>
      <c r="AD56" s="357"/>
      <c r="AE56" s="356"/>
      <c r="AF56" s="357"/>
      <c r="AG56" s="356"/>
      <c r="AI56" s="1"/>
      <c r="AJ56" s="15"/>
      <c r="AL56" s="1" t="n">
        <f aca="false">[4]Curves!$A62</f>
        <v>38565</v>
      </c>
      <c r="AM56" s="2" t="n">
        <f aca="false">[4]Curves!$E62</f>
        <v>3.7245</v>
      </c>
      <c r="AN56" s="2" t="n">
        <f aca="false">AR56+0.1</f>
        <v>0.45</v>
      </c>
      <c r="AO56" s="2" t="n">
        <f aca="false">AM56+AN56</f>
        <v>4.1745</v>
      </c>
      <c r="AP56" s="2" t="n">
        <f aca="false">[4]Curves!$J62</f>
        <v>0.13</v>
      </c>
      <c r="AQ56" s="2" t="n">
        <f aca="false">AM56+AP56</f>
        <v>3.8545</v>
      </c>
      <c r="AR56" s="2" t="n">
        <f aca="false">[4]Curves!$K62</f>
        <v>0.35</v>
      </c>
      <c r="AS56" s="2" t="n">
        <f aca="false">AM56+AR56</f>
        <v>4.0745</v>
      </c>
      <c r="AT56" s="2" t="n">
        <f aca="false">[4]Curves!$G62</f>
        <v>0.41</v>
      </c>
      <c r="AU56" s="2" t="n">
        <f aca="false">AM56+AT56</f>
        <v>4.1345</v>
      </c>
    </row>
    <row r="57" customFormat="false" ht="12.75" hidden="false" customHeight="false" outlineLevel="0" collapsed="false">
      <c r="A57" s="1" t="n">
        <f aca="false">[5]Tregion!$A57</f>
        <v>37773</v>
      </c>
      <c r="B57" s="355" t="n">
        <f aca="false">[5]Tregion!$C57</f>
        <v>38.75</v>
      </c>
      <c r="C57" s="356" t="n">
        <f aca="false">[6]Tregion!$C57</f>
        <v>32</v>
      </c>
      <c r="D57" s="355" t="n">
        <f aca="false">[7]Tregion!$C57</f>
        <v>28.75</v>
      </c>
      <c r="E57" s="356" t="n">
        <f aca="false">[8]Tregion!$C57</f>
        <v>39.5</v>
      </c>
      <c r="F57" s="355" t="n">
        <f aca="false">[9]Tregion!$C57</f>
        <v>41</v>
      </c>
      <c r="G57" s="356" t="n">
        <f aca="false">[10]Tbasis!$D56</f>
        <v>43.25</v>
      </c>
      <c r="H57" s="355"/>
      <c r="I57" s="356" t="n">
        <f aca="false">[11]Tregion!$C57</f>
        <v>28.5</v>
      </c>
      <c r="J57" s="355"/>
      <c r="K57" s="356"/>
      <c r="L57" s="355"/>
      <c r="M57" s="356"/>
      <c r="N57" s="355"/>
      <c r="O57" s="356"/>
      <c r="Q57" s="355"/>
      <c r="R57" s="356" t="n">
        <f aca="false">[12]Tregion!$C57</f>
        <v>44.5933114462474</v>
      </c>
      <c r="S57" s="357"/>
      <c r="T57" s="356"/>
      <c r="U57" s="358"/>
      <c r="V57" s="359"/>
      <c r="W57" s="358"/>
      <c r="X57" s="356"/>
      <c r="Y57" s="357"/>
      <c r="Z57" s="360"/>
      <c r="AB57" s="357"/>
      <c r="AC57" s="356"/>
      <c r="AD57" s="357"/>
      <c r="AE57" s="356"/>
      <c r="AF57" s="357"/>
      <c r="AG57" s="356"/>
      <c r="AI57" s="1"/>
      <c r="AJ57" s="15"/>
      <c r="AL57" s="1" t="n">
        <f aca="false">[4]Curves!$A63</f>
        <v>38596</v>
      </c>
      <c r="AM57" s="2" t="n">
        <f aca="false">[4]Curves!$E63</f>
        <v>3.5775</v>
      </c>
      <c r="AN57" s="2" t="n">
        <f aca="false">AR57+0.1</f>
        <v>0.415</v>
      </c>
      <c r="AO57" s="2" t="n">
        <f aca="false">AM57+AN57</f>
        <v>3.9925</v>
      </c>
      <c r="AP57" s="2" t="n">
        <f aca="false">[4]Curves!$J63</f>
        <v>0.13</v>
      </c>
      <c r="AQ57" s="2" t="n">
        <f aca="false">AM57+AP57</f>
        <v>3.7075</v>
      </c>
      <c r="AR57" s="2" t="n">
        <f aca="false">[4]Curves!$K63</f>
        <v>0.315</v>
      </c>
      <c r="AS57" s="2" t="n">
        <f aca="false">AM57+AR57</f>
        <v>3.8925</v>
      </c>
      <c r="AT57" s="2" t="n">
        <f aca="false">[4]Curves!$G63</f>
        <v>0.36</v>
      </c>
      <c r="AU57" s="2" t="n">
        <f aca="false">AM57+AT57</f>
        <v>3.9375</v>
      </c>
    </row>
    <row r="58" customFormat="false" ht="12.75" hidden="false" customHeight="false" outlineLevel="0" collapsed="false">
      <c r="A58" s="1" t="n">
        <f aca="false">[5]Tregion!$A58</f>
        <v>37803</v>
      </c>
      <c r="B58" s="355" t="n">
        <f aca="false">[5]Tregion!$C58</f>
        <v>53.25</v>
      </c>
      <c r="C58" s="356" t="n">
        <f aca="false">[6]Tregion!$C58</f>
        <v>51.5</v>
      </c>
      <c r="D58" s="355" t="n">
        <f aca="false">[7]Tregion!$C58</f>
        <v>47</v>
      </c>
      <c r="E58" s="356" t="n">
        <f aca="false">[8]Tregion!$C58</f>
        <v>49.5</v>
      </c>
      <c r="F58" s="355" t="n">
        <f aca="false">[9]Tregion!$C58</f>
        <v>55</v>
      </c>
      <c r="G58" s="356" t="n">
        <f aca="false">[10]Tbasis!$D57</f>
        <v>59.25</v>
      </c>
      <c r="H58" s="355"/>
      <c r="I58" s="356" t="n">
        <f aca="false">[11]Tregion!$C58</f>
        <v>38.75</v>
      </c>
      <c r="J58" s="355"/>
      <c r="K58" s="356"/>
      <c r="L58" s="355"/>
      <c r="M58" s="356"/>
      <c r="N58" s="355"/>
      <c r="O58" s="356"/>
      <c r="Q58" s="355"/>
      <c r="R58" s="356" t="n">
        <f aca="false">[12]Tregion!$C58</f>
        <v>45.0003128502895</v>
      </c>
      <c r="S58" s="357"/>
      <c r="T58" s="356"/>
      <c r="U58" s="358"/>
      <c r="V58" s="359"/>
      <c r="W58" s="358"/>
      <c r="X58" s="356"/>
      <c r="Y58" s="357"/>
      <c r="Z58" s="360"/>
      <c r="AB58" s="357"/>
      <c r="AC58" s="356"/>
      <c r="AD58" s="357"/>
      <c r="AE58" s="356"/>
      <c r="AF58" s="357"/>
      <c r="AG58" s="356"/>
      <c r="AI58" s="1"/>
      <c r="AJ58" s="15"/>
      <c r="AL58" s="1" t="n">
        <f aca="false">[4]Curves!$A64</f>
        <v>38626</v>
      </c>
      <c r="AM58" s="2" t="n">
        <f aca="false">[4]Curves!$E64</f>
        <v>3.4125</v>
      </c>
      <c r="AN58" s="2" t="n">
        <f aca="false">AR58+0.1</f>
        <v>0.46</v>
      </c>
      <c r="AO58" s="2" t="n">
        <f aca="false">AM58+AN58</f>
        <v>3.8725</v>
      </c>
      <c r="AP58" s="2" t="n">
        <f aca="false">[4]Curves!$J64</f>
        <v>0.13</v>
      </c>
      <c r="AQ58" s="2" t="n">
        <f aca="false">AM58+AP58</f>
        <v>3.5425</v>
      </c>
      <c r="AR58" s="2" t="n">
        <f aca="false">[4]Curves!$K64</f>
        <v>0.36</v>
      </c>
      <c r="AS58" s="2" t="n">
        <f aca="false">AM58+AR58</f>
        <v>3.7725</v>
      </c>
      <c r="AT58" s="2" t="n">
        <f aca="false">[4]Curves!$G64</f>
        <v>0.4</v>
      </c>
      <c r="AU58" s="2" t="n">
        <f aca="false">AM58+AT58</f>
        <v>3.8125</v>
      </c>
    </row>
    <row r="59" customFormat="false" ht="12.75" hidden="false" customHeight="false" outlineLevel="0" collapsed="false">
      <c r="A59" s="1" t="n">
        <f aca="false">[5]Tregion!$A59</f>
        <v>37834</v>
      </c>
      <c r="B59" s="355" t="n">
        <f aca="false">[5]Tregion!$C59</f>
        <v>59.75</v>
      </c>
      <c r="C59" s="356" t="n">
        <f aca="false">[6]Tregion!$C59</f>
        <v>58.5</v>
      </c>
      <c r="D59" s="355" t="n">
        <f aca="false">[7]Tregion!$C59</f>
        <v>55</v>
      </c>
      <c r="E59" s="356" t="n">
        <f aca="false">[8]Tregion!$C59</f>
        <v>58.5</v>
      </c>
      <c r="F59" s="355" t="n">
        <f aca="false">[9]Tregion!$C59</f>
        <v>61.25</v>
      </c>
      <c r="G59" s="356" t="n">
        <f aca="false">[10]Tbasis!$D58</f>
        <v>67.75</v>
      </c>
      <c r="H59" s="355"/>
      <c r="I59" s="356" t="n">
        <f aca="false">[11]Tregion!$C59</f>
        <v>47.5</v>
      </c>
      <c r="J59" s="355"/>
      <c r="K59" s="356"/>
      <c r="L59" s="355"/>
      <c r="M59" s="356"/>
      <c r="N59" s="355"/>
      <c r="O59" s="356"/>
      <c r="Q59" s="355"/>
      <c r="R59" s="356" t="n">
        <f aca="false">[12]Tregion!$C59</f>
        <v>45.4530229983863</v>
      </c>
      <c r="S59" s="357"/>
      <c r="T59" s="356"/>
      <c r="U59" s="358"/>
      <c r="V59" s="359"/>
      <c r="W59" s="358"/>
      <c r="X59" s="356"/>
      <c r="Y59" s="357"/>
      <c r="Z59" s="360"/>
      <c r="AB59" s="357"/>
      <c r="AC59" s="356"/>
      <c r="AD59" s="357"/>
      <c r="AE59" s="356"/>
      <c r="AF59" s="357"/>
      <c r="AG59" s="356"/>
      <c r="AI59" s="1"/>
      <c r="AJ59" s="15"/>
      <c r="AL59" s="1" t="n">
        <f aca="false">[4]Curves!$A65</f>
        <v>38657</v>
      </c>
      <c r="AM59" s="2" t="n">
        <f aca="false">[4]Curves!$E65</f>
        <v>3.4075</v>
      </c>
      <c r="AN59" s="2" t="n">
        <f aca="false">AR59+0.1</f>
        <v>0.56</v>
      </c>
      <c r="AO59" s="2" t="n">
        <f aca="false">AM59+AN59</f>
        <v>3.9675</v>
      </c>
      <c r="AP59" s="2" t="n">
        <f aca="false">[4]Curves!$J65</f>
        <v>0.13</v>
      </c>
      <c r="AQ59" s="2" t="n">
        <f aca="false">AM59+AP59</f>
        <v>3.5375</v>
      </c>
      <c r="AR59" s="2" t="n">
        <f aca="false">[4]Curves!$K65</f>
        <v>0.46</v>
      </c>
      <c r="AS59" s="2" t="n">
        <f aca="false">AM59+AR59</f>
        <v>3.8675</v>
      </c>
      <c r="AT59" s="2" t="n">
        <f aca="false">[4]Curves!$G65</f>
        <v>0.73</v>
      </c>
      <c r="AU59" s="2" t="n">
        <f aca="false">AM59+AT59</f>
        <v>4.1375</v>
      </c>
    </row>
    <row r="60" customFormat="false" ht="12.75" hidden="false" customHeight="false" outlineLevel="0" collapsed="false">
      <c r="A60" s="1" t="n">
        <f aca="false">[5]Tregion!$A60</f>
        <v>37865</v>
      </c>
      <c r="B60" s="355" t="n">
        <f aca="false">[5]Tregion!$C60</f>
        <v>47.25</v>
      </c>
      <c r="C60" s="356" t="n">
        <f aca="false">[6]Tregion!$C60</f>
        <v>49</v>
      </c>
      <c r="D60" s="355" t="n">
        <f aca="false">[7]Tregion!$C60</f>
        <v>45.5</v>
      </c>
      <c r="E60" s="356" t="n">
        <f aca="false">[8]Tregion!$C60</f>
        <v>53.5</v>
      </c>
      <c r="F60" s="355" t="n">
        <f aca="false">[9]Tregion!$C60</f>
        <v>48.25</v>
      </c>
      <c r="G60" s="356" t="n">
        <f aca="false">[10]Tbasis!$D59</f>
        <v>53.25</v>
      </c>
      <c r="H60" s="355"/>
      <c r="I60" s="356" t="n">
        <f aca="false">[11]Tregion!$C60</f>
        <v>37.5</v>
      </c>
      <c r="J60" s="355"/>
      <c r="K60" s="356"/>
      <c r="L60" s="355"/>
      <c r="M60" s="356"/>
      <c r="N60" s="355"/>
      <c r="O60" s="356"/>
      <c r="Q60" s="355"/>
      <c r="R60" s="356" t="n">
        <f aca="false">[12]Tregion!$C60</f>
        <v>45.5139495971812</v>
      </c>
      <c r="S60" s="357"/>
      <c r="T60" s="356"/>
      <c r="U60" s="358"/>
      <c r="V60" s="359"/>
      <c r="W60" s="358"/>
      <c r="X60" s="356"/>
      <c r="Y60" s="357"/>
      <c r="Z60" s="360"/>
      <c r="AB60" s="357"/>
      <c r="AC60" s="356"/>
      <c r="AD60" s="357"/>
      <c r="AE60" s="356"/>
      <c r="AF60" s="357"/>
      <c r="AG60" s="356"/>
      <c r="AI60" s="1"/>
      <c r="AJ60" s="15"/>
      <c r="AL60" s="1" t="n">
        <f aca="false">[4]Curves!$A66</f>
        <v>38687</v>
      </c>
      <c r="AM60" s="2" t="n">
        <f aca="false">[4]Curves!$E66</f>
        <v>3.4455</v>
      </c>
      <c r="AN60" s="2" t="n">
        <f aca="false">AR60</f>
        <v>0.77</v>
      </c>
      <c r="AO60" s="2" t="n">
        <f aca="false">AM60+AN60</f>
        <v>4.2155</v>
      </c>
      <c r="AP60" s="2" t="n">
        <f aca="false">[4]Curves!$J66</f>
        <v>0.13</v>
      </c>
      <c r="AQ60" s="2" t="n">
        <f aca="false">AM60+AP60</f>
        <v>3.5755</v>
      </c>
      <c r="AR60" s="2" t="n">
        <f aca="false">[4]Curves!$K66</f>
        <v>0.77</v>
      </c>
      <c r="AS60" s="2" t="n">
        <f aca="false">AM60+AR60</f>
        <v>4.2155</v>
      </c>
      <c r="AT60" s="2" t="n">
        <f aca="false">[4]Curves!$G66</f>
        <v>0.98</v>
      </c>
      <c r="AU60" s="2" t="n">
        <f aca="false">AM60+AT60</f>
        <v>4.4255</v>
      </c>
    </row>
    <row r="61" customFormat="false" ht="12.75" hidden="false" customHeight="false" outlineLevel="0" collapsed="false">
      <c r="A61" s="1" t="n">
        <f aca="false">[5]Tregion!$A61</f>
        <v>37895</v>
      </c>
      <c r="B61" s="355" t="n">
        <f aca="false">[5]Tregion!$C61</f>
        <v>36.75</v>
      </c>
      <c r="C61" s="356" t="n">
        <f aca="false">[6]Tregion!$C61</f>
        <v>38.75</v>
      </c>
      <c r="D61" s="355" t="n">
        <f aca="false">[7]Tregion!$C61</f>
        <v>39</v>
      </c>
      <c r="E61" s="356" t="n">
        <f aca="false">[8]Tregion!$C61</f>
        <v>39.75</v>
      </c>
      <c r="F61" s="355" t="n">
        <f aca="false">[9]Tregion!$C61</f>
        <v>38</v>
      </c>
      <c r="G61" s="356" t="n">
        <f aca="false">[10]Tbasis!$D60</f>
        <v>39</v>
      </c>
      <c r="H61" s="355"/>
      <c r="I61" s="356" t="n">
        <f aca="false">[11]Tregion!$C61</f>
        <v>28</v>
      </c>
      <c r="J61" s="355"/>
      <c r="K61" s="356"/>
      <c r="L61" s="355"/>
      <c r="M61" s="356"/>
      <c r="N61" s="355"/>
      <c r="O61" s="356"/>
      <c r="Q61" s="355"/>
      <c r="R61" s="356" t="n">
        <f aca="false">[12]Tregion!$C61</f>
        <v>45.6998506661026</v>
      </c>
      <c r="S61" s="357"/>
      <c r="T61" s="356"/>
      <c r="U61" s="358"/>
      <c r="V61" s="359"/>
      <c r="W61" s="358"/>
      <c r="X61" s="356"/>
      <c r="Y61" s="357"/>
      <c r="Z61" s="360"/>
      <c r="AB61" s="357"/>
      <c r="AC61" s="356"/>
      <c r="AD61" s="357"/>
      <c r="AE61" s="356"/>
      <c r="AF61" s="357"/>
      <c r="AG61" s="356"/>
      <c r="AI61" s="1"/>
      <c r="AJ61" s="15"/>
      <c r="AL61" s="1" t="n">
        <f aca="false">[4]Curves!$A67</f>
        <v>38718</v>
      </c>
      <c r="AM61" s="2" t="n">
        <f aca="false">[4]Curves!$E67</f>
        <v>3.4905</v>
      </c>
      <c r="AN61" s="2" t="n">
        <f aca="false">AR61</f>
        <v>1.04</v>
      </c>
      <c r="AO61" s="2" t="n">
        <f aca="false">AM61+AN61</f>
        <v>4.5305</v>
      </c>
      <c r="AP61" s="2" t="n">
        <f aca="false">[4]Curves!$J67</f>
        <v>0.045</v>
      </c>
      <c r="AQ61" s="2" t="n">
        <f aca="false">AM61+AP61</f>
        <v>3.5355</v>
      </c>
      <c r="AR61" s="2" t="n">
        <f aca="false">[4]Curves!$K67</f>
        <v>1.04</v>
      </c>
      <c r="AS61" s="2" t="n">
        <f aca="false">AM61+AR61</f>
        <v>4.5305</v>
      </c>
      <c r="AT61" s="2" t="n">
        <f aca="false">[4]Curves!$G67</f>
        <v>1.6</v>
      </c>
      <c r="AU61" s="2" t="n">
        <f aca="false">AM61+AT61</f>
        <v>5.0905</v>
      </c>
    </row>
    <row r="62" customFormat="false" ht="12.75" hidden="false" customHeight="false" outlineLevel="0" collapsed="false">
      <c r="A62" s="1" t="n">
        <f aca="false">[5]Tregion!$A62</f>
        <v>37926</v>
      </c>
      <c r="B62" s="355" t="n">
        <f aca="false">[5]Tregion!$C62</f>
        <v>35.25</v>
      </c>
      <c r="C62" s="356" t="n">
        <f aca="false">[6]Tregion!$C62</f>
        <v>34.75</v>
      </c>
      <c r="D62" s="355" t="n">
        <f aca="false">[7]Tregion!$C62</f>
        <v>35</v>
      </c>
      <c r="E62" s="356" t="n">
        <f aca="false">[8]Tregion!$C62</f>
        <v>37</v>
      </c>
      <c r="F62" s="355" t="n">
        <f aca="false">[9]Tregion!$C62</f>
        <v>38.25</v>
      </c>
      <c r="G62" s="356" t="n">
        <f aca="false">[10]Tbasis!$D61</f>
        <v>37</v>
      </c>
      <c r="H62" s="355"/>
      <c r="I62" s="356" t="n">
        <f aca="false">[11]Tregion!$C62</f>
        <v>25.5</v>
      </c>
      <c r="J62" s="355"/>
      <c r="K62" s="356"/>
      <c r="L62" s="355"/>
      <c r="M62" s="356"/>
      <c r="N62" s="355"/>
      <c r="O62" s="356"/>
      <c r="Q62" s="355"/>
      <c r="R62" s="356" t="n">
        <f aca="false">[12]Tregion!$C62</f>
        <v>49.1504376331642</v>
      </c>
      <c r="S62" s="357"/>
      <c r="T62" s="356"/>
      <c r="U62" s="358"/>
      <c r="V62" s="359"/>
      <c r="W62" s="358"/>
      <c r="X62" s="356"/>
      <c r="Y62" s="357"/>
      <c r="Z62" s="360"/>
      <c r="AB62" s="357"/>
      <c r="AC62" s="356"/>
      <c r="AD62" s="357"/>
      <c r="AE62" s="356"/>
      <c r="AF62" s="357"/>
      <c r="AG62" s="356"/>
      <c r="AI62" s="1"/>
      <c r="AJ62" s="15"/>
      <c r="AL62" s="1" t="n">
        <f aca="false">[4]Curves!$A68</f>
        <v>38749</v>
      </c>
      <c r="AM62" s="2" t="n">
        <f aca="false">[4]Curves!$E68</f>
        <v>3.5285</v>
      </c>
      <c r="AN62" s="2" t="n">
        <f aca="false">AR62</f>
        <v>1.04</v>
      </c>
      <c r="AO62" s="2" t="n">
        <f aca="false">AM62+AN62</f>
        <v>4.5685</v>
      </c>
      <c r="AP62" s="2" t="n">
        <f aca="false">[4]Curves!$J68</f>
        <v>0.045</v>
      </c>
      <c r="AQ62" s="2" t="n">
        <f aca="false">AM62+AP62</f>
        <v>3.5735</v>
      </c>
      <c r="AR62" s="2" t="n">
        <f aca="false">[4]Curves!$K68</f>
        <v>1.04</v>
      </c>
      <c r="AS62" s="2" t="n">
        <f aca="false">AM62+AR62</f>
        <v>4.5685</v>
      </c>
      <c r="AT62" s="2" t="n">
        <f aca="false">[4]Curves!$G68</f>
        <v>1.6</v>
      </c>
      <c r="AU62" s="2" t="n">
        <f aca="false">AM62+AT62</f>
        <v>5.1285</v>
      </c>
    </row>
    <row r="63" customFormat="false" ht="12.75" hidden="false" customHeight="false" outlineLevel="0" collapsed="false">
      <c r="A63" s="1" t="n">
        <f aca="false">[5]Tregion!$A63</f>
        <v>37956</v>
      </c>
      <c r="B63" s="355" t="n">
        <f aca="false">[5]Tregion!$C63</f>
        <v>35.25</v>
      </c>
      <c r="C63" s="356" t="n">
        <f aca="false">[6]Tregion!$C63</f>
        <v>37.25</v>
      </c>
      <c r="D63" s="355" t="n">
        <f aca="false">[7]Tregion!$C63</f>
        <v>37.5</v>
      </c>
      <c r="E63" s="356" t="n">
        <f aca="false">[8]Tregion!$C63</f>
        <v>40.25</v>
      </c>
      <c r="F63" s="355" t="n">
        <f aca="false">[9]Tregion!$C63</f>
        <v>39</v>
      </c>
      <c r="G63" s="356" t="n">
        <f aca="false">[10]Tbasis!$D62</f>
        <v>36.75</v>
      </c>
      <c r="H63" s="355"/>
      <c r="I63" s="356" t="n">
        <f aca="false">[11]Tregion!$C63</f>
        <v>29</v>
      </c>
      <c r="J63" s="355"/>
      <c r="K63" s="356"/>
      <c r="L63" s="355"/>
      <c r="M63" s="356"/>
      <c r="N63" s="355"/>
      <c r="O63" s="356"/>
      <c r="Q63" s="355"/>
      <c r="R63" s="356" t="n">
        <f aca="false">[12]Tregion!$C63</f>
        <v>51.5976284891781</v>
      </c>
      <c r="S63" s="357"/>
      <c r="T63" s="356"/>
      <c r="U63" s="358"/>
      <c r="V63" s="359"/>
      <c r="W63" s="358"/>
      <c r="X63" s="356"/>
      <c r="Y63" s="357"/>
      <c r="Z63" s="360"/>
      <c r="AB63" s="357"/>
      <c r="AC63" s="356"/>
      <c r="AD63" s="357"/>
      <c r="AE63" s="356"/>
      <c r="AF63" s="357"/>
      <c r="AG63" s="356"/>
      <c r="AI63" s="1"/>
      <c r="AJ63" s="15"/>
      <c r="AL63" s="1" t="n">
        <f aca="false">[4]Curves!$A69</f>
        <v>38777</v>
      </c>
      <c r="AM63" s="2" t="n">
        <f aca="false">[4]Curves!$E69</f>
        <v>3.5225</v>
      </c>
      <c r="AN63" s="2" t="n">
        <f aca="false">AR63</f>
        <v>0.54</v>
      </c>
      <c r="AO63" s="2" t="n">
        <f aca="false">AM63+AN63</f>
        <v>4.0625</v>
      </c>
      <c r="AP63" s="2" t="n">
        <f aca="false">[4]Curves!$J69</f>
        <v>0.045</v>
      </c>
      <c r="AQ63" s="2" t="n">
        <f aca="false">AM63+AP63</f>
        <v>3.5675</v>
      </c>
      <c r="AR63" s="2" t="n">
        <f aca="false">[4]Curves!$K69</f>
        <v>0.54</v>
      </c>
      <c r="AS63" s="2" t="n">
        <f aca="false">AM63+AR63</f>
        <v>4.0625</v>
      </c>
      <c r="AT63" s="2" t="n">
        <f aca="false">[4]Curves!$G69</f>
        <v>0.72</v>
      </c>
      <c r="AU63" s="2" t="n">
        <f aca="false">AM63+AT63</f>
        <v>4.2425</v>
      </c>
    </row>
    <row r="64" customFormat="false" ht="12.75" hidden="false" customHeight="false" outlineLevel="0" collapsed="false">
      <c r="A64" s="1" t="n">
        <f aca="false">[5]Tregion!$A64</f>
        <v>37987</v>
      </c>
      <c r="B64" s="355" t="n">
        <f aca="false">[5]Tregion!$C64</f>
        <v>36.23</v>
      </c>
      <c r="C64" s="356" t="n">
        <f aca="false">[6]Tregion!$C64</f>
        <v>40.27</v>
      </c>
      <c r="D64" s="355" t="n">
        <f aca="false">[7]Tregion!$C64</f>
        <v>40.1</v>
      </c>
      <c r="E64" s="356" t="n">
        <f aca="false">[8]Tregion!$C64</f>
        <v>40.75</v>
      </c>
      <c r="F64" s="355" t="n">
        <f aca="false">[9]Tregion!$C64</f>
        <v>40.15</v>
      </c>
      <c r="G64" s="356" t="n">
        <f aca="false">[10]Tbasis!$D63</f>
        <v>38.43</v>
      </c>
      <c r="H64" s="355"/>
      <c r="I64" s="356" t="n">
        <f aca="false">[11]Tregion!$C64</f>
        <v>19.25</v>
      </c>
      <c r="J64" s="355"/>
      <c r="K64" s="356"/>
      <c r="L64" s="355"/>
      <c r="M64" s="356"/>
      <c r="N64" s="355"/>
      <c r="O64" s="356"/>
      <c r="Q64" s="355"/>
      <c r="R64" s="356" t="n">
        <f aca="false">[12]Tregion!$C64</f>
        <v>49.9523156286909</v>
      </c>
      <c r="S64" s="357"/>
      <c r="T64" s="356"/>
      <c r="U64" s="358"/>
      <c r="V64" s="359"/>
      <c r="W64" s="358"/>
      <c r="X64" s="356"/>
      <c r="Y64" s="357"/>
      <c r="Z64" s="360"/>
      <c r="AB64" s="357"/>
      <c r="AC64" s="356"/>
      <c r="AD64" s="357"/>
      <c r="AE64" s="356"/>
      <c r="AF64" s="357"/>
      <c r="AG64" s="356"/>
      <c r="AI64" s="1"/>
      <c r="AJ64" s="15"/>
      <c r="AL64" s="1" t="n">
        <f aca="false">[4]Curves!$A70</f>
        <v>38808</v>
      </c>
      <c r="AM64" s="2" t="n">
        <f aca="false">[4]Curves!$E70</f>
        <v>3.5225</v>
      </c>
      <c r="AN64" s="2" t="n">
        <f aca="false">AR64</f>
        <v>0.36</v>
      </c>
      <c r="AO64" s="2" t="n">
        <f aca="false">AM64+AN64</f>
        <v>3.8825</v>
      </c>
      <c r="AP64" s="2" t="n">
        <f aca="false">[4]Curves!$J70</f>
        <v>0.045</v>
      </c>
      <c r="AQ64" s="2" t="n">
        <f aca="false">AM64+AP64</f>
        <v>3.5675</v>
      </c>
      <c r="AR64" s="2" t="n">
        <f aca="false">[4]Curves!$K70</f>
        <v>0.36</v>
      </c>
      <c r="AS64" s="2" t="n">
        <f aca="false">AM64+AR64</f>
        <v>3.8825</v>
      </c>
      <c r="AT64" s="2" t="n">
        <f aca="false">[4]Curves!$G70</f>
        <v>0.38</v>
      </c>
      <c r="AU64" s="2" t="n">
        <f aca="false">AM64+AT64</f>
        <v>3.9025</v>
      </c>
    </row>
    <row r="65" customFormat="false" ht="12.75" hidden="false" customHeight="false" outlineLevel="0" collapsed="false">
      <c r="A65" s="1" t="n">
        <f aca="false">[5]Tregion!$A65</f>
        <v>38018</v>
      </c>
      <c r="B65" s="355" t="n">
        <f aca="false">[5]Tregion!$C65</f>
        <v>35.8</v>
      </c>
      <c r="C65" s="356" t="n">
        <f aca="false">[6]Tregion!$C65</f>
        <v>38.98</v>
      </c>
      <c r="D65" s="355" t="n">
        <f aca="false">[7]Tregion!$C65</f>
        <v>38.81</v>
      </c>
      <c r="E65" s="356" t="n">
        <f aca="false">[8]Tregion!$C65</f>
        <v>39.89</v>
      </c>
      <c r="F65" s="355" t="n">
        <f aca="false">[9]Tregion!$C65</f>
        <v>38.87</v>
      </c>
      <c r="G65" s="356" t="n">
        <f aca="false">[10]Tbasis!$D64</f>
        <v>38</v>
      </c>
      <c r="H65" s="355"/>
      <c r="I65" s="356" t="n">
        <f aca="false">[11]Tregion!$C65</f>
        <v>21.5</v>
      </c>
      <c r="J65" s="355"/>
      <c r="K65" s="356"/>
      <c r="L65" s="355"/>
      <c r="M65" s="356"/>
      <c r="N65" s="355"/>
      <c r="O65" s="356"/>
      <c r="Q65" s="355"/>
      <c r="R65" s="356" t="n">
        <f aca="false">[12]Tregion!$C65</f>
        <v>48.2343200254431</v>
      </c>
      <c r="S65" s="357"/>
      <c r="T65" s="356"/>
      <c r="U65" s="358"/>
      <c r="V65" s="359"/>
      <c r="W65" s="358"/>
      <c r="X65" s="356"/>
      <c r="Y65" s="357"/>
      <c r="Z65" s="360"/>
      <c r="AB65" s="357"/>
      <c r="AC65" s="356"/>
      <c r="AD65" s="357"/>
      <c r="AE65" s="356"/>
      <c r="AF65" s="357"/>
      <c r="AG65" s="356"/>
      <c r="AI65" s="1"/>
      <c r="AJ65" s="15"/>
      <c r="AL65" s="1" t="n">
        <f aca="false">[4]Curves!$A71</f>
        <v>38838</v>
      </c>
      <c r="AM65" s="2" t="n">
        <f aca="false">[4]Curves!$E71</f>
        <v>3.6925</v>
      </c>
      <c r="AN65" s="2" t="n">
        <f aca="false">AR65</f>
        <v>0.325</v>
      </c>
      <c r="AO65" s="2" t="n">
        <f aca="false">AM65+AN65</f>
        <v>4.0175</v>
      </c>
      <c r="AP65" s="2" t="n">
        <f aca="false">[4]Curves!$J71</f>
        <v>0.045</v>
      </c>
      <c r="AQ65" s="2" t="n">
        <f aca="false">AM65+AP65</f>
        <v>3.7375</v>
      </c>
      <c r="AR65" s="2" t="n">
        <f aca="false">[4]Curves!$K71</f>
        <v>0.325</v>
      </c>
      <c r="AS65" s="2" t="n">
        <f aca="false">AM65+AR65</f>
        <v>4.0175</v>
      </c>
      <c r="AT65" s="2" t="n">
        <f aca="false">[4]Curves!$G71</f>
        <v>0.33</v>
      </c>
      <c r="AU65" s="2" t="n">
        <f aca="false">AM65+AT65</f>
        <v>4.0225</v>
      </c>
    </row>
    <row r="66" customFormat="false" ht="12.75" hidden="false" customHeight="false" outlineLevel="0" collapsed="false">
      <c r="A66" s="1" t="n">
        <f aca="false">[5]Tregion!$A66</f>
        <v>38047</v>
      </c>
      <c r="B66" s="355" t="n">
        <f aca="false">[5]Tregion!$C66</f>
        <v>35.8</v>
      </c>
      <c r="C66" s="356" t="n">
        <f aca="false">[6]Tregion!$C66</f>
        <v>35.32</v>
      </c>
      <c r="D66" s="355" t="n">
        <f aca="false">[7]Tregion!$C66</f>
        <v>34.95</v>
      </c>
      <c r="E66" s="356" t="n">
        <f aca="false">[8]Tregion!$C66</f>
        <v>38.17</v>
      </c>
      <c r="F66" s="355" t="n">
        <f aca="false">[9]Tregion!$C66</f>
        <v>37.58</v>
      </c>
      <c r="G66" s="356" t="n">
        <f aca="false">[10]Tbasis!$D65</f>
        <v>38</v>
      </c>
      <c r="H66" s="355"/>
      <c r="I66" s="356" t="n">
        <f aca="false">[11]Tregion!$C66</f>
        <v>18.5</v>
      </c>
      <c r="J66" s="355"/>
      <c r="K66" s="356"/>
      <c r="L66" s="355"/>
      <c r="M66" s="356"/>
      <c r="N66" s="355"/>
      <c r="O66" s="356"/>
      <c r="Q66" s="355"/>
      <c r="R66" s="356" t="n">
        <f aca="false">[12]Tregion!$C66</f>
        <v>46.0402840636463</v>
      </c>
      <c r="S66" s="357"/>
      <c r="T66" s="356"/>
      <c r="U66" s="358"/>
      <c r="V66" s="359"/>
      <c r="W66" s="358"/>
      <c r="X66" s="356"/>
      <c r="Y66" s="357"/>
      <c r="Z66" s="360"/>
      <c r="AB66" s="357"/>
      <c r="AC66" s="356"/>
      <c r="AD66" s="357"/>
      <c r="AE66" s="356"/>
      <c r="AF66" s="357"/>
      <c r="AG66" s="356"/>
      <c r="AI66" s="1"/>
      <c r="AJ66" s="15"/>
      <c r="AL66" s="1" t="n">
        <f aca="false">[4]Curves!$A72</f>
        <v>38869</v>
      </c>
      <c r="AM66" s="2" t="n">
        <f aca="false">[4]Curves!$E72</f>
        <v>3.8445</v>
      </c>
      <c r="AN66" s="2" t="n">
        <f aca="false">AR66</f>
        <v>0.335</v>
      </c>
      <c r="AO66" s="2" t="n">
        <f aca="false">AM66+AN66</f>
        <v>4.1795</v>
      </c>
      <c r="AP66" s="2" t="n">
        <f aca="false">[4]Curves!$J72</f>
        <v>0.045</v>
      </c>
      <c r="AQ66" s="2" t="n">
        <f aca="false">AM66+AP66</f>
        <v>3.8895</v>
      </c>
      <c r="AR66" s="2" t="n">
        <f aca="false">[4]Curves!$K72</f>
        <v>0.335</v>
      </c>
      <c r="AS66" s="2" t="n">
        <f aca="false">AM66+AR66</f>
        <v>4.1795</v>
      </c>
      <c r="AT66" s="2" t="n">
        <f aca="false">[4]Curves!$G72</f>
        <v>0.37</v>
      </c>
      <c r="AU66" s="2" t="n">
        <f aca="false">AM66+AT66</f>
        <v>4.2145</v>
      </c>
    </row>
    <row r="67" customFormat="false" ht="12.75" hidden="false" customHeight="false" outlineLevel="0" collapsed="false">
      <c r="A67" s="1" t="n">
        <f aca="false">[5]Tregion!$A67</f>
        <v>38078</v>
      </c>
      <c r="B67" s="355" t="n">
        <f aca="false">[5]Tregion!$C67</f>
        <v>35.37</v>
      </c>
      <c r="C67" s="356" t="n">
        <f aca="false">[6]Tregion!$C67</f>
        <v>35.54</v>
      </c>
      <c r="D67" s="355" t="n">
        <f aca="false">[7]Tregion!$C67</f>
        <v>32.38</v>
      </c>
      <c r="E67" s="356" t="n">
        <f aca="false">[8]Tregion!$C67</f>
        <v>36.45</v>
      </c>
      <c r="F67" s="355" t="n">
        <f aca="false">[9]Tregion!$C67</f>
        <v>37.16</v>
      </c>
      <c r="G67" s="356" t="n">
        <f aca="false">[10]Tbasis!$D66</f>
        <v>37.57</v>
      </c>
      <c r="H67" s="355"/>
      <c r="I67" s="356" t="n">
        <f aca="false">[11]Tregion!$C67</f>
        <v>26.5</v>
      </c>
      <c r="J67" s="355"/>
      <c r="K67" s="356"/>
      <c r="L67" s="355"/>
      <c r="M67" s="356"/>
      <c r="N67" s="355"/>
      <c r="O67" s="356"/>
      <c r="Q67" s="355"/>
      <c r="R67" s="356" t="n">
        <f aca="false">[12]Tregion!$C67</f>
        <v>42.9864597238055</v>
      </c>
      <c r="S67" s="357"/>
      <c r="T67" s="356"/>
      <c r="U67" s="358"/>
      <c r="V67" s="359"/>
      <c r="W67" s="358"/>
      <c r="X67" s="356"/>
      <c r="Y67" s="357"/>
      <c r="Z67" s="360"/>
      <c r="AB67" s="357"/>
      <c r="AC67" s="356"/>
      <c r="AD67" s="357"/>
      <c r="AE67" s="356"/>
      <c r="AF67" s="357"/>
      <c r="AG67" s="356"/>
      <c r="AI67" s="1"/>
      <c r="AJ67" s="15"/>
      <c r="AL67" s="1" t="n">
        <f aca="false">[4]Curves!$A73</f>
        <v>38899</v>
      </c>
      <c r="AM67" s="2" t="n">
        <f aca="false">[4]Curves!$E73</f>
        <v>3.9345</v>
      </c>
      <c r="AN67" s="2" t="n">
        <f aca="false">AR67+0.1</f>
        <v>0.45</v>
      </c>
      <c r="AO67" s="2" t="n">
        <f aca="false">AM67+AN67</f>
        <v>4.3845</v>
      </c>
      <c r="AP67" s="2" t="n">
        <f aca="false">[4]Curves!$J73</f>
        <v>0.045</v>
      </c>
      <c r="AQ67" s="2" t="n">
        <f aca="false">AM67+AP67</f>
        <v>3.9795</v>
      </c>
      <c r="AR67" s="2" t="n">
        <f aca="false">[4]Curves!$K73</f>
        <v>0.35</v>
      </c>
      <c r="AS67" s="2" t="n">
        <f aca="false">AM67+AR67</f>
        <v>4.2845</v>
      </c>
      <c r="AT67" s="2" t="n">
        <f aca="false">[4]Curves!$G73</f>
        <v>0.41</v>
      </c>
      <c r="AU67" s="2" t="n">
        <f aca="false">AM67+AT67</f>
        <v>4.3445</v>
      </c>
    </row>
    <row r="68" customFormat="false" ht="12.75" hidden="false" customHeight="false" outlineLevel="0" collapsed="false">
      <c r="A68" s="1" t="n">
        <f aca="false">[5]Tregion!$A68</f>
        <v>38108</v>
      </c>
      <c r="B68" s="355" t="n">
        <f aca="false">[5]Tregion!$C68</f>
        <v>35.37</v>
      </c>
      <c r="C68" s="356" t="n">
        <f aca="false">[6]Tregion!$C68</f>
        <v>32.53</v>
      </c>
      <c r="D68" s="355" t="n">
        <f aca="false">[7]Tregion!$C68</f>
        <v>29.38</v>
      </c>
      <c r="E68" s="356" t="n">
        <f aca="false">[8]Tregion!$C68</f>
        <v>36.45</v>
      </c>
      <c r="F68" s="355" t="n">
        <f aca="false">[9]Tregion!$C68</f>
        <v>37.59</v>
      </c>
      <c r="G68" s="356" t="n">
        <f aca="false">[10]Tbasis!$D67</f>
        <v>37.57</v>
      </c>
      <c r="H68" s="355"/>
      <c r="I68" s="356" t="n">
        <f aca="false">[11]Tregion!$C68</f>
        <v>26.5</v>
      </c>
      <c r="J68" s="355"/>
      <c r="K68" s="356"/>
      <c r="L68" s="355"/>
      <c r="M68" s="356"/>
      <c r="N68" s="355"/>
      <c r="O68" s="356"/>
      <c r="Q68" s="355"/>
      <c r="R68" s="356" t="n">
        <f aca="false">[12]Tregion!$C68</f>
        <v>42.9110653422317</v>
      </c>
      <c r="S68" s="357"/>
      <c r="T68" s="356"/>
      <c r="U68" s="358"/>
      <c r="V68" s="359"/>
      <c r="W68" s="358"/>
      <c r="X68" s="356"/>
      <c r="Y68" s="357"/>
      <c r="Z68" s="360"/>
      <c r="AB68" s="357"/>
      <c r="AC68" s="356"/>
      <c r="AD68" s="357"/>
      <c r="AE68" s="356"/>
      <c r="AF68" s="357"/>
      <c r="AG68" s="356"/>
      <c r="AI68" s="1"/>
      <c r="AJ68" s="15"/>
      <c r="AL68" s="1" t="n">
        <f aca="false">[4]Curves!$A74</f>
        <v>38930</v>
      </c>
      <c r="AM68" s="2" t="n">
        <f aca="false">[4]Curves!$E74</f>
        <v>3.8195</v>
      </c>
      <c r="AN68" s="2" t="n">
        <f aca="false">AR68+0.1</f>
        <v>0.45</v>
      </c>
      <c r="AO68" s="2" t="n">
        <f aca="false">AM68+AN68</f>
        <v>4.2695</v>
      </c>
      <c r="AP68" s="2" t="n">
        <f aca="false">[4]Curves!$J74</f>
        <v>0.13</v>
      </c>
      <c r="AQ68" s="2" t="n">
        <f aca="false">AM68+AP68</f>
        <v>3.9495</v>
      </c>
      <c r="AR68" s="2" t="n">
        <f aca="false">[4]Curves!$K74</f>
        <v>0.35</v>
      </c>
      <c r="AS68" s="2" t="n">
        <f aca="false">AM68+AR68</f>
        <v>4.1695</v>
      </c>
      <c r="AT68" s="2" t="n">
        <f aca="false">[4]Curves!$G74</f>
        <v>0.41</v>
      </c>
      <c r="AU68" s="2" t="n">
        <f aca="false">AM68+AT68</f>
        <v>4.2295</v>
      </c>
    </row>
    <row r="69" customFormat="false" ht="12.75" hidden="false" customHeight="false" outlineLevel="0" collapsed="false">
      <c r="A69" s="1" t="n">
        <f aca="false">[5]Tregion!$A69</f>
        <v>38139</v>
      </c>
      <c r="B69" s="355" t="n">
        <f aca="false">[5]Tregion!$C69</f>
        <v>39.23</v>
      </c>
      <c r="C69" s="356" t="n">
        <f aca="false">[6]Tregion!$C69</f>
        <v>33.6</v>
      </c>
      <c r="D69" s="355" t="n">
        <f aca="false">[7]Tregion!$C69</f>
        <v>30.45</v>
      </c>
      <c r="E69" s="356" t="n">
        <f aca="false">[8]Tregion!$C69</f>
        <v>40.32</v>
      </c>
      <c r="F69" s="355" t="n">
        <f aca="false">[9]Tregion!$C69</f>
        <v>41.44</v>
      </c>
      <c r="G69" s="356" t="n">
        <f aca="false">[10]Tbasis!$D68</f>
        <v>43.56</v>
      </c>
      <c r="H69" s="355"/>
      <c r="I69" s="356" t="n">
        <f aca="false">[11]Tregion!$C69</f>
        <v>32.5</v>
      </c>
      <c r="J69" s="355"/>
      <c r="K69" s="356"/>
      <c r="L69" s="355"/>
      <c r="M69" s="356"/>
      <c r="N69" s="355"/>
      <c r="O69" s="356"/>
      <c r="Q69" s="355"/>
      <c r="R69" s="356" t="n">
        <f aca="false">[12]Tregion!$C69</f>
        <v>43.4747670620599</v>
      </c>
      <c r="S69" s="357"/>
      <c r="T69" s="356"/>
      <c r="U69" s="358"/>
      <c r="V69" s="359"/>
      <c r="W69" s="358"/>
      <c r="X69" s="356"/>
      <c r="Y69" s="357"/>
      <c r="Z69" s="360"/>
      <c r="AB69" s="357"/>
      <c r="AC69" s="356"/>
      <c r="AD69" s="357"/>
      <c r="AE69" s="356"/>
      <c r="AF69" s="357"/>
      <c r="AG69" s="356"/>
      <c r="AI69" s="1"/>
      <c r="AJ69" s="15"/>
      <c r="AL69" s="1" t="n">
        <f aca="false">[4]Curves!$A75</f>
        <v>38961</v>
      </c>
      <c r="AM69" s="2" t="n">
        <f aca="false">[4]Curves!$E75</f>
        <v>3.6725</v>
      </c>
      <c r="AN69" s="2" t="n">
        <f aca="false">AR69+0.1</f>
        <v>0.415</v>
      </c>
      <c r="AO69" s="2" t="n">
        <f aca="false">AM69+AN69</f>
        <v>4.0875</v>
      </c>
      <c r="AP69" s="2" t="n">
        <f aca="false">[4]Curves!$J75</f>
        <v>0.13</v>
      </c>
      <c r="AQ69" s="2" t="n">
        <f aca="false">AM69+AP69</f>
        <v>3.8025</v>
      </c>
      <c r="AR69" s="2" t="n">
        <f aca="false">[4]Curves!$K75</f>
        <v>0.315</v>
      </c>
      <c r="AS69" s="2" t="n">
        <f aca="false">AM69+AR69</f>
        <v>3.9875</v>
      </c>
      <c r="AT69" s="2" t="n">
        <f aca="false">[4]Curves!$G75</f>
        <v>0.36</v>
      </c>
      <c r="AU69" s="2" t="n">
        <f aca="false">AM69+AT69</f>
        <v>4.0325</v>
      </c>
    </row>
    <row r="70" customFormat="false" ht="12.75" hidden="false" customHeight="false" outlineLevel="0" collapsed="false">
      <c r="A70" s="1" t="n">
        <f aca="false">[5]Tregion!$A70</f>
        <v>38169</v>
      </c>
      <c r="B70" s="355" t="n">
        <f aca="false">[5]Tregion!$C70</f>
        <v>51.64</v>
      </c>
      <c r="C70" s="356" t="n">
        <f aca="false">[6]Tregion!$C70</f>
        <v>50.39</v>
      </c>
      <c r="D70" s="355" t="n">
        <f aca="false">[7]Tregion!$C70</f>
        <v>46.11</v>
      </c>
      <c r="E70" s="356" t="n">
        <f aca="false">[8]Tregion!$C70</f>
        <v>48.91</v>
      </c>
      <c r="F70" s="355" t="n">
        <f aca="false">[9]Tregion!$C70</f>
        <v>53.41</v>
      </c>
      <c r="G70" s="356" t="n">
        <f aca="false">[10]Tbasis!$D69</f>
        <v>57.24</v>
      </c>
      <c r="H70" s="355"/>
      <c r="I70" s="356" t="n">
        <f aca="false">[11]Tregion!$C70</f>
        <v>36.5</v>
      </c>
      <c r="J70" s="355"/>
      <c r="K70" s="356"/>
      <c r="L70" s="355"/>
      <c r="M70" s="356"/>
      <c r="N70" s="355"/>
      <c r="O70" s="356"/>
      <c r="Q70" s="355"/>
      <c r="R70" s="356" t="n">
        <f aca="false">[12]Tregion!$C70</f>
        <v>44.1444095397154</v>
      </c>
      <c r="S70" s="357"/>
      <c r="T70" s="356"/>
      <c r="U70" s="358"/>
      <c r="V70" s="359"/>
      <c r="W70" s="358"/>
      <c r="X70" s="356"/>
      <c r="Y70" s="357"/>
      <c r="Z70" s="360"/>
      <c r="AB70" s="357"/>
      <c r="AC70" s="356"/>
      <c r="AD70" s="357"/>
      <c r="AE70" s="356"/>
      <c r="AF70" s="357"/>
      <c r="AG70" s="356"/>
      <c r="AI70" s="1"/>
      <c r="AJ70" s="15"/>
      <c r="AL70" s="1" t="n">
        <f aca="false">[4]Curves!$A76</f>
        <v>38991</v>
      </c>
      <c r="AM70" s="2" t="n">
        <f aca="false">[4]Curves!$E76</f>
        <v>3.5075</v>
      </c>
      <c r="AN70" s="2" t="n">
        <f aca="false">AR70+0.1</f>
        <v>0.46</v>
      </c>
      <c r="AO70" s="2" t="n">
        <f aca="false">AM70+AN70</f>
        <v>3.9675</v>
      </c>
      <c r="AP70" s="2" t="n">
        <f aca="false">[4]Curves!$J76</f>
        <v>0.13</v>
      </c>
      <c r="AQ70" s="2" t="n">
        <f aca="false">AM70+AP70</f>
        <v>3.6375</v>
      </c>
      <c r="AR70" s="2" t="n">
        <f aca="false">[4]Curves!$K76</f>
        <v>0.36</v>
      </c>
      <c r="AS70" s="2" t="n">
        <f aca="false">AM70+AR70</f>
        <v>3.8675</v>
      </c>
      <c r="AT70" s="2" t="n">
        <f aca="false">[4]Curves!$G76</f>
        <v>0.4</v>
      </c>
      <c r="AU70" s="2" t="n">
        <f aca="false">AM70+AT70</f>
        <v>3.9075</v>
      </c>
    </row>
    <row r="71" customFormat="false" ht="12.75" hidden="false" customHeight="false" outlineLevel="0" collapsed="false">
      <c r="A71" s="1" t="n">
        <f aca="false">[5]Tregion!$A71</f>
        <v>38200</v>
      </c>
      <c r="B71" s="355" t="n">
        <f aca="false">[5]Tregion!$C71</f>
        <v>57.21</v>
      </c>
      <c r="C71" s="356" t="n">
        <f aca="false">[6]Tregion!$C71</f>
        <v>56.41</v>
      </c>
      <c r="D71" s="355" t="n">
        <f aca="false">[7]Tregion!$C71</f>
        <v>52.97</v>
      </c>
      <c r="E71" s="356" t="n">
        <f aca="false">[8]Tregion!$C71</f>
        <v>56.65</v>
      </c>
      <c r="F71" s="355" t="n">
        <f aca="false">[9]Tregion!$C71</f>
        <v>58.75</v>
      </c>
      <c r="G71" s="356" t="n">
        <f aca="false">[10]Tbasis!$D70</f>
        <v>64.51</v>
      </c>
      <c r="H71" s="355"/>
      <c r="I71" s="356" t="n">
        <f aca="false">[11]Tregion!$C71</f>
        <v>45.5</v>
      </c>
      <c r="J71" s="355"/>
      <c r="K71" s="356"/>
      <c r="L71" s="355"/>
      <c r="M71" s="356"/>
      <c r="N71" s="355"/>
      <c r="O71" s="356"/>
      <c r="Q71" s="355"/>
      <c r="R71" s="356" t="n">
        <f aca="false">[12]Tregion!$C71</f>
        <v>44.7122319150304</v>
      </c>
      <c r="S71" s="357"/>
      <c r="T71" s="356"/>
      <c r="U71" s="358"/>
      <c r="V71" s="359"/>
      <c r="W71" s="358"/>
      <c r="X71" s="356"/>
      <c r="Y71" s="357"/>
      <c r="Z71" s="360"/>
      <c r="AB71" s="357"/>
      <c r="AC71" s="356"/>
      <c r="AD71" s="357"/>
      <c r="AE71" s="356"/>
      <c r="AF71" s="357"/>
      <c r="AG71" s="356"/>
      <c r="AI71" s="1"/>
      <c r="AJ71" s="15"/>
      <c r="AL71" s="1" t="n">
        <f aca="false">[4]Curves!$A77</f>
        <v>39022</v>
      </c>
      <c r="AM71" s="2" t="n">
        <f aca="false">[4]Curves!$E77</f>
        <v>3.5025</v>
      </c>
      <c r="AN71" s="2" t="n">
        <f aca="false">AR71+0.1</f>
        <v>0.56</v>
      </c>
      <c r="AO71" s="2" t="n">
        <f aca="false">AM71+AN71</f>
        <v>4.0625</v>
      </c>
      <c r="AP71" s="2" t="n">
        <f aca="false">[4]Curves!$J77</f>
        <v>0.13</v>
      </c>
      <c r="AQ71" s="2" t="n">
        <f aca="false">AM71+AP71</f>
        <v>3.6325</v>
      </c>
      <c r="AR71" s="2" t="n">
        <f aca="false">[4]Curves!$K77</f>
        <v>0.46</v>
      </c>
      <c r="AS71" s="2" t="n">
        <f aca="false">AM71+AR71</f>
        <v>3.9625</v>
      </c>
      <c r="AT71" s="2" t="n">
        <f aca="false">[4]Curves!$G77</f>
        <v>0.73</v>
      </c>
      <c r="AU71" s="2" t="n">
        <f aca="false">AM71+AT71</f>
        <v>4.2325</v>
      </c>
    </row>
    <row r="72" customFormat="false" ht="12.75" hidden="false" customHeight="false" outlineLevel="0" collapsed="false">
      <c r="A72" s="1" t="n">
        <f aca="false">[5]Tregion!$A72</f>
        <v>38231</v>
      </c>
      <c r="B72" s="355" t="n">
        <f aca="false">[5]Tregion!$C72</f>
        <v>46.51</v>
      </c>
      <c r="C72" s="356" t="n">
        <f aca="false">[6]Tregion!$C72</f>
        <v>48.24</v>
      </c>
      <c r="D72" s="355" t="n">
        <f aca="false">[7]Tregion!$C72</f>
        <v>44.82</v>
      </c>
      <c r="E72" s="356" t="n">
        <f aca="false">[8]Tregion!$C72</f>
        <v>52.35</v>
      </c>
      <c r="F72" s="355" t="n">
        <f aca="false">[9]Tregion!$C72</f>
        <v>47.64</v>
      </c>
      <c r="G72" s="356" t="n">
        <f aca="false">[10]Tbasis!$D71</f>
        <v>52.11</v>
      </c>
      <c r="H72" s="355"/>
      <c r="I72" s="356" t="n">
        <f aca="false">[11]Tregion!$C72</f>
        <v>29.25</v>
      </c>
      <c r="J72" s="355"/>
      <c r="K72" s="356"/>
      <c r="L72" s="355"/>
      <c r="M72" s="356"/>
      <c r="N72" s="355"/>
      <c r="O72" s="356"/>
      <c r="Q72" s="355"/>
      <c r="R72" s="356" t="n">
        <f aca="false">[12]Tregion!$C72</f>
        <v>44.6254615934613</v>
      </c>
      <c r="S72" s="357"/>
      <c r="T72" s="356"/>
      <c r="U72" s="358"/>
      <c r="V72" s="359"/>
      <c r="W72" s="358"/>
      <c r="X72" s="356"/>
      <c r="Y72" s="357"/>
      <c r="Z72" s="360"/>
      <c r="AB72" s="357"/>
      <c r="AC72" s="356"/>
      <c r="AD72" s="357"/>
      <c r="AE72" s="356"/>
      <c r="AF72" s="357"/>
      <c r="AG72" s="356"/>
      <c r="AI72" s="1"/>
      <c r="AJ72" s="15"/>
      <c r="AL72" s="1" t="n">
        <f aca="false">[4]Curves!$A78</f>
        <v>39052</v>
      </c>
      <c r="AM72" s="2" t="n">
        <f aca="false">[4]Curves!$E78</f>
        <v>3.5405</v>
      </c>
      <c r="AN72" s="2" t="n">
        <f aca="false">AR72</f>
        <v>0.77</v>
      </c>
      <c r="AO72" s="2" t="n">
        <f aca="false">AM72+AN72</f>
        <v>4.3105</v>
      </c>
      <c r="AP72" s="2" t="n">
        <f aca="false">[4]Curves!$J78</f>
        <v>0.13</v>
      </c>
      <c r="AQ72" s="2" t="n">
        <f aca="false">AM72+AP72</f>
        <v>3.6705</v>
      </c>
      <c r="AR72" s="2" t="n">
        <f aca="false">[4]Curves!$K78</f>
        <v>0.77</v>
      </c>
      <c r="AS72" s="2" t="n">
        <f aca="false">AM72+AR72</f>
        <v>4.3105</v>
      </c>
      <c r="AT72" s="2" t="n">
        <f aca="false">[4]Curves!$G78</f>
        <v>0.98</v>
      </c>
      <c r="AU72" s="2" t="n">
        <f aca="false">AM72+AT72</f>
        <v>4.5205</v>
      </c>
    </row>
    <row r="73" customFormat="false" ht="12.75" hidden="false" customHeight="false" outlineLevel="0" collapsed="false">
      <c r="A73" s="1" t="n">
        <f aca="false">[5]Tregion!$A73</f>
        <v>38261</v>
      </c>
      <c r="B73" s="355" t="n">
        <f aca="false">[5]Tregion!$C73</f>
        <v>37.52</v>
      </c>
      <c r="C73" s="356" t="n">
        <f aca="false">[6]Tregion!$C73</f>
        <v>39.42</v>
      </c>
      <c r="D73" s="355" t="n">
        <f aca="false">[7]Tregion!$C73</f>
        <v>39.25</v>
      </c>
      <c r="E73" s="356" t="n">
        <f aca="false">[8]Tregion!$C73</f>
        <v>40.54</v>
      </c>
      <c r="F73" s="355" t="n">
        <f aca="false">[9]Tregion!$C73</f>
        <v>38.88</v>
      </c>
      <c r="G73" s="356" t="n">
        <f aca="false">[10]Tbasis!$D72</f>
        <v>39.93</v>
      </c>
      <c r="H73" s="355"/>
      <c r="I73" s="356" t="n">
        <f aca="false">[11]Tregion!$C73</f>
        <v>30.5</v>
      </c>
      <c r="J73" s="355"/>
      <c r="K73" s="356"/>
      <c r="L73" s="355"/>
      <c r="M73" s="356"/>
      <c r="N73" s="355"/>
      <c r="O73" s="356"/>
      <c r="Q73" s="355"/>
      <c r="R73" s="356" t="n">
        <f aca="false">[12]Tregion!$C73</f>
        <v>44.6300830283929</v>
      </c>
      <c r="S73" s="357"/>
      <c r="T73" s="356"/>
      <c r="U73" s="358"/>
      <c r="V73" s="359"/>
      <c r="W73" s="358"/>
      <c r="X73" s="356"/>
      <c r="Y73" s="357"/>
      <c r="Z73" s="360"/>
      <c r="AB73" s="357"/>
      <c r="AC73" s="356"/>
      <c r="AD73" s="357"/>
      <c r="AE73" s="356"/>
      <c r="AF73" s="357"/>
      <c r="AG73" s="356"/>
      <c r="AI73" s="1"/>
      <c r="AJ73" s="15"/>
      <c r="AL73" s="1" t="n">
        <f aca="false">[4]Curves!$A79</f>
        <v>39083</v>
      </c>
      <c r="AM73" s="2" t="n">
        <f aca="false">[4]Curves!$E79</f>
        <v>3.5855</v>
      </c>
      <c r="AN73" s="2" t="n">
        <f aca="false">AR73</f>
        <v>1.04</v>
      </c>
      <c r="AO73" s="2" t="n">
        <f aca="false">AM73+AN73</f>
        <v>4.6255</v>
      </c>
      <c r="AP73" s="2" t="n">
        <f aca="false">[4]Curves!$J79</f>
        <v>0.045</v>
      </c>
      <c r="AQ73" s="2" t="n">
        <f aca="false">AM73+AP73</f>
        <v>3.6305</v>
      </c>
      <c r="AR73" s="2" t="n">
        <f aca="false">[4]Curves!$K79</f>
        <v>1.04</v>
      </c>
      <c r="AS73" s="2" t="n">
        <f aca="false">AM73+AR73</f>
        <v>4.6255</v>
      </c>
      <c r="AT73" s="2" t="n">
        <f aca="false">[4]Curves!$G79</f>
        <v>1.6</v>
      </c>
      <c r="AU73" s="2" t="n">
        <f aca="false">AM73+AT73</f>
        <v>5.1855</v>
      </c>
    </row>
    <row r="74" customFormat="false" ht="12.75" hidden="false" customHeight="false" outlineLevel="0" collapsed="false">
      <c r="A74" s="1" t="n">
        <f aca="false">[5]Tregion!$A74</f>
        <v>38292</v>
      </c>
      <c r="B74" s="355" t="n">
        <f aca="false">[5]Tregion!$C74</f>
        <v>36.23</v>
      </c>
      <c r="C74" s="356" t="n">
        <f aca="false">[6]Tregion!$C74</f>
        <v>35.98</v>
      </c>
      <c r="D74" s="355" t="n">
        <f aca="false">[7]Tregion!$C74</f>
        <v>35.82</v>
      </c>
      <c r="E74" s="356" t="n">
        <f aca="false">[8]Tregion!$C74</f>
        <v>38</v>
      </c>
      <c r="F74" s="355" t="n">
        <f aca="false">[9]Tregion!$C74</f>
        <v>39.09</v>
      </c>
      <c r="G74" s="356" t="n">
        <f aca="false">[10]Tbasis!$D73</f>
        <v>38.21</v>
      </c>
      <c r="H74" s="355"/>
      <c r="I74" s="356" t="n">
        <f aca="false">[11]Tregion!$C74</f>
        <v>26</v>
      </c>
      <c r="J74" s="355"/>
      <c r="K74" s="356"/>
      <c r="L74" s="355"/>
      <c r="M74" s="356"/>
      <c r="N74" s="355"/>
      <c r="O74" s="356"/>
      <c r="Q74" s="355"/>
      <c r="R74" s="356" t="n">
        <f aca="false">[12]Tregion!$C74</f>
        <v>47.7537825278773</v>
      </c>
      <c r="S74" s="357"/>
      <c r="T74" s="356"/>
      <c r="U74" s="358"/>
      <c r="V74" s="359"/>
      <c r="W74" s="358"/>
      <c r="X74" s="356"/>
      <c r="Y74" s="357"/>
      <c r="Z74" s="360"/>
      <c r="AB74" s="357"/>
      <c r="AC74" s="356"/>
      <c r="AD74" s="357"/>
      <c r="AE74" s="356"/>
      <c r="AF74" s="357"/>
      <c r="AG74" s="356"/>
      <c r="AI74" s="1"/>
      <c r="AJ74" s="15"/>
      <c r="AL74" s="1" t="n">
        <f aca="false">[4]Curves!$A80</f>
        <v>39114</v>
      </c>
      <c r="AM74" s="2" t="n">
        <f aca="false">[4]Curves!$E80</f>
        <v>3.6235</v>
      </c>
      <c r="AN74" s="2" t="n">
        <f aca="false">AR74</f>
        <v>1.04</v>
      </c>
      <c r="AO74" s="2" t="n">
        <f aca="false">AM74+AN74</f>
        <v>4.6635</v>
      </c>
      <c r="AP74" s="2" t="n">
        <f aca="false">[4]Curves!$J80</f>
        <v>0.045</v>
      </c>
      <c r="AQ74" s="2" t="n">
        <f aca="false">AM74+AP74</f>
        <v>3.6685</v>
      </c>
      <c r="AR74" s="2" t="n">
        <f aca="false">[4]Curves!$K80</f>
        <v>1.04</v>
      </c>
      <c r="AS74" s="2" t="n">
        <f aca="false">AM74+AR74</f>
        <v>4.6635</v>
      </c>
      <c r="AT74" s="2" t="n">
        <f aca="false">[4]Curves!$G80</f>
        <v>1.6</v>
      </c>
      <c r="AU74" s="2" t="n">
        <f aca="false">AM74+AT74</f>
        <v>5.2235</v>
      </c>
    </row>
    <row r="75" customFormat="false" ht="12.75" hidden="false" customHeight="false" outlineLevel="0" collapsed="false">
      <c r="A75" s="1" t="n">
        <f aca="false">[5]Tregion!$A75</f>
        <v>38322</v>
      </c>
      <c r="B75" s="355" t="n">
        <f aca="false">[5]Tregion!$C75</f>
        <v>36.23</v>
      </c>
      <c r="C75" s="356" t="n">
        <f aca="false">[6]Tregion!$C75</f>
        <v>38.13</v>
      </c>
      <c r="D75" s="355" t="n">
        <f aca="false">[7]Tregion!$C75</f>
        <v>37.96</v>
      </c>
      <c r="E75" s="356" t="n">
        <f aca="false">[8]Tregion!$C75</f>
        <v>40.97</v>
      </c>
      <c r="F75" s="355" t="n">
        <f aca="false">[9]Tregion!$C75</f>
        <v>39.73</v>
      </c>
      <c r="G75" s="356" t="n">
        <f aca="false">[10]Tbasis!$D74</f>
        <v>38</v>
      </c>
      <c r="H75" s="355"/>
      <c r="I75" s="356" t="n">
        <f aca="false">[11]Tregion!$C75</f>
        <v>28.75</v>
      </c>
      <c r="J75" s="355"/>
      <c r="K75" s="356"/>
      <c r="L75" s="355"/>
      <c r="M75" s="356"/>
      <c r="N75" s="355"/>
      <c r="O75" s="356"/>
      <c r="Q75" s="355"/>
      <c r="R75" s="356" t="n">
        <f aca="false">[12]Tregion!$C75</f>
        <v>50.0041715896157</v>
      </c>
      <c r="S75" s="357"/>
      <c r="T75" s="356"/>
      <c r="U75" s="358"/>
      <c r="V75" s="359"/>
      <c r="W75" s="358"/>
      <c r="X75" s="356"/>
      <c r="Y75" s="357"/>
      <c r="Z75" s="360"/>
      <c r="AB75" s="357"/>
      <c r="AC75" s="356"/>
      <c r="AD75" s="357"/>
      <c r="AE75" s="356"/>
      <c r="AF75" s="357"/>
      <c r="AG75" s="356"/>
      <c r="AI75" s="1"/>
      <c r="AJ75" s="15"/>
      <c r="AL75" s="1" t="n">
        <f aca="false">[4]Curves!$A81</f>
        <v>39142</v>
      </c>
      <c r="AM75" s="2" t="n">
        <f aca="false">[4]Curves!$E81</f>
        <v>3.6175</v>
      </c>
      <c r="AN75" s="2" t="n">
        <f aca="false">AR75</f>
        <v>0.54</v>
      </c>
      <c r="AO75" s="2" t="n">
        <f aca="false">AM75+AN75</f>
        <v>4.1575</v>
      </c>
      <c r="AP75" s="2" t="n">
        <f aca="false">[4]Curves!$J81</f>
        <v>0.045</v>
      </c>
      <c r="AQ75" s="2" t="n">
        <f aca="false">AM75+AP75</f>
        <v>3.6625</v>
      </c>
      <c r="AR75" s="2" t="n">
        <f aca="false">[4]Curves!$K81</f>
        <v>0.54</v>
      </c>
      <c r="AS75" s="2" t="n">
        <f aca="false">AM75+AR75</f>
        <v>4.1575</v>
      </c>
      <c r="AT75" s="2" t="n">
        <f aca="false">[4]Curves!$G81</f>
        <v>0.72</v>
      </c>
      <c r="AU75" s="2" t="n">
        <f aca="false">AM75+AT75</f>
        <v>4.3375</v>
      </c>
    </row>
    <row r="76" customFormat="false" ht="12.75" hidden="false" customHeight="false" outlineLevel="0" collapsed="false">
      <c r="A76" s="1" t="n">
        <f aca="false">[5]Tregion!$A76</f>
        <v>38353</v>
      </c>
      <c r="B76" s="355" t="n">
        <f aca="false">[5]Tregion!$C76</f>
        <v>37.1</v>
      </c>
      <c r="C76" s="356" t="n">
        <f aca="false">[6]Tregion!$C76</f>
        <v>40.76</v>
      </c>
      <c r="D76" s="355" t="n">
        <f aca="false">[7]Tregion!$C76</f>
        <v>40.23</v>
      </c>
      <c r="E76" s="356" t="n">
        <f aca="false">[8]Tregion!$C76</f>
        <v>41.45</v>
      </c>
      <c r="F76" s="355" t="n">
        <f aca="false">[9]Tregion!$C76</f>
        <v>40.79</v>
      </c>
      <c r="G76" s="356" t="n">
        <f aca="false">[10]Tbasis!$D75</f>
        <v>39.42</v>
      </c>
      <c r="H76" s="355"/>
      <c r="I76" s="356" t="n">
        <f aca="false">[11]Tregion!$C76</f>
        <v>19.25</v>
      </c>
      <c r="J76" s="355"/>
      <c r="K76" s="356"/>
      <c r="L76" s="355"/>
      <c r="M76" s="356"/>
      <c r="N76" s="355"/>
      <c r="O76" s="356"/>
      <c r="Q76" s="355"/>
      <c r="R76" s="356" t="n">
        <f aca="false">[12]Tregion!$C76</f>
        <v>48.7302549816078</v>
      </c>
      <c r="S76" s="357"/>
      <c r="T76" s="356"/>
      <c r="U76" s="358"/>
      <c r="V76" s="359"/>
      <c r="W76" s="358"/>
      <c r="X76" s="356"/>
      <c r="Y76" s="357"/>
      <c r="Z76" s="360"/>
      <c r="AB76" s="357"/>
      <c r="AC76" s="356"/>
      <c r="AD76" s="357"/>
      <c r="AE76" s="356"/>
      <c r="AF76" s="357"/>
      <c r="AG76" s="356"/>
      <c r="AI76" s="1"/>
      <c r="AJ76" s="15"/>
      <c r="AL76" s="1" t="n">
        <f aca="false">[4]Curves!$A82</f>
        <v>39173</v>
      </c>
      <c r="AM76" s="2" t="n">
        <f aca="false">[4]Curves!$E82</f>
        <v>3.6175</v>
      </c>
      <c r="AN76" s="2" t="n">
        <f aca="false">AR76</f>
        <v>0.36</v>
      </c>
      <c r="AO76" s="2" t="n">
        <f aca="false">AM76+AN76</f>
        <v>3.9775</v>
      </c>
      <c r="AP76" s="2" t="n">
        <f aca="false">[4]Curves!$J82</f>
        <v>0.045</v>
      </c>
      <c r="AQ76" s="2" t="n">
        <f aca="false">AM76+AP76</f>
        <v>3.6625</v>
      </c>
      <c r="AR76" s="2" t="n">
        <f aca="false">[4]Curves!$K82</f>
        <v>0.36</v>
      </c>
      <c r="AS76" s="2" t="n">
        <f aca="false">AM76+AR76</f>
        <v>3.9775</v>
      </c>
      <c r="AT76" s="2" t="n">
        <f aca="false">[4]Curves!$G82</f>
        <v>0.38</v>
      </c>
      <c r="AU76" s="2" t="n">
        <f aca="false">AM76+AT76</f>
        <v>3.9975</v>
      </c>
    </row>
    <row r="77" customFormat="false" ht="12.75" hidden="false" customHeight="false" outlineLevel="0" collapsed="false">
      <c r="A77" s="1" t="n">
        <f aca="false">[5]Tregion!$A77</f>
        <v>38384</v>
      </c>
      <c r="B77" s="355" t="n">
        <f aca="false">[5]Tregion!$C77</f>
        <v>36.74</v>
      </c>
      <c r="C77" s="356" t="n">
        <f aca="false">[6]Tregion!$C77</f>
        <v>39.66</v>
      </c>
      <c r="D77" s="355" t="n">
        <f aca="false">[7]Tregion!$C77</f>
        <v>39.13</v>
      </c>
      <c r="E77" s="356" t="n">
        <f aca="false">[8]Tregion!$C77</f>
        <v>40.71</v>
      </c>
      <c r="F77" s="355" t="n">
        <f aca="false">[9]Tregion!$C77</f>
        <v>39.69</v>
      </c>
      <c r="G77" s="356" t="n">
        <f aca="false">[10]Tbasis!$D76</f>
        <v>39.06</v>
      </c>
      <c r="H77" s="355"/>
      <c r="I77" s="356" t="n">
        <f aca="false">[11]Tregion!$C77</f>
        <v>21.5</v>
      </c>
      <c r="J77" s="355"/>
      <c r="K77" s="356"/>
      <c r="L77" s="355"/>
      <c r="M77" s="356"/>
      <c r="N77" s="355"/>
      <c r="O77" s="356"/>
      <c r="Q77" s="355"/>
      <c r="R77" s="356" t="n">
        <f aca="false">[12]Tregion!$C77</f>
        <v>47.0966175589332</v>
      </c>
      <c r="S77" s="357"/>
      <c r="T77" s="356"/>
      <c r="U77" s="358"/>
      <c r="V77" s="359"/>
      <c r="W77" s="358"/>
      <c r="X77" s="356"/>
      <c r="Y77" s="357"/>
      <c r="Z77" s="360"/>
      <c r="AB77" s="357"/>
      <c r="AC77" s="356"/>
      <c r="AD77" s="357"/>
      <c r="AE77" s="356"/>
      <c r="AF77" s="357"/>
      <c r="AG77" s="356"/>
      <c r="AI77" s="1"/>
      <c r="AJ77" s="15"/>
      <c r="AL77" s="1" t="n">
        <f aca="false">[4]Curves!$A83</f>
        <v>39203</v>
      </c>
      <c r="AM77" s="2" t="n">
        <f aca="false">[4]Curves!$E83</f>
        <v>3.7875</v>
      </c>
      <c r="AN77" s="2" t="n">
        <f aca="false">AR77</f>
        <v>0.325</v>
      </c>
      <c r="AO77" s="2" t="n">
        <f aca="false">AM77+AN77</f>
        <v>4.1125</v>
      </c>
      <c r="AP77" s="2" t="n">
        <f aca="false">[4]Curves!$J83</f>
        <v>0.045</v>
      </c>
      <c r="AQ77" s="2" t="n">
        <f aca="false">AM77+AP77</f>
        <v>3.8325</v>
      </c>
      <c r="AR77" s="2" t="n">
        <f aca="false">[4]Curves!$K83</f>
        <v>0.325</v>
      </c>
      <c r="AS77" s="2" t="n">
        <f aca="false">AM77+AR77</f>
        <v>4.1125</v>
      </c>
      <c r="AT77" s="2" t="n">
        <f aca="false">[4]Curves!$G83</f>
        <v>0.33</v>
      </c>
      <c r="AU77" s="2" t="n">
        <f aca="false">AM77+AT77</f>
        <v>4.1175</v>
      </c>
    </row>
    <row r="78" customFormat="false" ht="12.75" hidden="false" customHeight="false" outlineLevel="0" collapsed="false">
      <c r="A78" s="1" t="n">
        <f aca="false">[5]Tregion!$A78</f>
        <v>38412</v>
      </c>
      <c r="B78" s="355" t="n">
        <f aca="false">[5]Tregion!$C78</f>
        <v>36.74</v>
      </c>
      <c r="C78" s="356" t="n">
        <f aca="false">[6]Tregion!$C78</f>
        <v>36.52</v>
      </c>
      <c r="D78" s="355" t="n">
        <f aca="false">[7]Tregion!$C78</f>
        <v>35.82</v>
      </c>
      <c r="E78" s="356" t="n">
        <f aca="false">[8]Tregion!$C78</f>
        <v>39.24</v>
      </c>
      <c r="F78" s="355" t="n">
        <f aca="false">[9]Tregion!$C78</f>
        <v>38.6</v>
      </c>
      <c r="G78" s="356" t="n">
        <f aca="false">[10]Tbasis!$D77</f>
        <v>39.06</v>
      </c>
      <c r="H78" s="355"/>
      <c r="I78" s="356" t="n">
        <f aca="false">[11]Tregion!$C78</f>
        <v>18.5</v>
      </c>
      <c r="J78" s="355"/>
      <c r="K78" s="356"/>
      <c r="L78" s="355"/>
      <c r="M78" s="356"/>
      <c r="N78" s="355"/>
      <c r="O78" s="356"/>
      <c r="Q78" s="355"/>
      <c r="R78" s="356" t="n">
        <f aca="false">[12]Tregion!$C78</f>
        <v>45.0120015747283</v>
      </c>
      <c r="S78" s="357"/>
      <c r="T78" s="356"/>
      <c r="U78" s="358"/>
      <c r="V78" s="359"/>
      <c r="W78" s="358"/>
      <c r="X78" s="356"/>
      <c r="Y78" s="357"/>
      <c r="Z78" s="360"/>
      <c r="AB78" s="357"/>
      <c r="AC78" s="356"/>
      <c r="AD78" s="357"/>
      <c r="AE78" s="356"/>
      <c r="AF78" s="357"/>
      <c r="AG78" s="356"/>
      <c r="AI78" s="1"/>
      <c r="AJ78" s="15"/>
      <c r="AL78" s="1" t="n">
        <f aca="false">[4]Curves!$A84</f>
        <v>39234</v>
      </c>
      <c r="AM78" s="2" t="n">
        <f aca="false">[4]Curves!$E84</f>
        <v>3.9395</v>
      </c>
      <c r="AN78" s="2" t="n">
        <f aca="false">AR78</f>
        <v>0.335</v>
      </c>
      <c r="AO78" s="2" t="n">
        <f aca="false">AM78+AN78</f>
        <v>4.2745</v>
      </c>
      <c r="AP78" s="2" t="n">
        <f aca="false">[4]Curves!$J84</f>
        <v>0.045</v>
      </c>
      <c r="AQ78" s="2" t="n">
        <f aca="false">AM78+AP78</f>
        <v>3.9845</v>
      </c>
      <c r="AR78" s="2" t="n">
        <f aca="false">[4]Curves!$K84</f>
        <v>0.335</v>
      </c>
      <c r="AS78" s="2" t="n">
        <f aca="false">AM78+AR78</f>
        <v>4.2745</v>
      </c>
      <c r="AT78" s="2" t="n">
        <f aca="false">[4]Curves!$G84</f>
        <v>0.37</v>
      </c>
      <c r="AU78" s="2" t="n">
        <f aca="false">AM78+AT78</f>
        <v>4.3095</v>
      </c>
    </row>
    <row r="79" customFormat="false" ht="12.75" hidden="false" customHeight="false" outlineLevel="0" collapsed="false">
      <c r="A79" s="1" t="n">
        <f aca="false">[5]Tregion!$A79</f>
        <v>38443</v>
      </c>
      <c r="B79" s="355" t="n">
        <f aca="false">[5]Tregion!$C79</f>
        <v>36.37</v>
      </c>
      <c r="C79" s="356" t="n">
        <f aca="false">[6]Tregion!$C79</f>
        <v>36.71</v>
      </c>
      <c r="D79" s="355" t="n">
        <f aca="false">[7]Tregion!$C79</f>
        <v>33.61</v>
      </c>
      <c r="E79" s="356" t="n">
        <f aca="false">[8]Tregion!$C79</f>
        <v>37.76</v>
      </c>
      <c r="F79" s="355" t="n">
        <f aca="false">[9]Tregion!$C79</f>
        <v>38.23</v>
      </c>
      <c r="G79" s="356" t="n">
        <f aca="false">[10]Tbasis!$D78</f>
        <v>38.69</v>
      </c>
      <c r="H79" s="355"/>
      <c r="I79" s="356" t="n">
        <f aca="false">[11]Tregion!$C79</f>
        <v>25.5</v>
      </c>
      <c r="J79" s="355"/>
      <c r="K79" s="356"/>
      <c r="L79" s="355"/>
      <c r="M79" s="356"/>
      <c r="N79" s="355"/>
      <c r="O79" s="356"/>
      <c r="Q79" s="355"/>
      <c r="R79" s="356" t="n">
        <f aca="false">[12]Tregion!$C79</f>
        <v>41.9706545358761</v>
      </c>
      <c r="S79" s="357"/>
      <c r="T79" s="356"/>
      <c r="U79" s="358"/>
      <c r="V79" s="359"/>
      <c r="W79" s="358"/>
      <c r="X79" s="356"/>
      <c r="Y79" s="357"/>
      <c r="Z79" s="360"/>
      <c r="AB79" s="357"/>
      <c r="AC79" s="356"/>
      <c r="AD79" s="357"/>
      <c r="AE79" s="356"/>
      <c r="AF79" s="357"/>
      <c r="AG79" s="356"/>
      <c r="AI79" s="1"/>
      <c r="AJ79" s="15"/>
      <c r="AL79" s="1" t="n">
        <f aca="false">[4]Curves!$A85</f>
        <v>39264</v>
      </c>
      <c r="AM79" s="2" t="n">
        <f aca="false">[4]Curves!$E85</f>
        <v>4.032</v>
      </c>
      <c r="AN79" s="2" t="n">
        <f aca="false">AR79+0.1</f>
        <v>0.45</v>
      </c>
      <c r="AO79" s="2" t="n">
        <f aca="false">AM79+AN79</f>
        <v>4.482</v>
      </c>
      <c r="AP79" s="2" t="n">
        <f aca="false">[4]Curves!$J85</f>
        <v>0.045</v>
      </c>
      <c r="AQ79" s="2" t="n">
        <f aca="false">AM79+AP79</f>
        <v>4.077</v>
      </c>
      <c r="AR79" s="2" t="n">
        <f aca="false">[4]Curves!$K85</f>
        <v>0.35</v>
      </c>
      <c r="AS79" s="2" t="n">
        <f aca="false">AM79+AR79</f>
        <v>4.382</v>
      </c>
      <c r="AT79" s="2" t="n">
        <f aca="false">[4]Curves!$G85</f>
        <v>0.41</v>
      </c>
      <c r="AU79" s="2" t="n">
        <f aca="false">AM79+AT79</f>
        <v>4.442</v>
      </c>
    </row>
    <row r="80" customFormat="false" ht="12.75" hidden="false" customHeight="false" outlineLevel="0" collapsed="false">
      <c r="A80" s="1" t="n">
        <f aca="false">[5]Tregion!$A80</f>
        <v>38473</v>
      </c>
      <c r="B80" s="355" t="n">
        <f aca="false">[5]Tregion!$C80</f>
        <v>36.37</v>
      </c>
      <c r="C80" s="356" t="n">
        <f aca="false">[6]Tregion!$C80</f>
        <v>34.12</v>
      </c>
      <c r="D80" s="355" t="n">
        <f aca="false">[7]Tregion!$C80</f>
        <v>31.04</v>
      </c>
      <c r="E80" s="356" t="n">
        <f aca="false">[8]Tregion!$C80</f>
        <v>37.76</v>
      </c>
      <c r="F80" s="355" t="n">
        <f aca="false">[9]Tregion!$C80</f>
        <v>38.6</v>
      </c>
      <c r="G80" s="356" t="n">
        <f aca="false">[10]Tbasis!$D79</f>
        <v>38.69</v>
      </c>
      <c r="H80" s="355"/>
      <c r="I80" s="356" t="n">
        <f aca="false">[11]Tregion!$C80</f>
        <v>25.5</v>
      </c>
      <c r="J80" s="355"/>
      <c r="K80" s="356"/>
      <c r="L80" s="355"/>
      <c r="M80" s="356"/>
      <c r="N80" s="355"/>
      <c r="O80" s="356"/>
      <c r="Q80" s="355"/>
      <c r="R80" s="356" t="n">
        <f aca="false">[12]Tregion!$C80</f>
        <v>41.898140431752</v>
      </c>
      <c r="S80" s="357"/>
      <c r="T80" s="356"/>
      <c r="U80" s="358"/>
      <c r="V80" s="359"/>
      <c r="W80" s="358"/>
      <c r="X80" s="356"/>
      <c r="Y80" s="357"/>
      <c r="Z80" s="360"/>
      <c r="AB80" s="357"/>
      <c r="AC80" s="356"/>
      <c r="AD80" s="357"/>
      <c r="AE80" s="356"/>
      <c r="AF80" s="357"/>
      <c r="AG80" s="356"/>
      <c r="AI80" s="1"/>
      <c r="AJ80" s="15"/>
      <c r="AL80" s="1" t="n">
        <f aca="false">[4]Curves!$A86</f>
        <v>39295</v>
      </c>
      <c r="AM80" s="2" t="n">
        <f aca="false">[4]Curves!$E86</f>
        <v>3.917</v>
      </c>
      <c r="AN80" s="2" t="n">
        <f aca="false">AR80+0.1</f>
        <v>0.45</v>
      </c>
      <c r="AO80" s="2" t="n">
        <f aca="false">AM80+AN80</f>
        <v>4.367</v>
      </c>
      <c r="AP80" s="2" t="n">
        <f aca="false">[4]Curves!$J86</f>
        <v>0.13</v>
      </c>
      <c r="AQ80" s="2" t="n">
        <f aca="false">AM80+AP80</f>
        <v>4.047</v>
      </c>
      <c r="AR80" s="2" t="n">
        <f aca="false">[4]Curves!$K86</f>
        <v>0.35</v>
      </c>
      <c r="AS80" s="2" t="n">
        <f aca="false">AM80+AR80</f>
        <v>4.267</v>
      </c>
      <c r="AT80" s="2" t="n">
        <f aca="false">[4]Curves!$G86</f>
        <v>0.41</v>
      </c>
      <c r="AU80" s="2" t="n">
        <f aca="false">AM80+AT80</f>
        <v>4.327</v>
      </c>
    </row>
    <row r="81" customFormat="false" ht="12.75" hidden="false" customHeight="false" outlineLevel="0" collapsed="false">
      <c r="A81" s="1" t="n">
        <f aca="false">[5]Tregion!$A81</f>
        <v>38504</v>
      </c>
      <c r="B81" s="355" t="n">
        <f aca="false">[5]Tregion!$C81</f>
        <v>39.67</v>
      </c>
      <c r="C81" s="356" t="n">
        <f aca="false">[6]Tregion!$C81</f>
        <v>35.05</v>
      </c>
      <c r="D81" s="355" t="n">
        <f aca="false">[7]Tregion!$C81</f>
        <v>31.96</v>
      </c>
      <c r="E81" s="356" t="n">
        <f aca="false">[8]Tregion!$C81</f>
        <v>41.09</v>
      </c>
      <c r="F81" s="355" t="n">
        <f aca="false">[9]Tregion!$C81</f>
        <v>41.89</v>
      </c>
      <c r="G81" s="356" t="n">
        <f aca="false">[10]Tbasis!$D80</f>
        <v>43.8</v>
      </c>
      <c r="H81" s="355"/>
      <c r="I81" s="356" t="n">
        <f aca="false">[11]Tregion!$C81</f>
        <v>30.5</v>
      </c>
      <c r="J81" s="355"/>
      <c r="K81" s="356"/>
      <c r="L81" s="355"/>
      <c r="M81" s="356"/>
      <c r="N81" s="355"/>
      <c r="O81" s="356"/>
      <c r="Q81" s="355"/>
      <c r="R81" s="356" t="n">
        <f aca="false">[12]Tregion!$C81</f>
        <v>42.4324200713725</v>
      </c>
      <c r="S81" s="357"/>
      <c r="T81" s="356"/>
      <c r="U81" s="358"/>
      <c r="V81" s="359"/>
      <c r="W81" s="358"/>
      <c r="X81" s="356"/>
      <c r="Y81" s="357"/>
      <c r="Z81" s="360"/>
      <c r="AB81" s="357"/>
      <c r="AC81" s="356"/>
      <c r="AD81" s="357"/>
      <c r="AE81" s="356"/>
      <c r="AF81" s="357"/>
      <c r="AG81" s="356"/>
      <c r="AI81" s="1"/>
      <c r="AJ81" s="15"/>
      <c r="AL81" s="1" t="n">
        <f aca="false">[4]Curves!$A87</f>
        <v>39326</v>
      </c>
      <c r="AM81" s="2" t="n">
        <f aca="false">[4]Curves!$E87</f>
        <v>3.77</v>
      </c>
      <c r="AN81" s="2" t="n">
        <f aca="false">AR81+0.1</f>
        <v>0.415</v>
      </c>
      <c r="AO81" s="2" t="n">
        <f aca="false">AM81+AN81</f>
        <v>4.185</v>
      </c>
      <c r="AP81" s="2" t="n">
        <f aca="false">[4]Curves!$J87</f>
        <v>0.13</v>
      </c>
      <c r="AQ81" s="2" t="n">
        <f aca="false">AM81+AP81</f>
        <v>3.9</v>
      </c>
      <c r="AR81" s="2" t="n">
        <f aca="false">[4]Curves!$K87</f>
        <v>0.315</v>
      </c>
      <c r="AS81" s="2" t="n">
        <f aca="false">AM81+AR81</f>
        <v>4.085</v>
      </c>
      <c r="AT81" s="2" t="n">
        <f aca="false">[4]Curves!$G87</f>
        <v>0.36</v>
      </c>
      <c r="AU81" s="2" t="n">
        <f aca="false">AM81+AT81</f>
        <v>4.13</v>
      </c>
    </row>
    <row r="82" customFormat="false" ht="12.75" hidden="false" customHeight="false" outlineLevel="0" collapsed="false">
      <c r="A82" s="1" t="n">
        <f aca="false">[5]Tregion!$A82</f>
        <v>38534</v>
      </c>
      <c r="B82" s="355" t="n">
        <f aca="false">[5]Tregion!$C82</f>
        <v>50.31</v>
      </c>
      <c r="C82" s="356" t="n">
        <f aca="false">[6]Tregion!$C82</f>
        <v>49.5</v>
      </c>
      <c r="D82" s="355" t="n">
        <f aca="false">[7]Tregion!$C82</f>
        <v>45.39</v>
      </c>
      <c r="E82" s="356" t="n">
        <f aca="false">[8]Tregion!$C82</f>
        <v>48.47</v>
      </c>
      <c r="F82" s="355" t="n">
        <f aca="false">[9]Tregion!$C82</f>
        <v>52.14</v>
      </c>
      <c r="G82" s="356" t="n">
        <f aca="false">[10]Tbasis!$D81</f>
        <v>55.51</v>
      </c>
      <c r="H82" s="355"/>
      <c r="I82" s="356" t="n">
        <f aca="false">[11]Tregion!$C82</f>
        <v>27.5</v>
      </c>
      <c r="J82" s="355"/>
      <c r="K82" s="356"/>
      <c r="L82" s="355"/>
      <c r="M82" s="356"/>
      <c r="N82" s="355"/>
      <c r="O82" s="356"/>
      <c r="Q82" s="355"/>
      <c r="R82" s="356" t="n">
        <f aca="false">[12]Tregion!$C82</f>
        <v>43.0674439814478</v>
      </c>
      <c r="S82" s="357"/>
      <c r="T82" s="356"/>
      <c r="U82" s="358"/>
      <c r="V82" s="359"/>
      <c r="W82" s="358"/>
      <c r="X82" s="356"/>
      <c r="Y82" s="357"/>
      <c r="Z82" s="360"/>
      <c r="AB82" s="357"/>
      <c r="AC82" s="356"/>
      <c r="AD82" s="357"/>
      <c r="AE82" s="356"/>
      <c r="AF82" s="357"/>
      <c r="AG82" s="356"/>
      <c r="AI82" s="1"/>
      <c r="AJ82" s="15"/>
      <c r="AL82" s="1" t="n">
        <f aca="false">[4]Curves!$A88</f>
        <v>39356</v>
      </c>
      <c r="AM82" s="2" t="n">
        <f aca="false">[4]Curves!$E88</f>
        <v>3.605</v>
      </c>
      <c r="AN82" s="2" t="n">
        <f aca="false">AR82+0.1</f>
        <v>0.46</v>
      </c>
      <c r="AO82" s="2" t="n">
        <f aca="false">AM82+AN82</f>
        <v>4.065</v>
      </c>
      <c r="AP82" s="2" t="n">
        <f aca="false">[4]Curves!$J88</f>
        <v>0.13</v>
      </c>
      <c r="AQ82" s="2" t="n">
        <f aca="false">AM82+AP82</f>
        <v>3.735</v>
      </c>
      <c r="AR82" s="2" t="n">
        <f aca="false">[4]Curves!$K88</f>
        <v>0.36</v>
      </c>
      <c r="AS82" s="2" t="n">
        <f aca="false">AM82+AR82</f>
        <v>3.965</v>
      </c>
      <c r="AT82" s="2" t="n">
        <f aca="false">[4]Curves!$G88</f>
        <v>0.4</v>
      </c>
      <c r="AU82" s="2" t="n">
        <f aca="false">AM82+AT82</f>
        <v>4.005</v>
      </c>
    </row>
    <row r="83" customFormat="false" ht="12.75" hidden="false" customHeight="false" outlineLevel="0" collapsed="false">
      <c r="A83" s="1" t="n">
        <f aca="false">[5]Tregion!$A83</f>
        <v>38565</v>
      </c>
      <c r="B83" s="355" t="n">
        <f aca="false">[5]Tregion!$C83</f>
        <v>55.08</v>
      </c>
      <c r="C83" s="356" t="n">
        <f aca="false">[6]Tregion!$C83</f>
        <v>54.69</v>
      </c>
      <c r="D83" s="355" t="n">
        <f aca="false">[7]Tregion!$C83</f>
        <v>51.27</v>
      </c>
      <c r="E83" s="356" t="n">
        <f aca="false">[8]Tregion!$C83</f>
        <v>55.11</v>
      </c>
      <c r="F83" s="355" t="n">
        <f aca="false">[9]Tregion!$C83</f>
        <v>56.72</v>
      </c>
      <c r="G83" s="356" t="n">
        <f aca="false">[10]Tbasis!$D82</f>
        <v>61.72</v>
      </c>
      <c r="H83" s="355"/>
      <c r="I83" s="356" t="n">
        <f aca="false">[11]Tregion!$C83</f>
        <v>36.5</v>
      </c>
      <c r="J83" s="355"/>
      <c r="K83" s="356"/>
      <c r="L83" s="355"/>
      <c r="M83" s="356"/>
      <c r="N83" s="355"/>
      <c r="O83" s="356"/>
      <c r="Q83" s="355"/>
      <c r="R83" s="356" t="n">
        <f aca="false">[12]Tregion!$C83</f>
        <v>43.6056092455922</v>
      </c>
      <c r="S83" s="357"/>
      <c r="T83" s="356"/>
      <c r="U83" s="358"/>
      <c r="V83" s="359"/>
      <c r="W83" s="358"/>
      <c r="X83" s="356"/>
      <c r="Y83" s="357"/>
      <c r="Z83" s="360"/>
      <c r="AB83" s="357"/>
      <c r="AC83" s="356"/>
      <c r="AD83" s="357"/>
      <c r="AE83" s="356"/>
      <c r="AF83" s="357"/>
      <c r="AG83" s="356"/>
      <c r="AI83" s="1"/>
      <c r="AJ83" s="15"/>
      <c r="AL83" s="1" t="n">
        <f aca="false">[4]Curves!$A89</f>
        <v>39387</v>
      </c>
      <c r="AM83" s="2" t="n">
        <f aca="false">[4]Curves!$E89</f>
        <v>3.6</v>
      </c>
      <c r="AN83" s="2" t="n">
        <f aca="false">AR83+0.1</f>
        <v>0.56</v>
      </c>
      <c r="AO83" s="2" t="n">
        <f aca="false">AM83+AN83</f>
        <v>4.16</v>
      </c>
      <c r="AP83" s="2" t="n">
        <f aca="false">[4]Curves!$J89</f>
        <v>0.13</v>
      </c>
      <c r="AQ83" s="2" t="n">
        <f aca="false">AM83+AP83</f>
        <v>3.73</v>
      </c>
      <c r="AR83" s="2" t="n">
        <f aca="false">[4]Curves!$K89</f>
        <v>0.46</v>
      </c>
      <c r="AS83" s="2" t="n">
        <f aca="false">AM83+AR83</f>
        <v>4.06</v>
      </c>
      <c r="AT83" s="2" t="n">
        <f aca="false">[4]Curves!$G89</f>
        <v>0.73</v>
      </c>
      <c r="AU83" s="2" t="n">
        <f aca="false">AM83+AT83</f>
        <v>4.33</v>
      </c>
    </row>
    <row r="84" customFormat="false" ht="12.75" hidden="false" customHeight="false" outlineLevel="0" collapsed="false">
      <c r="A84" s="1" t="n">
        <f aca="false">[5]Tregion!$A84</f>
        <v>38596</v>
      </c>
      <c r="B84" s="355" t="n">
        <f aca="false">[5]Tregion!$C84</f>
        <v>45.91</v>
      </c>
      <c r="C84" s="356" t="n">
        <f aca="false">[6]Tregion!$C84</f>
        <v>47.66</v>
      </c>
      <c r="D84" s="355" t="n">
        <f aca="false">[7]Tregion!$C84</f>
        <v>44.29</v>
      </c>
      <c r="E84" s="356" t="n">
        <f aca="false">[8]Tregion!$C84</f>
        <v>51.42</v>
      </c>
      <c r="F84" s="355" t="n">
        <f aca="false">[9]Tregion!$C84</f>
        <v>47.2</v>
      </c>
      <c r="G84" s="356" t="n">
        <f aca="false">[10]Tbasis!$D83</f>
        <v>51.11</v>
      </c>
      <c r="H84" s="355"/>
      <c r="I84" s="356" t="n">
        <f aca="false">[11]Tregion!$C84</f>
        <v>23.25</v>
      </c>
      <c r="J84" s="355"/>
      <c r="K84" s="356"/>
      <c r="L84" s="355"/>
      <c r="M84" s="356"/>
      <c r="N84" s="355"/>
      <c r="O84" s="356"/>
      <c r="Q84" s="355"/>
      <c r="R84" s="356" t="n">
        <f aca="false">[12]Tregion!$C84</f>
        <v>43.5225177454394</v>
      </c>
      <c r="S84" s="357"/>
      <c r="T84" s="356"/>
      <c r="U84" s="358"/>
      <c r="V84" s="359"/>
      <c r="W84" s="358"/>
      <c r="X84" s="356"/>
      <c r="Y84" s="357"/>
      <c r="Z84" s="360"/>
      <c r="AB84" s="357"/>
      <c r="AC84" s="356"/>
      <c r="AD84" s="357"/>
      <c r="AE84" s="356"/>
      <c r="AF84" s="357"/>
      <c r="AG84" s="356"/>
      <c r="AI84" s="1"/>
      <c r="AJ84" s="15"/>
      <c r="AL84" s="1" t="n">
        <f aca="false">[4]Curves!$A90</f>
        <v>39417</v>
      </c>
      <c r="AM84" s="2" t="n">
        <f aca="false">[4]Curves!$E90</f>
        <v>3.638</v>
      </c>
      <c r="AN84" s="2" t="n">
        <f aca="false">AR84</f>
        <v>0.77</v>
      </c>
      <c r="AO84" s="2" t="n">
        <f aca="false">AM84+AN84</f>
        <v>4.408</v>
      </c>
      <c r="AP84" s="2" t="n">
        <f aca="false">[4]Curves!$J90</f>
        <v>0.13</v>
      </c>
      <c r="AQ84" s="2" t="n">
        <f aca="false">AM84+AP84</f>
        <v>3.768</v>
      </c>
      <c r="AR84" s="2" t="n">
        <f aca="false">[4]Curves!$K90</f>
        <v>0.77</v>
      </c>
      <c r="AS84" s="2" t="n">
        <f aca="false">AM84+AR84</f>
        <v>4.408</v>
      </c>
      <c r="AT84" s="2" t="n">
        <f aca="false">[4]Curves!$G90</f>
        <v>0.98</v>
      </c>
      <c r="AU84" s="2" t="n">
        <f aca="false">AM84+AT84</f>
        <v>4.618</v>
      </c>
    </row>
    <row r="85" customFormat="false" ht="12.75" hidden="false" customHeight="false" outlineLevel="0" collapsed="false">
      <c r="A85" s="1" t="n">
        <f aca="false">[5]Tregion!$A85</f>
        <v>38626</v>
      </c>
      <c r="B85" s="355" t="n">
        <f aca="false">[5]Tregion!$C85</f>
        <v>38.21</v>
      </c>
      <c r="C85" s="356" t="n">
        <f aca="false">[6]Tregion!$C85</f>
        <v>40.07</v>
      </c>
      <c r="D85" s="355" t="n">
        <f aca="false">[7]Tregion!$C85</f>
        <v>39.5</v>
      </c>
      <c r="E85" s="356" t="n">
        <f aca="false">[8]Tregion!$C85</f>
        <v>41.27</v>
      </c>
      <c r="F85" s="355" t="n">
        <f aca="false">[9]Tregion!$C85</f>
        <v>39.7</v>
      </c>
      <c r="G85" s="356" t="n">
        <f aca="false">[10]Tbasis!$D84</f>
        <v>40.71</v>
      </c>
      <c r="H85" s="355"/>
      <c r="I85" s="356" t="n">
        <f aca="false">[11]Tregion!$C85</f>
        <v>27.5</v>
      </c>
      <c r="J85" s="355"/>
      <c r="K85" s="356"/>
      <c r="L85" s="355"/>
      <c r="M85" s="356"/>
      <c r="N85" s="355"/>
      <c r="O85" s="356"/>
      <c r="Q85" s="355"/>
      <c r="R85" s="356" t="n">
        <f aca="false">[12]Tregion!$C85</f>
        <v>43.525332299741</v>
      </c>
      <c r="S85" s="357"/>
      <c r="T85" s="356"/>
      <c r="U85" s="358"/>
      <c r="V85" s="359"/>
      <c r="W85" s="358"/>
      <c r="X85" s="356"/>
      <c r="Y85" s="357"/>
      <c r="Z85" s="360"/>
      <c r="AB85" s="357"/>
      <c r="AC85" s="356"/>
      <c r="AD85" s="357"/>
      <c r="AE85" s="356"/>
      <c r="AF85" s="357"/>
      <c r="AG85" s="356"/>
      <c r="AI85" s="1"/>
      <c r="AJ85" s="15"/>
      <c r="AL85" s="1" t="n">
        <f aca="false">[4]Curves!$A91</f>
        <v>39448</v>
      </c>
      <c r="AM85" s="2" t="n">
        <f aca="false">[4]Curves!$E91</f>
        <v>3.683</v>
      </c>
      <c r="AN85" s="2" t="n">
        <f aca="false">AR85</f>
        <v>1.04</v>
      </c>
      <c r="AO85" s="2" t="n">
        <f aca="false">AM85+AN85</f>
        <v>4.723</v>
      </c>
      <c r="AP85" s="2" t="n">
        <f aca="false">[4]Curves!$J91</f>
        <v>0.045</v>
      </c>
      <c r="AQ85" s="2" t="n">
        <f aca="false">AM85+AP85</f>
        <v>3.728</v>
      </c>
      <c r="AR85" s="2" t="n">
        <f aca="false">[4]Curves!$K91</f>
        <v>1.04</v>
      </c>
      <c r="AS85" s="2" t="n">
        <f aca="false">AM85+AR85</f>
        <v>4.723</v>
      </c>
      <c r="AT85" s="2" t="n">
        <f aca="false">[4]Curves!$G91</f>
        <v>1.6</v>
      </c>
      <c r="AU85" s="2" t="n">
        <f aca="false">AM85+AT85</f>
        <v>5.283</v>
      </c>
    </row>
    <row r="86" customFormat="false" ht="12.75" hidden="false" customHeight="false" outlineLevel="0" collapsed="false">
      <c r="A86" s="1" t="n">
        <f aca="false">[5]Tregion!$A86</f>
        <v>38657</v>
      </c>
      <c r="B86" s="355" t="n">
        <f aca="false">[5]Tregion!$C86</f>
        <v>37.11</v>
      </c>
      <c r="C86" s="356" t="n">
        <f aca="false">[6]Tregion!$C86</f>
        <v>37.11</v>
      </c>
      <c r="D86" s="355" t="n">
        <f aca="false">[7]Tregion!$C86</f>
        <v>36.56</v>
      </c>
      <c r="E86" s="356" t="n">
        <f aca="false">[8]Tregion!$C86</f>
        <v>38.92</v>
      </c>
      <c r="F86" s="355" t="n">
        <f aca="false">[9]Tregion!$C86</f>
        <v>39.88</v>
      </c>
      <c r="G86" s="356" t="n">
        <f aca="false">[10]Tbasis!$D85</f>
        <v>39.25</v>
      </c>
      <c r="H86" s="355"/>
      <c r="I86" s="356" t="n">
        <f aca="false">[11]Tregion!$C86</f>
        <v>23.5</v>
      </c>
      <c r="J86" s="355"/>
      <c r="K86" s="356"/>
      <c r="L86" s="355"/>
      <c r="M86" s="356"/>
      <c r="N86" s="355"/>
      <c r="O86" s="356"/>
      <c r="Q86" s="355"/>
      <c r="R86" s="356" t="n">
        <f aca="false">[12]Tregion!$C86</f>
        <v>46.5675456931854</v>
      </c>
      <c r="S86" s="357"/>
      <c r="T86" s="356"/>
      <c r="U86" s="358"/>
      <c r="V86" s="359"/>
      <c r="W86" s="358"/>
      <c r="X86" s="356"/>
      <c r="Y86" s="357"/>
      <c r="Z86" s="360"/>
      <c r="AB86" s="357"/>
      <c r="AC86" s="356"/>
      <c r="AD86" s="357"/>
      <c r="AE86" s="356"/>
      <c r="AF86" s="357"/>
      <c r="AG86" s="356"/>
      <c r="AI86" s="1"/>
      <c r="AJ86" s="15"/>
      <c r="AL86" s="1" t="n">
        <f aca="false">[4]Curves!$A92</f>
        <v>39479</v>
      </c>
      <c r="AM86" s="2" t="n">
        <f aca="false">[4]Curves!$E92</f>
        <v>3.721</v>
      </c>
      <c r="AN86" s="2" t="n">
        <f aca="false">AR86</f>
        <v>1.04</v>
      </c>
      <c r="AO86" s="2" t="n">
        <f aca="false">AM86+AN86</f>
        <v>4.761</v>
      </c>
      <c r="AP86" s="2" t="n">
        <f aca="false">[4]Curves!$J92</f>
        <v>0.045</v>
      </c>
      <c r="AQ86" s="2" t="n">
        <f aca="false">AM86+AP86</f>
        <v>3.766</v>
      </c>
      <c r="AR86" s="2" t="n">
        <f aca="false">[4]Curves!$K92</f>
        <v>1.04</v>
      </c>
      <c r="AS86" s="2" t="n">
        <f aca="false">AM86+AR86</f>
        <v>4.761</v>
      </c>
      <c r="AT86" s="2" t="n">
        <f aca="false">[4]Curves!$G92</f>
        <v>1.6</v>
      </c>
      <c r="AU86" s="2" t="n">
        <f aca="false">AM86+AT86</f>
        <v>5.321</v>
      </c>
    </row>
    <row r="87" customFormat="false" ht="12.75" hidden="false" customHeight="false" outlineLevel="0" collapsed="false">
      <c r="A87" s="1" t="n">
        <f aca="false">[5]Tregion!$A87</f>
        <v>38687</v>
      </c>
      <c r="B87" s="355" t="n">
        <f aca="false">[5]Tregion!$C87</f>
        <v>37.11</v>
      </c>
      <c r="C87" s="356" t="n">
        <f aca="false">[6]Tregion!$C87</f>
        <v>38.97</v>
      </c>
      <c r="D87" s="355" t="n">
        <f aca="false">[7]Tregion!$C87</f>
        <v>38.4</v>
      </c>
      <c r="E87" s="356" t="n">
        <f aca="false">[8]Tregion!$C87</f>
        <v>41.64</v>
      </c>
      <c r="F87" s="355" t="n">
        <f aca="false">[9]Tregion!$C87</f>
        <v>40.43</v>
      </c>
      <c r="G87" s="356" t="n">
        <f aca="false">[10]Tbasis!$D86</f>
        <v>39.07</v>
      </c>
      <c r="H87" s="355"/>
      <c r="I87" s="356" t="n">
        <f aca="false">[11]Tregion!$C87</f>
        <v>26.25</v>
      </c>
      <c r="J87" s="355"/>
      <c r="K87" s="356"/>
      <c r="L87" s="355"/>
      <c r="M87" s="356"/>
      <c r="N87" s="355"/>
      <c r="O87" s="356"/>
      <c r="Q87" s="355"/>
      <c r="R87" s="356" t="n">
        <f aca="false">[12]Tregion!$C87</f>
        <v>48.7207057912619</v>
      </c>
      <c r="S87" s="357"/>
      <c r="T87" s="356"/>
      <c r="U87" s="358"/>
      <c r="V87" s="359"/>
      <c r="W87" s="358"/>
      <c r="X87" s="356"/>
      <c r="Y87" s="357"/>
      <c r="Z87" s="360"/>
      <c r="AB87" s="357"/>
      <c r="AC87" s="356"/>
      <c r="AD87" s="357"/>
      <c r="AE87" s="356"/>
      <c r="AF87" s="357"/>
      <c r="AG87" s="356"/>
      <c r="AI87" s="1"/>
      <c r="AJ87" s="15"/>
      <c r="AL87" s="1" t="n">
        <f aca="false">[4]Curves!$A93</f>
        <v>39508</v>
      </c>
      <c r="AM87" s="2" t="n">
        <f aca="false">[4]Curves!$E93</f>
        <v>3.715</v>
      </c>
      <c r="AN87" s="2" t="n">
        <f aca="false">AR87</f>
        <v>0.54</v>
      </c>
      <c r="AO87" s="2" t="n">
        <f aca="false">AM87+AN87</f>
        <v>4.255</v>
      </c>
      <c r="AP87" s="2" t="n">
        <f aca="false">[4]Curves!$J93</f>
        <v>0.045</v>
      </c>
      <c r="AQ87" s="2" t="n">
        <f aca="false">AM87+AP87</f>
        <v>3.76</v>
      </c>
      <c r="AR87" s="2" t="n">
        <f aca="false">[4]Curves!$K93</f>
        <v>0.54</v>
      </c>
      <c r="AS87" s="2" t="n">
        <f aca="false">AM87+AR87</f>
        <v>4.255</v>
      </c>
      <c r="AT87" s="2" t="n">
        <f aca="false">[4]Curves!$G93</f>
        <v>0.72</v>
      </c>
      <c r="AU87" s="2" t="n">
        <f aca="false">AM87+AT87</f>
        <v>4.435</v>
      </c>
    </row>
    <row r="88" customFormat="false" ht="12.75" hidden="false" customHeight="false" outlineLevel="0" collapsed="false">
      <c r="A88" s="1" t="n">
        <f aca="false">[5]Tregion!$A88</f>
        <v>38718</v>
      </c>
      <c r="B88" s="355" t="n">
        <f aca="false">[5]Tregion!$C88</f>
        <v>37.9</v>
      </c>
      <c r="C88" s="356" t="n">
        <f aca="false">[6]Tregion!$C88</f>
        <v>41.51</v>
      </c>
      <c r="D88" s="355" t="n">
        <f aca="false">[7]Tregion!$C88</f>
        <v>40.46</v>
      </c>
      <c r="E88" s="356" t="n">
        <f aca="false">[8]Tregion!$C88</f>
        <v>41.99</v>
      </c>
      <c r="F88" s="355" t="n">
        <f aca="false">[9]Tregion!$C88</f>
        <v>41.33</v>
      </c>
      <c r="G88" s="356" t="n">
        <f aca="false">[10]Tbasis!$D87</f>
        <v>40.32</v>
      </c>
      <c r="H88" s="355"/>
      <c r="I88" s="356" t="n">
        <f aca="false">[11]Tregion!$C88</f>
        <v>19.5</v>
      </c>
      <c r="J88" s="355"/>
      <c r="K88" s="356"/>
      <c r="L88" s="355"/>
      <c r="M88" s="356"/>
      <c r="N88" s="355"/>
      <c r="O88" s="356"/>
      <c r="Q88" s="355"/>
      <c r="R88" s="356" t="n">
        <f aca="false">[12]Tregion!$C88</f>
        <v>44.2141102265254</v>
      </c>
      <c r="S88" s="357"/>
      <c r="T88" s="356"/>
      <c r="U88" s="358"/>
      <c r="V88" s="359"/>
      <c r="W88" s="358"/>
      <c r="X88" s="356"/>
      <c r="Y88" s="357"/>
      <c r="Z88" s="360"/>
      <c r="AB88" s="357"/>
      <c r="AC88" s="356"/>
      <c r="AD88" s="357"/>
      <c r="AE88" s="356"/>
      <c r="AF88" s="357"/>
      <c r="AG88" s="356"/>
      <c r="AI88" s="1"/>
      <c r="AJ88" s="15"/>
      <c r="AL88" s="1" t="n">
        <f aca="false">[4]Curves!$A94</f>
        <v>39539</v>
      </c>
      <c r="AM88" s="2" t="n">
        <f aca="false">[4]Curves!$E94</f>
        <v>3.715</v>
      </c>
      <c r="AN88" s="2" t="n">
        <f aca="false">AR88</f>
        <v>0.36</v>
      </c>
      <c r="AO88" s="2" t="n">
        <f aca="false">AM88+AN88</f>
        <v>4.075</v>
      </c>
      <c r="AP88" s="2" t="n">
        <f aca="false">[4]Curves!$J94</f>
        <v>0.045</v>
      </c>
      <c r="AQ88" s="2" t="n">
        <f aca="false">AM88+AP88</f>
        <v>3.76</v>
      </c>
      <c r="AR88" s="2" t="n">
        <f aca="false">[4]Curves!$K94</f>
        <v>0.36</v>
      </c>
      <c r="AS88" s="2" t="n">
        <f aca="false">AM88+AR88</f>
        <v>4.075</v>
      </c>
      <c r="AT88" s="2" t="n">
        <f aca="false">[4]Curves!$G94</f>
        <v>0.38</v>
      </c>
      <c r="AU88" s="2" t="n">
        <f aca="false">AM88+AT88</f>
        <v>4.095</v>
      </c>
    </row>
    <row r="89" customFormat="false" ht="12.75" hidden="false" customHeight="false" outlineLevel="0" collapsed="false">
      <c r="A89" s="1" t="n">
        <f aca="false">[5]Tregion!$A89</f>
        <v>38749</v>
      </c>
      <c r="B89" s="355" t="n">
        <f aca="false">[5]Tregion!$C89</f>
        <v>37.58</v>
      </c>
      <c r="C89" s="356" t="n">
        <f aca="false">[6]Tregion!$C89</f>
        <v>40.5</v>
      </c>
      <c r="D89" s="355" t="n">
        <f aca="false">[7]Tregion!$C89</f>
        <v>39.46</v>
      </c>
      <c r="E89" s="356" t="n">
        <f aca="false">[8]Tregion!$C89</f>
        <v>41.32</v>
      </c>
      <c r="F89" s="355" t="n">
        <f aca="false">[9]Tregion!$C89</f>
        <v>40.39</v>
      </c>
      <c r="G89" s="356" t="n">
        <f aca="false">[10]Tbasis!$D88</f>
        <v>40</v>
      </c>
      <c r="H89" s="355"/>
      <c r="I89" s="356" t="n">
        <f aca="false">[11]Tregion!$C89</f>
        <v>21.75</v>
      </c>
      <c r="J89" s="355"/>
      <c r="K89" s="356"/>
      <c r="L89" s="355"/>
      <c r="M89" s="356"/>
      <c r="N89" s="355"/>
      <c r="O89" s="356"/>
      <c r="Q89" s="355"/>
      <c r="R89" s="356" t="n">
        <f aca="false">[12]Tregion!$C89</f>
        <v>42.796296329648</v>
      </c>
      <c r="S89" s="357"/>
      <c r="T89" s="356"/>
      <c r="U89" s="358"/>
      <c r="V89" s="359"/>
      <c r="W89" s="358"/>
      <c r="X89" s="356"/>
      <c r="Y89" s="357"/>
      <c r="Z89" s="360"/>
      <c r="AB89" s="357"/>
      <c r="AC89" s="356"/>
      <c r="AD89" s="357"/>
      <c r="AE89" s="356"/>
      <c r="AF89" s="357"/>
      <c r="AG89" s="356"/>
      <c r="AI89" s="1"/>
      <c r="AJ89" s="15"/>
      <c r="AL89" s="1" t="n">
        <f aca="false">[4]Curves!$A95</f>
        <v>39569</v>
      </c>
      <c r="AM89" s="2" t="n">
        <f aca="false">[4]Curves!$E95</f>
        <v>3.885</v>
      </c>
      <c r="AN89" s="2" t="n">
        <f aca="false">AR89</f>
        <v>0.325</v>
      </c>
      <c r="AO89" s="2" t="n">
        <f aca="false">AM89+AN89</f>
        <v>4.21</v>
      </c>
      <c r="AP89" s="2" t="n">
        <f aca="false">[4]Curves!$J95</f>
        <v>0.045</v>
      </c>
      <c r="AQ89" s="2" t="n">
        <f aca="false">AM89+AP89</f>
        <v>3.93</v>
      </c>
      <c r="AR89" s="2" t="n">
        <f aca="false">[4]Curves!$K95</f>
        <v>0.325</v>
      </c>
      <c r="AS89" s="2" t="n">
        <f aca="false">AM89+AR89</f>
        <v>4.21</v>
      </c>
      <c r="AT89" s="2" t="n">
        <f aca="false">[4]Curves!$G95</f>
        <v>0.33</v>
      </c>
      <c r="AU89" s="2" t="n">
        <f aca="false">AM89+AT89</f>
        <v>4.215</v>
      </c>
    </row>
    <row r="90" customFormat="false" ht="12.75" hidden="false" customHeight="false" outlineLevel="0" collapsed="false">
      <c r="A90" s="1" t="n">
        <f aca="false">[5]Tregion!$A90</f>
        <v>38777</v>
      </c>
      <c r="B90" s="355" t="n">
        <f aca="false">[5]Tregion!$C90</f>
        <v>37.58</v>
      </c>
      <c r="C90" s="356" t="n">
        <f aca="false">[6]Tregion!$C90</f>
        <v>37.62</v>
      </c>
      <c r="D90" s="355" t="n">
        <f aca="false">[7]Tregion!$C90</f>
        <v>36.45</v>
      </c>
      <c r="E90" s="356" t="n">
        <f aca="false">[8]Tregion!$C90</f>
        <v>39.98</v>
      </c>
      <c r="F90" s="355" t="n">
        <f aca="false">[9]Tregion!$C90</f>
        <v>39.46</v>
      </c>
      <c r="G90" s="356" t="n">
        <f aca="false">[10]Tbasis!$D89</f>
        <v>40</v>
      </c>
      <c r="H90" s="355"/>
      <c r="I90" s="356" t="n">
        <f aca="false">[11]Tregion!$C90</f>
        <v>18.75</v>
      </c>
      <c r="J90" s="355"/>
      <c r="K90" s="356"/>
      <c r="L90" s="355"/>
      <c r="M90" s="356"/>
      <c r="N90" s="355"/>
      <c r="O90" s="356"/>
      <c r="Q90" s="355"/>
      <c r="R90" s="356" t="n">
        <f aca="false">[12]Tregion!$C90</f>
        <v>40.9759230362183</v>
      </c>
      <c r="S90" s="357"/>
      <c r="T90" s="356"/>
      <c r="U90" s="358"/>
      <c r="V90" s="359"/>
      <c r="W90" s="358"/>
      <c r="X90" s="356"/>
      <c r="Y90" s="357"/>
      <c r="Z90" s="360"/>
      <c r="AB90" s="357"/>
      <c r="AC90" s="356"/>
      <c r="AD90" s="357"/>
      <c r="AE90" s="356"/>
      <c r="AF90" s="357"/>
      <c r="AG90" s="356"/>
      <c r="AI90" s="1"/>
      <c r="AJ90" s="15"/>
      <c r="AL90" s="1" t="n">
        <f aca="false">[4]Curves!$A96</f>
        <v>39600</v>
      </c>
      <c r="AM90" s="2" t="n">
        <f aca="false">[4]Curves!$E96</f>
        <v>4.037</v>
      </c>
      <c r="AN90" s="2" t="n">
        <f aca="false">AR90</f>
        <v>0.335</v>
      </c>
      <c r="AO90" s="2" t="n">
        <f aca="false">AM90+AN90</f>
        <v>4.372</v>
      </c>
      <c r="AP90" s="2" t="n">
        <f aca="false">[4]Curves!$J96</f>
        <v>0.045</v>
      </c>
      <c r="AQ90" s="2" t="n">
        <f aca="false">AM90+AP90</f>
        <v>4.082</v>
      </c>
      <c r="AR90" s="2" t="n">
        <f aca="false">[4]Curves!$K96</f>
        <v>0.335</v>
      </c>
      <c r="AS90" s="2" t="n">
        <f aca="false">AM90+AR90</f>
        <v>4.372</v>
      </c>
      <c r="AT90" s="2" t="n">
        <f aca="false">[4]Curves!$G96</f>
        <v>0.37</v>
      </c>
      <c r="AU90" s="2" t="n">
        <f aca="false">AM90+AT90</f>
        <v>4.407</v>
      </c>
    </row>
    <row r="91" customFormat="false" ht="12.75" hidden="false" customHeight="false" outlineLevel="0" collapsed="false">
      <c r="A91" s="1" t="n">
        <f aca="false">[5]Tregion!$A91</f>
        <v>38808</v>
      </c>
      <c r="B91" s="355" t="n">
        <f aca="false">[5]Tregion!$C91</f>
        <v>37.27</v>
      </c>
      <c r="C91" s="356" t="n">
        <f aca="false">[6]Tregion!$C91</f>
        <v>37.8</v>
      </c>
      <c r="D91" s="355" t="n">
        <f aca="false">[7]Tregion!$C91</f>
        <v>34.45</v>
      </c>
      <c r="E91" s="356" t="n">
        <f aca="false">[8]Tregion!$C91</f>
        <v>38.64</v>
      </c>
      <c r="F91" s="355" t="n">
        <f aca="false">[9]Tregion!$C91</f>
        <v>39.15</v>
      </c>
      <c r="G91" s="356" t="n">
        <f aca="false">[10]Tbasis!$D90</f>
        <v>39.69</v>
      </c>
      <c r="H91" s="355"/>
      <c r="I91" s="356" t="n">
        <f aca="false">[11]Tregion!$C91</f>
        <v>25.75</v>
      </c>
      <c r="J91" s="355"/>
      <c r="K91" s="356"/>
      <c r="L91" s="355"/>
      <c r="M91" s="356"/>
      <c r="N91" s="355"/>
      <c r="O91" s="356"/>
      <c r="Q91" s="355"/>
      <c r="R91" s="356" t="n">
        <f aca="false">[12]Tregion!$C91</f>
        <v>38.2432207196183</v>
      </c>
      <c r="S91" s="357"/>
      <c r="T91" s="356"/>
      <c r="U91" s="358"/>
      <c r="V91" s="359"/>
      <c r="W91" s="358"/>
      <c r="X91" s="356"/>
      <c r="Y91" s="357"/>
      <c r="Z91" s="360"/>
      <c r="AB91" s="357"/>
      <c r="AC91" s="356"/>
      <c r="AD91" s="357"/>
      <c r="AE91" s="356"/>
      <c r="AF91" s="357"/>
      <c r="AG91" s="356"/>
      <c r="AI91" s="1"/>
      <c r="AJ91" s="15"/>
      <c r="AL91" s="1" t="n">
        <f aca="false">[4]Curves!$A97</f>
        <v>39630</v>
      </c>
      <c r="AM91" s="2" t="n">
        <f aca="false">[4]Curves!$E97</f>
        <v>4.132</v>
      </c>
      <c r="AN91" s="2" t="n">
        <f aca="false">AR91+0.1</f>
        <v>0.45</v>
      </c>
      <c r="AO91" s="2" t="n">
        <f aca="false">AM91+AN91</f>
        <v>4.582</v>
      </c>
      <c r="AP91" s="2" t="n">
        <f aca="false">[4]Curves!$J97</f>
        <v>0.045</v>
      </c>
      <c r="AQ91" s="2" t="n">
        <f aca="false">AM91+AP91</f>
        <v>4.177</v>
      </c>
      <c r="AR91" s="2" t="n">
        <f aca="false">[4]Curves!$K97</f>
        <v>0.35</v>
      </c>
      <c r="AS91" s="2" t="n">
        <f aca="false">AM91+AR91</f>
        <v>4.482</v>
      </c>
      <c r="AT91" s="2" t="n">
        <f aca="false">[4]Curves!$G97</f>
        <v>0.41</v>
      </c>
      <c r="AU91" s="2" t="n">
        <f aca="false">AM91+AT91</f>
        <v>4.542</v>
      </c>
    </row>
    <row r="92" customFormat="false" ht="12.75" hidden="false" customHeight="false" outlineLevel="0" collapsed="false">
      <c r="A92" s="1" t="n">
        <f aca="false">[5]Tregion!$A92</f>
        <v>38838</v>
      </c>
      <c r="B92" s="355" t="n">
        <f aca="false">[5]Tregion!$C92</f>
        <v>37.27</v>
      </c>
      <c r="C92" s="356" t="n">
        <f aca="false">[6]Tregion!$C92</f>
        <v>35.43</v>
      </c>
      <c r="D92" s="355" t="n">
        <f aca="false">[7]Tregion!$C92</f>
        <v>32.11</v>
      </c>
      <c r="E92" s="356" t="n">
        <f aca="false">[8]Tregion!$C92</f>
        <v>38.64</v>
      </c>
      <c r="F92" s="355" t="n">
        <f aca="false">[9]Tregion!$C92</f>
        <v>39.46</v>
      </c>
      <c r="G92" s="356" t="n">
        <f aca="false">[10]Tbasis!$D91</f>
        <v>39.69</v>
      </c>
      <c r="H92" s="355"/>
      <c r="I92" s="356" t="n">
        <f aca="false">[11]Tregion!$C92</f>
        <v>25.75</v>
      </c>
      <c r="J92" s="355"/>
      <c r="K92" s="356"/>
      <c r="L92" s="355"/>
      <c r="M92" s="356"/>
      <c r="N92" s="355"/>
      <c r="O92" s="356"/>
      <c r="Q92" s="355"/>
      <c r="R92" s="356" t="n">
        <f aca="false">[12]Tregion!$C92</f>
        <v>38.1983896799064</v>
      </c>
      <c r="S92" s="357"/>
      <c r="T92" s="356"/>
      <c r="U92" s="358"/>
      <c r="V92" s="359"/>
      <c r="W92" s="358"/>
      <c r="X92" s="356"/>
      <c r="Y92" s="357"/>
      <c r="Z92" s="360"/>
      <c r="AB92" s="357"/>
      <c r="AC92" s="356"/>
      <c r="AD92" s="357"/>
      <c r="AE92" s="356"/>
      <c r="AF92" s="357"/>
      <c r="AG92" s="356"/>
      <c r="AI92" s="1"/>
      <c r="AJ92" s="15"/>
      <c r="AL92" s="1" t="n">
        <f aca="false">[4]Curves!$A98</f>
        <v>39661</v>
      </c>
      <c r="AM92" s="2" t="n">
        <f aca="false">[4]Curves!$E98</f>
        <v>4.017</v>
      </c>
      <c r="AN92" s="2" t="n">
        <f aca="false">AR92+0.1</f>
        <v>0.45</v>
      </c>
      <c r="AO92" s="2" t="n">
        <f aca="false">AM92+AN92</f>
        <v>4.467</v>
      </c>
      <c r="AP92" s="2" t="n">
        <f aca="false">[4]Curves!$J98</f>
        <v>0.13</v>
      </c>
      <c r="AQ92" s="2" t="n">
        <f aca="false">AM92+AP92</f>
        <v>4.147</v>
      </c>
      <c r="AR92" s="2" t="n">
        <f aca="false">[4]Curves!$K98</f>
        <v>0.35</v>
      </c>
      <c r="AS92" s="2" t="n">
        <f aca="false">AM92+AR92</f>
        <v>4.367</v>
      </c>
      <c r="AT92" s="2" t="n">
        <f aca="false">[4]Curves!$G98</f>
        <v>0.41</v>
      </c>
      <c r="AU92" s="2" t="n">
        <f aca="false">AM92+AT92</f>
        <v>4.427</v>
      </c>
    </row>
    <row r="93" customFormat="false" ht="12.75" hidden="false" customHeight="false" outlineLevel="0" collapsed="false">
      <c r="A93" s="1" t="n">
        <f aca="false">[5]Tregion!$A93</f>
        <v>38869</v>
      </c>
      <c r="B93" s="355" t="n">
        <f aca="false">[5]Tregion!$C93</f>
        <v>40.1</v>
      </c>
      <c r="C93" s="356" t="n">
        <f aca="false">[6]Tregion!$C93</f>
        <v>36.29</v>
      </c>
      <c r="D93" s="355" t="n">
        <f aca="false">[7]Tregion!$C93</f>
        <v>32.95</v>
      </c>
      <c r="E93" s="356" t="n">
        <f aca="false">[8]Tregion!$C93</f>
        <v>41.66</v>
      </c>
      <c r="F93" s="355" t="n">
        <f aca="false">[9]Tregion!$C93</f>
        <v>42.28</v>
      </c>
      <c r="G93" s="356" t="n">
        <f aca="false">[10]Tbasis!$D92</f>
        <v>44.06</v>
      </c>
      <c r="H93" s="355"/>
      <c r="I93" s="356" t="n">
        <f aca="false">[11]Tregion!$C93</f>
        <v>30.75</v>
      </c>
      <c r="J93" s="355"/>
      <c r="K93" s="356"/>
      <c r="L93" s="355"/>
      <c r="M93" s="356"/>
      <c r="N93" s="355"/>
      <c r="O93" s="356"/>
      <c r="Q93" s="355"/>
      <c r="R93" s="356" t="n">
        <f aca="false">[12]Tregion!$C93</f>
        <v>38.6929979335002</v>
      </c>
      <c r="S93" s="357"/>
      <c r="T93" s="356"/>
      <c r="U93" s="358"/>
      <c r="V93" s="359"/>
      <c r="W93" s="358"/>
      <c r="X93" s="356"/>
      <c r="Y93" s="357"/>
      <c r="Z93" s="360"/>
      <c r="AB93" s="357"/>
      <c r="AC93" s="356"/>
      <c r="AD93" s="357"/>
      <c r="AE93" s="356"/>
      <c r="AF93" s="357"/>
      <c r="AG93" s="356"/>
      <c r="AI93" s="1"/>
      <c r="AJ93" s="15"/>
      <c r="AL93" s="1" t="n">
        <f aca="false">[4]Curves!$A99</f>
        <v>39692</v>
      </c>
      <c r="AM93" s="2" t="n">
        <f aca="false">[4]Curves!$E99</f>
        <v>3.87</v>
      </c>
      <c r="AN93" s="2" t="n">
        <f aca="false">AR93+0.1</f>
        <v>0.415</v>
      </c>
      <c r="AO93" s="2" t="n">
        <f aca="false">AM93+AN93</f>
        <v>4.285</v>
      </c>
      <c r="AP93" s="2" t="n">
        <f aca="false">[4]Curves!$J99</f>
        <v>0.13</v>
      </c>
      <c r="AQ93" s="2" t="n">
        <f aca="false">AM93+AP93</f>
        <v>4</v>
      </c>
      <c r="AR93" s="2" t="n">
        <f aca="false">[4]Curves!$K99</f>
        <v>0.315</v>
      </c>
      <c r="AS93" s="2" t="n">
        <f aca="false">AM93+AR93</f>
        <v>4.185</v>
      </c>
      <c r="AT93" s="2" t="n">
        <f aca="false">[4]Curves!$G99</f>
        <v>0.36</v>
      </c>
      <c r="AU93" s="2" t="n">
        <f aca="false">AM93+AT93</f>
        <v>4.23</v>
      </c>
    </row>
    <row r="94" customFormat="false" ht="12.75" hidden="false" customHeight="false" outlineLevel="0" collapsed="false">
      <c r="A94" s="1" t="n">
        <f aca="false">[5]Tregion!$A94</f>
        <v>38899</v>
      </c>
      <c r="B94" s="355" t="n">
        <f aca="false">[5]Tregion!$C94</f>
        <v>49.21</v>
      </c>
      <c r="C94" s="356" t="n">
        <f aca="false">[6]Tregion!$C94</f>
        <v>49.54</v>
      </c>
      <c r="D94" s="355" t="n">
        <f aca="false">[7]Tregion!$C94</f>
        <v>45.14</v>
      </c>
      <c r="E94" s="356" t="n">
        <f aca="false">[8]Tregion!$C94</f>
        <v>48.37</v>
      </c>
      <c r="F94" s="355" t="n">
        <f aca="false">[9]Tregion!$C94</f>
        <v>51.04</v>
      </c>
      <c r="G94" s="356" t="n">
        <f aca="false">[10]Tbasis!$D93</f>
        <v>54.07</v>
      </c>
      <c r="H94" s="355"/>
      <c r="I94" s="356" t="n">
        <f aca="false">[11]Tregion!$C94</f>
        <v>27.75</v>
      </c>
      <c r="J94" s="355"/>
      <c r="K94" s="356"/>
      <c r="L94" s="355"/>
      <c r="M94" s="356"/>
      <c r="N94" s="355"/>
      <c r="O94" s="356"/>
      <c r="Q94" s="355"/>
      <c r="R94" s="356" t="n">
        <f aca="false">[12]Tregion!$C94</f>
        <v>39.2756810430185</v>
      </c>
      <c r="S94" s="357"/>
      <c r="T94" s="356"/>
      <c r="U94" s="358"/>
      <c r="V94" s="359"/>
      <c r="W94" s="358"/>
      <c r="X94" s="356"/>
      <c r="Y94" s="357"/>
      <c r="Z94" s="360"/>
      <c r="AB94" s="357"/>
      <c r="AC94" s="356"/>
      <c r="AD94" s="357"/>
      <c r="AE94" s="356"/>
      <c r="AF94" s="357"/>
      <c r="AG94" s="356"/>
      <c r="AI94" s="1"/>
      <c r="AJ94" s="15"/>
      <c r="AL94" s="1" t="n">
        <f aca="false">[4]Curves!$A100</f>
        <v>39722</v>
      </c>
      <c r="AM94" s="2" t="n">
        <f aca="false">[4]Curves!$E100</f>
        <v>3.705</v>
      </c>
      <c r="AN94" s="2" t="n">
        <f aca="false">AR94+0.1</f>
        <v>0.46</v>
      </c>
      <c r="AO94" s="2" t="n">
        <f aca="false">AM94+AN94</f>
        <v>4.165</v>
      </c>
      <c r="AP94" s="2" t="n">
        <f aca="false">[4]Curves!$J100</f>
        <v>0.13</v>
      </c>
      <c r="AQ94" s="2" t="n">
        <f aca="false">AM94+AP94</f>
        <v>3.835</v>
      </c>
      <c r="AR94" s="2" t="n">
        <f aca="false">[4]Curves!$K100</f>
        <v>0.36</v>
      </c>
      <c r="AS94" s="2" t="n">
        <f aca="false">AM94+AR94</f>
        <v>4.065</v>
      </c>
      <c r="AT94" s="2" t="n">
        <f aca="false">[4]Curves!$G100</f>
        <v>0.4</v>
      </c>
      <c r="AU94" s="2" t="n">
        <f aca="false">AM94+AT94</f>
        <v>4.105</v>
      </c>
    </row>
    <row r="95" customFormat="false" ht="12.75" hidden="false" customHeight="false" outlineLevel="0" collapsed="false">
      <c r="A95" s="1" t="n">
        <f aca="false">[5]Tregion!$A95</f>
        <v>38930</v>
      </c>
      <c r="B95" s="355" t="n">
        <f aca="false">[5]Tregion!$C95</f>
        <v>53.29</v>
      </c>
      <c r="C95" s="356" t="n">
        <f aca="false">[6]Tregion!$C95</f>
        <v>54.3</v>
      </c>
      <c r="D95" s="355" t="n">
        <f aca="false">[7]Tregion!$C95</f>
        <v>50.49</v>
      </c>
      <c r="E95" s="356" t="n">
        <f aca="false">[8]Tregion!$C95</f>
        <v>54.4</v>
      </c>
      <c r="F95" s="355" t="n">
        <f aca="false">[9]Tregion!$C95</f>
        <v>54.95</v>
      </c>
      <c r="G95" s="356" t="n">
        <f aca="false">[10]Tbasis!$D94</f>
        <v>59.37</v>
      </c>
      <c r="H95" s="355"/>
      <c r="I95" s="356" t="n">
        <f aca="false">[11]Tregion!$C95</f>
        <v>36.75</v>
      </c>
      <c r="J95" s="355"/>
      <c r="K95" s="356"/>
      <c r="L95" s="355"/>
      <c r="M95" s="356"/>
      <c r="N95" s="355"/>
      <c r="O95" s="356"/>
      <c r="Q95" s="355"/>
      <c r="R95" s="356" t="n">
        <f aca="false">[12]Tregion!$C95</f>
        <v>39.7724150547118</v>
      </c>
      <c r="S95" s="357"/>
      <c r="T95" s="356"/>
      <c r="U95" s="358"/>
      <c r="V95" s="359"/>
      <c r="W95" s="358"/>
      <c r="X95" s="356"/>
      <c r="Y95" s="357"/>
      <c r="Z95" s="360"/>
      <c r="AB95" s="357"/>
      <c r="AC95" s="356"/>
      <c r="AD95" s="357"/>
      <c r="AE95" s="356"/>
      <c r="AF95" s="357"/>
      <c r="AG95" s="356"/>
      <c r="AI95" s="1"/>
      <c r="AJ95" s="15"/>
      <c r="AL95" s="1" t="n">
        <f aca="false">[4]Curves!$A101</f>
        <v>39753</v>
      </c>
      <c r="AM95" s="2" t="n">
        <f aca="false">[4]Curves!$E101</f>
        <v>3.7</v>
      </c>
      <c r="AN95" s="2" t="n">
        <f aca="false">AR95+0.1</f>
        <v>0.56</v>
      </c>
      <c r="AO95" s="2" t="n">
        <f aca="false">AM95+AN95</f>
        <v>4.26</v>
      </c>
      <c r="AP95" s="2" t="n">
        <f aca="false">[4]Curves!$J101</f>
        <v>0.13</v>
      </c>
      <c r="AQ95" s="2" t="n">
        <f aca="false">AM95+AP95</f>
        <v>3.83</v>
      </c>
      <c r="AR95" s="2" t="n">
        <f aca="false">[4]Curves!$K101</f>
        <v>0.46</v>
      </c>
      <c r="AS95" s="2" t="n">
        <f aca="false">AM95+AR95</f>
        <v>4.16</v>
      </c>
      <c r="AT95" s="2" t="n">
        <f aca="false">[4]Curves!$G101</f>
        <v>0.73</v>
      </c>
      <c r="AU95" s="2" t="n">
        <f aca="false">AM95+AT95</f>
        <v>4.43</v>
      </c>
    </row>
    <row r="96" customFormat="false" ht="12.75" hidden="false" customHeight="false" outlineLevel="0" collapsed="false">
      <c r="A96" s="1" t="n">
        <f aca="false">[5]Tregion!$A96</f>
        <v>38961</v>
      </c>
      <c r="B96" s="355" t="n">
        <f aca="false">[5]Tregion!$C96</f>
        <v>45.44</v>
      </c>
      <c r="C96" s="356" t="n">
        <f aca="false">[6]Tregion!$C96</f>
        <v>47.86</v>
      </c>
      <c r="D96" s="355" t="n">
        <f aca="false">[7]Tregion!$C96</f>
        <v>44.14</v>
      </c>
      <c r="E96" s="356" t="n">
        <f aca="false">[8]Tregion!$C96</f>
        <v>51.05</v>
      </c>
      <c r="F96" s="355" t="n">
        <f aca="false">[9]Tregion!$C96</f>
        <v>46.82</v>
      </c>
      <c r="G96" s="356" t="n">
        <f aca="false">[10]Tbasis!$D95</f>
        <v>50.3</v>
      </c>
      <c r="H96" s="355"/>
      <c r="I96" s="356" t="n">
        <f aca="false">[11]Tregion!$C96</f>
        <v>23.5</v>
      </c>
      <c r="J96" s="355"/>
      <c r="K96" s="356"/>
      <c r="L96" s="355"/>
      <c r="M96" s="356"/>
      <c r="N96" s="355"/>
      <c r="O96" s="356"/>
      <c r="Q96" s="355"/>
      <c r="R96" s="356" t="n">
        <f aca="false">[12]Tregion!$C96</f>
        <v>39.7185026155138</v>
      </c>
      <c r="S96" s="357"/>
      <c r="T96" s="356"/>
      <c r="U96" s="358"/>
      <c r="V96" s="359"/>
      <c r="W96" s="358"/>
      <c r="X96" s="356"/>
      <c r="Y96" s="357"/>
      <c r="Z96" s="360"/>
      <c r="AB96" s="357"/>
      <c r="AC96" s="356"/>
      <c r="AD96" s="357"/>
      <c r="AE96" s="356"/>
      <c r="AF96" s="357"/>
      <c r="AG96" s="356"/>
      <c r="AI96" s="1"/>
      <c r="AJ96" s="15"/>
      <c r="AL96" s="1" t="n">
        <f aca="false">[4]Curves!$A102</f>
        <v>39783</v>
      </c>
      <c r="AM96" s="2" t="n">
        <f aca="false">[4]Curves!$E102</f>
        <v>3.738</v>
      </c>
      <c r="AN96" s="2" t="n">
        <f aca="false">AR96</f>
        <v>0.77</v>
      </c>
      <c r="AO96" s="2" t="n">
        <f aca="false">AM96+AN96</f>
        <v>4.508</v>
      </c>
      <c r="AP96" s="2" t="n">
        <f aca="false">[4]Curves!$J102</f>
        <v>0.13</v>
      </c>
      <c r="AQ96" s="2" t="n">
        <f aca="false">AM96+AP96</f>
        <v>3.868</v>
      </c>
      <c r="AR96" s="2" t="n">
        <f aca="false">[4]Curves!$K102</f>
        <v>0.77</v>
      </c>
      <c r="AS96" s="2" t="n">
        <f aca="false">AM96+AR96</f>
        <v>4.508</v>
      </c>
      <c r="AT96" s="2" t="n">
        <f aca="false">[4]Curves!$G102</f>
        <v>0.98</v>
      </c>
      <c r="AU96" s="2" t="n">
        <f aca="false">AM96+AT96</f>
        <v>4.718</v>
      </c>
    </row>
    <row r="97" customFormat="false" ht="12.75" hidden="false" customHeight="false" outlineLevel="0" collapsed="false">
      <c r="A97" s="1" t="n">
        <f aca="false">[5]Tregion!$A97</f>
        <v>38991</v>
      </c>
      <c r="B97" s="355" t="n">
        <f aca="false">[5]Tregion!$C97</f>
        <v>38.85</v>
      </c>
      <c r="C97" s="356" t="n">
        <f aca="false">[6]Tregion!$C97</f>
        <v>40.9</v>
      </c>
      <c r="D97" s="355" t="n">
        <f aca="false">[7]Tregion!$C97</f>
        <v>39.8</v>
      </c>
      <c r="E97" s="356" t="n">
        <f aca="false">[8]Tregion!$C97</f>
        <v>41.83</v>
      </c>
      <c r="F97" s="355" t="n">
        <f aca="false">[9]Tregion!$C97</f>
        <v>40.4</v>
      </c>
      <c r="G97" s="356" t="n">
        <f aca="false">[10]Tbasis!$D96</f>
        <v>41.42</v>
      </c>
      <c r="H97" s="355"/>
      <c r="I97" s="356" t="n">
        <f aca="false">[11]Tregion!$C97</f>
        <v>27.75</v>
      </c>
      <c r="J97" s="355"/>
      <c r="K97" s="356"/>
      <c r="L97" s="355"/>
      <c r="M97" s="356"/>
      <c r="N97" s="355"/>
      <c r="O97" s="356"/>
      <c r="Q97" s="355"/>
      <c r="R97" s="356" t="n">
        <f aca="false">[12]Tregion!$C97</f>
        <v>39.7396541167291</v>
      </c>
      <c r="S97" s="357"/>
      <c r="T97" s="356"/>
      <c r="U97" s="358"/>
      <c r="V97" s="359"/>
      <c r="W97" s="358"/>
      <c r="X97" s="356"/>
      <c r="Y97" s="357"/>
      <c r="Z97" s="360"/>
      <c r="AB97" s="357"/>
      <c r="AC97" s="356"/>
      <c r="AD97" s="357"/>
      <c r="AE97" s="356"/>
      <c r="AF97" s="357"/>
      <c r="AG97" s="356"/>
      <c r="AI97" s="1"/>
      <c r="AJ97" s="15"/>
      <c r="AL97" s="1" t="n">
        <f aca="false">[4]Curves!$A103</f>
        <v>39814</v>
      </c>
      <c r="AM97" s="2" t="n">
        <f aca="false">[4]Curves!$E103</f>
        <v>3.783</v>
      </c>
      <c r="AN97" s="2" t="n">
        <f aca="false">AR97</f>
        <v>1.04</v>
      </c>
      <c r="AO97" s="2" t="n">
        <f aca="false">AM97+AN97</f>
        <v>4.823</v>
      </c>
      <c r="AP97" s="2" t="n">
        <f aca="false">[4]Curves!$J103</f>
        <v>0.045</v>
      </c>
      <c r="AQ97" s="2" t="n">
        <f aca="false">AM97+AP97</f>
        <v>3.828</v>
      </c>
      <c r="AR97" s="2" t="n">
        <f aca="false">[4]Curves!$K103</f>
        <v>1.04</v>
      </c>
      <c r="AS97" s="2" t="n">
        <f aca="false">AM97+AR97</f>
        <v>4.823</v>
      </c>
      <c r="AT97" s="2" t="n">
        <f aca="false">[4]Curves!$G103</f>
        <v>1.6</v>
      </c>
      <c r="AU97" s="2" t="n">
        <f aca="false">AM97+AT97</f>
        <v>5.383</v>
      </c>
    </row>
    <row r="98" customFormat="false" ht="12.75" hidden="false" customHeight="false" outlineLevel="0" collapsed="false">
      <c r="A98" s="1" t="n">
        <f aca="false">[5]Tregion!$A98</f>
        <v>39022</v>
      </c>
      <c r="B98" s="355" t="n">
        <f aca="false">[5]Tregion!$C98</f>
        <v>37.91</v>
      </c>
      <c r="C98" s="356" t="n">
        <f aca="false">[6]Tregion!$C98</f>
        <v>38.2</v>
      </c>
      <c r="D98" s="355" t="n">
        <f aca="false">[7]Tregion!$C98</f>
        <v>37.13</v>
      </c>
      <c r="E98" s="356" t="n">
        <f aca="false">[8]Tregion!$C98</f>
        <v>39.58</v>
      </c>
      <c r="F98" s="355" t="n">
        <f aca="false">[9]Tregion!$C98</f>
        <v>40.56</v>
      </c>
      <c r="G98" s="356" t="n">
        <f aca="false">[10]Tbasis!$D97</f>
        <v>40.17</v>
      </c>
      <c r="H98" s="355"/>
      <c r="I98" s="356" t="n">
        <f aca="false">[11]Tregion!$C98</f>
        <v>23.75</v>
      </c>
      <c r="J98" s="355"/>
      <c r="K98" s="356"/>
      <c r="L98" s="355"/>
      <c r="M98" s="356"/>
      <c r="N98" s="355"/>
      <c r="O98" s="356"/>
      <c r="Q98" s="355"/>
      <c r="R98" s="356" t="n">
        <f aca="false">[12]Tregion!$C98</f>
        <v>42.5133749729643</v>
      </c>
      <c r="S98" s="357"/>
      <c r="T98" s="356"/>
      <c r="U98" s="358"/>
      <c r="V98" s="359"/>
      <c r="W98" s="358"/>
      <c r="X98" s="356"/>
      <c r="Y98" s="357"/>
      <c r="Z98" s="360"/>
      <c r="AB98" s="357"/>
      <c r="AC98" s="356"/>
      <c r="AD98" s="357"/>
      <c r="AE98" s="356"/>
      <c r="AF98" s="357"/>
      <c r="AG98" s="356"/>
      <c r="AI98" s="1"/>
      <c r="AJ98" s="15"/>
      <c r="AL98" s="1" t="n">
        <f aca="false">[4]Curves!$A104</f>
        <v>39845</v>
      </c>
      <c r="AM98" s="2" t="n">
        <f aca="false">[4]Curves!$E104</f>
        <v>3.821</v>
      </c>
      <c r="AN98" s="2" t="n">
        <f aca="false">AR98</f>
        <v>1.04</v>
      </c>
      <c r="AO98" s="2" t="n">
        <f aca="false">AM98+AN98</f>
        <v>4.861</v>
      </c>
      <c r="AP98" s="2" t="n">
        <f aca="false">[4]Curves!$J104</f>
        <v>0.045</v>
      </c>
      <c r="AQ98" s="2" t="n">
        <f aca="false">AM98+AP98</f>
        <v>3.866</v>
      </c>
      <c r="AR98" s="2" t="n">
        <f aca="false">[4]Curves!$K104</f>
        <v>1.04</v>
      </c>
      <c r="AS98" s="2" t="n">
        <f aca="false">AM98+AR98</f>
        <v>4.861</v>
      </c>
      <c r="AT98" s="2" t="n">
        <f aca="false">[4]Curves!$G104</f>
        <v>1.6</v>
      </c>
      <c r="AU98" s="2" t="n">
        <f aca="false">AM98+AT98</f>
        <v>5.421</v>
      </c>
    </row>
    <row r="99" customFormat="false" ht="12.75" hidden="false" customHeight="false" outlineLevel="0" collapsed="false">
      <c r="A99" s="1" t="n">
        <f aca="false">[5]Tregion!$A99</f>
        <v>39052</v>
      </c>
      <c r="B99" s="355" t="n">
        <f aca="false">[5]Tregion!$C99</f>
        <v>37.91</v>
      </c>
      <c r="C99" s="356" t="n">
        <f aca="false">[6]Tregion!$C99</f>
        <v>39.9</v>
      </c>
      <c r="D99" s="355" t="n">
        <f aca="false">[7]Tregion!$C99</f>
        <v>38.8</v>
      </c>
      <c r="E99" s="356" t="n">
        <f aca="false">[8]Tregion!$C99</f>
        <v>42.17</v>
      </c>
      <c r="F99" s="355" t="n">
        <f aca="false">[9]Tregion!$C99</f>
        <v>41.03</v>
      </c>
      <c r="G99" s="356" t="n">
        <f aca="false">[10]Tbasis!$D98</f>
        <v>40.02</v>
      </c>
      <c r="H99" s="355"/>
      <c r="I99" s="356" t="n">
        <f aca="false">[11]Tregion!$C99</f>
        <v>26.5</v>
      </c>
      <c r="J99" s="355"/>
      <c r="K99" s="356"/>
      <c r="L99" s="355"/>
      <c r="M99" s="356"/>
      <c r="N99" s="355"/>
      <c r="O99" s="356"/>
      <c r="Q99" s="355"/>
      <c r="R99" s="356" t="n">
        <f aca="false">[12]Tregion!$C99</f>
        <v>44.4260496504709</v>
      </c>
      <c r="S99" s="357"/>
      <c r="T99" s="356"/>
      <c r="U99" s="358"/>
      <c r="V99" s="359"/>
      <c r="W99" s="358"/>
      <c r="X99" s="356"/>
      <c r="Y99" s="357"/>
      <c r="Z99" s="360"/>
      <c r="AB99" s="357"/>
      <c r="AC99" s="356"/>
      <c r="AD99" s="357"/>
      <c r="AE99" s="356"/>
      <c r="AF99" s="357"/>
      <c r="AG99" s="356"/>
      <c r="AI99" s="1"/>
      <c r="AJ99" s="15"/>
      <c r="AL99" s="1" t="n">
        <f aca="false">[4]Curves!$A105</f>
        <v>39873</v>
      </c>
      <c r="AM99" s="2" t="n">
        <f aca="false">[4]Curves!$E105</f>
        <v>3.815</v>
      </c>
      <c r="AN99" s="2" t="n">
        <f aca="false">AR99</f>
        <v>0.54</v>
      </c>
      <c r="AO99" s="2" t="n">
        <f aca="false">AM99+AN99</f>
        <v>4.355</v>
      </c>
      <c r="AP99" s="2" t="n">
        <f aca="false">[4]Curves!$J105</f>
        <v>0.045</v>
      </c>
      <c r="AQ99" s="2" t="n">
        <f aca="false">AM99+AP99</f>
        <v>3.86</v>
      </c>
      <c r="AR99" s="2" t="n">
        <f aca="false">[4]Curves!$K105</f>
        <v>0.54</v>
      </c>
      <c r="AS99" s="2" t="n">
        <f aca="false">AM99+AR99</f>
        <v>4.355</v>
      </c>
      <c r="AT99" s="2" t="n">
        <f aca="false">[4]Curves!$G105</f>
        <v>0.72</v>
      </c>
      <c r="AU99" s="2" t="n">
        <f aca="false">AM99+AT99</f>
        <v>4.535</v>
      </c>
    </row>
    <row r="100" customFormat="false" ht="12.75" hidden="false" customHeight="false" outlineLevel="0" collapsed="false">
      <c r="A100" s="1" t="n">
        <f aca="false">[5]Tregion!$A100</f>
        <v>39083</v>
      </c>
      <c r="B100" s="355" t="n">
        <f aca="false">[5]Tregion!$C100</f>
        <v>38.47</v>
      </c>
      <c r="C100" s="356" t="n">
        <f aca="false">[6]Tregion!$C100</f>
        <v>42.46</v>
      </c>
      <c r="D100" s="355" t="n">
        <f aca="false">[7]Tregion!$C100</f>
        <v>40.58</v>
      </c>
      <c r="E100" s="356" t="n">
        <f aca="false">[8]Tregion!$C100</f>
        <v>42.47</v>
      </c>
      <c r="F100" s="355" t="n">
        <f aca="false">[9]Tregion!$C100</f>
        <v>41.74</v>
      </c>
      <c r="G100" s="356" t="n">
        <f aca="false">[10]Tbasis!$D99</f>
        <v>40.92</v>
      </c>
      <c r="H100" s="355"/>
      <c r="I100" s="356" t="n">
        <f aca="false">[11]Tregion!$C100</f>
        <v>28.85</v>
      </c>
      <c r="J100" s="355"/>
      <c r="K100" s="356"/>
      <c r="L100" s="355"/>
      <c r="M100" s="356"/>
      <c r="N100" s="355"/>
      <c r="O100" s="356"/>
      <c r="Q100" s="355"/>
      <c r="R100" s="356" t="n">
        <f aca="false">[12]Tregion!$C100</f>
        <v>45.5924044854758</v>
      </c>
      <c r="S100" s="357"/>
      <c r="T100" s="356"/>
      <c r="U100" s="358"/>
      <c r="V100" s="359"/>
      <c r="W100" s="358"/>
      <c r="X100" s="356"/>
      <c r="Y100" s="357"/>
      <c r="Z100" s="360"/>
      <c r="AB100" s="357"/>
      <c r="AC100" s="356"/>
      <c r="AD100" s="357"/>
      <c r="AE100" s="356"/>
      <c r="AF100" s="357"/>
      <c r="AG100" s="356"/>
      <c r="AI100" s="1"/>
      <c r="AJ100" s="15"/>
      <c r="AL100" s="1" t="n">
        <f aca="false">[4]Curves!$A106</f>
        <v>39904</v>
      </c>
      <c r="AM100" s="2" t="n">
        <f aca="false">[4]Curves!$E106</f>
        <v>3.815</v>
      </c>
      <c r="AN100" s="2" t="n">
        <f aca="false">AR100</f>
        <v>0.36</v>
      </c>
      <c r="AO100" s="2" t="n">
        <f aca="false">AM100+AN100</f>
        <v>4.175</v>
      </c>
      <c r="AP100" s="2" t="n">
        <f aca="false">[4]Curves!$J106</f>
        <v>0.045</v>
      </c>
      <c r="AQ100" s="2" t="n">
        <f aca="false">AM100+AP100</f>
        <v>3.86</v>
      </c>
      <c r="AR100" s="2" t="n">
        <f aca="false">[4]Curves!$K106</f>
        <v>0.36</v>
      </c>
      <c r="AS100" s="2" t="n">
        <f aca="false">AM100+AR100</f>
        <v>4.175</v>
      </c>
      <c r="AT100" s="2" t="n">
        <f aca="false">[4]Curves!$G106</f>
        <v>0.38</v>
      </c>
      <c r="AU100" s="2" t="n">
        <f aca="false">AM100+AT100</f>
        <v>4.195</v>
      </c>
    </row>
    <row r="101" customFormat="false" ht="12.75" hidden="false" customHeight="false" outlineLevel="0" collapsed="false">
      <c r="A101" s="1" t="n">
        <f aca="false">[5]Tregion!$A101</f>
        <v>39114</v>
      </c>
      <c r="B101" s="355" t="n">
        <f aca="false">[5]Tregion!$C101</f>
        <v>38.19</v>
      </c>
      <c r="C101" s="356" t="n">
        <f aca="false">[6]Tregion!$C101</f>
        <v>41.54</v>
      </c>
      <c r="D101" s="355" t="n">
        <f aca="false">[7]Tregion!$C101</f>
        <v>39.68</v>
      </c>
      <c r="E101" s="356" t="n">
        <f aca="false">[8]Tregion!$C101</f>
        <v>41.86</v>
      </c>
      <c r="F101" s="355" t="n">
        <f aca="false">[9]Tregion!$C101</f>
        <v>40.9</v>
      </c>
      <c r="G101" s="356" t="n">
        <f aca="false">[10]Tbasis!$D100</f>
        <v>40.64</v>
      </c>
      <c r="H101" s="355"/>
      <c r="I101" s="356" t="n">
        <f aca="false">[11]Tregion!$C101</f>
        <v>31.1</v>
      </c>
      <c r="J101" s="355"/>
      <c r="K101" s="356"/>
      <c r="L101" s="355"/>
      <c r="M101" s="356"/>
      <c r="N101" s="355"/>
      <c r="O101" s="356"/>
      <c r="Q101" s="355"/>
      <c r="R101" s="356" t="n">
        <f aca="false">[12]Tregion!$C101</f>
        <v>44.1539561104103</v>
      </c>
      <c r="S101" s="357"/>
      <c r="T101" s="356"/>
      <c r="U101" s="358"/>
      <c r="V101" s="359"/>
      <c r="W101" s="358"/>
      <c r="X101" s="356"/>
      <c r="Y101" s="357"/>
      <c r="Z101" s="360"/>
      <c r="AB101" s="357"/>
      <c r="AC101" s="356"/>
      <c r="AD101" s="357"/>
      <c r="AE101" s="356"/>
      <c r="AF101" s="357"/>
      <c r="AG101" s="356"/>
      <c r="AI101" s="1"/>
      <c r="AJ101" s="15"/>
      <c r="AL101" s="1" t="n">
        <f aca="false">[4]Curves!$A107</f>
        <v>39934</v>
      </c>
      <c r="AM101" s="2" t="n">
        <f aca="false">[4]Curves!$E107</f>
        <v>3.985</v>
      </c>
      <c r="AN101" s="2" t="n">
        <f aca="false">AR101</f>
        <v>0.325</v>
      </c>
      <c r="AO101" s="2" t="n">
        <f aca="false">AM101+AN101</f>
        <v>4.31</v>
      </c>
      <c r="AP101" s="2" t="n">
        <f aca="false">[4]Curves!$J107</f>
        <v>0.045</v>
      </c>
      <c r="AQ101" s="2" t="n">
        <f aca="false">AM101+AP101</f>
        <v>4.03</v>
      </c>
      <c r="AR101" s="2" t="n">
        <f aca="false">[4]Curves!$K107</f>
        <v>0.325</v>
      </c>
      <c r="AS101" s="2" t="n">
        <f aca="false">AM101+AR101</f>
        <v>4.31</v>
      </c>
      <c r="AT101" s="2" t="n">
        <f aca="false">[4]Curves!$G107</f>
        <v>0.33</v>
      </c>
      <c r="AU101" s="2" t="n">
        <f aca="false">AM101+AT101</f>
        <v>4.315</v>
      </c>
    </row>
    <row r="102" customFormat="false" ht="12.75" hidden="false" customHeight="false" outlineLevel="0" collapsed="false">
      <c r="A102" s="1" t="n">
        <f aca="false">[5]Tregion!$A102</f>
        <v>39142</v>
      </c>
      <c r="B102" s="355" t="n">
        <f aca="false">[5]Tregion!$C102</f>
        <v>38.19</v>
      </c>
      <c r="C102" s="356" t="n">
        <f aca="false">[6]Tregion!$C102</f>
        <v>38.89</v>
      </c>
      <c r="D102" s="355" t="n">
        <f aca="false">[7]Tregion!$C102</f>
        <v>36.96</v>
      </c>
      <c r="E102" s="356" t="n">
        <f aca="false">[8]Tregion!$C102</f>
        <v>40.65</v>
      </c>
      <c r="F102" s="355" t="n">
        <f aca="false">[9]Tregion!$C102</f>
        <v>40.05</v>
      </c>
      <c r="G102" s="356" t="n">
        <f aca="false">[10]Tbasis!$D101</f>
        <v>40.64</v>
      </c>
      <c r="H102" s="355"/>
      <c r="I102" s="356" t="n">
        <f aca="false">[11]Tregion!$C102</f>
        <v>28.1</v>
      </c>
      <c r="J102" s="355"/>
      <c r="K102" s="356"/>
      <c r="L102" s="355"/>
      <c r="M102" s="356"/>
      <c r="N102" s="355"/>
      <c r="O102" s="356"/>
      <c r="Q102" s="355"/>
      <c r="R102" s="356" t="n">
        <f aca="false">[12]Tregion!$C102</f>
        <v>42.3128826413468</v>
      </c>
      <c r="S102" s="357"/>
      <c r="T102" s="356"/>
      <c r="U102" s="358"/>
      <c r="V102" s="359"/>
      <c r="W102" s="358"/>
      <c r="X102" s="356"/>
      <c r="Y102" s="357"/>
      <c r="Z102" s="360"/>
      <c r="AB102" s="357"/>
      <c r="AC102" s="356"/>
      <c r="AD102" s="357"/>
      <c r="AE102" s="356"/>
      <c r="AF102" s="357"/>
      <c r="AG102" s="356"/>
      <c r="AI102" s="1"/>
      <c r="AJ102" s="15"/>
      <c r="AL102" s="1" t="n">
        <f aca="false">[4]Curves!$A108</f>
        <v>39965</v>
      </c>
      <c r="AM102" s="2" t="n">
        <f aca="false">[4]Curves!$E108</f>
        <v>4.137</v>
      </c>
      <c r="AN102" s="2" t="n">
        <f aca="false">AR102</f>
        <v>0.335</v>
      </c>
      <c r="AO102" s="2" t="n">
        <f aca="false">AM102+AN102</f>
        <v>4.472</v>
      </c>
      <c r="AP102" s="2" t="n">
        <f aca="false">[4]Curves!$J108</f>
        <v>0.045</v>
      </c>
      <c r="AQ102" s="2" t="n">
        <f aca="false">AM102+AP102</f>
        <v>4.182</v>
      </c>
      <c r="AR102" s="2" t="n">
        <f aca="false">[4]Curves!$K108</f>
        <v>0.335</v>
      </c>
      <c r="AS102" s="2" t="n">
        <f aca="false">AM102+AR102</f>
        <v>4.472</v>
      </c>
      <c r="AT102" s="2" t="n">
        <f aca="false">[4]Curves!$G108</f>
        <v>0.37</v>
      </c>
      <c r="AU102" s="2" t="n">
        <f aca="false">AM102+AT102</f>
        <v>4.507</v>
      </c>
    </row>
    <row r="103" customFormat="false" ht="12.75" hidden="false" customHeight="false" outlineLevel="0" collapsed="false">
      <c r="A103" s="1" t="n">
        <f aca="false">[5]Tregion!$A103</f>
        <v>39173</v>
      </c>
      <c r="B103" s="355" t="n">
        <f aca="false">[5]Tregion!$C103</f>
        <v>37.91</v>
      </c>
      <c r="C103" s="356" t="n">
        <f aca="false">[6]Tregion!$C103</f>
        <v>39.05</v>
      </c>
      <c r="D103" s="355" t="n">
        <f aca="false">[7]Tregion!$C103</f>
        <v>35.15</v>
      </c>
      <c r="E103" s="356" t="n">
        <f aca="false">[8]Tregion!$C103</f>
        <v>39.43</v>
      </c>
      <c r="F103" s="355" t="n">
        <f aca="false">[9]Tregion!$C103</f>
        <v>39.77</v>
      </c>
      <c r="G103" s="356" t="n">
        <f aca="false">[10]Tbasis!$D102</f>
        <v>40.37</v>
      </c>
      <c r="H103" s="355"/>
      <c r="I103" s="356" t="n">
        <f aca="false">[11]Tregion!$C103</f>
        <v>35.1</v>
      </c>
      <c r="J103" s="355"/>
      <c r="K103" s="356"/>
      <c r="L103" s="355"/>
      <c r="M103" s="356"/>
      <c r="N103" s="355"/>
      <c r="O103" s="356"/>
      <c r="Q103" s="355"/>
      <c r="R103" s="356" t="n">
        <f aca="false">[12]Tregion!$C103</f>
        <v>39.5551767995374</v>
      </c>
      <c r="S103" s="357"/>
      <c r="T103" s="356"/>
      <c r="U103" s="358"/>
      <c r="V103" s="359"/>
      <c r="W103" s="358"/>
      <c r="X103" s="356"/>
      <c r="Y103" s="357"/>
      <c r="Z103" s="360"/>
      <c r="AB103" s="357"/>
      <c r="AC103" s="356"/>
      <c r="AD103" s="357"/>
      <c r="AE103" s="356"/>
      <c r="AF103" s="357"/>
      <c r="AG103" s="356"/>
      <c r="AI103" s="1"/>
      <c r="AJ103" s="15"/>
      <c r="AL103" s="1" t="n">
        <f aca="false">[4]Curves!$A109</f>
        <v>39995</v>
      </c>
      <c r="AM103" s="2" t="n">
        <f aca="false">[4]Curves!$E109</f>
        <v>4.2345</v>
      </c>
      <c r="AN103" s="2" t="n">
        <f aca="false">AR103+0.1</f>
        <v>0.45</v>
      </c>
      <c r="AO103" s="2" t="n">
        <f aca="false">AM103+AN103</f>
        <v>4.6845</v>
      </c>
      <c r="AP103" s="2" t="n">
        <f aca="false">[4]Curves!$J109</f>
        <v>0.045</v>
      </c>
      <c r="AQ103" s="2" t="n">
        <f aca="false">AM103+AP103</f>
        <v>4.2795</v>
      </c>
      <c r="AR103" s="2" t="n">
        <f aca="false">[4]Curves!$K109</f>
        <v>0.35</v>
      </c>
      <c r="AS103" s="2" t="n">
        <f aca="false">AM103+AR103</f>
        <v>4.5845</v>
      </c>
      <c r="AT103" s="2" t="n">
        <f aca="false">[4]Curves!$G109</f>
        <v>0.41</v>
      </c>
      <c r="AU103" s="2" t="n">
        <f aca="false">AM103+AT103</f>
        <v>4.6445</v>
      </c>
    </row>
    <row r="104" customFormat="false" ht="12.75" hidden="false" customHeight="false" outlineLevel="0" collapsed="false">
      <c r="A104" s="1" t="n">
        <f aca="false">[5]Tregion!$A104</f>
        <v>39203</v>
      </c>
      <c r="B104" s="355" t="n">
        <f aca="false">[5]Tregion!$C104</f>
        <v>37.91</v>
      </c>
      <c r="C104" s="356" t="n">
        <f aca="false">[6]Tregion!$C104</f>
        <v>36.88</v>
      </c>
      <c r="D104" s="355" t="n">
        <f aca="false">[7]Tregion!$C104</f>
        <v>33.03</v>
      </c>
      <c r="E104" s="356" t="n">
        <f aca="false">[8]Tregion!$C104</f>
        <v>39.43</v>
      </c>
      <c r="F104" s="355" t="n">
        <f aca="false">[9]Tregion!$C104</f>
        <v>40.05</v>
      </c>
      <c r="G104" s="356" t="n">
        <f aca="false">[10]Tbasis!$D103</f>
        <v>40.36</v>
      </c>
      <c r="H104" s="355"/>
      <c r="I104" s="356" t="n">
        <f aca="false">[11]Tregion!$C104</f>
        <v>35.1</v>
      </c>
      <c r="J104" s="355"/>
      <c r="K104" s="356"/>
      <c r="L104" s="355"/>
      <c r="M104" s="356"/>
      <c r="N104" s="355"/>
      <c r="O104" s="356"/>
      <c r="Q104" s="355"/>
      <c r="R104" s="356" t="n">
        <f aca="false">[12]Tregion!$C104</f>
        <v>39.4967724946208</v>
      </c>
      <c r="S104" s="357"/>
      <c r="T104" s="356"/>
      <c r="U104" s="358"/>
      <c r="V104" s="359"/>
      <c r="W104" s="358"/>
      <c r="X104" s="356"/>
      <c r="Y104" s="357"/>
      <c r="Z104" s="360"/>
      <c r="AB104" s="357"/>
      <c r="AC104" s="356"/>
      <c r="AD104" s="357"/>
      <c r="AE104" s="356"/>
      <c r="AF104" s="357"/>
      <c r="AG104" s="356"/>
      <c r="AI104" s="1"/>
      <c r="AJ104" s="15"/>
      <c r="AL104" s="1" t="n">
        <f aca="false">[4]Curves!$A110</f>
        <v>40026</v>
      </c>
      <c r="AM104" s="2" t="n">
        <f aca="false">[4]Curves!$E110</f>
        <v>4.1195</v>
      </c>
      <c r="AN104" s="2" t="n">
        <f aca="false">AR104+0.1</f>
        <v>0.45</v>
      </c>
      <c r="AO104" s="2" t="n">
        <f aca="false">AM104+AN104</f>
        <v>4.5695</v>
      </c>
      <c r="AP104" s="2" t="n">
        <f aca="false">[4]Curves!$J110</f>
        <v>0.13</v>
      </c>
      <c r="AQ104" s="2" t="n">
        <f aca="false">AM104+AP104</f>
        <v>4.2495</v>
      </c>
      <c r="AR104" s="2" t="n">
        <f aca="false">[4]Curves!$K110</f>
        <v>0.35</v>
      </c>
      <c r="AS104" s="2" t="n">
        <f aca="false">AM104+AR104</f>
        <v>4.4695</v>
      </c>
      <c r="AT104" s="2" t="n">
        <f aca="false">[4]Curves!$G110</f>
        <v>0.41</v>
      </c>
      <c r="AU104" s="2" t="n">
        <f aca="false">AM104+AT104</f>
        <v>4.5295</v>
      </c>
    </row>
    <row r="105" customFormat="false" ht="12.75" hidden="false" customHeight="false" outlineLevel="0" collapsed="false">
      <c r="A105" s="1" t="n">
        <f aca="false">[5]Tregion!$A105</f>
        <v>39234</v>
      </c>
      <c r="B105" s="355" t="n">
        <f aca="false">[5]Tregion!$C105</f>
        <v>40.47</v>
      </c>
      <c r="C105" s="356" t="n">
        <f aca="false">[6]Tregion!$C105</f>
        <v>37.66</v>
      </c>
      <c r="D105" s="355" t="n">
        <f aca="false">[7]Tregion!$C105</f>
        <v>33.79</v>
      </c>
      <c r="E105" s="356" t="n">
        <f aca="false">[8]Tregion!$C105</f>
        <v>42.17</v>
      </c>
      <c r="F105" s="355" t="n">
        <f aca="false">[9]Tregion!$C105</f>
        <v>42.6</v>
      </c>
      <c r="G105" s="356" t="n">
        <f aca="false">[10]Tbasis!$D104</f>
        <v>44.31</v>
      </c>
      <c r="H105" s="355"/>
      <c r="I105" s="356" t="n">
        <f aca="false">[11]Tregion!$C105</f>
        <v>41.1</v>
      </c>
      <c r="J105" s="355"/>
      <c r="K105" s="356"/>
      <c r="L105" s="355"/>
      <c r="M105" s="356"/>
      <c r="N105" s="355"/>
      <c r="O105" s="356"/>
      <c r="Q105" s="355"/>
      <c r="R105" s="356" t="n">
        <f aca="false">[12]Tregion!$C105</f>
        <v>39.9785566442186</v>
      </c>
      <c r="S105" s="357"/>
      <c r="T105" s="356"/>
      <c r="U105" s="358"/>
      <c r="V105" s="359"/>
      <c r="W105" s="358"/>
      <c r="X105" s="356"/>
      <c r="Y105" s="357"/>
      <c r="Z105" s="360"/>
      <c r="AB105" s="357"/>
      <c r="AC105" s="356"/>
      <c r="AD105" s="357"/>
      <c r="AE105" s="356"/>
      <c r="AF105" s="357"/>
      <c r="AG105" s="356"/>
      <c r="AI105" s="1"/>
      <c r="AJ105" s="15"/>
      <c r="AL105" s="1" t="n">
        <f aca="false">[4]Curves!$A111</f>
        <v>40057</v>
      </c>
      <c r="AM105" s="2" t="n">
        <f aca="false">[4]Curves!$E111</f>
        <v>3.9725</v>
      </c>
      <c r="AN105" s="2" t="n">
        <f aca="false">AR105+0.1</f>
        <v>0.415</v>
      </c>
      <c r="AO105" s="2" t="n">
        <f aca="false">AM105+AN105</f>
        <v>4.3875</v>
      </c>
      <c r="AP105" s="2" t="n">
        <f aca="false">[4]Curves!$J111</f>
        <v>0.13</v>
      </c>
      <c r="AQ105" s="2" t="n">
        <f aca="false">AM105+AP105</f>
        <v>4.1025</v>
      </c>
      <c r="AR105" s="2" t="n">
        <f aca="false">[4]Curves!$K111</f>
        <v>0.315</v>
      </c>
      <c r="AS105" s="2" t="n">
        <f aca="false">AM105+AR105</f>
        <v>4.2875</v>
      </c>
      <c r="AT105" s="2" t="n">
        <f aca="false">[4]Curves!$G111</f>
        <v>0.36</v>
      </c>
      <c r="AU105" s="2" t="n">
        <f aca="false">AM105+AT105</f>
        <v>4.3325</v>
      </c>
    </row>
    <row r="106" customFormat="false" ht="12.75" hidden="false" customHeight="false" outlineLevel="0" collapsed="false">
      <c r="A106" s="1" t="n">
        <f aca="false">[5]Tregion!$A106</f>
        <v>39264</v>
      </c>
      <c r="B106" s="355" t="n">
        <f aca="false">[5]Tregion!$C106</f>
        <v>48.73</v>
      </c>
      <c r="C106" s="356" t="n">
        <f aca="false">[6]Tregion!$C106</f>
        <v>49.86</v>
      </c>
      <c r="D106" s="355" t="n">
        <f aca="false">[7]Tregion!$C106</f>
        <v>44.84</v>
      </c>
      <c r="E106" s="356" t="n">
        <f aca="false">[8]Tregion!$C106</f>
        <v>48.26</v>
      </c>
      <c r="F106" s="355" t="n">
        <f aca="false">[9]Tregion!$C106</f>
        <v>50.53</v>
      </c>
      <c r="G106" s="356" t="n">
        <f aca="false">[10]Tbasis!$D105</f>
        <v>53.37</v>
      </c>
      <c r="H106" s="355"/>
      <c r="I106" s="356" t="n">
        <f aca="false">[11]Tregion!$C106</f>
        <v>48.1</v>
      </c>
      <c r="J106" s="355"/>
      <c r="K106" s="356"/>
      <c r="L106" s="355"/>
      <c r="M106" s="356"/>
      <c r="N106" s="355"/>
      <c r="O106" s="356"/>
      <c r="Q106" s="355"/>
      <c r="R106" s="356" t="n">
        <f aca="false">[12]Tregion!$C106</f>
        <v>40.5482063597684</v>
      </c>
      <c r="S106" s="357"/>
      <c r="T106" s="356"/>
      <c r="U106" s="358"/>
      <c r="V106" s="359"/>
      <c r="W106" s="358"/>
      <c r="X106" s="356"/>
      <c r="Y106" s="357"/>
      <c r="Z106" s="360"/>
      <c r="AB106" s="357"/>
      <c r="AC106" s="356"/>
      <c r="AD106" s="357"/>
      <c r="AE106" s="356"/>
      <c r="AF106" s="357"/>
      <c r="AG106" s="356"/>
      <c r="AI106" s="1"/>
      <c r="AJ106" s="15"/>
      <c r="AL106" s="1" t="n">
        <f aca="false">[4]Curves!$A112</f>
        <v>40087</v>
      </c>
      <c r="AM106" s="2" t="n">
        <f aca="false">[4]Curves!$E112</f>
        <v>3.8075</v>
      </c>
      <c r="AN106" s="2" t="n">
        <f aca="false">AR106+0.1</f>
        <v>0.46</v>
      </c>
      <c r="AO106" s="2" t="n">
        <f aca="false">AM106+AN106</f>
        <v>4.2675</v>
      </c>
      <c r="AP106" s="2" t="n">
        <f aca="false">[4]Curves!$J112</f>
        <v>0.13</v>
      </c>
      <c r="AQ106" s="2" t="n">
        <f aca="false">AM106+AP106</f>
        <v>3.9375</v>
      </c>
      <c r="AR106" s="2" t="n">
        <f aca="false">[4]Curves!$K112</f>
        <v>0.36</v>
      </c>
      <c r="AS106" s="2" t="n">
        <f aca="false">AM106+AR106</f>
        <v>4.1675</v>
      </c>
      <c r="AT106" s="2" t="n">
        <f aca="false">[4]Curves!$G112</f>
        <v>0.4</v>
      </c>
      <c r="AU106" s="2" t="n">
        <f aca="false">AM106+AT106</f>
        <v>4.2075</v>
      </c>
    </row>
    <row r="107" customFormat="false" ht="12.75" hidden="false" customHeight="false" outlineLevel="0" collapsed="false">
      <c r="A107" s="1" t="n">
        <f aca="false">[5]Tregion!$A107</f>
        <v>39295</v>
      </c>
      <c r="B107" s="355" t="n">
        <f aca="false">[5]Tregion!$C107</f>
        <v>52.43</v>
      </c>
      <c r="C107" s="356" t="n">
        <f aca="false">[6]Tregion!$C107</f>
        <v>54.25</v>
      </c>
      <c r="D107" s="355" t="n">
        <f aca="false">[7]Tregion!$C107</f>
        <v>49.69</v>
      </c>
      <c r="E107" s="356" t="n">
        <f aca="false">[8]Tregion!$C107</f>
        <v>53.73</v>
      </c>
      <c r="F107" s="355" t="n">
        <f aca="false">[9]Tregion!$C107</f>
        <v>54.08</v>
      </c>
      <c r="G107" s="356" t="n">
        <f aca="false">[10]Tbasis!$D106</f>
        <v>58.17</v>
      </c>
      <c r="H107" s="355"/>
      <c r="I107" s="356" t="n">
        <f aca="false">[11]Tregion!$C107</f>
        <v>57.1</v>
      </c>
      <c r="J107" s="355"/>
      <c r="K107" s="356"/>
      <c r="L107" s="355"/>
      <c r="M107" s="356"/>
      <c r="N107" s="355"/>
      <c r="O107" s="356"/>
      <c r="Q107" s="355"/>
      <c r="R107" s="356" t="n">
        <f aca="false">[12]Tregion!$C107</f>
        <v>41.0301652208137</v>
      </c>
      <c r="S107" s="357"/>
      <c r="T107" s="356"/>
      <c r="U107" s="358"/>
      <c r="V107" s="359"/>
      <c r="W107" s="358"/>
      <c r="X107" s="356"/>
      <c r="Y107" s="357"/>
      <c r="Z107" s="360"/>
      <c r="AB107" s="357"/>
      <c r="AC107" s="356"/>
      <c r="AD107" s="357"/>
      <c r="AE107" s="356"/>
      <c r="AF107" s="357"/>
      <c r="AG107" s="356"/>
      <c r="AI107" s="1"/>
      <c r="AJ107" s="15"/>
      <c r="AL107" s="1" t="n">
        <f aca="false">[4]Curves!$A113</f>
        <v>40118</v>
      </c>
      <c r="AM107" s="2" t="n">
        <f aca="false">[4]Curves!$E113</f>
        <v>3.8025</v>
      </c>
      <c r="AN107" s="2" t="n">
        <f aca="false">AR107+0.1</f>
        <v>0.56</v>
      </c>
      <c r="AO107" s="2" t="n">
        <f aca="false">AM107+AN107</f>
        <v>4.3625</v>
      </c>
      <c r="AP107" s="2" t="n">
        <f aca="false">[4]Curves!$J113</f>
        <v>0.13</v>
      </c>
      <c r="AQ107" s="2" t="n">
        <f aca="false">AM107+AP107</f>
        <v>3.9325</v>
      </c>
      <c r="AR107" s="2" t="n">
        <f aca="false">[4]Curves!$K113</f>
        <v>0.46</v>
      </c>
      <c r="AS107" s="2" t="n">
        <f aca="false">AM107+AR107</f>
        <v>4.2625</v>
      </c>
      <c r="AT107" s="2" t="n">
        <f aca="false">[4]Curves!$G113</f>
        <v>0.73</v>
      </c>
      <c r="AU107" s="2" t="n">
        <f aca="false">AM107+AT107</f>
        <v>4.5325</v>
      </c>
    </row>
    <row r="108" customFormat="false" ht="12.75" hidden="false" customHeight="false" outlineLevel="0" collapsed="false">
      <c r="A108" s="1" t="n">
        <f aca="false">[5]Tregion!$A108</f>
        <v>39326</v>
      </c>
      <c r="B108" s="355" t="n">
        <f aca="false">[5]Tregion!$C108</f>
        <v>45.32</v>
      </c>
      <c r="C108" s="356" t="n">
        <f aca="false">[6]Tregion!$C108</f>
        <v>48.32</v>
      </c>
      <c r="D108" s="355" t="n">
        <f aca="false">[7]Tregion!$C108</f>
        <v>43.94</v>
      </c>
      <c r="E108" s="356" t="n">
        <f aca="false">[8]Tregion!$C108</f>
        <v>50.69</v>
      </c>
      <c r="F108" s="355" t="n">
        <f aca="false">[9]Tregion!$C108</f>
        <v>46.71</v>
      </c>
      <c r="G108" s="356" t="n">
        <f aca="false">[10]Tbasis!$D107</f>
        <v>49.96</v>
      </c>
      <c r="H108" s="355"/>
      <c r="I108" s="356" t="n">
        <f aca="false">[11]Tregion!$C108</f>
        <v>39.85</v>
      </c>
      <c r="J108" s="355"/>
      <c r="K108" s="356"/>
      <c r="L108" s="355"/>
      <c r="M108" s="356"/>
      <c r="N108" s="355"/>
      <c r="O108" s="356"/>
      <c r="Q108" s="355"/>
      <c r="R108" s="356" t="n">
        <f aca="false">[12]Tregion!$C108</f>
        <v>40.9593795597152</v>
      </c>
      <c r="S108" s="357"/>
      <c r="T108" s="356"/>
      <c r="U108" s="358"/>
      <c r="V108" s="359"/>
      <c r="W108" s="358"/>
      <c r="X108" s="356"/>
      <c r="Y108" s="357"/>
      <c r="Z108" s="360"/>
      <c r="AB108" s="357"/>
      <c r="AC108" s="356"/>
      <c r="AD108" s="357"/>
      <c r="AE108" s="356"/>
      <c r="AF108" s="357"/>
      <c r="AG108" s="356"/>
      <c r="AI108" s="1"/>
      <c r="AJ108" s="15"/>
      <c r="AL108" s="1" t="n">
        <f aca="false">[4]Curves!$A114</f>
        <v>40148</v>
      </c>
      <c r="AM108" s="2" t="n">
        <f aca="false">[4]Curves!$E114</f>
        <v>3.8405</v>
      </c>
      <c r="AN108" s="2" t="n">
        <f aca="false">AR108</f>
        <v>0.77</v>
      </c>
      <c r="AO108" s="2" t="n">
        <f aca="false">AM108+AN108</f>
        <v>4.6105</v>
      </c>
      <c r="AP108" s="2" t="n">
        <f aca="false">[4]Curves!$J114</f>
        <v>0.13</v>
      </c>
      <c r="AQ108" s="2" t="n">
        <f aca="false">AM108+AP108</f>
        <v>3.9705</v>
      </c>
      <c r="AR108" s="2" t="n">
        <f aca="false">[4]Curves!$K114</f>
        <v>0.77</v>
      </c>
      <c r="AS108" s="2" t="n">
        <f aca="false">AM108+AR108</f>
        <v>4.6105</v>
      </c>
      <c r="AT108" s="2" t="n">
        <f aca="false">[4]Curves!$G114</f>
        <v>0.98</v>
      </c>
      <c r="AU108" s="2" t="n">
        <f aca="false">AM108+AT108</f>
        <v>4.8205</v>
      </c>
    </row>
    <row r="109" customFormat="false" ht="12.75" hidden="false" customHeight="false" outlineLevel="0" collapsed="false">
      <c r="A109" s="1" t="n">
        <f aca="false">[5]Tregion!$A109</f>
        <v>39356</v>
      </c>
      <c r="B109" s="355" t="n">
        <f aca="false">[5]Tregion!$C109</f>
        <v>39.34</v>
      </c>
      <c r="C109" s="356" t="n">
        <f aca="false">[6]Tregion!$C109</f>
        <v>41.92</v>
      </c>
      <c r="D109" s="355" t="n">
        <f aca="false">[7]Tregion!$C109</f>
        <v>40.01</v>
      </c>
      <c r="E109" s="356" t="n">
        <f aca="false">[8]Tregion!$C109</f>
        <v>42.33</v>
      </c>
      <c r="F109" s="355" t="n">
        <f aca="false">[9]Tregion!$C109</f>
        <v>40.91</v>
      </c>
      <c r="G109" s="356" t="n">
        <f aca="false">[10]Tbasis!$D108</f>
        <v>41.92</v>
      </c>
      <c r="H109" s="355"/>
      <c r="I109" s="356" t="n">
        <f aca="false">[11]Tregion!$C109</f>
        <v>40.1</v>
      </c>
      <c r="J109" s="355"/>
      <c r="K109" s="356"/>
      <c r="L109" s="355"/>
      <c r="M109" s="356"/>
      <c r="N109" s="355"/>
      <c r="O109" s="356"/>
      <c r="Q109" s="355"/>
      <c r="R109" s="356" t="n">
        <f aca="false">[12]Tregion!$C109</f>
        <v>40.9637981105994</v>
      </c>
      <c r="S109" s="357"/>
      <c r="T109" s="356"/>
      <c r="U109" s="358"/>
      <c r="V109" s="359"/>
      <c r="W109" s="358"/>
      <c r="X109" s="356"/>
      <c r="Y109" s="357"/>
      <c r="Z109" s="360"/>
      <c r="AB109" s="357"/>
      <c r="AC109" s="356"/>
      <c r="AD109" s="357"/>
      <c r="AE109" s="356"/>
      <c r="AF109" s="357"/>
      <c r="AG109" s="356"/>
      <c r="AI109" s="1"/>
      <c r="AJ109" s="15"/>
      <c r="AL109" s="1" t="n">
        <f aca="false">[4]Curves!$A115</f>
        <v>40179</v>
      </c>
      <c r="AM109" s="2" t="n">
        <f aca="false">[4]Curves!$E115</f>
        <v>3.8855</v>
      </c>
      <c r="AN109" s="2" t="n">
        <f aca="false">AR109</f>
        <v>1.04</v>
      </c>
      <c r="AO109" s="2" t="n">
        <f aca="false">AM109+AN109</f>
        <v>4.9255</v>
      </c>
      <c r="AP109" s="2" t="n">
        <f aca="false">[4]Curves!$J115</f>
        <v>0.045</v>
      </c>
      <c r="AQ109" s="2" t="n">
        <f aca="false">AM109+AP109</f>
        <v>3.9305</v>
      </c>
      <c r="AR109" s="2" t="n">
        <f aca="false">[4]Curves!$K115</f>
        <v>1.04</v>
      </c>
      <c r="AS109" s="2" t="n">
        <f aca="false">AM109+AR109</f>
        <v>4.9255</v>
      </c>
      <c r="AT109" s="2" t="n">
        <f aca="false">[4]Curves!$G115</f>
        <v>1.6</v>
      </c>
      <c r="AU109" s="2" t="n">
        <f aca="false">AM109+AT109</f>
        <v>5.4855</v>
      </c>
    </row>
    <row r="110" customFormat="false" ht="12.75" hidden="false" customHeight="false" outlineLevel="0" collapsed="false">
      <c r="A110" s="1" t="n">
        <f aca="false">[5]Tregion!$A110</f>
        <v>39387</v>
      </c>
      <c r="B110" s="355" t="n">
        <f aca="false">[5]Tregion!$C110</f>
        <v>38.49</v>
      </c>
      <c r="C110" s="356" t="n">
        <f aca="false">[6]Tregion!$C110</f>
        <v>39.43</v>
      </c>
      <c r="D110" s="355" t="n">
        <f aca="false">[7]Tregion!$C110</f>
        <v>37.6</v>
      </c>
      <c r="E110" s="356" t="n">
        <f aca="false">[8]Tregion!$C110</f>
        <v>40.17</v>
      </c>
      <c r="F110" s="355" t="n">
        <f aca="false">[9]Tregion!$C110</f>
        <v>41.05</v>
      </c>
      <c r="G110" s="356" t="n">
        <f aca="false">[10]Tbasis!$D109</f>
        <v>40.8</v>
      </c>
      <c r="H110" s="355"/>
      <c r="I110" s="356" t="n">
        <f aca="false">[11]Tregion!$C110</f>
        <v>36.1</v>
      </c>
      <c r="J110" s="355"/>
      <c r="K110" s="356"/>
      <c r="L110" s="355"/>
      <c r="M110" s="356"/>
      <c r="N110" s="355"/>
      <c r="O110" s="356"/>
      <c r="Q110" s="355"/>
      <c r="R110" s="356" t="n">
        <f aca="false">[12]Tregion!$C110</f>
        <v>43.6702381582107</v>
      </c>
      <c r="S110" s="357"/>
      <c r="T110" s="356"/>
      <c r="U110" s="358"/>
      <c r="V110" s="359"/>
      <c r="W110" s="358"/>
      <c r="X110" s="356"/>
      <c r="Y110" s="357"/>
      <c r="Z110" s="360"/>
      <c r="AB110" s="357"/>
      <c r="AC110" s="356"/>
      <c r="AD110" s="357"/>
      <c r="AE110" s="356"/>
      <c r="AF110" s="357"/>
      <c r="AG110" s="356"/>
      <c r="AI110" s="1"/>
      <c r="AJ110" s="15"/>
      <c r="AL110" s="1" t="n">
        <f aca="false">[4]Curves!$A116</f>
        <v>40210</v>
      </c>
      <c r="AM110" s="2" t="n">
        <f aca="false">[4]Curves!$E116</f>
        <v>3.9235</v>
      </c>
      <c r="AN110" s="2" t="n">
        <f aca="false">AR110</f>
        <v>1.04</v>
      </c>
      <c r="AO110" s="2" t="n">
        <f aca="false">AM110+AN110</f>
        <v>4.9635</v>
      </c>
      <c r="AP110" s="2" t="n">
        <f aca="false">[4]Curves!$J116</f>
        <v>0.045</v>
      </c>
      <c r="AQ110" s="2" t="n">
        <f aca="false">AM110+AP110</f>
        <v>3.9685</v>
      </c>
      <c r="AR110" s="2" t="n">
        <f aca="false">[4]Curves!$K116</f>
        <v>1.04</v>
      </c>
      <c r="AS110" s="2" t="n">
        <f aca="false">AM110+AR110</f>
        <v>4.9635</v>
      </c>
      <c r="AT110" s="2" t="n">
        <f aca="false">[4]Curves!$G116</f>
        <v>1.6</v>
      </c>
      <c r="AU110" s="2" t="n">
        <f aca="false">AM110+AT110</f>
        <v>5.5235</v>
      </c>
    </row>
    <row r="111" customFormat="false" ht="12.75" hidden="false" customHeight="false" outlineLevel="0" collapsed="false">
      <c r="A111" s="1" t="n">
        <f aca="false">[5]Tregion!$A111</f>
        <v>39417</v>
      </c>
      <c r="B111" s="355" t="n">
        <f aca="false">[5]Tregion!$C111</f>
        <v>38.49</v>
      </c>
      <c r="C111" s="356" t="n">
        <f aca="false">[6]Tregion!$C111</f>
        <v>41</v>
      </c>
      <c r="D111" s="355" t="n">
        <f aca="false">[7]Tregion!$C111</f>
        <v>39.11</v>
      </c>
      <c r="E111" s="356" t="n">
        <f aca="false">[8]Tregion!$C111</f>
        <v>42.64</v>
      </c>
      <c r="F111" s="355" t="n">
        <f aca="false">[9]Tregion!$C111</f>
        <v>41.48</v>
      </c>
      <c r="G111" s="356" t="n">
        <f aca="false">[10]Tbasis!$D110</f>
        <v>40.66</v>
      </c>
      <c r="H111" s="355"/>
      <c r="I111" s="356" t="n">
        <f aca="false">[11]Tregion!$C111</f>
        <v>38.85</v>
      </c>
      <c r="J111" s="355"/>
      <c r="K111" s="356"/>
      <c r="L111" s="355"/>
      <c r="M111" s="356"/>
      <c r="N111" s="355"/>
      <c r="O111" s="356"/>
      <c r="Q111" s="355"/>
      <c r="R111" s="356" t="n">
        <f aca="false">[12]Tregion!$C111</f>
        <v>45.585279606183</v>
      </c>
      <c r="S111" s="357"/>
      <c r="T111" s="356"/>
      <c r="U111" s="358"/>
      <c r="V111" s="359"/>
      <c r="W111" s="358"/>
      <c r="X111" s="356"/>
      <c r="Y111" s="357"/>
      <c r="Z111" s="360"/>
      <c r="AB111" s="357"/>
      <c r="AC111" s="356"/>
      <c r="AD111" s="357"/>
      <c r="AE111" s="356"/>
      <c r="AF111" s="357"/>
      <c r="AG111" s="356"/>
      <c r="AI111" s="1"/>
      <c r="AJ111" s="15"/>
      <c r="AL111" s="1" t="n">
        <f aca="false">[4]Curves!$A117</f>
        <v>40238</v>
      </c>
      <c r="AM111" s="2" t="n">
        <f aca="false">[4]Curves!$E117</f>
        <v>3.9175</v>
      </c>
      <c r="AN111" s="2" t="n">
        <f aca="false">AR111</f>
        <v>0.54</v>
      </c>
      <c r="AO111" s="2" t="n">
        <f aca="false">AM111+AN111</f>
        <v>4.4575</v>
      </c>
      <c r="AP111" s="2" t="n">
        <f aca="false">[4]Curves!$J117</f>
        <v>0.045</v>
      </c>
      <c r="AQ111" s="2" t="n">
        <f aca="false">AM111+AP111</f>
        <v>3.9625</v>
      </c>
      <c r="AR111" s="2" t="n">
        <f aca="false">[4]Curves!$K117</f>
        <v>0.54</v>
      </c>
      <c r="AS111" s="2" t="n">
        <f aca="false">AM111+AR111</f>
        <v>4.4575</v>
      </c>
      <c r="AT111" s="2" t="n">
        <f aca="false">[4]Curves!$G117</f>
        <v>0.72</v>
      </c>
      <c r="AU111" s="2" t="n">
        <f aca="false">AM111+AT111</f>
        <v>4.6375</v>
      </c>
    </row>
    <row r="112" customFormat="false" ht="12.75" hidden="false" customHeight="false" outlineLevel="0" collapsed="false">
      <c r="A112" s="1" t="n">
        <f aca="false">[5]Tregion!$A112</f>
        <v>39448</v>
      </c>
      <c r="B112" s="355" t="n">
        <f aca="false">[5]Tregion!$C112</f>
        <v>38.97</v>
      </c>
      <c r="C112" s="356" t="n">
        <f aca="false">[6]Tregion!$C112</f>
        <v>43.41</v>
      </c>
      <c r="D112" s="355" t="n">
        <f aca="false">[7]Tregion!$C112</f>
        <v>41.01</v>
      </c>
      <c r="E112" s="356" t="n">
        <f aca="false">[8]Tregion!$C112</f>
        <v>42.91</v>
      </c>
      <c r="F112" s="355" t="n">
        <f aca="false">[9]Tregion!$C112</f>
        <v>42.11</v>
      </c>
      <c r="G112" s="356" t="n">
        <f aca="false">[10]Tbasis!$D111</f>
        <v>41.43</v>
      </c>
      <c r="H112" s="355"/>
      <c r="I112" s="356" t="n">
        <f aca="false">[11]Tregion!$C112</f>
        <v>29.2</v>
      </c>
      <c r="J112" s="355"/>
      <c r="K112" s="356"/>
      <c r="L112" s="355"/>
      <c r="M112" s="356"/>
      <c r="N112" s="355"/>
      <c r="O112" s="356"/>
      <c r="Q112" s="355"/>
      <c r="R112" s="356" t="n">
        <f aca="false">[12]Tregion!$C112</f>
        <v>46.7843954001786</v>
      </c>
      <c r="S112" s="357"/>
      <c r="T112" s="356"/>
      <c r="U112" s="358"/>
      <c r="V112" s="359"/>
      <c r="W112" s="358"/>
      <c r="X112" s="356"/>
      <c r="Y112" s="357"/>
      <c r="Z112" s="360"/>
      <c r="AB112" s="357"/>
      <c r="AC112" s="356"/>
      <c r="AD112" s="357"/>
      <c r="AE112" s="356"/>
      <c r="AF112" s="357"/>
      <c r="AG112" s="356"/>
      <c r="AI112" s="1"/>
      <c r="AJ112" s="15"/>
      <c r="AL112" s="1" t="n">
        <f aca="false">[4]Curves!$A118</f>
        <v>40269</v>
      </c>
      <c r="AM112" s="2" t="n">
        <f aca="false">[4]Curves!$E118</f>
        <v>3.9175</v>
      </c>
      <c r="AN112" s="2" t="n">
        <f aca="false">AR112</f>
        <v>0.36</v>
      </c>
      <c r="AO112" s="2" t="n">
        <f aca="false">AM112+AN112</f>
        <v>4.2775</v>
      </c>
      <c r="AP112" s="2" t="n">
        <f aca="false">[4]Curves!$J118</f>
        <v>0.045</v>
      </c>
      <c r="AQ112" s="2" t="n">
        <f aca="false">AM112+AP112</f>
        <v>3.9625</v>
      </c>
      <c r="AR112" s="2" t="n">
        <f aca="false">[4]Curves!$K118</f>
        <v>0.36</v>
      </c>
      <c r="AS112" s="2" t="n">
        <f aca="false">AM112+AR112</f>
        <v>4.2775</v>
      </c>
      <c r="AT112" s="2" t="n">
        <f aca="false">[4]Curves!$G118</f>
        <v>0.38</v>
      </c>
      <c r="AU112" s="2" t="n">
        <f aca="false">AM112+AT112</f>
        <v>4.2975</v>
      </c>
    </row>
    <row r="113" customFormat="false" ht="12.75" hidden="false" customHeight="false" outlineLevel="0" collapsed="false">
      <c r="A113" s="1" t="n">
        <f aca="false">[5]Tregion!$A113</f>
        <v>39479</v>
      </c>
      <c r="B113" s="355" t="n">
        <f aca="false">[5]Tregion!$C113</f>
        <v>38.7</v>
      </c>
      <c r="C113" s="356" t="n">
        <f aca="false">[6]Tregion!$C113</f>
        <v>42.54</v>
      </c>
      <c r="D113" s="355" t="n">
        <f aca="false">[7]Tregion!$C113</f>
        <v>40.17</v>
      </c>
      <c r="E113" s="356" t="n">
        <f aca="false">[8]Tregion!$C113</f>
        <v>42.35</v>
      </c>
      <c r="F113" s="355" t="n">
        <f aca="false">[9]Tregion!$C113</f>
        <v>41.33</v>
      </c>
      <c r="G113" s="356" t="n">
        <f aca="false">[10]Tbasis!$D112</f>
        <v>41.16</v>
      </c>
      <c r="H113" s="355"/>
      <c r="I113" s="356" t="n">
        <f aca="false">[11]Tregion!$C113</f>
        <v>31.45</v>
      </c>
      <c r="J113" s="355"/>
      <c r="K113" s="356"/>
      <c r="L113" s="355"/>
      <c r="M113" s="356"/>
      <c r="N113" s="355"/>
      <c r="O113" s="356"/>
      <c r="Q113" s="355"/>
      <c r="R113" s="356" t="n">
        <f aca="false">[12]Tregion!$C113</f>
        <v>45.3438196445942</v>
      </c>
      <c r="S113" s="357"/>
      <c r="T113" s="356"/>
      <c r="U113" s="358"/>
      <c r="V113" s="359"/>
      <c r="W113" s="358"/>
      <c r="X113" s="356"/>
      <c r="Y113" s="357"/>
      <c r="Z113" s="360"/>
      <c r="AB113" s="357"/>
      <c r="AC113" s="356"/>
      <c r="AD113" s="357"/>
      <c r="AE113" s="356"/>
      <c r="AF113" s="357"/>
      <c r="AG113" s="356"/>
      <c r="AI113" s="1"/>
      <c r="AJ113" s="15"/>
      <c r="AL113" s="1" t="n">
        <f aca="false">[4]Curves!$A119</f>
        <v>40299</v>
      </c>
      <c r="AM113" s="2" t="n">
        <f aca="false">[4]Curves!$E119</f>
        <v>4.0875</v>
      </c>
      <c r="AN113" s="2" t="n">
        <f aca="false">AR113</f>
        <v>0.325</v>
      </c>
      <c r="AO113" s="2" t="n">
        <f aca="false">AM113+AN113</f>
        <v>4.4125</v>
      </c>
      <c r="AP113" s="2" t="n">
        <f aca="false">[4]Curves!$J119</f>
        <v>0.045</v>
      </c>
      <c r="AQ113" s="2" t="n">
        <f aca="false">AM113+AP113</f>
        <v>4.1325</v>
      </c>
      <c r="AR113" s="2" t="n">
        <f aca="false">[4]Curves!$K119</f>
        <v>0.325</v>
      </c>
      <c r="AS113" s="2" t="n">
        <f aca="false">AM113+AR113</f>
        <v>4.4125</v>
      </c>
      <c r="AT113" s="2" t="n">
        <f aca="false">[4]Curves!$G119</f>
        <v>0.33</v>
      </c>
      <c r="AU113" s="2" t="n">
        <f aca="false">AM113+AT113</f>
        <v>4.4175</v>
      </c>
    </row>
    <row r="114" customFormat="false" ht="12.75" hidden="false" customHeight="false" outlineLevel="0" collapsed="false">
      <c r="A114" s="1" t="n">
        <f aca="false">[5]Tregion!$A114</f>
        <v>39508</v>
      </c>
      <c r="B114" s="355" t="n">
        <f aca="false">[5]Tregion!$C114</f>
        <v>38.71</v>
      </c>
      <c r="C114" s="356" t="n">
        <f aca="false">[6]Tregion!$C114</f>
        <v>40.05</v>
      </c>
      <c r="D114" s="355" t="n">
        <f aca="false">[7]Tregion!$C114</f>
        <v>37.63</v>
      </c>
      <c r="E114" s="356" t="n">
        <f aca="false">[8]Tregion!$C114</f>
        <v>41.22</v>
      </c>
      <c r="F114" s="355" t="n">
        <f aca="false">[9]Tregion!$C114</f>
        <v>40.54</v>
      </c>
      <c r="G114" s="356" t="n">
        <f aca="false">[10]Tbasis!$D113</f>
        <v>41.17</v>
      </c>
      <c r="H114" s="355"/>
      <c r="I114" s="356" t="n">
        <f aca="false">[11]Tregion!$C114</f>
        <v>28.45</v>
      </c>
      <c r="J114" s="355"/>
      <c r="K114" s="356"/>
      <c r="L114" s="355"/>
      <c r="M114" s="356"/>
      <c r="N114" s="355"/>
      <c r="O114" s="356"/>
      <c r="Q114" s="355"/>
      <c r="R114" s="356" t="n">
        <f aca="false">[12]Tregion!$C114</f>
        <v>43.5002806936113</v>
      </c>
      <c r="S114" s="357"/>
      <c r="T114" s="356"/>
      <c r="U114" s="358"/>
      <c r="V114" s="359"/>
      <c r="W114" s="358"/>
      <c r="X114" s="356"/>
      <c r="Y114" s="357"/>
      <c r="Z114" s="360"/>
      <c r="AB114" s="357"/>
      <c r="AC114" s="356"/>
      <c r="AD114" s="357"/>
      <c r="AE114" s="356"/>
      <c r="AF114" s="357"/>
      <c r="AG114" s="356"/>
      <c r="AI114" s="1"/>
      <c r="AJ114" s="15"/>
      <c r="AL114" s="1" t="n">
        <f aca="false">[4]Curves!$A120</f>
        <v>40330</v>
      </c>
      <c r="AM114" s="2" t="n">
        <f aca="false">[4]Curves!$E120</f>
        <v>4.2395</v>
      </c>
      <c r="AN114" s="2" t="n">
        <f aca="false">AR114</f>
        <v>0.335</v>
      </c>
      <c r="AO114" s="2" t="n">
        <f aca="false">AM114+AN114</f>
        <v>4.5745</v>
      </c>
      <c r="AP114" s="2" t="n">
        <f aca="false">[4]Curves!$J120</f>
        <v>0.045</v>
      </c>
      <c r="AQ114" s="2" t="n">
        <f aca="false">AM114+AP114</f>
        <v>4.2845</v>
      </c>
      <c r="AR114" s="2" t="n">
        <f aca="false">[4]Curves!$K120</f>
        <v>0.335</v>
      </c>
      <c r="AS114" s="2" t="n">
        <f aca="false">AM114+AR114</f>
        <v>4.5745</v>
      </c>
      <c r="AT114" s="2" t="n">
        <f aca="false">[4]Curves!$G120</f>
        <v>0.37</v>
      </c>
      <c r="AU114" s="2" t="n">
        <f aca="false">AM114+AT114</f>
        <v>4.6095</v>
      </c>
    </row>
    <row r="115" customFormat="false" ht="12.75" hidden="false" customHeight="false" outlineLevel="0" collapsed="false">
      <c r="A115" s="1" t="n">
        <f aca="false">[5]Tregion!$A115</f>
        <v>39539</v>
      </c>
      <c r="B115" s="355" t="n">
        <f aca="false">[5]Tregion!$C115</f>
        <v>38.44</v>
      </c>
      <c r="C115" s="356" t="n">
        <f aca="false">[6]Tregion!$C115</f>
        <v>40.21</v>
      </c>
      <c r="D115" s="355" t="n">
        <f aca="false">[7]Tregion!$C115</f>
        <v>35.95</v>
      </c>
      <c r="E115" s="356" t="n">
        <f aca="false">[8]Tregion!$C115</f>
        <v>40.1</v>
      </c>
      <c r="F115" s="355" t="n">
        <f aca="false">[9]Tregion!$C115</f>
        <v>40.28</v>
      </c>
      <c r="G115" s="356" t="n">
        <f aca="false">[10]Tbasis!$D114</f>
        <v>40.91</v>
      </c>
      <c r="H115" s="355"/>
      <c r="I115" s="356" t="n">
        <f aca="false">[11]Tregion!$C115</f>
        <v>35.45</v>
      </c>
      <c r="J115" s="355"/>
      <c r="K115" s="356"/>
      <c r="L115" s="355"/>
      <c r="M115" s="356"/>
      <c r="N115" s="355"/>
      <c r="O115" s="356"/>
      <c r="Q115" s="355"/>
      <c r="R115" s="356" t="n">
        <f aca="false">[12]Tregion!$C115</f>
        <v>40.7387535558548</v>
      </c>
      <c r="S115" s="357"/>
      <c r="T115" s="356"/>
      <c r="U115" s="358"/>
      <c r="V115" s="359"/>
      <c r="W115" s="358"/>
      <c r="X115" s="356"/>
      <c r="Y115" s="357"/>
      <c r="Z115" s="360"/>
      <c r="AB115" s="357"/>
      <c r="AC115" s="356"/>
      <c r="AD115" s="357"/>
      <c r="AE115" s="356"/>
      <c r="AF115" s="357"/>
      <c r="AG115" s="356"/>
      <c r="AI115" s="1"/>
      <c r="AJ115" s="15"/>
      <c r="AL115" s="1" t="n">
        <f aca="false">[4]Curves!$A121</f>
        <v>40360</v>
      </c>
      <c r="AM115" s="2" t="n">
        <f aca="false">[4]Curves!$E121</f>
        <v>4.3395</v>
      </c>
      <c r="AN115" s="2" t="n">
        <f aca="false">AR115+0.1</f>
        <v>0.45</v>
      </c>
      <c r="AO115" s="2" t="n">
        <f aca="false">AM115+AN115</f>
        <v>4.7895</v>
      </c>
      <c r="AP115" s="2" t="n">
        <f aca="false">[4]Curves!$J121</f>
        <v>0.045</v>
      </c>
      <c r="AQ115" s="2" t="n">
        <f aca="false">AM115+AP115</f>
        <v>4.3845</v>
      </c>
      <c r="AR115" s="2" t="n">
        <f aca="false">[4]Curves!$K121</f>
        <v>0.35</v>
      </c>
      <c r="AS115" s="2" t="n">
        <f aca="false">AM115+AR115</f>
        <v>4.6895</v>
      </c>
      <c r="AT115" s="2" t="n">
        <f aca="false">[4]Curves!$G121</f>
        <v>0.41</v>
      </c>
      <c r="AU115" s="2" t="n">
        <f aca="false">AM115+AT115</f>
        <v>4.7495</v>
      </c>
    </row>
    <row r="116" customFormat="false" ht="12.75" hidden="false" customHeight="false" outlineLevel="0" collapsed="false">
      <c r="A116" s="1" t="n">
        <f aca="false">[5]Tregion!$A116</f>
        <v>39569</v>
      </c>
      <c r="B116" s="355" t="n">
        <f aca="false">[5]Tregion!$C116</f>
        <v>38.45</v>
      </c>
      <c r="C116" s="356" t="n">
        <f aca="false">[6]Tregion!$C116</f>
        <v>38.16</v>
      </c>
      <c r="D116" s="355" t="n">
        <f aca="false">[7]Tregion!$C116</f>
        <v>33.98</v>
      </c>
      <c r="E116" s="356" t="n">
        <f aca="false">[8]Tregion!$C116</f>
        <v>40.1</v>
      </c>
      <c r="F116" s="355" t="n">
        <f aca="false">[9]Tregion!$C116</f>
        <v>40.55</v>
      </c>
      <c r="G116" s="356" t="n">
        <f aca="false">[10]Tbasis!$D115</f>
        <v>40.92</v>
      </c>
      <c r="H116" s="355"/>
      <c r="I116" s="356" t="n">
        <f aca="false">[11]Tregion!$C116</f>
        <v>35.45</v>
      </c>
      <c r="J116" s="355"/>
      <c r="K116" s="356"/>
      <c r="L116" s="355"/>
      <c r="M116" s="356"/>
      <c r="N116" s="355"/>
      <c r="O116" s="356"/>
      <c r="Q116" s="355"/>
      <c r="R116" s="356" t="n">
        <f aca="false">[12]Tregion!$C116</f>
        <v>40.68009930236</v>
      </c>
      <c r="S116" s="357"/>
      <c r="T116" s="356"/>
      <c r="U116" s="358"/>
      <c r="V116" s="359"/>
      <c r="W116" s="358"/>
      <c r="X116" s="356"/>
      <c r="Y116" s="357"/>
      <c r="Z116" s="360"/>
      <c r="AB116" s="357"/>
      <c r="AC116" s="356"/>
      <c r="AD116" s="357"/>
      <c r="AE116" s="356"/>
      <c r="AF116" s="357"/>
      <c r="AG116" s="356"/>
      <c r="AI116" s="1"/>
      <c r="AJ116" s="15"/>
      <c r="AL116" s="1" t="n">
        <f aca="false">[4]Curves!$A122</f>
        <v>40391</v>
      </c>
      <c r="AM116" s="2" t="n">
        <f aca="false">[4]Curves!$E122</f>
        <v>4.2245</v>
      </c>
      <c r="AN116" s="2" t="n">
        <f aca="false">AR116+0.1</f>
        <v>0.45</v>
      </c>
      <c r="AO116" s="2" t="n">
        <f aca="false">AM116+AN116</f>
        <v>4.6745</v>
      </c>
      <c r="AP116" s="2" t="n">
        <f aca="false">[4]Curves!$J122</f>
        <v>0.13</v>
      </c>
      <c r="AQ116" s="2" t="n">
        <f aca="false">AM116+AP116</f>
        <v>4.3545</v>
      </c>
      <c r="AR116" s="2" t="n">
        <f aca="false">[4]Curves!$K122</f>
        <v>0.35</v>
      </c>
      <c r="AS116" s="2" t="n">
        <f aca="false">AM116+AR116</f>
        <v>4.5745</v>
      </c>
      <c r="AT116" s="2" t="n">
        <f aca="false">[4]Curves!$G122</f>
        <v>0.41</v>
      </c>
      <c r="AU116" s="2" t="n">
        <f aca="false">AM116+AT116</f>
        <v>4.6345</v>
      </c>
    </row>
    <row r="117" customFormat="false" ht="12.75" hidden="false" customHeight="false" outlineLevel="0" collapsed="false">
      <c r="A117" s="1" t="n">
        <f aca="false">[5]Tregion!$A117</f>
        <v>39600</v>
      </c>
      <c r="B117" s="355" t="n">
        <f aca="false">[5]Tregion!$C117</f>
        <v>40.82</v>
      </c>
      <c r="C117" s="356" t="n">
        <f aca="false">[6]Tregion!$C117</f>
        <v>38.91</v>
      </c>
      <c r="D117" s="355" t="n">
        <f aca="false">[7]Tregion!$C117</f>
        <v>34.69</v>
      </c>
      <c r="E117" s="356" t="n">
        <f aca="false">[8]Tregion!$C117</f>
        <v>42.64</v>
      </c>
      <c r="F117" s="355" t="n">
        <f aca="false">[9]Tregion!$C117</f>
        <v>42.91</v>
      </c>
      <c r="G117" s="356" t="n">
        <f aca="false">[10]Tbasis!$D116</f>
        <v>44.56</v>
      </c>
      <c r="H117" s="355"/>
      <c r="I117" s="356" t="n">
        <f aca="false">[11]Tregion!$C117</f>
        <v>41.45</v>
      </c>
      <c r="J117" s="355"/>
      <c r="K117" s="356"/>
      <c r="L117" s="355"/>
      <c r="M117" s="356"/>
      <c r="N117" s="355"/>
      <c r="O117" s="356"/>
      <c r="Q117" s="355"/>
      <c r="R117" s="356" t="n">
        <f aca="false">[12]Tregion!$C117</f>
        <v>41.1623292942035</v>
      </c>
      <c r="S117" s="357"/>
      <c r="T117" s="356"/>
      <c r="U117" s="358"/>
      <c r="V117" s="359"/>
      <c r="W117" s="358"/>
      <c r="X117" s="356"/>
      <c r="Y117" s="357"/>
      <c r="Z117" s="360"/>
      <c r="AB117" s="357"/>
      <c r="AC117" s="356"/>
      <c r="AD117" s="357"/>
      <c r="AE117" s="356"/>
      <c r="AF117" s="357"/>
      <c r="AG117" s="356"/>
      <c r="AI117" s="1"/>
      <c r="AJ117" s="15"/>
      <c r="AL117" s="1" t="n">
        <f aca="false">[4]Curves!$A123</f>
        <v>40422</v>
      </c>
      <c r="AM117" s="2" t="n">
        <f aca="false">[4]Curves!$E123</f>
        <v>4.0775</v>
      </c>
      <c r="AN117" s="2" t="n">
        <f aca="false">AR117+0.1</f>
        <v>0.415</v>
      </c>
      <c r="AO117" s="2" t="n">
        <f aca="false">AM117+AN117</f>
        <v>4.4925</v>
      </c>
      <c r="AP117" s="2" t="n">
        <f aca="false">[4]Curves!$J123</f>
        <v>0.13</v>
      </c>
      <c r="AQ117" s="2" t="n">
        <f aca="false">AM117+AP117</f>
        <v>4.2075</v>
      </c>
      <c r="AR117" s="2" t="n">
        <f aca="false">[4]Curves!$K123</f>
        <v>0.315</v>
      </c>
      <c r="AS117" s="2" t="n">
        <f aca="false">AM117+AR117</f>
        <v>4.3925</v>
      </c>
      <c r="AT117" s="2" t="n">
        <f aca="false">[4]Curves!$G123</f>
        <v>0.36</v>
      </c>
      <c r="AU117" s="2" t="n">
        <f aca="false">AM117+AT117</f>
        <v>4.4375</v>
      </c>
    </row>
    <row r="118" customFormat="false" ht="12.75" hidden="false" customHeight="false" outlineLevel="0" collapsed="false">
      <c r="A118" s="1" t="n">
        <f aca="false">[5]Tregion!$A118</f>
        <v>39630</v>
      </c>
      <c r="B118" s="355" t="n">
        <f aca="false">[5]Tregion!$C118</f>
        <v>48.47</v>
      </c>
      <c r="C118" s="356" t="n">
        <f aca="false">[6]Tregion!$C118</f>
        <v>50.38</v>
      </c>
      <c r="D118" s="355" t="n">
        <f aca="false">[7]Tregion!$C118</f>
        <v>44.98</v>
      </c>
      <c r="E118" s="356" t="n">
        <f aca="false">[8]Tregion!$C118</f>
        <v>48.28</v>
      </c>
      <c r="F118" s="355" t="n">
        <f aca="false">[9]Tregion!$C118</f>
        <v>50.25</v>
      </c>
      <c r="G118" s="356" t="n">
        <f aca="false">[10]Tbasis!$D117</f>
        <v>52.94</v>
      </c>
      <c r="H118" s="355"/>
      <c r="I118" s="356" t="n">
        <f aca="false">[11]Tregion!$C118</f>
        <v>48.45</v>
      </c>
      <c r="J118" s="355"/>
      <c r="K118" s="356"/>
      <c r="L118" s="355"/>
      <c r="M118" s="356"/>
      <c r="N118" s="355"/>
      <c r="O118" s="356"/>
      <c r="Q118" s="355"/>
      <c r="R118" s="356" t="n">
        <f aca="false">[12]Tregion!$C118</f>
        <v>41.7325363938263</v>
      </c>
      <c r="S118" s="357"/>
      <c r="T118" s="356"/>
      <c r="U118" s="358"/>
      <c r="V118" s="359"/>
      <c r="W118" s="358"/>
      <c r="X118" s="356"/>
      <c r="Y118" s="357"/>
      <c r="Z118" s="360"/>
      <c r="AB118" s="357"/>
      <c r="AC118" s="356"/>
      <c r="AD118" s="357"/>
      <c r="AE118" s="356"/>
      <c r="AF118" s="357"/>
      <c r="AG118" s="356"/>
      <c r="AI118" s="1"/>
      <c r="AJ118" s="15"/>
      <c r="AL118" s="1" t="n">
        <f aca="false">[4]Curves!$A124</f>
        <v>40452</v>
      </c>
      <c r="AM118" s="2" t="n">
        <f aca="false">[4]Curves!$E124</f>
        <v>3.9125</v>
      </c>
      <c r="AN118" s="2" t="n">
        <f aca="false">AR118+0.1</f>
        <v>0.46</v>
      </c>
      <c r="AO118" s="2" t="n">
        <f aca="false">AM118+AN118</f>
        <v>4.3725</v>
      </c>
      <c r="AP118" s="2" t="n">
        <f aca="false">[4]Curves!$J124</f>
        <v>0.13</v>
      </c>
      <c r="AQ118" s="2" t="n">
        <f aca="false">AM118+AP118</f>
        <v>4.0425</v>
      </c>
      <c r="AR118" s="2" t="n">
        <f aca="false">[4]Curves!$K124</f>
        <v>0.36</v>
      </c>
      <c r="AS118" s="2" t="n">
        <f aca="false">AM118+AR118</f>
        <v>4.2725</v>
      </c>
      <c r="AT118" s="2" t="n">
        <f aca="false">[4]Curves!$G124</f>
        <v>0.4</v>
      </c>
      <c r="AU118" s="2" t="n">
        <f aca="false">AM118+AT118</f>
        <v>4.3125</v>
      </c>
    </row>
    <row r="119" customFormat="false" ht="12.75" hidden="false" customHeight="false" outlineLevel="0" collapsed="false">
      <c r="A119" s="1" t="n">
        <f aca="false">[5]Tregion!$A119</f>
        <v>39661</v>
      </c>
      <c r="B119" s="355" t="n">
        <f aca="false">[5]Tregion!$C119</f>
        <v>51.91</v>
      </c>
      <c r="C119" s="356" t="n">
        <f aca="false">[6]Tregion!$C119</f>
        <v>54.51</v>
      </c>
      <c r="D119" s="355" t="n">
        <f aca="false">[7]Tregion!$C119</f>
        <v>49.5</v>
      </c>
      <c r="E119" s="356" t="n">
        <f aca="false">[8]Tregion!$C119</f>
        <v>53.36</v>
      </c>
      <c r="F119" s="355" t="n">
        <f aca="false">[9]Tregion!$C119</f>
        <v>53.52</v>
      </c>
      <c r="G119" s="356" t="n">
        <f aca="false">[10]Tbasis!$D118</f>
        <v>57.39</v>
      </c>
      <c r="H119" s="355"/>
      <c r="I119" s="356" t="n">
        <f aca="false">[11]Tregion!$C119</f>
        <v>57.45</v>
      </c>
      <c r="J119" s="355"/>
      <c r="K119" s="356"/>
      <c r="L119" s="355"/>
      <c r="M119" s="356"/>
      <c r="N119" s="355"/>
      <c r="O119" s="356"/>
      <c r="Q119" s="355"/>
      <c r="R119" s="356" t="n">
        <f aca="false">[12]Tregion!$C119</f>
        <v>42.214924902429</v>
      </c>
      <c r="S119" s="357"/>
      <c r="T119" s="356"/>
      <c r="U119" s="358"/>
      <c r="V119" s="359"/>
      <c r="W119" s="358"/>
      <c r="X119" s="356"/>
      <c r="Y119" s="357"/>
      <c r="Z119" s="360"/>
      <c r="AB119" s="357"/>
      <c r="AC119" s="356"/>
      <c r="AD119" s="357"/>
      <c r="AE119" s="356"/>
      <c r="AF119" s="357"/>
      <c r="AG119" s="356"/>
      <c r="AI119" s="1"/>
      <c r="AJ119" s="15"/>
      <c r="AL119" s="1" t="n">
        <f aca="false">[4]Curves!$A125</f>
        <v>40483</v>
      </c>
      <c r="AM119" s="2" t="n">
        <f aca="false">[4]Curves!$E125</f>
        <v>3.9075</v>
      </c>
      <c r="AN119" s="2" t="n">
        <f aca="false">AR119+0.1</f>
        <v>0.56</v>
      </c>
      <c r="AO119" s="2" t="n">
        <f aca="false">AM119+AN119</f>
        <v>4.4675</v>
      </c>
      <c r="AP119" s="2" t="n">
        <f aca="false">[4]Curves!$J125</f>
        <v>0.13</v>
      </c>
      <c r="AQ119" s="2" t="n">
        <f aca="false">AM119+AP119</f>
        <v>4.0375</v>
      </c>
      <c r="AR119" s="2" t="n">
        <f aca="false">[4]Curves!$K125</f>
        <v>0.46</v>
      </c>
      <c r="AS119" s="2" t="n">
        <f aca="false">AM119+AR119</f>
        <v>4.3675</v>
      </c>
      <c r="AT119" s="2" t="n">
        <f aca="false">[4]Curves!$G125</f>
        <v>0.73</v>
      </c>
      <c r="AU119" s="2" t="n">
        <f aca="false">AM119+AT119</f>
        <v>4.6375</v>
      </c>
    </row>
    <row r="120" customFormat="false" ht="12.75" hidden="false" customHeight="false" outlineLevel="0" collapsed="false">
      <c r="A120" s="1" t="n">
        <f aca="false">[5]Tregion!$A120</f>
        <v>39692</v>
      </c>
      <c r="B120" s="355" t="n">
        <f aca="false">[5]Tregion!$C120</f>
        <v>45.31</v>
      </c>
      <c r="C120" s="356" t="n">
        <f aca="false">[6]Tregion!$C120</f>
        <v>48.93</v>
      </c>
      <c r="D120" s="355" t="n">
        <f aca="false">[7]Tregion!$C120</f>
        <v>44.14</v>
      </c>
      <c r="E120" s="356" t="n">
        <f aca="false">[8]Tregion!$C120</f>
        <v>50.54</v>
      </c>
      <c r="F120" s="355" t="n">
        <f aca="false">[9]Tregion!$C120</f>
        <v>46.71</v>
      </c>
      <c r="G120" s="356" t="n">
        <f aca="false">[10]Tbasis!$D119</f>
        <v>49.78</v>
      </c>
      <c r="H120" s="355"/>
      <c r="I120" s="356" t="n">
        <f aca="false">[11]Tregion!$C120</f>
        <v>40.2</v>
      </c>
      <c r="J120" s="355"/>
      <c r="K120" s="356"/>
      <c r="L120" s="355"/>
      <c r="M120" s="356"/>
      <c r="N120" s="355"/>
      <c r="O120" s="356"/>
      <c r="Q120" s="355"/>
      <c r="R120" s="356" t="n">
        <f aca="false">[12]Tregion!$C120</f>
        <v>42.1438557915155</v>
      </c>
      <c r="S120" s="357"/>
      <c r="T120" s="356"/>
      <c r="U120" s="358"/>
      <c r="V120" s="359"/>
      <c r="W120" s="358"/>
      <c r="X120" s="356"/>
      <c r="Y120" s="357"/>
      <c r="Z120" s="360"/>
      <c r="AB120" s="357"/>
      <c r="AC120" s="356"/>
      <c r="AD120" s="357"/>
      <c r="AE120" s="356"/>
      <c r="AF120" s="357"/>
      <c r="AG120" s="356"/>
      <c r="AI120" s="1"/>
      <c r="AJ120" s="15"/>
      <c r="AL120" s="1" t="n">
        <f aca="false">[4]Curves!$A126</f>
        <v>40513</v>
      </c>
      <c r="AM120" s="2" t="n">
        <f aca="false">[4]Curves!$E126</f>
        <v>3.9455</v>
      </c>
      <c r="AN120" s="2" t="n">
        <f aca="false">AR120</f>
        <v>0.77</v>
      </c>
      <c r="AO120" s="2" t="n">
        <f aca="false">AM120+AN120</f>
        <v>4.7155</v>
      </c>
      <c r="AP120" s="2" t="n">
        <f aca="false">[4]Curves!$J126</f>
        <v>0.13</v>
      </c>
      <c r="AQ120" s="2" t="n">
        <f aca="false">AM120+AP120</f>
        <v>4.0755</v>
      </c>
      <c r="AR120" s="2" t="n">
        <f aca="false">[4]Curves!$K126</f>
        <v>0.77</v>
      </c>
      <c r="AS120" s="2" t="n">
        <f aca="false">AM120+AR120</f>
        <v>4.7155</v>
      </c>
      <c r="AT120" s="2" t="n">
        <f aca="false">[4]Curves!$G126</f>
        <v>0.98</v>
      </c>
      <c r="AU120" s="2" t="n">
        <f aca="false">AM120+AT120</f>
        <v>4.9255</v>
      </c>
    </row>
    <row r="121" customFormat="false" ht="12.75" hidden="false" customHeight="false" outlineLevel="0" collapsed="false">
      <c r="A121" s="1" t="n">
        <f aca="false">[5]Tregion!$A121</f>
        <v>39722</v>
      </c>
      <c r="B121" s="355" t="n">
        <f aca="false">[5]Tregion!$C121</f>
        <v>39.77</v>
      </c>
      <c r="C121" s="356" t="n">
        <f aca="false">[6]Tregion!$C121</f>
        <v>42.92</v>
      </c>
      <c r="D121" s="355" t="n">
        <f aca="false">[7]Tregion!$C121</f>
        <v>40.48</v>
      </c>
      <c r="E121" s="356" t="n">
        <f aca="false">[8]Tregion!$C121</f>
        <v>42.78</v>
      </c>
      <c r="F121" s="355" t="n">
        <f aca="false">[9]Tregion!$C121</f>
        <v>41.34</v>
      </c>
      <c r="G121" s="356" t="n">
        <f aca="false">[10]Tbasis!$D120</f>
        <v>42.35</v>
      </c>
      <c r="H121" s="355"/>
      <c r="I121" s="356" t="n">
        <f aca="false">[11]Tregion!$C121</f>
        <v>40.45</v>
      </c>
      <c r="J121" s="355"/>
      <c r="K121" s="356"/>
      <c r="L121" s="355"/>
      <c r="M121" s="356"/>
      <c r="N121" s="355"/>
      <c r="O121" s="356"/>
      <c r="Q121" s="355"/>
      <c r="R121" s="356" t="n">
        <f aca="false">[12]Tregion!$C121</f>
        <v>42.1480929565873</v>
      </c>
      <c r="S121" s="357"/>
      <c r="T121" s="356"/>
      <c r="U121" s="358"/>
      <c r="V121" s="359"/>
      <c r="W121" s="358"/>
      <c r="X121" s="356"/>
      <c r="Y121" s="357"/>
      <c r="Z121" s="360"/>
      <c r="AB121" s="357"/>
      <c r="AC121" s="356"/>
      <c r="AD121" s="357"/>
      <c r="AE121" s="356"/>
      <c r="AF121" s="357"/>
      <c r="AG121" s="356"/>
      <c r="AI121" s="1"/>
      <c r="AJ121" s="15"/>
      <c r="AL121" s="1" t="n">
        <f aca="false">[4]Curves!$A127</f>
        <v>40544</v>
      </c>
      <c r="AM121" s="2" t="n">
        <f aca="false">[4]Curves!$E127</f>
        <v>3.9905</v>
      </c>
      <c r="AN121" s="2" t="n">
        <f aca="false">AR121</f>
        <v>1.04</v>
      </c>
      <c r="AO121" s="2" t="n">
        <f aca="false">AM121+AN121</f>
        <v>5.0305</v>
      </c>
      <c r="AP121" s="2" t="n">
        <f aca="false">[4]Curves!$J127</f>
        <v>0.045</v>
      </c>
      <c r="AQ121" s="2" t="n">
        <f aca="false">AM121+AP121</f>
        <v>4.0355</v>
      </c>
      <c r="AR121" s="2" t="n">
        <f aca="false">[4]Curves!$K127</f>
        <v>1.04</v>
      </c>
      <c r="AS121" s="2" t="n">
        <f aca="false">AM121+AR121</f>
        <v>5.0305</v>
      </c>
      <c r="AT121" s="2" t="n">
        <f aca="false">[4]Curves!$G127</f>
        <v>1.6</v>
      </c>
      <c r="AU121" s="2" t="n">
        <f aca="false">AM121+AT121</f>
        <v>5.5905</v>
      </c>
    </row>
    <row r="122" customFormat="false" ht="12.75" hidden="false" customHeight="false" outlineLevel="0" collapsed="false">
      <c r="A122" s="1" t="n">
        <f aca="false">[5]Tregion!$A122</f>
        <v>39753</v>
      </c>
      <c r="B122" s="355" t="n">
        <f aca="false">[5]Tregion!$C122</f>
        <v>38.99</v>
      </c>
      <c r="C122" s="356" t="n">
        <f aca="false">[6]Tregion!$C122</f>
        <v>40.57</v>
      </c>
      <c r="D122" s="355" t="n">
        <f aca="false">[7]Tregion!$C122</f>
        <v>38.23</v>
      </c>
      <c r="E122" s="356" t="n">
        <f aca="false">[8]Tregion!$C122</f>
        <v>40.69</v>
      </c>
      <c r="F122" s="355" t="n">
        <f aca="false">[9]Tregion!$C122</f>
        <v>41.47</v>
      </c>
      <c r="G122" s="356" t="n">
        <f aca="false">[10]Tbasis!$D121</f>
        <v>41.32</v>
      </c>
      <c r="H122" s="355"/>
      <c r="I122" s="356" t="n">
        <f aca="false">[11]Tregion!$C122</f>
        <v>36.45</v>
      </c>
      <c r="J122" s="355"/>
      <c r="K122" s="356"/>
      <c r="L122" s="355"/>
      <c r="M122" s="356"/>
      <c r="N122" s="355"/>
      <c r="O122" s="356"/>
      <c r="Q122" s="355"/>
      <c r="R122" s="356" t="n">
        <f aca="false">[12]Tregion!$C122</f>
        <v>44.615971957357</v>
      </c>
      <c r="S122" s="357"/>
      <c r="T122" s="356"/>
      <c r="U122" s="358"/>
      <c r="V122" s="359"/>
      <c r="W122" s="358"/>
      <c r="X122" s="356"/>
      <c r="Y122" s="357"/>
      <c r="Z122" s="360"/>
      <c r="AB122" s="357"/>
      <c r="AC122" s="356"/>
      <c r="AD122" s="357"/>
      <c r="AE122" s="356"/>
      <c r="AF122" s="357"/>
      <c r="AG122" s="356"/>
      <c r="AI122" s="1"/>
      <c r="AJ122" s="15"/>
      <c r="AL122" s="1" t="n">
        <f aca="false">[4]Curves!$A128</f>
        <v>40575</v>
      </c>
      <c r="AM122" s="2" t="n">
        <f aca="false">[4]Curves!$E128</f>
        <v>4.0285</v>
      </c>
      <c r="AN122" s="2" t="n">
        <f aca="false">AR122</f>
        <v>1.04</v>
      </c>
      <c r="AO122" s="2" t="n">
        <f aca="false">AM122+AN122</f>
        <v>5.0685</v>
      </c>
      <c r="AP122" s="2" t="n">
        <f aca="false">[4]Curves!$J128</f>
        <v>0.045</v>
      </c>
      <c r="AQ122" s="2" t="n">
        <f aca="false">AM122+AP122</f>
        <v>4.0735</v>
      </c>
      <c r="AR122" s="2" t="n">
        <f aca="false">[4]Curves!$K128</f>
        <v>1.04</v>
      </c>
      <c r="AS122" s="2" t="n">
        <f aca="false">AM122+AR122</f>
        <v>5.0685</v>
      </c>
      <c r="AT122" s="2" t="n">
        <f aca="false">[4]Curves!$G128</f>
        <v>1.6</v>
      </c>
      <c r="AU122" s="2" t="n">
        <f aca="false">AM122+AT122</f>
        <v>5.6285</v>
      </c>
    </row>
    <row r="123" customFormat="false" ht="12.75" hidden="false" customHeight="false" outlineLevel="0" collapsed="false">
      <c r="A123" s="1" t="n">
        <f aca="false">[5]Tregion!$A123</f>
        <v>39783</v>
      </c>
      <c r="B123" s="355" t="n">
        <f aca="false">[5]Tregion!$C123</f>
        <v>38.99</v>
      </c>
      <c r="C123" s="356" t="n">
        <f aca="false">[6]Tregion!$C123</f>
        <v>42.05</v>
      </c>
      <c r="D123" s="355" t="n">
        <f aca="false">[7]Tregion!$C123</f>
        <v>39.64</v>
      </c>
      <c r="E123" s="356" t="n">
        <f aca="false">[8]Tregion!$C123</f>
        <v>43.07</v>
      </c>
      <c r="F123" s="355" t="n">
        <f aca="false">[9]Tregion!$C123</f>
        <v>41.87</v>
      </c>
      <c r="G123" s="356" t="n">
        <f aca="false">[10]Tbasis!$D122</f>
        <v>41.19</v>
      </c>
      <c r="H123" s="355"/>
      <c r="I123" s="356" t="n">
        <f aca="false">[11]Tregion!$C123</f>
        <v>39.2</v>
      </c>
      <c r="J123" s="355"/>
      <c r="K123" s="356"/>
      <c r="L123" s="355"/>
      <c r="M123" s="356"/>
      <c r="N123" s="355"/>
      <c r="O123" s="356"/>
      <c r="Q123" s="355"/>
      <c r="R123" s="356" t="n">
        <f aca="false">[12]Tregion!$C123</f>
        <v>46.5597869562626</v>
      </c>
      <c r="S123" s="357"/>
      <c r="T123" s="356"/>
      <c r="U123" s="358"/>
      <c r="V123" s="359"/>
      <c r="W123" s="358"/>
      <c r="X123" s="356"/>
      <c r="Y123" s="357"/>
      <c r="Z123" s="360"/>
      <c r="AB123" s="357"/>
      <c r="AC123" s="356"/>
      <c r="AD123" s="357"/>
      <c r="AE123" s="356"/>
      <c r="AF123" s="357"/>
      <c r="AG123" s="356"/>
      <c r="AI123" s="1"/>
      <c r="AJ123" s="15"/>
      <c r="AL123" s="1" t="n">
        <f aca="false">[4]Curves!$A129</f>
        <v>40603</v>
      </c>
      <c r="AM123" s="2" t="n">
        <f aca="false">[4]Curves!$E129</f>
        <v>4.0225</v>
      </c>
      <c r="AN123" s="2" t="n">
        <f aca="false">AR123</f>
        <v>0.54</v>
      </c>
      <c r="AO123" s="2" t="n">
        <f aca="false">AM123+AN123</f>
        <v>4.5625</v>
      </c>
      <c r="AP123" s="2" t="n">
        <f aca="false">[4]Curves!$J129</f>
        <v>0.045</v>
      </c>
      <c r="AQ123" s="2" t="n">
        <f aca="false">AM123+AP123</f>
        <v>4.0675</v>
      </c>
      <c r="AR123" s="2" t="n">
        <f aca="false">[4]Curves!$K129</f>
        <v>0.54</v>
      </c>
      <c r="AS123" s="2" t="n">
        <f aca="false">AM123+AR123</f>
        <v>4.5625</v>
      </c>
      <c r="AT123" s="2" t="n">
        <f aca="false">[4]Curves!$G129</f>
        <v>0.72</v>
      </c>
      <c r="AU123" s="2" t="n">
        <f aca="false">AM123+AT123</f>
        <v>4.7425</v>
      </c>
    </row>
    <row r="124" customFormat="false" ht="12.75" hidden="false" customHeight="false" outlineLevel="0" collapsed="false">
      <c r="A124" s="1" t="n">
        <f aca="false">[5]Tregion!$A124</f>
        <v>39814</v>
      </c>
      <c r="B124" s="355" t="n">
        <f aca="false">[5]Tregion!$C124</f>
        <v>39.45</v>
      </c>
      <c r="C124" s="356" t="n">
        <f aca="false">[6]Tregion!$C124</f>
        <v>44.46</v>
      </c>
      <c r="D124" s="355" t="n">
        <f aca="false">[7]Tregion!$C124</f>
        <v>41.44</v>
      </c>
      <c r="E124" s="356" t="n">
        <f aca="false">[8]Tregion!$C124</f>
        <v>43.35</v>
      </c>
      <c r="F124" s="355" t="n">
        <f aca="false">[9]Tregion!$C124</f>
        <v>42.47</v>
      </c>
      <c r="G124" s="356" t="n">
        <f aca="false">[10]Tbasis!$D123</f>
        <v>41.92</v>
      </c>
      <c r="H124" s="355"/>
      <c r="I124" s="356" t="n">
        <f aca="false">[11]Tregion!$C124</f>
        <v>29.7</v>
      </c>
      <c r="J124" s="355"/>
      <c r="K124" s="356"/>
      <c r="L124" s="355"/>
      <c r="M124" s="356"/>
      <c r="N124" s="355"/>
      <c r="O124" s="356"/>
      <c r="Q124" s="355"/>
      <c r="R124" s="356" t="n">
        <f aca="false">[12]Tregion!$C124</f>
        <v>47.8210011829433</v>
      </c>
      <c r="S124" s="357"/>
      <c r="T124" s="356"/>
      <c r="U124" s="358"/>
      <c r="V124" s="359"/>
      <c r="W124" s="358"/>
      <c r="X124" s="356"/>
      <c r="Y124" s="357"/>
      <c r="Z124" s="360"/>
      <c r="AB124" s="357"/>
      <c r="AC124" s="356"/>
      <c r="AD124" s="357"/>
      <c r="AE124" s="356"/>
      <c r="AF124" s="357"/>
      <c r="AG124" s="356"/>
      <c r="AI124" s="1"/>
      <c r="AJ124" s="15"/>
      <c r="AL124" s="1" t="n">
        <f aca="false">[4]Curves!$A130</f>
        <v>40634</v>
      </c>
      <c r="AM124" s="2" t="n">
        <f aca="false">[4]Curves!$E130</f>
        <v>4.0225</v>
      </c>
      <c r="AN124" s="2" t="n">
        <f aca="false">AR124</f>
        <v>0.36</v>
      </c>
      <c r="AO124" s="2" t="n">
        <f aca="false">AM124+AN124</f>
        <v>4.3825</v>
      </c>
      <c r="AP124" s="2" t="n">
        <f aca="false">[4]Curves!$J130</f>
        <v>0.045</v>
      </c>
      <c r="AQ124" s="2" t="n">
        <f aca="false">AM124+AP124</f>
        <v>4.0675</v>
      </c>
      <c r="AR124" s="2" t="n">
        <f aca="false">[4]Curves!$K130</f>
        <v>0.36</v>
      </c>
      <c r="AS124" s="2" t="n">
        <f aca="false">AM124+AR124</f>
        <v>4.3825</v>
      </c>
      <c r="AT124" s="2" t="n">
        <f aca="false">[4]Curves!$G130</f>
        <v>0.38</v>
      </c>
      <c r="AU124" s="2" t="n">
        <f aca="false">AM124+AT124</f>
        <v>4.4025</v>
      </c>
    </row>
    <row r="125" customFormat="false" ht="12.75" hidden="false" customHeight="false" outlineLevel="0" collapsed="false">
      <c r="A125" s="1" t="n">
        <f aca="false">[5]Tregion!$A125</f>
        <v>39845</v>
      </c>
      <c r="B125" s="355" t="n">
        <f aca="false">[5]Tregion!$C125</f>
        <v>39.2</v>
      </c>
      <c r="C125" s="356" t="n">
        <f aca="false">[6]Tregion!$C125</f>
        <v>43.64</v>
      </c>
      <c r="D125" s="355" t="n">
        <f aca="false">[7]Tregion!$C125</f>
        <v>40.66</v>
      </c>
      <c r="E125" s="356" t="n">
        <f aca="false">[8]Tregion!$C125</f>
        <v>42.83</v>
      </c>
      <c r="F125" s="355" t="n">
        <f aca="false">[9]Tregion!$C125</f>
        <v>41.74</v>
      </c>
      <c r="G125" s="356" t="n">
        <f aca="false">[10]Tbasis!$D124</f>
        <v>41.67</v>
      </c>
      <c r="H125" s="355"/>
      <c r="I125" s="356" t="n">
        <f aca="false">[11]Tregion!$C125</f>
        <v>31.95</v>
      </c>
      <c r="J125" s="355"/>
      <c r="K125" s="356"/>
      <c r="L125" s="355"/>
      <c r="M125" s="356"/>
      <c r="N125" s="355"/>
      <c r="O125" s="356"/>
      <c r="Q125" s="355"/>
      <c r="R125" s="356" t="n">
        <f aca="false">[12]Tregion!$C125</f>
        <v>46.4046130641133</v>
      </c>
      <c r="S125" s="357"/>
      <c r="T125" s="356"/>
      <c r="U125" s="358"/>
      <c r="V125" s="359"/>
      <c r="W125" s="358"/>
      <c r="X125" s="356"/>
      <c r="Y125" s="357"/>
      <c r="Z125" s="360"/>
      <c r="AB125" s="357"/>
      <c r="AC125" s="356"/>
      <c r="AD125" s="357"/>
      <c r="AE125" s="356"/>
      <c r="AF125" s="357"/>
      <c r="AG125" s="356"/>
      <c r="AI125" s="1"/>
      <c r="AJ125" s="15"/>
      <c r="AL125" s="1" t="n">
        <f aca="false">[4]Curves!$A131</f>
        <v>40664</v>
      </c>
      <c r="AM125" s="2" t="n">
        <f aca="false">[4]Curves!$E131</f>
        <v>4.1925</v>
      </c>
      <c r="AN125" s="2" t="n">
        <f aca="false">AR125</f>
        <v>0.325</v>
      </c>
      <c r="AO125" s="2" t="n">
        <f aca="false">AM125+AN125</f>
        <v>4.5175</v>
      </c>
      <c r="AP125" s="2" t="n">
        <f aca="false">[4]Curves!$J131</f>
        <v>0.045</v>
      </c>
      <c r="AQ125" s="2" t="n">
        <f aca="false">AM125+AP125</f>
        <v>4.2375</v>
      </c>
      <c r="AR125" s="2" t="n">
        <f aca="false">[4]Curves!$K131</f>
        <v>0.325</v>
      </c>
      <c r="AS125" s="2" t="n">
        <f aca="false">AM125+AR125</f>
        <v>4.5175</v>
      </c>
      <c r="AT125" s="2" t="n">
        <f aca="false">[4]Curves!$G131</f>
        <v>0.33</v>
      </c>
      <c r="AU125" s="2" t="n">
        <f aca="false">AM125+AT125</f>
        <v>4.5225</v>
      </c>
    </row>
    <row r="126" customFormat="false" ht="12.75" hidden="false" customHeight="false" outlineLevel="0" collapsed="false">
      <c r="A126" s="1" t="n">
        <f aca="false">[5]Tregion!$A126</f>
        <v>39873</v>
      </c>
      <c r="B126" s="355" t="n">
        <f aca="false">[5]Tregion!$C126</f>
        <v>39.21</v>
      </c>
      <c r="C126" s="356" t="n">
        <f aca="false">[6]Tregion!$C126</f>
        <v>41.3</v>
      </c>
      <c r="D126" s="355" t="n">
        <f aca="false">[7]Tregion!$C126</f>
        <v>38.3</v>
      </c>
      <c r="E126" s="356" t="n">
        <f aca="false">[8]Tregion!$C126</f>
        <v>41.78</v>
      </c>
      <c r="F126" s="355" t="n">
        <f aca="false">[9]Tregion!$C126</f>
        <v>41.02</v>
      </c>
      <c r="G126" s="356" t="n">
        <f aca="false">[10]Tbasis!$D125</f>
        <v>41.68</v>
      </c>
      <c r="H126" s="355"/>
      <c r="I126" s="356" t="n">
        <f aca="false">[11]Tregion!$C126</f>
        <v>28.95</v>
      </c>
      <c r="J126" s="355"/>
      <c r="K126" s="356"/>
      <c r="L126" s="355"/>
      <c r="M126" s="356"/>
      <c r="N126" s="355"/>
      <c r="O126" s="356"/>
      <c r="Q126" s="355"/>
      <c r="R126" s="356" t="n">
        <f aca="false">[12]Tregion!$C126</f>
        <v>44.5797677294431</v>
      </c>
      <c r="S126" s="357"/>
      <c r="T126" s="356"/>
      <c r="U126" s="358"/>
      <c r="V126" s="359"/>
      <c r="W126" s="358"/>
      <c r="X126" s="356"/>
      <c r="Y126" s="357"/>
      <c r="Z126" s="360"/>
      <c r="AB126" s="357"/>
      <c r="AC126" s="356"/>
      <c r="AD126" s="357"/>
      <c r="AE126" s="356"/>
      <c r="AF126" s="357"/>
      <c r="AG126" s="356"/>
      <c r="AI126" s="1"/>
      <c r="AJ126" s="15"/>
      <c r="AL126" s="1" t="n">
        <f aca="false">[4]Curves!$A132</f>
        <v>40695</v>
      </c>
      <c r="AM126" s="2" t="n">
        <f aca="false">[4]Curves!$E132</f>
        <v>4.3445</v>
      </c>
      <c r="AN126" s="2" t="n">
        <f aca="false">AR126</f>
        <v>0.335</v>
      </c>
      <c r="AO126" s="2" t="n">
        <f aca="false">AM126+AN126</f>
        <v>4.6795</v>
      </c>
      <c r="AP126" s="2" t="n">
        <f aca="false">[4]Curves!$J132</f>
        <v>0.045</v>
      </c>
      <c r="AQ126" s="2" t="n">
        <f aca="false">AM126+AP126</f>
        <v>4.3895</v>
      </c>
      <c r="AR126" s="2" t="n">
        <f aca="false">[4]Curves!$K132</f>
        <v>0.335</v>
      </c>
      <c r="AS126" s="2" t="n">
        <f aca="false">AM126+AR126</f>
        <v>4.6795</v>
      </c>
      <c r="AT126" s="2" t="n">
        <f aca="false">[4]Curves!$G132</f>
        <v>0.37</v>
      </c>
      <c r="AU126" s="2" t="n">
        <f aca="false">AM126+AT126</f>
        <v>4.7145</v>
      </c>
    </row>
    <row r="127" customFormat="false" ht="12.75" hidden="false" customHeight="false" outlineLevel="0" collapsed="false">
      <c r="A127" s="1" t="n">
        <f aca="false">[5]Tregion!$A127</f>
        <v>39904</v>
      </c>
      <c r="B127" s="355" t="n">
        <f aca="false">[5]Tregion!$C127</f>
        <v>38.96</v>
      </c>
      <c r="C127" s="356" t="n">
        <f aca="false">[6]Tregion!$C127</f>
        <v>41.45</v>
      </c>
      <c r="D127" s="355" t="n">
        <f aca="false">[7]Tregion!$C127</f>
        <v>36.73</v>
      </c>
      <c r="E127" s="356" t="n">
        <f aca="false">[8]Tregion!$C127</f>
        <v>40.74</v>
      </c>
      <c r="F127" s="355" t="n">
        <f aca="false">[9]Tregion!$C127</f>
        <v>40.78</v>
      </c>
      <c r="G127" s="356" t="n">
        <f aca="false">[10]Tbasis!$D126</f>
        <v>41.43</v>
      </c>
      <c r="H127" s="355"/>
      <c r="I127" s="356" t="n">
        <f aca="false">[11]Tregion!$C127</f>
        <v>36</v>
      </c>
      <c r="J127" s="355"/>
      <c r="K127" s="356"/>
      <c r="L127" s="355"/>
      <c r="M127" s="356"/>
      <c r="N127" s="355"/>
      <c r="O127" s="356"/>
      <c r="Q127" s="355"/>
      <c r="R127" s="356" t="n">
        <f aca="false">[12]Tregion!$C127</f>
        <v>41.3920901123462</v>
      </c>
      <c r="S127" s="357"/>
      <c r="T127" s="356"/>
      <c r="U127" s="358"/>
      <c r="V127" s="359"/>
      <c r="W127" s="358"/>
      <c r="X127" s="356"/>
      <c r="Y127" s="357"/>
      <c r="Z127" s="360"/>
      <c r="AB127" s="357"/>
      <c r="AC127" s="356"/>
      <c r="AD127" s="357"/>
      <c r="AE127" s="356"/>
      <c r="AF127" s="357"/>
      <c r="AG127" s="356"/>
      <c r="AI127" s="1"/>
      <c r="AJ127" s="15"/>
      <c r="AL127" s="1" t="n">
        <f aca="false">[4]Curves!$A133</f>
        <v>40725</v>
      </c>
      <c r="AM127" s="2" t="n">
        <f aca="false">[4]Curves!$E133</f>
        <v>4.447</v>
      </c>
      <c r="AN127" s="2" t="n">
        <f aca="false">AR127+0.1</f>
        <v>0.45</v>
      </c>
      <c r="AO127" s="2" t="n">
        <f aca="false">AM127+AN127</f>
        <v>4.897</v>
      </c>
      <c r="AP127" s="2" t="n">
        <f aca="false">[4]Curves!$J133</f>
        <v>0.045</v>
      </c>
      <c r="AQ127" s="2" t="n">
        <f aca="false">AM127+AP127</f>
        <v>4.492</v>
      </c>
      <c r="AR127" s="2" t="n">
        <f aca="false">[4]Curves!$K133</f>
        <v>0.35</v>
      </c>
      <c r="AS127" s="2" t="n">
        <f aca="false">AM127+AR127</f>
        <v>4.797</v>
      </c>
      <c r="AT127" s="2" t="n">
        <f aca="false">[4]Curves!$G133</f>
        <v>0.41</v>
      </c>
      <c r="AU127" s="2" t="n">
        <f aca="false">AM127+AT127</f>
        <v>4.857</v>
      </c>
    </row>
    <row r="128" customFormat="false" ht="12.75" hidden="false" customHeight="false" outlineLevel="0" collapsed="false">
      <c r="A128" s="1" t="n">
        <f aca="false">[5]Tregion!$A128</f>
        <v>39934</v>
      </c>
      <c r="B128" s="355" t="n">
        <f aca="false">[5]Tregion!$C128</f>
        <v>38.97</v>
      </c>
      <c r="C128" s="356" t="n">
        <f aca="false">[6]Tregion!$C128</f>
        <v>39.52</v>
      </c>
      <c r="D128" s="355" t="n">
        <f aca="false">[7]Tregion!$C128</f>
        <v>34.89</v>
      </c>
      <c r="E128" s="356" t="n">
        <f aca="false">[8]Tregion!$C128</f>
        <v>40.74</v>
      </c>
      <c r="F128" s="355" t="n">
        <f aca="false">[9]Tregion!$C128</f>
        <v>41.02</v>
      </c>
      <c r="G128" s="356" t="n">
        <f aca="false">[10]Tbasis!$D127</f>
        <v>41.44</v>
      </c>
      <c r="H128" s="355"/>
      <c r="I128" s="356" t="n">
        <f aca="false">[11]Tregion!$C128</f>
        <v>36</v>
      </c>
      <c r="J128" s="355"/>
      <c r="K128" s="356"/>
      <c r="L128" s="355"/>
      <c r="M128" s="356"/>
      <c r="N128" s="355"/>
      <c r="O128" s="356"/>
      <c r="Q128" s="355"/>
      <c r="R128" s="356" t="n">
        <f aca="false">[12]Tregion!$C128</f>
        <v>41.3588485784519</v>
      </c>
      <c r="S128" s="357"/>
      <c r="T128" s="356"/>
      <c r="U128" s="358"/>
      <c r="V128" s="359"/>
      <c r="W128" s="358"/>
      <c r="X128" s="356"/>
      <c r="Y128" s="357"/>
      <c r="Z128" s="360"/>
      <c r="AB128" s="357"/>
      <c r="AC128" s="356"/>
      <c r="AD128" s="357"/>
      <c r="AE128" s="356"/>
      <c r="AF128" s="357"/>
      <c r="AG128" s="356"/>
      <c r="AI128" s="1"/>
      <c r="AJ128" s="15"/>
      <c r="AL128" s="1" t="n">
        <f aca="false">[4]Curves!$A134</f>
        <v>40756</v>
      </c>
      <c r="AM128" s="2" t="n">
        <f aca="false">[4]Curves!$E134</f>
        <v>4.332</v>
      </c>
      <c r="AN128" s="2" t="n">
        <f aca="false">AR128+0.1</f>
        <v>0.45</v>
      </c>
      <c r="AO128" s="2" t="n">
        <f aca="false">AM128+AN128</f>
        <v>4.782</v>
      </c>
      <c r="AP128" s="2" t="n">
        <f aca="false">[4]Curves!$J134</f>
        <v>0.13</v>
      </c>
      <c r="AQ128" s="2" t="n">
        <f aca="false">AM128+AP128</f>
        <v>4.462</v>
      </c>
      <c r="AR128" s="2" t="n">
        <f aca="false">[4]Curves!$K134</f>
        <v>0.35</v>
      </c>
      <c r="AS128" s="2" t="n">
        <f aca="false">AM128+AR128</f>
        <v>4.682</v>
      </c>
      <c r="AT128" s="2" t="n">
        <f aca="false">[4]Curves!$G134</f>
        <v>0.41</v>
      </c>
      <c r="AU128" s="2" t="n">
        <f aca="false">AM128+AT128</f>
        <v>4.742</v>
      </c>
    </row>
    <row r="129" customFormat="false" ht="12.75" hidden="false" customHeight="false" outlineLevel="0" collapsed="false">
      <c r="A129" s="1" t="n">
        <f aca="false">[5]Tregion!$A129</f>
        <v>39965</v>
      </c>
      <c r="B129" s="355" t="n">
        <f aca="false">[5]Tregion!$C129</f>
        <v>41.17</v>
      </c>
      <c r="C129" s="356" t="n">
        <f aca="false">[6]Tregion!$C129</f>
        <v>40.23</v>
      </c>
      <c r="D129" s="355" t="n">
        <f aca="false">[7]Tregion!$C129</f>
        <v>35.55</v>
      </c>
      <c r="E129" s="356" t="n">
        <f aca="false">[8]Tregion!$C129</f>
        <v>43.09</v>
      </c>
      <c r="F129" s="355" t="n">
        <f aca="false">[9]Tregion!$C129</f>
        <v>43.21</v>
      </c>
      <c r="G129" s="356" t="n">
        <f aca="false">[10]Tbasis!$D128</f>
        <v>44.82</v>
      </c>
      <c r="H129" s="355"/>
      <c r="I129" s="356" t="n">
        <f aca="false">[11]Tregion!$C129</f>
        <v>42</v>
      </c>
      <c r="J129" s="355"/>
      <c r="K129" s="356"/>
      <c r="L129" s="355"/>
      <c r="M129" s="356"/>
      <c r="N129" s="355"/>
      <c r="O129" s="356"/>
      <c r="Q129" s="355"/>
      <c r="R129" s="356" t="n">
        <f aca="false">[12]Tregion!$C129</f>
        <v>41.8709242347596</v>
      </c>
      <c r="S129" s="357"/>
      <c r="T129" s="356"/>
      <c r="U129" s="358"/>
      <c r="V129" s="359"/>
      <c r="W129" s="358"/>
      <c r="X129" s="356"/>
      <c r="Y129" s="357"/>
      <c r="Z129" s="360"/>
      <c r="AB129" s="357"/>
      <c r="AC129" s="356"/>
      <c r="AD129" s="357"/>
      <c r="AE129" s="356"/>
      <c r="AF129" s="357"/>
      <c r="AG129" s="356"/>
      <c r="AI129" s="1"/>
      <c r="AJ129" s="15"/>
      <c r="AL129" s="1"/>
    </row>
    <row r="130" customFormat="false" ht="12.75" hidden="false" customHeight="false" outlineLevel="0" collapsed="false">
      <c r="A130" s="1" t="n">
        <f aca="false">[5]Tregion!$A130</f>
        <v>39995</v>
      </c>
      <c r="B130" s="355" t="n">
        <f aca="false">[5]Tregion!$C130</f>
        <v>48.26</v>
      </c>
      <c r="C130" s="356" t="n">
        <f aca="false">[6]Tregion!$C130</f>
        <v>51.04</v>
      </c>
      <c r="D130" s="355" t="n">
        <f aca="false">[7]Tregion!$C130</f>
        <v>45.14</v>
      </c>
      <c r="E130" s="356" t="n">
        <f aca="false">[8]Tregion!$C130</f>
        <v>48.33</v>
      </c>
      <c r="F130" s="355" t="n">
        <f aca="false">[9]Tregion!$C130</f>
        <v>50</v>
      </c>
      <c r="G130" s="356" t="n">
        <f aca="false">[10]Tbasis!$D129</f>
        <v>52.56</v>
      </c>
      <c r="H130" s="355"/>
      <c r="I130" s="356" t="n">
        <f aca="false">[11]Tregion!$C130</f>
        <v>49</v>
      </c>
      <c r="J130" s="355"/>
      <c r="K130" s="356"/>
      <c r="L130" s="355"/>
      <c r="M130" s="356"/>
      <c r="N130" s="355"/>
      <c r="O130" s="356"/>
      <c r="Q130" s="355"/>
      <c r="R130" s="356" t="n">
        <f aca="false">[12]Tregion!$C130</f>
        <v>42.471843250398</v>
      </c>
      <c r="S130" s="357"/>
      <c r="T130" s="356"/>
      <c r="U130" s="358"/>
      <c r="V130" s="359"/>
      <c r="W130" s="358"/>
      <c r="X130" s="356"/>
      <c r="Y130" s="357"/>
      <c r="Z130" s="360"/>
      <c r="AB130" s="357"/>
      <c r="AC130" s="356"/>
      <c r="AD130" s="357"/>
      <c r="AE130" s="356"/>
      <c r="AF130" s="357"/>
      <c r="AG130" s="356"/>
      <c r="AI130" s="1"/>
      <c r="AJ130" s="15"/>
      <c r="AL130" s="1"/>
    </row>
    <row r="131" customFormat="false" ht="12.75" hidden="false" customHeight="false" outlineLevel="0" collapsed="false">
      <c r="A131" s="1" t="n">
        <f aca="false">[5]Tregion!$A131</f>
        <v>40026</v>
      </c>
      <c r="B131" s="355" t="n">
        <f aca="false">[5]Tregion!$C131</f>
        <v>51.44</v>
      </c>
      <c r="C131" s="356" t="n">
        <f aca="false">[6]Tregion!$C131</f>
        <v>54.92</v>
      </c>
      <c r="D131" s="355" t="n">
        <f aca="false">[7]Tregion!$C131</f>
        <v>49.35</v>
      </c>
      <c r="E131" s="356" t="n">
        <f aca="false">[8]Tregion!$C131</f>
        <v>53.03</v>
      </c>
      <c r="F131" s="355" t="n">
        <f aca="false">[9]Tregion!$C131</f>
        <v>53.03</v>
      </c>
      <c r="G131" s="356" t="n">
        <f aca="false">[10]Tbasis!$D130</f>
        <v>56.67</v>
      </c>
      <c r="H131" s="355"/>
      <c r="I131" s="356" t="n">
        <f aca="false">[11]Tregion!$C131</f>
        <v>58</v>
      </c>
      <c r="J131" s="355"/>
      <c r="K131" s="356"/>
      <c r="L131" s="355"/>
      <c r="M131" s="356"/>
      <c r="N131" s="355"/>
      <c r="O131" s="356"/>
      <c r="Q131" s="355"/>
      <c r="R131" s="356" t="n">
        <f aca="false">[12]Tregion!$C131</f>
        <v>42.9865935494902</v>
      </c>
      <c r="S131" s="357"/>
      <c r="T131" s="356"/>
      <c r="U131" s="358"/>
      <c r="V131" s="359"/>
      <c r="W131" s="358"/>
      <c r="X131" s="356"/>
      <c r="Y131" s="357"/>
      <c r="Z131" s="360"/>
      <c r="AB131" s="357"/>
      <c r="AC131" s="356"/>
      <c r="AD131" s="357"/>
      <c r="AE131" s="356"/>
      <c r="AF131" s="357"/>
      <c r="AG131" s="356"/>
      <c r="AI131" s="1"/>
      <c r="AJ131" s="15"/>
      <c r="AL131" s="1"/>
    </row>
    <row r="132" customFormat="false" ht="12.75" hidden="false" customHeight="false" outlineLevel="0" collapsed="false">
      <c r="A132" s="1" t="n">
        <f aca="false">[5]Tregion!$A132</f>
        <v>40057</v>
      </c>
      <c r="B132" s="355" t="n">
        <f aca="false">[5]Tregion!$C132</f>
        <v>45.33</v>
      </c>
      <c r="C132" s="356" t="n">
        <f aca="false">[6]Tregion!$C132</f>
        <v>49.67</v>
      </c>
      <c r="D132" s="355" t="n">
        <f aca="false">[7]Tregion!$C132</f>
        <v>44.36</v>
      </c>
      <c r="E132" s="356" t="n">
        <f aca="false">[8]Tregion!$C132</f>
        <v>50.42</v>
      </c>
      <c r="F132" s="355" t="n">
        <f aca="false">[9]Tregion!$C132</f>
        <v>46.73</v>
      </c>
      <c r="G132" s="356" t="n">
        <f aca="false">[10]Tbasis!$D131</f>
        <v>49.64</v>
      </c>
      <c r="H132" s="355"/>
      <c r="I132" s="356" t="n">
        <f aca="false">[11]Tregion!$C132</f>
        <v>40.7</v>
      </c>
      <c r="J132" s="355"/>
      <c r="K132" s="356"/>
      <c r="L132" s="355"/>
      <c r="M132" s="356"/>
      <c r="N132" s="355"/>
      <c r="O132" s="356"/>
      <c r="Q132" s="355"/>
      <c r="R132" s="356" t="n">
        <f aca="false">[12]Tregion!$C132</f>
        <v>42.9448858042985</v>
      </c>
      <c r="S132" s="357"/>
      <c r="T132" s="356"/>
      <c r="U132" s="358"/>
      <c r="V132" s="359"/>
      <c r="W132" s="358"/>
      <c r="X132" s="356"/>
      <c r="Y132" s="357"/>
      <c r="Z132" s="360"/>
      <c r="AB132" s="357"/>
      <c r="AC132" s="356"/>
      <c r="AD132" s="357"/>
      <c r="AE132" s="356"/>
      <c r="AF132" s="357"/>
      <c r="AG132" s="356"/>
      <c r="AI132" s="1"/>
      <c r="AJ132" s="15"/>
      <c r="AL132" s="1"/>
    </row>
    <row r="133" customFormat="false" ht="12.75" hidden="false" customHeight="false" outlineLevel="0" collapsed="false">
      <c r="A133" s="1" t="n">
        <f aca="false">[5]Tregion!$A133</f>
        <v>40087</v>
      </c>
      <c r="B133" s="355" t="n">
        <f aca="false">[5]Tregion!$C133</f>
        <v>40.2</v>
      </c>
      <c r="C133" s="356" t="n">
        <f aca="false">[6]Tregion!$C133</f>
        <v>44.01</v>
      </c>
      <c r="D133" s="355" t="n">
        <f aca="false">[7]Tregion!$C133</f>
        <v>40.95</v>
      </c>
      <c r="E133" s="356" t="n">
        <f aca="false">[8]Tregion!$C133</f>
        <v>43.23</v>
      </c>
      <c r="F133" s="355" t="n">
        <f aca="false">[9]Tregion!$C133</f>
        <v>41.76</v>
      </c>
      <c r="G133" s="356" t="n">
        <f aca="false">[10]Tbasis!$D132</f>
        <v>42.77</v>
      </c>
      <c r="H133" s="355"/>
      <c r="I133" s="356" t="n">
        <f aca="false">[11]Tregion!$C133</f>
        <v>41</v>
      </c>
      <c r="J133" s="355"/>
      <c r="K133" s="356"/>
      <c r="L133" s="355"/>
      <c r="M133" s="356"/>
      <c r="N133" s="355"/>
      <c r="O133" s="356"/>
      <c r="Q133" s="355"/>
      <c r="R133" s="356" t="n">
        <f aca="false">[12]Tregion!$C133</f>
        <v>42.9786349887963</v>
      </c>
      <c r="S133" s="357"/>
      <c r="T133" s="356"/>
      <c r="U133" s="358"/>
      <c r="V133" s="359"/>
      <c r="W133" s="358"/>
      <c r="X133" s="356"/>
      <c r="Y133" s="357"/>
      <c r="Z133" s="360"/>
      <c r="AB133" s="357"/>
      <c r="AC133" s="356"/>
      <c r="AD133" s="357"/>
      <c r="AE133" s="356"/>
      <c r="AF133" s="357"/>
      <c r="AG133" s="356"/>
      <c r="AI133" s="1"/>
      <c r="AJ133" s="15"/>
      <c r="AL133" s="1"/>
    </row>
    <row r="134" customFormat="false" ht="12.75" hidden="false" customHeight="false" outlineLevel="0" collapsed="false">
      <c r="A134" s="1" t="n">
        <f aca="false">[5]Tregion!$A134</f>
        <v>40118</v>
      </c>
      <c r="B134" s="355" t="n">
        <f aca="false">[5]Tregion!$C134</f>
        <v>39.47</v>
      </c>
      <c r="C134" s="356" t="n">
        <f aca="false">[6]Tregion!$C134</f>
        <v>41.8</v>
      </c>
      <c r="D134" s="355" t="n">
        <f aca="false">[7]Tregion!$C134</f>
        <v>38.86</v>
      </c>
      <c r="E134" s="356" t="n">
        <f aca="false">[8]Tregion!$C134</f>
        <v>41.2</v>
      </c>
      <c r="F134" s="355" t="n">
        <f aca="false">[9]Tregion!$C134</f>
        <v>41.88</v>
      </c>
      <c r="G134" s="356" t="n">
        <f aca="false">[10]Tbasis!$D133</f>
        <v>41.81</v>
      </c>
      <c r="H134" s="355"/>
      <c r="I134" s="356" t="n">
        <f aca="false">[11]Tregion!$C134</f>
        <v>37</v>
      </c>
      <c r="J134" s="355"/>
      <c r="K134" s="356"/>
      <c r="L134" s="355"/>
      <c r="M134" s="356"/>
      <c r="N134" s="355"/>
      <c r="O134" s="356"/>
      <c r="Q134" s="355"/>
      <c r="R134" s="356" t="n">
        <f aca="false">[12]Tregion!$C134</f>
        <v>45.9346020260935</v>
      </c>
      <c r="S134" s="357"/>
      <c r="T134" s="356"/>
      <c r="U134" s="358"/>
      <c r="V134" s="359"/>
      <c r="W134" s="358"/>
      <c r="X134" s="356"/>
      <c r="Y134" s="357"/>
      <c r="Z134" s="360"/>
      <c r="AB134" s="357"/>
      <c r="AC134" s="356"/>
      <c r="AD134" s="357"/>
      <c r="AE134" s="356"/>
      <c r="AF134" s="357"/>
      <c r="AG134" s="356"/>
      <c r="AI134" s="1"/>
      <c r="AJ134" s="15"/>
      <c r="AL134" s="1"/>
    </row>
    <row r="135" customFormat="false" ht="12.75" hidden="false" customHeight="false" outlineLevel="0" collapsed="false">
      <c r="A135" s="1" t="n">
        <f aca="false">[5]Tregion!$A135</f>
        <v>40148</v>
      </c>
      <c r="B135" s="355" t="n">
        <f aca="false">[5]Tregion!$C135</f>
        <v>39.47</v>
      </c>
      <c r="C135" s="356" t="n">
        <f aca="false">[6]Tregion!$C135</f>
        <v>43.2</v>
      </c>
      <c r="D135" s="355" t="n">
        <f aca="false">[7]Tregion!$C135</f>
        <v>40.17</v>
      </c>
      <c r="E135" s="356" t="n">
        <f aca="false">[8]Tregion!$C135</f>
        <v>43.5</v>
      </c>
      <c r="F135" s="355" t="n">
        <f aca="false">[9]Tregion!$C135</f>
        <v>42.25</v>
      </c>
      <c r="G135" s="356" t="n">
        <f aca="false">[10]Tbasis!$D134</f>
        <v>41.69</v>
      </c>
      <c r="H135" s="355"/>
      <c r="I135" s="356" t="n">
        <f aca="false">[11]Tregion!$C135</f>
        <v>39.7</v>
      </c>
      <c r="J135" s="355"/>
      <c r="K135" s="356"/>
      <c r="L135" s="355"/>
      <c r="M135" s="356"/>
      <c r="N135" s="355"/>
      <c r="O135" s="356"/>
      <c r="Q135" s="355"/>
      <c r="R135" s="356" t="n">
        <f aca="false">[12]Tregion!$C135</f>
        <v>47.903484317511</v>
      </c>
      <c r="S135" s="357"/>
      <c r="T135" s="356"/>
      <c r="U135" s="358"/>
      <c r="V135" s="359"/>
      <c r="W135" s="358"/>
      <c r="X135" s="356"/>
      <c r="Y135" s="357"/>
      <c r="Z135" s="360"/>
      <c r="AB135" s="357"/>
      <c r="AC135" s="356"/>
      <c r="AD135" s="357"/>
      <c r="AE135" s="356"/>
      <c r="AF135" s="357"/>
      <c r="AG135" s="356"/>
      <c r="AI135" s="1"/>
      <c r="AJ135" s="15"/>
      <c r="AL135" s="1"/>
    </row>
    <row r="136" customFormat="false" ht="12.75" hidden="false" customHeight="false" outlineLevel="0" collapsed="false">
      <c r="A136" s="1" t="n">
        <f aca="false">[5]Tregion!$A136</f>
        <v>40179</v>
      </c>
      <c r="B136" s="355" t="n">
        <f aca="false">[5]Tregion!$C136</f>
        <v>39.92</v>
      </c>
      <c r="C136" s="356" t="n">
        <f aca="false">[6]Tregion!$C136</f>
        <v>45.52</v>
      </c>
      <c r="D136" s="355" t="n">
        <f aca="false">[7]Tregion!$C136</f>
        <v>41.87</v>
      </c>
      <c r="E136" s="356" t="n">
        <f aca="false">[8]Tregion!$C136</f>
        <v>43.78</v>
      </c>
      <c r="F136" s="355" t="n">
        <f aca="false">[9]Tregion!$C136</f>
        <v>42.82</v>
      </c>
      <c r="G136" s="356" t="n">
        <f aca="false">[10]Tbasis!$D135</f>
        <v>42.34</v>
      </c>
      <c r="H136" s="355"/>
      <c r="I136" s="356" t="n">
        <f aca="false">[11]Tregion!$C136</f>
        <v>30.2</v>
      </c>
      <c r="J136" s="355"/>
      <c r="K136" s="356"/>
      <c r="L136" s="355"/>
      <c r="M136" s="356"/>
      <c r="N136" s="355"/>
      <c r="O136" s="356"/>
      <c r="Q136" s="355"/>
      <c r="R136" s="356" t="n">
        <f aca="false">[12]Tregion!$C136</f>
        <v>49.2161275502683</v>
      </c>
      <c r="S136" s="357"/>
      <c r="T136" s="356"/>
      <c r="U136" s="358"/>
      <c r="V136" s="359"/>
      <c r="W136" s="358"/>
      <c r="X136" s="356"/>
      <c r="Y136" s="357"/>
      <c r="Z136" s="360"/>
      <c r="AB136" s="357"/>
      <c r="AC136" s="356"/>
      <c r="AD136" s="357"/>
      <c r="AE136" s="356"/>
      <c r="AF136" s="357"/>
      <c r="AG136" s="356"/>
      <c r="AI136" s="1"/>
      <c r="AJ136" s="15"/>
      <c r="AL136" s="1"/>
    </row>
    <row r="137" customFormat="false" ht="12.75" hidden="false" customHeight="false" outlineLevel="0" collapsed="false">
      <c r="A137" s="1" t="n">
        <f aca="false">[5]Tregion!$A137</f>
        <v>40210</v>
      </c>
      <c r="B137" s="355" t="n">
        <f aca="false">[5]Tregion!$C137</f>
        <v>39.69</v>
      </c>
      <c r="C137" s="356" t="n">
        <f aca="false">[6]Tregion!$C137</f>
        <v>44.75</v>
      </c>
      <c r="D137" s="355" t="n">
        <f aca="false">[7]Tregion!$C137</f>
        <v>41.14</v>
      </c>
      <c r="E137" s="356" t="n">
        <f aca="false">[8]Tregion!$C137</f>
        <v>43.29</v>
      </c>
      <c r="F137" s="355" t="n">
        <f aca="false">[9]Tregion!$C137</f>
        <v>42.15</v>
      </c>
      <c r="G137" s="356" t="n">
        <f aca="false">[10]Tbasis!$D136</f>
        <v>42.11</v>
      </c>
      <c r="H137" s="355"/>
      <c r="I137" s="356" t="n">
        <f aca="false">[11]Tregion!$C137</f>
        <v>32.45</v>
      </c>
      <c r="J137" s="355"/>
      <c r="K137" s="356"/>
      <c r="L137" s="355"/>
      <c r="M137" s="356"/>
      <c r="N137" s="355"/>
      <c r="O137" s="356"/>
      <c r="Q137" s="355"/>
      <c r="R137" s="356" t="n">
        <f aca="false">[12]Tregion!$C137</f>
        <v>47.7946827357371</v>
      </c>
      <c r="S137" s="357"/>
      <c r="T137" s="356"/>
      <c r="U137" s="358"/>
      <c r="V137" s="359"/>
      <c r="W137" s="358"/>
      <c r="X137" s="356"/>
      <c r="Y137" s="357"/>
      <c r="Z137" s="360"/>
      <c r="AB137" s="357"/>
      <c r="AC137" s="356"/>
      <c r="AD137" s="357"/>
      <c r="AE137" s="356"/>
      <c r="AF137" s="357"/>
      <c r="AG137" s="356"/>
      <c r="AI137" s="1"/>
      <c r="AJ137" s="15"/>
      <c r="AL137" s="1"/>
    </row>
    <row r="138" customFormat="false" ht="12.75" hidden="false" customHeight="false" outlineLevel="0" collapsed="false">
      <c r="A138" s="1" t="n">
        <f aca="false">[5]Tregion!$A138</f>
        <v>40238</v>
      </c>
      <c r="B138" s="355" t="n">
        <f aca="false">[5]Tregion!$C138</f>
        <v>39.69</v>
      </c>
      <c r="C138" s="356" t="n">
        <f aca="false">[6]Tregion!$C138</f>
        <v>42.54</v>
      </c>
      <c r="D138" s="355" t="n">
        <f aca="false">[7]Tregion!$C138</f>
        <v>38.95</v>
      </c>
      <c r="E138" s="356" t="n">
        <f aca="false">[8]Tregion!$C138</f>
        <v>42.33</v>
      </c>
      <c r="F138" s="355" t="n">
        <f aca="false">[9]Tregion!$C138</f>
        <v>41.48</v>
      </c>
      <c r="G138" s="356" t="n">
        <f aca="false">[10]Tbasis!$D137</f>
        <v>42.12</v>
      </c>
      <c r="H138" s="355"/>
      <c r="I138" s="356" t="n">
        <f aca="false">[11]Tregion!$C138</f>
        <v>29.45</v>
      </c>
      <c r="J138" s="355"/>
      <c r="K138" s="356"/>
      <c r="L138" s="355"/>
      <c r="M138" s="356"/>
      <c r="N138" s="355"/>
      <c r="O138" s="356"/>
      <c r="Q138" s="355"/>
      <c r="R138" s="356" t="n">
        <f aca="false">[12]Tregion!$C138</f>
        <v>45.9597099645558</v>
      </c>
      <c r="S138" s="357"/>
      <c r="T138" s="356"/>
      <c r="U138" s="358"/>
      <c r="V138" s="359"/>
      <c r="W138" s="358"/>
      <c r="X138" s="356"/>
      <c r="Y138" s="357"/>
      <c r="Z138" s="360"/>
      <c r="AB138" s="357"/>
      <c r="AC138" s="356"/>
      <c r="AD138" s="357"/>
      <c r="AE138" s="356"/>
      <c r="AF138" s="357"/>
      <c r="AG138" s="356"/>
      <c r="AI138" s="1"/>
      <c r="AJ138" s="15"/>
      <c r="AL138" s="1"/>
    </row>
    <row r="139" customFormat="false" ht="12.75" hidden="false" customHeight="false" outlineLevel="0" collapsed="false">
      <c r="A139" s="1" t="n">
        <f aca="false">[5]Tregion!$A139</f>
        <v>40269</v>
      </c>
      <c r="B139" s="355" t="n">
        <f aca="false">[5]Tregion!$C139</f>
        <v>39.47</v>
      </c>
      <c r="C139" s="356" t="n">
        <f aca="false">[6]Tregion!$C139</f>
        <v>42.68</v>
      </c>
      <c r="D139" s="355" t="n">
        <f aca="false">[7]Tregion!$C139</f>
        <v>37.49</v>
      </c>
      <c r="E139" s="356" t="n">
        <f aca="false">[8]Tregion!$C139</f>
        <v>41.36</v>
      </c>
      <c r="F139" s="355" t="n">
        <f aca="false">[9]Tregion!$C139</f>
        <v>41.25</v>
      </c>
      <c r="G139" s="356" t="n">
        <f aca="false">[10]Tbasis!$D138</f>
        <v>41.9</v>
      </c>
      <c r="H139" s="355"/>
      <c r="I139" s="356" t="n">
        <f aca="false">[11]Tregion!$C139</f>
        <v>36.75</v>
      </c>
      <c r="J139" s="355"/>
      <c r="K139" s="356"/>
      <c r="L139" s="355"/>
      <c r="M139" s="356"/>
      <c r="N139" s="355"/>
      <c r="O139" s="356"/>
      <c r="Q139" s="355"/>
      <c r="R139" s="356" t="n">
        <f aca="false">[12]Tregion!$C139</f>
        <v>42.3026441376173</v>
      </c>
      <c r="S139" s="357"/>
      <c r="T139" s="356"/>
      <c r="U139" s="358"/>
      <c r="V139" s="359"/>
      <c r="W139" s="358"/>
      <c r="X139" s="356"/>
      <c r="Y139" s="357"/>
      <c r="Z139" s="360"/>
      <c r="AB139" s="357"/>
      <c r="AC139" s="356"/>
      <c r="AD139" s="357"/>
      <c r="AE139" s="356"/>
      <c r="AF139" s="357"/>
      <c r="AG139" s="356"/>
      <c r="AI139" s="1"/>
      <c r="AJ139" s="15"/>
      <c r="AL139" s="1"/>
    </row>
    <row r="140" customFormat="false" ht="12.75" hidden="false" customHeight="false" outlineLevel="0" collapsed="false">
      <c r="A140" s="1" t="n">
        <f aca="false">[5]Tregion!$A140</f>
        <v>40299</v>
      </c>
      <c r="B140" s="355" t="n">
        <f aca="false">[5]Tregion!$C140</f>
        <v>39.47</v>
      </c>
      <c r="C140" s="356" t="n">
        <f aca="false">[6]Tregion!$C140</f>
        <v>40.87</v>
      </c>
      <c r="D140" s="355" t="n">
        <f aca="false">[7]Tregion!$C140</f>
        <v>35.78</v>
      </c>
      <c r="E140" s="356" t="n">
        <f aca="false">[8]Tregion!$C140</f>
        <v>41.36</v>
      </c>
      <c r="F140" s="355" t="n">
        <f aca="false">[9]Tregion!$C140</f>
        <v>41.48</v>
      </c>
      <c r="G140" s="356" t="n">
        <f aca="false">[10]Tbasis!$D139</f>
        <v>41.9</v>
      </c>
      <c r="H140" s="355"/>
      <c r="I140" s="356" t="n">
        <f aca="false">[11]Tregion!$C140</f>
        <v>36.75</v>
      </c>
      <c r="J140" s="355"/>
      <c r="K140" s="356"/>
      <c r="L140" s="355"/>
      <c r="M140" s="356"/>
      <c r="N140" s="355"/>
      <c r="O140" s="356"/>
      <c r="Q140" s="355"/>
      <c r="R140" s="356" t="n">
        <f aca="false">[12]Tregion!$C140</f>
        <v>42.2757237776637</v>
      </c>
      <c r="S140" s="357"/>
      <c r="T140" s="356"/>
      <c r="U140" s="358"/>
      <c r="V140" s="359"/>
      <c r="W140" s="358"/>
      <c r="X140" s="356"/>
      <c r="Y140" s="357"/>
      <c r="Z140" s="360"/>
      <c r="AB140" s="357"/>
      <c r="AC140" s="356"/>
      <c r="AD140" s="357"/>
      <c r="AE140" s="356"/>
      <c r="AF140" s="357"/>
      <c r="AG140" s="356"/>
      <c r="AI140" s="1"/>
      <c r="AJ140" s="15"/>
      <c r="AL140" s="1"/>
    </row>
    <row r="141" customFormat="false" ht="12.75" hidden="false" customHeight="false" outlineLevel="0" collapsed="false">
      <c r="A141" s="1" t="n">
        <f aca="false">[5]Tregion!$A141</f>
        <v>40330</v>
      </c>
      <c r="B141" s="355" t="n">
        <f aca="false">[5]Tregion!$C141</f>
        <v>41.51</v>
      </c>
      <c r="C141" s="356" t="n">
        <f aca="false">[6]Tregion!$C141</f>
        <v>41.53</v>
      </c>
      <c r="D141" s="355" t="n">
        <f aca="false">[7]Tregion!$C141</f>
        <v>36.39</v>
      </c>
      <c r="E141" s="356" t="n">
        <f aca="false">[8]Tregion!$C141</f>
        <v>43.54</v>
      </c>
      <c r="F141" s="355" t="n">
        <f aca="false">[9]Tregion!$C141</f>
        <v>43.5</v>
      </c>
      <c r="G141" s="356" t="n">
        <f aca="false">[10]Tbasis!$D140</f>
        <v>45.01</v>
      </c>
      <c r="H141" s="355"/>
      <c r="I141" s="356" t="n">
        <f aca="false">[11]Tregion!$C141</f>
        <v>42.75</v>
      </c>
      <c r="J141" s="355"/>
      <c r="K141" s="356"/>
      <c r="L141" s="355"/>
      <c r="M141" s="356"/>
      <c r="N141" s="355"/>
      <c r="O141" s="356"/>
      <c r="Q141" s="355"/>
      <c r="R141" s="356" t="n">
        <f aca="false">[12]Tregion!$C141</f>
        <v>42.7997809622575</v>
      </c>
      <c r="S141" s="357"/>
      <c r="T141" s="356"/>
      <c r="U141" s="358"/>
      <c r="V141" s="359"/>
      <c r="W141" s="358"/>
      <c r="X141" s="356"/>
      <c r="Y141" s="357"/>
      <c r="Z141" s="360"/>
      <c r="AB141" s="357"/>
      <c r="AC141" s="356"/>
      <c r="AD141" s="357"/>
      <c r="AE141" s="356"/>
      <c r="AF141" s="357"/>
      <c r="AG141" s="356"/>
      <c r="AI141" s="1"/>
      <c r="AJ141" s="15"/>
      <c r="AL141" s="1"/>
    </row>
    <row r="142" customFormat="false" ht="12.75" hidden="false" customHeight="false" outlineLevel="0" collapsed="false">
      <c r="A142" s="1" t="n">
        <f aca="false">[5]Tregion!$A142</f>
        <v>40360</v>
      </c>
      <c r="B142" s="355" t="n">
        <f aca="false">[5]Tregion!$C142</f>
        <v>48.08</v>
      </c>
      <c r="C142" s="356" t="n">
        <f aca="false">[6]Tregion!$C142</f>
        <v>51.71</v>
      </c>
      <c r="D142" s="355" t="n">
        <f aca="false">[7]Tregion!$C142</f>
        <v>45.33</v>
      </c>
      <c r="E142" s="356" t="n">
        <f aca="false">[8]Tregion!$C142</f>
        <v>48.39</v>
      </c>
      <c r="F142" s="355" t="n">
        <f aca="false">[9]Tregion!$C142</f>
        <v>49.79</v>
      </c>
      <c r="G142" s="356" t="n">
        <f aca="false">[10]Tbasis!$D141</f>
        <v>52.17</v>
      </c>
      <c r="H142" s="355"/>
      <c r="I142" s="356" t="n">
        <f aca="false">[11]Tregion!$C142</f>
        <v>49.75</v>
      </c>
      <c r="J142" s="355"/>
      <c r="K142" s="356"/>
      <c r="L142" s="355"/>
      <c r="M142" s="356"/>
      <c r="N142" s="355"/>
      <c r="O142" s="356"/>
      <c r="Q142" s="355"/>
      <c r="R142" s="356" t="n">
        <f aca="false">[12]Tregion!$C142</f>
        <v>43.4135196842156</v>
      </c>
      <c r="S142" s="357"/>
      <c r="T142" s="356"/>
      <c r="U142" s="358"/>
      <c r="V142" s="359"/>
      <c r="W142" s="358"/>
      <c r="X142" s="356"/>
      <c r="Y142" s="357"/>
      <c r="Z142" s="360"/>
      <c r="AB142" s="357"/>
      <c r="AC142" s="356"/>
      <c r="AD142" s="357"/>
      <c r="AE142" s="356"/>
      <c r="AF142" s="357"/>
      <c r="AG142" s="356"/>
      <c r="AI142" s="1"/>
      <c r="AJ142" s="15"/>
      <c r="AL142" s="1"/>
    </row>
    <row r="143" customFormat="false" ht="12.75" hidden="false" customHeight="false" outlineLevel="0" collapsed="false">
      <c r="A143" s="1" t="n">
        <f aca="false">[5]Tregion!$A143</f>
        <v>40391</v>
      </c>
      <c r="B143" s="355" t="n">
        <f aca="false">[5]Tregion!$C143</f>
        <v>51.03</v>
      </c>
      <c r="C143" s="356" t="n">
        <f aca="false">[6]Tregion!$C143</f>
        <v>55.37</v>
      </c>
      <c r="D143" s="355" t="n">
        <f aca="false">[7]Tregion!$C143</f>
        <v>49.24</v>
      </c>
      <c r="E143" s="356" t="n">
        <f aca="false">[8]Tregion!$C143</f>
        <v>52.76</v>
      </c>
      <c r="F143" s="355" t="n">
        <f aca="false">[9]Tregion!$C143</f>
        <v>52.59</v>
      </c>
      <c r="G143" s="356" t="n">
        <f aca="false">[10]Tbasis!$D142</f>
        <v>55.97</v>
      </c>
      <c r="H143" s="355"/>
      <c r="I143" s="356" t="n">
        <f aca="false">[11]Tregion!$C143</f>
        <v>58.75</v>
      </c>
      <c r="J143" s="355"/>
      <c r="K143" s="356"/>
      <c r="L143" s="355"/>
      <c r="M143" s="356"/>
      <c r="N143" s="355"/>
      <c r="O143" s="356"/>
      <c r="Q143" s="355"/>
      <c r="R143" s="356" t="n">
        <f aca="false">[12]Tregion!$C143</f>
        <v>43.9406204873755</v>
      </c>
      <c r="S143" s="357"/>
      <c r="T143" s="356"/>
      <c r="U143" s="358"/>
      <c r="V143" s="359"/>
      <c r="W143" s="358"/>
      <c r="X143" s="356"/>
      <c r="Y143" s="357"/>
      <c r="Z143" s="360"/>
      <c r="AB143" s="357"/>
      <c r="AC143" s="356"/>
      <c r="AD143" s="357"/>
      <c r="AE143" s="356"/>
      <c r="AF143" s="357"/>
      <c r="AG143" s="356"/>
      <c r="AI143" s="1"/>
      <c r="AJ143" s="15"/>
      <c r="AL143" s="1"/>
    </row>
    <row r="144" customFormat="false" ht="12.75" hidden="false" customHeight="false" outlineLevel="0" collapsed="false">
      <c r="A144" s="1" t="n">
        <f aca="false">[5]Tregion!$A144</f>
        <v>40422</v>
      </c>
      <c r="B144" s="355" t="n">
        <f aca="false">[5]Tregion!$C144</f>
        <v>45.37</v>
      </c>
      <c r="C144" s="356" t="n">
        <f aca="false">[6]Tregion!$C144</f>
        <v>50.43</v>
      </c>
      <c r="D144" s="355" t="n">
        <f aca="false">[7]Tregion!$C144</f>
        <v>44.6</v>
      </c>
      <c r="E144" s="356" t="n">
        <f aca="false">[8]Tregion!$C144</f>
        <v>50.34</v>
      </c>
      <c r="F144" s="355" t="n">
        <f aca="false">[9]Tregion!$C144</f>
        <v>46.76</v>
      </c>
      <c r="G144" s="356" t="n">
        <f aca="false">[10]Tbasis!$D143</f>
        <v>49.47</v>
      </c>
      <c r="H144" s="355"/>
      <c r="I144" s="356" t="n">
        <f aca="false">[11]Tregion!$C144</f>
        <v>41.2</v>
      </c>
      <c r="J144" s="355"/>
      <c r="K144" s="356"/>
      <c r="L144" s="355"/>
      <c r="M144" s="356"/>
      <c r="N144" s="355"/>
      <c r="O144" s="356"/>
      <c r="Q144" s="355"/>
      <c r="R144" s="356" t="n">
        <f aca="false">[12]Tregion!$C144</f>
        <v>43.9056199337721</v>
      </c>
      <c r="S144" s="357"/>
      <c r="T144" s="356"/>
      <c r="U144" s="358"/>
      <c r="V144" s="359"/>
      <c r="W144" s="358"/>
      <c r="X144" s="356"/>
      <c r="Y144" s="357"/>
      <c r="Z144" s="360"/>
      <c r="AB144" s="357"/>
      <c r="AC144" s="356"/>
      <c r="AD144" s="357"/>
      <c r="AE144" s="356"/>
      <c r="AF144" s="357"/>
      <c r="AG144" s="356"/>
      <c r="AI144" s="1"/>
      <c r="AJ144" s="15"/>
      <c r="AL144" s="1"/>
    </row>
    <row r="145" customFormat="false" ht="12.75" hidden="false" customHeight="false" outlineLevel="0" collapsed="false">
      <c r="A145" s="1" t="n">
        <f aca="false">[5]Tregion!$A145</f>
        <v>40452</v>
      </c>
      <c r="B145" s="355" t="n">
        <f aca="false">[5]Tregion!$C145</f>
        <v>40.62</v>
      </c>
      <c r="C145" s="356" t="n">
        <f aca="false">[6]Tregion!$C145</f>
        <v>45.09</v>
      </c>
      <c r="D145" s="355" t="n">
        <f aca="false">[7]Tregion!$C145</f>
        <v>41.43</v>
      </c>
      <c r="E145" s="356" t="n">
        <f aca="false">[8]Tregion!$C145</f>
        <v>43.67</v>
      </c>
      <c r="F145" s="355" t="n">
        <f aca="false">[9]Tregion!$C145</f>
        <v>42.16</v>
      </c>
      <c r="G145" s="356" t="n">
        <f aca="false">[10]Tbasis!$D144</f>
        <v>43.14</v>
      </c>
      <c r="H145" s="355"/>
      <c r="I145" s="356" t="n">
        <f aca="false">[11]Tregion!$C145</f>
        <v>41.75</v>
      </c>
      <c r="J145" s="355"/>
      <c r="K145" s="356"/>
      <c r="L145" s="355"/>
      <c r="M145" s="356"/>
      <c r="N145" s="355"/>
      <c r="O145" s="356"/>
      <c r="Q145" s="355"/>
      <c r="R145" s="356" t="n">
        <f aca="false">[12]Tregion!$C145</f>
        <v>43.9466388582812</v>
      </c>
      <c r="S145" s="357"/>
      <c r="T145" s="356"/>
      <c r="U145" s="358"/>
      <c r="V145" s="359"/>
      <c r="W145" s="358"/>
      <c r="X145" s="356"/>
      <c r="Y145" s="357"/>
      <c r="Z145" s="360"/>
      <c r="AB145" s="357"/>
      <c r="AC145" s="356"/>
      <c r="AD145" s="357"/>
      <c r="AE145" s="356"/>
      <c r="AF145" s="357"/>
      <c r="AG145" s="356"/>
      <c r="AI145" s="1"/>
      <c r="AJ145" s="15"/>
      <c r="AL145" s="1"/>
    </row>
    <row r="146" customFormat="false" ht="12.75" hidden="false" customHeight="false" outlineLevel="0" collapsed="false">
      <c r="A146" s="1" t="n">
        <f aca="false">[5]Tregion!$A146</f>
        <v>40483</v>
      </c>
      <c r="B146" s="355" t="n">
        <f aca="false">[5]Tregion!$C146</f>
        <v>39.94</v>
      </c>
      <c r="C146" s="356" t="n">
        <f aca="false">[6]Tregion!$C146</f>
        <v>43.02</v>
      </c>
      <c r="D146" s="355" t="n">
        <f aca="false">[7]Tregion!$C146</f>
        <v>39.47</v>
      </c>
      <c r="E146" s="356" t="n">
        <f aca="false">[8]Tregion!$C146</f>
        <v>41.7</v>
      </c>
      <c r="F146" s="355" t="n">
        <f aca="false">[9]Tregion!$C146</f>
        <v>42.28</v>
      </c>
      <c r="G146" s="356" t="n">
        <f aca="false">[10]Tbasis!$D145</f>
        <v>42.25</v>
      </c>
      <c r="H146" s="355"/>
      <c r="I146" s="356" t="n">
        <f aca="false">[11]Tregion!$C146</f>
        <v>37.75</v>
      </c>
      <c r="J146" s="355"/>
      <c r="K146" s="356"/>
      <c r="L146" s="355"/>
      <c r="M146" s="356"/>
      <c r="N146" s="355"/>
      <c r="O146" s="356"/>
      <c r="Q146" s="355"/>
      <c r="R146" s="356" t="n">
        <f aca="false">[12]Tregion!$C146</f>
        <v>46.5564914347841</v>
      </c>
      <c r="S146" s="357"/>
      <c r="T146" s="356"/>
      <c r="U146" s="358"/>
      <c r="V146" s="359"/>
      <c r="W146" s="358"/>
      <c r="X146" s="356"/>
      <c r="Y146" s="357"/>
      <c r="Z146" s="360"/>
      <c r="AB146" s="357"/>
      <c r="AC146" s="356"/>
      <c r="AD146" s="357"/>
      <c r="AE146" s="356"/>
      <c r="AF146" s="357"/>
      <c r="AG146" s="356"/>
      <c r="AI146" s="1"/>
      <c r="AJ146" s="15"/>
      <c r="AL146" s="1"/>
    </row>
    <row r="147" customFormat="false" ht="12.75" hidden="false" customHeight="false" outlineLevel="0" collapsed="false">
      <c r="A147" s="1" t="n">
        <f aca="false">[5]Tregion!$A147</f>
        <v>40513</v>
      </c>
      <c r="B147" s="355" t="n">
        <f aca="false">[5]Tregion!$C147</f>
        <v>39.94</v>
      </c>
      <c r="C147" s="356" t="n">
        <f aca="false">[6]Tregion!$C147</f>
        <v>44.33</v>
      </c>
      <c r="D147" s="355" t="n">
        <f aca="false">[7]Tregion!$C147</f>
        <v>40.7</v>
      </c>
      <c r="E147" s="356" t="n">
        <f aca="false">[8]Tregion!$C147</f>
        <v>43.92</v>
      </c>
      <c r="F147" s="355" t="n">
        <f aca="false">[9]Tregion!$C147</f>
        <v>42.62</v>
      </c>
      <c r="G147" s="356" t="n">
        <f aca="false">[10]Tbasis!$D146</f>
        <v>42.14</v>
      </c>
      <c r="H147" s="355"/>
      <c r="I147" s="356" t="n">
        <f aca="false">[11]Tregion!$C147</f>
        <v>40.2</v>
      </c>
      <c r="J147" s="355"/>
      <c r="K147" s="356"/>
      <c r="L147" s="355"/>
      <c r="M147" s="356"/>
      <c r="N147" s="355"/>
      <c r="O147" s="356"/>
      <c r="Q147" s="355"/>
      <c r="R147" s="356" t="n">
        <f aca="false">[12]Tregion!$C147</f>
        <v>48.5538271373264</v>
      </c>
      <c r="S147" s="357"/>
      <c r="T147" s="356"/>
      <c r="U147" s="358"/>
      <c r="V147" s="359"/>
      <c r="W147" s="358"/>
      <c r="X147" s="356"/>
      <c r="Y147" s="357"/>
      <c r="Z147" s="360"/>
      <c r="AB147" s="357"/>
      <c r="AC147" s="356"/>
      <c r="AD147" s="357"/>
      <c r="AE147" s="356"/>
      <c r="AF147" s="357"/>
      <c r="AG147" s="356"/>
      <c r="AI147" s="1"/>
      <c r="AJ147" s="15"/>
      <c r="AL147" s="1"/>
    </row>
    <row r="148" customFormat="false" ht="12.75" hidden="false" customHeight="false" outlineLevel="0" collapsed="false">
      <c r="A148" s="1" t="n">
        <f aca="false">[5]Tregion!$A148</f>
        <v>40544</v>
      </c>
      <c r="B148" s="355" t="n">
        <f aca="false">[5]Tregion!$C148</f>
        <v>40.37</v>
      </c>
      <c r="C148" s="356" t="n">
        <f aca="false">[6]Tregion!$C148</f>
        <v>46.57</v>
      </c>
      <c r="D148" s="355" t="n">
        <f aca="false">[7]Tregion!$C148</f>
        <v>42.31</v>
      </c>
      <c r="E148" s="356" t="n">
        <f aca="false">[8]Tregion!$C148</f>
        <v>44.2</v>
      </c>
      <c r="F148" s="355" t="n">
        <f aca="false">[9]Tregion!$C148</f>
        <v>43.16</v>
      </c>
      <c r="G148" s="356" t="n">
        <f aca="false">[10]Tbasis!$D147</f>
        <v>42.74</v>
      </c>
      <c r="H148" s="355"/>
      <c r="I148" s="356" t="n">
        <f aca="false">[11]Tregion!$C148</f>
        <v>30.7</v>
      </c>
      <c r="J148" s="355"/>
      <c r="K148" s="356"/>
      <c r="L148" s="355"/>
      <c r="M148" s="356"/>
      <c r="N148" s="355"/>
      <c r="O148" s="356"/>
      <c r="Q148" s="355"/>
      <c r="R148" s="356" t="n">
        <f aca="false">[12]Tregion!$C148</f>
        <v>43.4204072402212</v>
      </c>
      <c r="S148" s="357"/>
      <c r="T148" s="356"/>
      <c r="U148" s="358"/>
      <c r="V148" s="359"/>
      <c r="W148" s="358"/>
      <c r="X148" s="356"/>
      <c r="Y148" s="357"/>
      <c r="Z148" s="360"/>
      <c r="AB148" s="357"/>
      <c r="AC148" s="356"/>
      <c r="AD148" s="357"/>
      <c r="AE148" s="356"/>
      <c r="AF148" s="357"/>
      <c r="AG148" s="356"/>
      <c r="AI148" s="1"/>
      <c r="AJ148" s="15"/>
      <c r="AL148" s="1"/>
    </row>
    <row r="149" customFormat="false" ht="12.75" hidden="false" customHeight="false" outlineLevel="0" collapsed="false">
      <c r="A149" s="1" t="n">
        <f aca="false">[5]Tregion!$A149</f>
        <v>40575</v>
      </c>
      <c r="B149" s="355" t="n">
        <f aca="false">[5]Tregion!$C149</f>
        <v>40.16</v>
      </c>
      <c r="C149" s="356" t="n">
        <f aca="false">[6]Tregion!$C149</f>
        <v>45.84</v>
      </c>
      <c r="D149" s="355" t="n">
        <f aca="false">[7]Tregion!$C149</f>
        <v>41.64</v>
      </c>
      <c r="E149" s="356" t="n">
        <f aca="false">[8]Tregion!$C149</f>
        <v>43.75</v>
      </c>
      <c r="F149" s="355" t="n">
        <f aca="false">[9]Tregion!$C149</f>
        <v>42.54</v>
      </c>
      <c r="G149" s="356" t="n">
        <f aca="false">[10]Tbasis!$D148</f>
        <v>42.53</v>
      </c>
      <c r="H149" s="355"/>
      <c r="I149" s="356" t="n">
        <f aca="false">[11]Tregion!$C149</f>
        <v>32.95</v>
      </c>
      <c r="J149" s="355"/>
      <c r="K149" s="356"/>
      <c r="L149" s="355"/>
      <c r="M149" s="356"/>
      <c r="N149" s="355"/>
      <c r="O149" s="356"/>
      <c r="Q149" s="355"/>
      <c r="R149" s="356" t="n">
        <f aca="false">[12]Tregion!$C149</f>
        <v>42.1343582782905</v>
      </c>
      <c r="S149" s="357"/>
      <c r="T149" s="356"/>
      <c r="U149" s="358"/>
      <c r="V149" s="359"/>
      <c r="W149" s="358"/>
      <c r="X149" s="356"/>
      <c r="Y149" s="357"/>
      <c r="Z149" s="360"/>
      <c r="AB149" s="357"/>
      <c r="AC149" s="356"/>
      <c r="AD149" s="357"/>
      <c r="AE149" s="356"/>
      <c r="AF149" s="357"/>
      <c r="AG149" s="356"/>
      <c r="AI149" s="1"/>
      <c r="AJ149" s="15"/>
      <c r="AL149" s="1"/>
    </row>
    <row r="150" customFormat="false" ht="12.75" hidden="false" customHeight="false" outlineLevel="0" collapsed="false">
      <c r="A150" s="1" t="n">
        <f aca="false">[5]Tregion!$A150</f>
        <v>40603</v>
      </c>
      <c r="B150" s="355" t="n">
        <f aca="false">[5]Tregion!$C150</f>
        <v>40.17</v>
      </c>
      <c r="C150" s="356" t="n">
        <f aca="false">[6]Tregion!$C150</f>
        <v>43.77</v>
      </c>
      <c r="D150" s="355" t="n">
        <f aca="false">[7]Tregion!$C150</f>
        <v>39.59</v>
      </c>
      <c r="E150" s="356" t="n">
        <f aca="false">[8]Tregion!$C150</f>
        <v>42.85</v>
      </c>
      <c r="F150" s="355" t="n">
        <f aca="false">[9]Tregion!$C150</f>
        <v>41.92</v>
      </c>
      <c r="G150" s="356" t="n">
        <f aca="false">[10]Tbasis!$D149</f>
        <v>42.55</v>
      </c>
      <c r="H150" s="355"/>
      <c r="I150" s="356" t="n">
        <f aca="false">[11]Tregion!$C150</f>
        <v>29.95</v>
      </c>
      <c r="J150" s="355"/>
      <c r="K150" s="356"/>
      <c r="L150" s="355"/>
      <c r="M150" s="356"/>
      <c r="N150" s="355"/>
      <c r="O150" s="356"/>
      <c r="Q150" s="355"/>
      <c r="R150" s="356" t="n">
        <f aca="false">[12]Tregion!$C150</f>
        <v>40.4774392339009</v>
      </c>
      <c r="S150" s="357"/>
      <c r="T150" s="356"/>
      <c r="U150" s="358"/>
      <c r="V150" s="359"/>
      <c r="W150" s="358"/>
      <c r="X150" s="356"/>
      <c r="Y150" s="357"/>
      <c r="Z150" s="360"/>
      <c r="AB150" s="357"/>
      <c r="AC150" s="356"/>
      <c r="AD150" s="357"/>
      <c r="AE150" s="356"/>
      <c r="AF150" s="357"/>
      <c r="AG150" s="356"/>
      <c r="AI150" s="1"/>
      <c r="AJ150" s="15"/>
      <c r="AL150" s="1"/>
    </row>
    <row r="151" customFormat="false" ht="12.75" hidden="false" customHeight="false" outlineLevel="0" collapsed="false">
      <c r="A151" s="1" t="n">
        <f aca="false">[5]Tregion!$A151</f>
        <v>40634</v>
      </c>
      <c r="B151" s="355" t="n">
        <f aca="false">[5]Tregion!$C151</f>
        <v>39.96</v>
      </c>
      <c r="C151" s="356" t="n">
        <f aca="false">[6]Tregion!$C151</f>
        <v>43.9</v>
      </c>
      <c r="D151" s="355" t="n">
        <f aca="false">[7]Tregion!$C151</f>
        <v>38.23</v>
      </c>
      <c r="E151" s="356" t="n">
        <f aca="false">[8]Tregion!$C151</f>
        <v>41.96</v>
      </c>
      <c r="F151" s="355" t="n">
        <f aca="false">[9]Tregion!$C151</f>
        <v>41.71</v>
      </c>
      <c r="G151" s="356" t="n">
        <f aca="false">[10]Tbasis!$D150</f>
        <v>42.34</v>
      </c>
      <c r="H151" s="355"/>
      <c r="I151" s="356" t="n">
        <f aca="false">[11]Tregion!$C151</f>
        <v>37.25</v>
      </c>
      <c r="J151" s="355"/>
      <c r="K151" s="356"/>
      <c r="L151" s="355"/>
      <c r="M151" s="356"/>
      <c r="N151" s="355"/>
      <c r="O151" s="356"/>
      <c r="Q151" s="355"/>
      <c r="R151" s="356" t="n">
        <f aca="false">[12]Tregion!$C151</f>
        <v>37.5830987378626</v>
      </c>
      <c r="S151" s="357"/>
      <c r="T151" s="356"/>
      <c r="U151" s="358"/>
      <c r="V151" s="359"/>
      <c r="W151" s="358"/>
      <c r="X151" s="356"/>
      <c r="Y151" s="357"/>
      <c r="Z151" s="360"/>
      <c r="AB151" s="357"/>
      <c r="AC151" s="356"/>
      <c r="AD151" s="357"/>
      <c r="AE151" s="356"/>
      <c r="AF151" s="357"/>
      <c r="AG151" s="356"/>
      <c r="AI151" s="1"/>
      <c r="AJ151" s="15"/>
      <c r="AL151" s="1"/>
    </row>
    <row r="152" customFormat="false" ht="12.75" hidden="false" customHeight="false" outlineLevel="0" collapsed="false">
      <c r="A152" s="1" t="n">
        <f aca="false">[5]Tregion!$A152</f>
        <v>40664</v>
      </c>
      <c r="B152" s="355" t="n">
        <f aca="false">[5]Tregion!$C152</f>
        <v>39.96</v>
      </c>
      <c r="C152" s="356" t="n">
        <f aca="false">[6]Tregion!$C152</f>
        <v>42.2</v>
      </c>
      <c r="D152" s="355" t="n">
        <f aca="false">[7]Tregion!$C152</f>
        <v>36.64</v>
      </c>
      <c r="E152" s="356" t="n">
        <f aca="false">[8]Tregion!$C152</f>
        <v>41.96</v>
      </c>
      <c r="F152" s="355" t="n">
        <f aca="false">[9]Tregion!$C152</f>
        <v>41.92</v>
      </c>
      <c r="G152" s="356" t="n">
        <f aca="false">[10]Tbasis!$D151</f>
        <v>42.34</v>
      </c>
      <c r="H152" s="355"/>
      <c r="I152" s="356" t="n">
        <f aca="false">[11]Tregion!$C152</f>
        <v>37.25</v>
      </c>
      <c r="J152" s="355"/>
      <c r="K152" s="356"/>
      <c r="L152" s="355"/>
      <c r="M152" s="356"/>
      <c r="N152" s="355"/>
      <c r="O152" s="356"/>
      <c r="Q152" s="355"/>
      <c r="R152" s="356" t="n">
        <f aca="false">[12]Tregion!$C152</f>
        <v>37.552916163193</v>
      </c>
      <c r="S152" s="357"/>
      <c r="T152" s="356"/>
      <c r="U152" s="358"/>
      <c r="V152" s="359"/>
      <c r="W152" s="358"/>
      <c r="X152" s="356"/>
      <c r="Y152" s="357"/>
      <c r="Z152" s="360"/>
      <c r="AB152" s="357"/>
      <c r="AC152" s="356"/>
      <c r="AD152" s="357"/>
      <c r="AE152" s="356"/>
      <c r="AF152" s="357"/>
      <c r="AG152" s="356"/>
      <c r="AI152" s="1"/>
      <c r="AJ152" s="15"/>
      <c r="AL152" s="1"/>
    </row>
    <row r="153" customFormat="false" ht="12.75" hidden="false" customHeight="false" outlineLevel="0" collapsed="false">
      <c r="A153" s="1" t="n">
        <f aca="false">[5]Tregion!$A153</f>
        <v>40695</v>
      </c>
      <c r="B153" s="355" t="n">
        <f aca="false">[5]Tregion!$C153</f>
        <v>41.85</v>
      </c>
      <c r="C153" s="356" t="n">
        <f aca="false">[6]Tregion!$C153</f>
        <v>42.82</v>
      </c>
      <c r="D153" s="355" t="n">
        <f aca="false">[7]Tregion!$C153</f>
        <v>37.21</v>
      </c>
      <c r="E153" s="356" t="n">
        <f aca="false">[8]Tregion!$C153</f>
        <v>43.99</v>
      </c>
      <c r="F153" s="355" t="n">
        <f aca="false">[9]Tregion!$C153</f>
        <v>43.79</v>
      </c>
      <c r="G153" s="356" t="n">
        <f aca="false">[10]Tbasis!$D152</f>
        <v>45.21</v>
      </c>
      <c r="H153" s="355"/>
      <c r="I153" s="356" t="n">
        <f aca="false">[11]Tregion!$C153</f>
        <v>43.25</v>
      </c>
      <c r="J153" s="355"/>
      <c r="K153" s="356"/>
      <c r="L153" s="355"/>
      <c r="M153" s="356"/>
      <c r="N153" s="355"/>
      <c r="O153" s="356"/>
      <c r="Q153" s="355"/>
      <c r="R153" s="356" t="n">
        <f aca="false">[12]Tregion!$C153</f>
        <v>38.0178694888171</v>
      </c>
      <c r="S153" s="357"/>
      <c r="T153" s="356"/>
      <c r="U153" s="358"/>
      <c r="V153" s="359"/>
      <c r="W153" s="358"/>
      <c r="X153" s="356"/>
      <c r="Y153" s="357"/>
      <c r="Z153" s="360"/>
      <c r="AB153" s="357"/>
      <c r="AC153" s="356"/>
      <c r="AD153" s="357"/>
      <c r="AE153" s="356"/>
      <c r="AF153" s="357"/>
      <c r="AG153" s="356"/>
      <c r="AI153" s="1"/>
      <c r="AJ153" s="15"/>
      <c r="AL153" s="1"/>
    </row>
    <row r="154" customFormat="false" ht="12.75" hidden="false" customHeight="false" outlineLevel="0" collapsed="false">
      <c r="A154" s="1" t="n">
        <f aca="false">[5]Tregion!$A154</f>
        <v>40725</v>
      </c>
      <c r="B154" s="355" t="n">
        <f aca="false">[5]Tregion!$C154</f>
        <v>47.94</v>
      </c>
      <c r="C154" s="356" t="n">
        <f aca="false">[6]Tregion!$C154</f>
        <v>52.41</v>
      </c>
      <c r="D154" s="355" t="n">
        <f aca="false">[7]Tregion!$C154</f>
        <v>45.53</v>
      </c>
      <c r="E154" s="356" t="n">
        <f aca="false">[8]Tregion!$C154</f>
        <v>48.48</v>
      </c>
      <c r="F154" s="355" t="n">
        <f aca="false">[9]Tregion!$C154</f>
        <v>49.61</v>
      </c>
      <c r="G154" s="356" t="n">
        <f aca="false">[10]Tbasis!$D153</f>
        <v>51.83</v>
      </c>
      <c r="H154" s="355"/>
      <c r="I154" s="356" t="n">
        <f aca="false">[11]Tregion!$C154</f>
        <v>50.25</v>
      </c>
      <c r="J154" s="355"/>
      <c r="K154" s="356"/>
      <c r="L154" s="355"/>
      <c r="M154" s="356"/>
      <c r="N154" s="355"/>
      <c r="O154" s="356"/>
      <c r="Q154" s="355"/>
      <c r="R154" s="356" t="n">
        <f aca="false">[12]Tregion!$C154</f>
        <v>38.5634906120052</v>
      </c>
      <c r="S154" s="357"/>
      <c r="T154" s="356"/>
      <c r="U154" s="358"/>
      <c r="V154" s="359"/>
      <c r="W154" s="358"/>
      <c r="X154" s="356"/>
      <c r="Y154" s="357"/>
      <c r="Z154" s="360"/>
      <c r="AB154" s="357"/>
      <c r="AC154" s="356"/>
      <c r="AD154" s="357"/>
      <c r="AE154" s="356"/>
      <c r="AF154" s="357"/>
      <c r="AG154" s="356"/>
      <c r="AI154" s="1"/>
      <c r="AJ154" s="15"/>
      <c r="AL154" s="1"/>
    </row>
    <row r="155" customFormat="false" ht="12.75" hidden="false" customHeight="false" outlineLevel="0" collapsed="false">
      <c r="A155" s="1" t="n">
        <f aca="false">[5]Tregion!$A155</f>
        <v>40756</v>
      </c>
      <c r="B155" s="355" t="n">
        <f aca="false">[5]Tregion!$C155</f>
        <v>50.67</v>
      </c>
      <c r="C155" s="356" t="n">
        <f aca="false">[6]Tregion!$C155</f>
        <v>55.85</v>
      </c>
      <c r="D155" s="355" t="n">
        <f aca="false">[7]Tregion!$C155</f>
        <v>49.18</v>
      </c>
      <c r="E155" s="356" t="n">
        <f aca="false">[8]Tregion!$C155</f>
        <v>52.53</v>
      </c>
      <c r="F155" s="355" t="n">
        <f aca="false">[9]Tregion!$C155</f>
        <v>52.21</v>
      </c>
      <c r="G155" s="356" t="n">
        <f aca="false">[10]Tbasis!$D154</f>
        <v>55.34</v>
      </c>
      <c r="H155" s="355"/>
      <c r="I155" s="356" t="n">
        <f aca="false">[11]Tregion!$C155</f>
        <v>59.25</v>
      </c>
      <c r="J155" s="355"/>
      <c r="K155" s="356"/>
      <c r="L155" s="355"/>
      <c r="M155" s="356"/>
      <c r="N155" s="355"/>
      <c r="O155" s="356"/>
      <c r="Q155" s="355"/>
      <c r="R155" s="356" t="n">
        <f aca="false">[12]Tregion!$C155</f>
        <v>39.0308724538889</v>
      </c>
      <c r="S155" s="357"/>
      <c r="T155" s="356"/>
      <c r="U155" s="358"/>
      <c r="V155" s="359"/>
      <c r="W155" s="358"/>
      <c r="X155" s="356"/>
      <c r="Y155" s="357"/>
      <c r="Z155" s="360"/>
      <c r="AB155" s="357"/>
      <c r="AC155" s="356"/>
      <c r="AD155" s="357"/>
      <c r="AE155" s="356"/>
      <c r="AF155" s="357"/>
      <c r="AG155" s="356"/>
      <c r="AI155" s="1"/>
      <c r="AJ155" s="15"/>
      <c r="AL155" s="1"/>
    </row>
    <row r="156" customFormat="false" ht="12.75" hidden="false" customHeight="false" outlineLevel="0" collapsed="false">
      <c r="A156" s="1" t="n">
        <f aca="false">[5]Tregion!$A156</f>
        <v>40787</v>
      </c>
      <c r="B156" s="355" t="n">
        <f aca="false">[5]Tregion!$C156</f>
        <v>45.43</v>
      </c>
      <c r="C156" s="356" t="n">
        <f aca="false">[6]Tregion!$C156</f>
        <v>51.2</v>
      </c>
      <c r="D156" s="355" t="n">
        <f aca="false">[7]Tregion!$C156</f>
        <v>44.86</v>
      </c>
      <c r="E156" s="356" t="n">
        <f aca="false">[8]Tregion!$C156</f>
        <v>50.29</v>
      </c>
      <c r="F156" s="355" t="n">
        <f aca="false">[9]Tregion!$C156</f>
        <v>46.81</v>
      </c>
      <c r="G156" s="356" t="n">
        <f aca="false">[10]Tbasis!$D155</f>
        <v>49.33</v>
      </c>
      <c r="H156" s="355"/>
      <c r="I156" s="356" t="n">
        <f aca="false">[11]Tregion!$C156</f>
        <v>41.7</v>
      </c>
      <c r="J156" s="355"/>
      <c r="K156" s="356"/>
      <c r="L156" s="355"/>
      <c r="M156" s="356"/>
      <c r="N156" s="355"/>
      <c r="O156" s="356"/>
      <c r="Q156" s="355"/>
      <c r="R156" s="356" t="n">
        <f aca="false">[12]Tregion!$C156</f>
        <v>38.9930027473479</v>
      </c>
      <c r="S156" s="357"/>
      <c r="T156" s="356"/>
      <c r="U156" s="358"/>
      <c r="V156" s="359"/>
      <c r="W156" s="358"/>
      <c r="X156" s="356"/>
      <c r="Y156" s="357"/>
      <c r="Z156" s="360"/>
      <c r="AB156" s="357"/>
      <c r="AC156" s="356"/>
      <c r="AD156" s="357"/>
      <c r="AE156" s="356"/>
      <c r="AF156" s="357"/>
      <c r="AG156" s="356"/>
      <c r="AI156" s="1"/>
      <c r="AJ156" s="15"/>
      <c r="AL156" s="1"/>
    </row>
    <row r="157" customFormat="false" ht="12.75" hidden="false" customHeight="false" outlineLevel="0" collapsed="false">
      <c r="A157" s="1" t="n">
        <f aca="false">[5]Tregion!$A157</f>
        <v>40817</v>
      </c>
      <c r="B157" s="355" t="n">
        <f aca="false">[5]Tregion!$C157</f>
        <v>41.02</v>
      </c>
      <c r="C157" s="356" t="n">
        <f aca="false">[6]Tregion!$C157</f>
        <v>46.18</v>
      </c>
      <c r="D157" s="355" t="n">
        <f aca="false">[7]Tregion!$C157</f>
        <v>41.9</v>
      </c>
      <c r="E157" s="356" t="n">
        <f aca="false">[8]Tregion!$C157</f>
        <v>44.11</v>
      </c>
      <c r="F157" s="355" t="n">
        <f aca="false">[9]Tregion!$C157</f>
        <v>42.56</v>
      </c>
      <c r="G157" s="356" t="n">
        <f aca="false">[10]Tbasis!$D156</f>
        <v>43.48</v>
      </c>
      <c r="H157" s="355"/>
      <c r="I157" s="356" t="n">
        <f aca="false">[11]Tregion!$C157</f>
        <v>42.25</v>
      </c>
      <c r="J157" s="355"/>
      <c r="K157" s="356"/>
      <c r="L157" s="355"/>
      <c r="M157" s="356"/>
      <c r="N157" s="355"/>
      <c r="O157" s="356"/>
      <c r="Q157" s="355"/>
      <c r="R157" s="356" t="n">
        <f aca="false">[12]Tregion!$C157</f>
        <v>39.0236462574934</v>
      </c>
      <c r="S157" s="357"/>
      <c r="T157" s="356"/>
      <c r="U157" s="358"/>
      <c r="V157" s="359"/>
      <c r="W157" s="358"/>
      <c r="X157" s="356"/>
      <c r="Y157" s="357"/>
      <c r="Z157" s="360"/>
      <c r="AB157" s="357"/>
      <c r="AC157" s="356"/>
      <c r="AD157" s="357"/>
      <c r="AE157" s="356"/>
      <c r="AF157" s="357"/>
      <c r="AG157" s="356"/>
      <c r="AI157" s="1"/>
      <c r="AJ157" s="15"/>
      <c r="AL157" s="1"/>
    </row>
    <row r="158" customFormat="false" ht="12.75" hidden="false" customHeight="false" outlineLevel="0" collapsed="false">
      <c r="A158" s="1" t="n">
        <f aca="false">[5]Tregion!$A158</f>
        <v>40848</v>
      </c>
      <c r="B158" s="355" t="n">
        <f aca="false">[5]Tregion!$C158</f>
        <v>40.4</v>
      </c>
      <c r="C158" s="356" t="n">
        <f aca="false">[6]Tregion!$C158</f>
        <v>44.23</v>
      </c>
      <c r="D158" s="355" t="n">
        <f aca="false">[7]Tregion!$C158</f>
        <v>40.08</v>
      </c>
      <c r="E158" s="356" t="n">
        <f aca="false">[8]Tregion!$C158</f>
        <v>42.18</v>
      </c>
      <c r="F158" s="355" t="n">
        <f aca="false">[9]Tregion!$C158</f>
        <v>42.66</v>
      </c>
      <c r="G158" s="356" t="n">
        <f aca="false">[10]Tbasis!$D157</f>
        <v>42.67</v>
      </c>
      <c r="H158" s="355"/>
      <c r="I158" s="356" t="n">
        <f aca="false">[11]Tregion!$C158</f>
        <v>38.25</v>
      </c>
      <c r="J158" s="355"/>
      <c r="K158" s="356"/>
      <c r="L158" s="355"/>
      <c r="M158" s="356"/>
      <c r="N158" s="355"/>
      <c r="O158" s="356"/>
      <c r="Q158" s="355"/>
      <c r="R158" s="356" t="n">
        <f aca="false">[12]Tregion!$C158</f>
        <v>41.7075986920546</v>
      </c>
      <c r="S158" s="357"/>
      <c r="T158" s="356"/>
      <c r="U158" s="358"/>
      <c r="V158" s="359"/>
      <c r="W158" s="358"/>
      <c r="X158" s="356"/>
      <c r="Y158" s="357"/>
      <c r="Z158" s="360"/>
      <c r="AB158" s="357"/>
      <c r="AC158" s="356"/>
      <c r="AD158" s="357"/>
      <c r="AE158" s="356"/>
      <c r="AF158" s="357"/>
      <c r="AG158" s="356"/>
      <c r="AI158" s="1"/>
      <c r="AJ158" s="15"/>
      <c r="AL158" s="1"/>
    </row>
    <row r="159" customFormat="false" ht="12.75" hidden="false" customHeight="false" outlineLevel="0" collapsed="false">
      <c r="A159" s="1" t="n">
        <f aca="false">[5]Tregion!$A159</f>
        <v>40878</v>
      </c>
      <c r="B159" s="355" t="n">
        <f aca="false">[5]Tregion!$C159</f>
        <v>40.4</v>
      </c>
      <c r="C159" s="356" t="n">
        <f aca="false">[6]Tregion!$C159</f>
        <v>45.47</v>
      </c>
      <c r="D159" s="355" t="n">
        <f aca="false">[7]Tregion!$C159</f>
        <v>41.23</v>
      </c>
      <c r="E159" s="356" t="n">
        <f aca="false">[8]Tregion!$C159</f>
        <v>44.33</v>
      </c>
      <c r="F159" s="355" t="n">
        <f aca="false">[9]Tregion!$C159</f>
        <v>42.98</v>
      </c>
      <c r="G159" s="356" t="n">
        <f aca="false">[10]Tbasis!$D158</f>
        <v>42.56</v>
      </c>
      <c r="H159" s="355"/>
      <c r="I159" s="356" t="n">
        <f aca="false">[11]Tregion!$C159</f>
        <v>40.7</v>
      </c>
      <c r="J159" s="355"/>
      <c r="K159" s="356"/>
      <c r="L159" s="355"/>
      <c r="M159" s="356"/>
      <c r="N159" s="355"/>
      <c r="O159" s="356"/>
      <c r="Q159" s="355"/>
      <c r="R159" s="356" t="n">
        <f aca="false">[12]Tregion!$C159</f>
        <v>43.4953000949249</v>
      </c>
      <c r="S159" s="357"/>
      <c r="T159" s="356"/>
      <c r="U159" s="358"/>
      <c r="V159" s="359"/>
      <c r="W159" s="358"/>
      <c r="X159" s="356"/>
      <c r="Y159" s="357"/>
      <c r="Z159" s="360"/>
      <c r="AB159" s="357"/>
      <c r="AC159" s="356"/>
      <c r="AD159" s="357"/>
      <c r="AE159" s="356"/>
      <c r="AF159" s="357"/>
      <c r="AG159" s="356"/>
      <c r="AI159" s="1"/>
      <c r="AJ159" s="15"/>
      <c r="AL159" s="1"/>
    </row>
    <row r="160" customFormat="false" ht="12.75" hidden="false" customHeight="false" outlineLevel="0" collapsed="false">
      <c r="A160" s="1" t="n">
        <f aca="false">[5]Tregion!$A160</f>
        <v>40909</v>
      </c>
      <c r="B160" s="355" t="n">
        <f aca="false">[5]Tregion!$C160</f>
        <v>40.82</v>
      </c>
      <c r="C160" s="356" t="n">
        <f aca="false">[6]Tregion!$C160</f>
        <v>47.67</v>
      </c>
      <c r="D160" s="355" t="n">
        <f aca="false">[7]Tregion!$C160</f>
        <v>42.76</v>
      </c>
      <c r="E160" s="356" t="n">
        <f aca="false">[8]Tregion!$C160</f>
        <v>44.62</v>
      </c>
      <c r="F160" s="355" t="n">
        <f aca="false">[9]Tregion!$C160</f>
        <v>43.5</v>
      </c>
      <c r="G160" s="356" t="n">
        <f aca="false">[10]Tbasis!$D159</f>
        <v>43.14</v>
      </c>
      <c r="H160" s="355"/>
      <c r="I160" s="356" t="n">
        <f aca="false">[11]Tregion!$C160</f>
        <v>30.95</v>
      </c>
      <c r="J160" s="355"/>
      <c r="K160" s="356"/>
      <c r="L160" s="355"/>
      <c r="M160" s="356"/>
      <c r="N160" s="355"/>
      <c r="O160" s="356"/>
      <c r="Q160" s="355"/>
      <c r="R160" s="356" t="n">
        <f aca="false">[12]Tregion!$C160</f>
        <v>43.4204072402212</v>
      </c>
      <c r="S160" s="357"/>
      <c r="T160" s="356"/>
      <c r="U160" s="358"/>
      <c r="V160" s="359"/>
      <c r="W160" s="358"/>
      <c r="X160" s="356"/>
      <c r="Y160" s="357"/>
      <c r="Z160" s="360"/>
      <c r="AB160" s="357"/>
      <c r="AC160" s="356"/>
      <c r="AD160" s="357"/>
      <c r="AE160" s="356"/>
      <c r="AF160" s="357"/>
      <c r="AG160" s="356"/>
      <c r="AI160" s="1"/>
      <c r="AJ160" s="15"/>
      <c r="AL160" s="1"/>
    </row>
    <row r="161" customFormat="false" ht="12" hidden="false" customHeight="true" outlineLevel="0" collapsed="false">
      <c r="A161" s="1" t="n">
        <f aca="false">[5]Tregion!$A161</f>
        <v>40940</v>
      </c>
      <c r="B161" s="355" t="n">
        <f aca="false">[5]Tregion!$C161</f>
        <v>40.62</v>
      </c>
      <c r="C161" s="356" t="n">
        <f aca="false">[6]Tregion!$C161</f>
        <v>46.99</v>
      </c>
      <c r="D161" s="355" t="n">
        <f aca="false">[7]Tregion!$C161</f>
        <v>42.13</v>
      </c>
      <c r="E161" s="356" t="n">
        <f aca="false">[8]Tregion!$C161</f>
        <v>44.2</v>
      </c>
      <c r="F161" s="355" t="n">
        <f aca="false">[9]Tregion!$C161</f>
        <v>42.92</v>
      </c>
      <c r="G161" s="356" t="n">
        <f aca="false">[10]Tbasis!$D160</f>
        <v>42.94</v>
      </c>
      <c r="H161" s="355"/>
      <c r="I161" s="356" t="n">
        <f aca="false">[11]Tregion!$C161</f>
        <v>33.2</v>
      </c>
      <c r="J161" s="355"/>
      <c r="K161" s="356"/>
      <c r="L161" s="355"/>
      <c r="M161" s="356"/>
      <c r="N161" s="355"/>
      <c r="O161" s="356"/>
      <c r="Q161" s="355"/>
      <c r="R161" s="356" t="n">
        <f aca="false">[12]Tregion!$C161</f>
        <v>42.1343582782905</v>
      </c>
      <c r="S161" s="357"/>
      <c r="T161" s="356"/>
      <c r="U161" s="358"/>
      <c r="V161" s="359"/>
      <c r="W161" s="358"/>
      <c r="X161" s="356"/>
      <c r="Y161" s="357"/>
      <c r="Z161" s="360"/>
      <c r="AB161" s="357"/>
      <c r="AC161" s="356"/>
      <c r="AD161" s="357"/>
      <c r="AE161" s="356"/>
      <c r="AF161" s="357"/>
      <c r="AG161" s="356"/>
      <c r="AI161" s="1"/>
      <c r="AJ161" s="15"/>
      <c r="AL161" s="1"/>
    </row>
    <row r="162" customFormat="false" ht="12.75" hidden="false" customHeight="false" outlineLevel="0" collapsed="false">
      <c r="A162" s="1"/>
    </row>
    <row r="163" customFormat="false" ht="12.75" hidden="false" customHeight="false" outlineLevel="0" collapsed="false">
      <c r="A163" s="1"/>
    </row>
    <row r="164" customFormat="false" ht="12.75" hidden="false" customHeight="false" outlineLevel="0" collapsed="false">
      <c r="A164" s="1"/>
    </row>
    <row r="165" customFormat="false" ht="12.75" hidden="false" customHeight="false" outlineLevel="0" collapsed="false">
      <c r="A165" s="1"/>
    </row>
    <row r="166" customFormat="false" ht="12.75" hidden="false" customHeight="false" outlineLevel="0" collapsed="false">
      <c r="A166" s="1"/>
    </row>
    <row r="167" customFormat="false" ht="12.75" hidden="false" customHeight="false" outlineLevel="0" collapsed="false">
      <c r="A167" s="1"/>
    </row>
    <row r="168" customFormat="false" ht="12.75" hidden="false" customHeight="false" outlineLevel="0" collapsed="false">
      <c r="A168" s="1"/>
    </row>
    <row r="169" customFormat="false" ht="12.75" hidden="false" customHeight="false" outlineLevel="0" collapsed="false">
      <c r="A169" s="1"/>
    </row>
    <row r="170" customFormat="false" ht="12.75" hidden="false" customHeight="false" outlineLevel="0" collapsed="false">
      <c r="A170" s="1"/>
    </row>
    <row r="171" customFormat="false" ht="12.75" hidden="false" customHeight="false" outlineLevel="0" collapsed="false">
      <c r="A171" s="1"/>
    </row>
    <row r="172" customFormat="false" ht="12.75" hidden="false" customHeight="false" outlineLevel="0" collapsed="false">
      <c r="A172" s="1"/>
    </row>
    <row r="173" customFormat="false" ht="12.75" hidden="false" customHeight="false" outlineLevel="0" collapsed="false">
      <c r="A173" s="1"/>
    </row>
    <row r="174" customFormat="false" ht="12.75" hidden="false" customHeight="false" outlineLevel="0" collapsed="false">
      <c r="A174" s="1"/>
    </row>
    <row r="175" customFormat="false" ht="12.75" hidden="false" customHeight="false" outlineLevel="0" collapsed="false">
      <c r="A175" s="1"/>
    </row>
    <row r="176" customFormat="false" ht="12.75" hidden="false" customHeight="false" outlineLevel="0" collapsed="false">
      <c r="A176" s="1"/>
    </row>
    <row r="177" customFormat="false" ht="12.75" hidden="false" customHeight="false" outlineLevel="0" collapsed="false">
      <c r="A177" s="1"/>
    </row>
    <row r="178" customFormat="false" ht="12.75" hidden="false" customHeight="false" outlineLevel="0" collapsed="false">
      <c r="A178" s="1"/>
    </row>
    <row r="179" customFormat="false" ht="12.75" hidden="false" customHeight="false" outlineLevel="0" collapsed="false">
      <c r="A179" s="1"/>
    </row>
    <row r="180" customFormat="false" ht="12.75" hidden="false" customHeight="false" outlineLevel="0" collapsed="false">
      <c r="A180" s="1"/>
    </row>
    <row r="181" customFormat="false" ht="12.75" hidden="false" customHeight="false" outlineLevel="0" collapsed="false">
      <c r="A181" s="1"/>
    </row>
    <row r="182" customFormat="false" ht="12.75" hidden="false" customHeight="false" outlineLevel="0" collapsed="false">
      <c r="A182" s="1"/>
    </row>
    <row r="183" customFormat="false" ht="12.75" hidden="false" customHeight="false" outlineLevel="0" collapsed="false">
      <c r="A183" s="1"/>
    </row>
    <row r="184" customFormat="false" ht="12.75" hidden="false" customHeight="false" outlineLevel="0" collapsed="false">
      <c r="A184" s="1"/>
    </row>
    <row r="185" customFormat="false" ht="12.75" hidden="false" customHeight="false" outlineLevel="0" collapsed="false">
      <c r="A185" s="1"/>
    </row>
    <row r="186" customFormat="false" ht="12.75" hidden="false" customHeight="false" outlineLevel="0" collapsed="false">
      <c r="A186" s="1"/>
    </row>
    <row r="187" customFormat="false" ht="12.75" hidden="false" customHeight="false" outlineLevel="0" collapsed="false">
      <c r="A187" s="1"/>
    </row>
    <row r="188" customFormat="false" ht="12.75" hidden="false" customHeight="false" outlineLevel="0" collapsed="false">
      <c r="A188" s="1"/>
    </row>
    <row r="189" customFormat="false" ht="12.75" hidden="false" customHeight="false" outlineLevel="0" collapsed="false">
      <c r="A189" s="1"/>
    </row>
    <row r="190" customFormat="false" ht="12.75" hidden="false" customHeight="false" outlineLevel="0" collapsed="false">
      <c r="A190" s="1"/>
    </row>
    <row r="191" customFormat="false" ht="12.75" hidden="false" customHeight="false" outlineLevel="0" collapsed="false">
      <c r="A191" s="1"/>
    </row>
    <row r="192" customFormat="false" ht="12.75" hidden="false" customHeight="false" outlineLevel="0" collapsed="false">
      <c r="A192" s="1"/>
    </row>
    <row r="193" customFormat="false" ht="12.75" hidden="false" customHeight="false" outlineLevel="0" collapsed="false">
      <c r="A193" s="1"/>
    </row>
    <row r="194" customFormat="false" ht="12.75" hidden="false" customHeight="false" outlineLevel="0" collapsed="false">
      <c r="A194" s="1"/>
    </row>
    <row r="195" customFormat="false" ht="12.75" hidden="false" customHeight="false" outlineLevel="0" collapsed="false">
      <c r="A195" s="1"/>
    </row>
    <row r="196" customFormat="false" ht="12.75" hidden="false" customHeight="false" outlineLevel="0" collapsed="false">
      <c r="A196" s="1"/>
    </row>
    <row r="197" customFormat="false" ht="12.75" hidden="false" customHeight="false" outlineLevel="0" collapsed="false">
      <c r="A197" s="1"/>
    </row>
    <row r="198" customFormat="false" ht="12.75" hidden="false" customHeight="false" outlineLevel="0" collapsed="false">
      <c r="A198" s="1"/>
    </row>
    <row r="199" customFormat="false" ht="12.75" hidden="false" customHeight="false" outlineLevel="0" collapsed="false">
      <c r="A199" s="1"/>
    </row>
    <row r="200" customFormat="false" ht="12.75" hidden="false" customHeight="false" outlineLevel="0" collapsed="false">
      <c r="A200" s="1"/>
    </row>
    <row r="201" customFormat="false" ht="12.75" hidden="false" customHeight="false" outlineLevel="0" collapsed="false">
      <c r="A201" s="1"/>
    </row>
    <row r="202" customFormat="false" ht="12.75" hidden="false" customHeight="false" outlineLevel="0" collapsed="false">
      <c r="A202" s="1"/>
    </row>
    <row r="203" customFormat="false" ht="12.75" hidden="false" customHeight="false" outlineLevel="0" collapsed="false">
      <c r="A203" s="1"/>
    </row>
    <row r="204" customFormat="false" ht="12.75" hidden="false" customHeight="false" outlineLevel="0" collapsed="false">
      <c r="A204" s="1"/>
    </row>
    <row r="205" customFormat="false" ht="12.75" hidden="false" customHeight="false" outlineLevel="0" collapsed="false">
      <c r="A205" s="1"/>
    </row>
    <row r="206" customFormat="false" ht="12.75" hidden="false" customHeight="false" outlineLevel="0" collapsed="false">
      <c r="A206" s="1"/>
    </row>
    <row r="207" customFormat="false" ht="12.75" hidden="false" customHeight="false" outlineLevel="0" collapsed="false">
      <c r="A207" s="1"/>
    </row>
    <row r="208" customFormat="false" ht="12.75" hidden="false" customHeight="false" outlineLevel="0" collapsed="false">
      <c r="A208" s="1"/>
    </row>
    <row r="209" customFormat="false" ht="12.75" hidden="false" customHeight="false" outlineLevel="0" collapsed="false">
      <c r="A209" s="1"/>
    </row>
    <row r="210" customFormat="false" ht="12.75" hidden="false" customHeight="false" outlineLevel="0" collapsed="false">
      <c r="A210" s="1"/>
    </row>
    <row r="211" customFormat="false" ht="12.75" hidden="false" customHeight="false" outlineLevel="0" collapsed="false">
      <c r="A211" s="1"/>
    </row>
    <row r="212" customFormat="false" ht="12.75" hidden="false" customHeight="false" outlineLevel="0" collapsed="false">
      <c r="A212" s="1"/>
    </row>
    <row r="213" customFormat="false" ht="12.75" hidden="false" customHeight="false" outlineLevel="0" collapsed="false">
      <c r="A213" s="1"/>
    </row>
    <row r="214" customFormat="false" ht="12.75" hidden="false" customHeight="false" outlineLevel="0" collapsed="false">
      <c r="A214" s="1"/>
    </row>
    <row r="215" customFormat="false" ht="12.75" hidden="false" customHeight="false" outlineLevel="0" collapsed="false">
      <c r="A215" s="1"/>
    </row>
    <row r="216" customFormat="false" ht="12.75" hidden="false" customHeight="false" outlineLevel="0" collapsed="false">
      <c r="A216" s="1"/>
    </row>
    <row r="217" customFormat="false" ht="12.75" hidden="false" customHeight="false" outlineLevel="0" collapsed="false">
      <c r="A217" s="1"/>
    </row>
    <row r="218" customFormat="false" ht="12.75" hidden="false" customHeight="false" outlineLevel="0" collapsed="false">
      <c r="A218" s="1"/>
    </row>
    <row r="219" customFormat="false" ht="12.75" hidden="false" customHeight="false" outlineLevel="0" collapsed="false">
      <c r="A219" s="1"/>
    </row>
    <row r="220" customFormat="false" ht="12.75" hidden="false" customHeight="false" outlineLevel="0" collapsed="false">
      <c r="A220" s="1"/>
    </row>
    <row r="221" customFormat="false" ht="12.75" hidden="false" customHeight="false" outlineLevel="0" collapsed="false">
      <c r="A221" s="1"/>
    </row>
    <row r="222" customFormat="false" ht="12.75" hidden="false" customHeight="false" outlineLevel="0" collapsed="false">
      <c r="A222" s="1"/>
    </row>
    <row r="223" customFormat="false" ht="12.75" hidden="false" customHeight="false" outlineLevel="0" collapsed="false">
      <c r="A223" s="1"/>
    </row>
    <row r="224" customFormat="false" ht="12.75" hidden="false" customHeight="false" outlineLevel="0" collapsed="false">
      <c r="A224" s="1"/>
    </row>
    <row r="225" customFormat="false" ht="12.75" hidden="false" customHeight="false" outlineLevel="0" collapsed="false">
      <c r="A225" s="1"/>
    </row>
    <row r="226" customFormat="false" ht="12.75" hidden="false" customHeight="false" outlineLevel="0" collapsed="false">
      <c r="A226" s="1"/>
    </row>
    <row r="227" customFormat="false" ht="12.75" hidden="false" customHeight="false" outlineLevel="0" collapsed="false">
      <c r="A227" s="1"/>
    </row>
    <row r="228" customFormat="false" ht="12.75" hidden="false" customHeight="false" outlineLevel="0" collapsed="false">
      <c r="A228" s="1"/>
    </row>
    <row r="229" customFormat="false" ht="12.75" hidden="false" customHeight="false" outlineLevel="0" collapsed="false">
      <c r="A229" s="1"/>
    </row>
    <row r="230" customFormat="false" ht="12.75" hidden="false" customHeight="false" outlineLevel="0" collapsed="false">
      <c r="A230" s="1"/>
    </row>
    <row r="231" customFormat="false" ht="12.75" hidden="false" customHeight="false" outlineLevel="0" collapsed="false">
      <c r="A231" s="1"/>
    </row>
    <row r="232" customFormat="false" ht="12.75" hidden="false" customHeight="false" outlineLevel="0" collapsed="false">
      <c r="A232" s="1"/>
    </row>
    <row r="233" customFormat="false" ht="12.75" hidden="false" customHeight="false" outlineLevel="0" collapsed="false">
      <c r="A233" s="1"/>
    </row>
    <row r="234" customFormat="false" ht="12.75" hidden="false" customHeight="false" outlineLevel="0" collapsed="false">
      <c r="A234" s="1"/>
    </row>
    <row r="235" customFormat="false" ht="12.75" hidden="false" customHeight="false" outlineLevel="0" collapsed="false">
      <c r="A235" s="1"/>
    </row>
    <row r="236" customFormat="false" ht="12.75" hidden="false" customHeight="false" outlineLevel="0" collapsed="false">
      <c r="A236" s="1"/>
    </row>
    <row r="237" customFormat="false" ht="12.75" hidden="false" customHeight="false" outlineLevel="0" collapsed="false">
      <c r="A237" s="1"/>
    </row>
    <row r="238" customFormat="false" ht="12.75" hidden="false" customHeight="false" outlineLevel="0" collapsed="false">
      <c r="A238" s="1"/>
    </row>
    <row r="239" customFormat="false" ht="12.75" hidden="false" customHeight="false" outlineLevel="0" collapsed="false">
      <c r="A239" s="1"/>
    </row>
    <row r="240" customFormat="false" ht="12.75" hidden="false" customHeight="false" outlineLevel="0" collapsed="false">
      <c r="A240" s="1"/>
    </row>
    <row r="241" customFormat="false" ht="12.75" hidden="false" customHeight="false" outlineLevel="0" collapsed="false">
      <c r="A241" s="1"/>
    </row>
    <row r="242" customFormat="false" ht="12.75" hidden="false" customHeight="false" outlineLevel="0" collapsed="false">
      <c r="A242" s="1"/>
    </row>
    <row r="243" customFormat="false" ht="12.75" hidden="false" customHeight="false" outlineLevel="0" collapsed="false">
      <c r="A243" s="1"/>
    </row>
    <row r="244" customFormat="false" ht="12.75" hidden="false" customHeight="false" outlineLevel="0" collapsed="false">
      <c r="A244" s="1"/>
    </row>
    <row r="245" customFormat="false" ht="12.75" hidden="false" customHeight="false" outlineLevel="0" collapsed="false">
      <c r="A245" s="1"/>
    </row>
    <row r="246" customFormat="false" ht="12.75" hidden="false" customHeight="false" outlineLevel="0" collapsed="false">
      <c r="A246" s="1"/>
    </row>
    <row r="247" customFormat="false" ht="12.75" hidden="false" customHeight="false" outlineLevel="0" collapsed="false">
      <c r="A247" s="1"/>
    </row>
    <row r="248" customFormat="false" ht="12.75" hidden="false" customHeight="false" outlineLevel="0" collapsed="false">
      <c r="A248" s="1"/>
    </row>
    <row r="249" customFormat="false" ht="12.75" hidden="false" customHeight="false" outlineLevel="0" collapsed="false">
      <c r="A249" s="1"/>
    </row>
    <row r="250" customFormat="false" ht="12.75" hidden="false" customHeight="false" outlineLevel="0" collapsed="false">
      <c r="A250" s="1"/>
    </row>
    <row r="251" customFormat="false" ht="12.75" hidden="false" customHeight="false" outlineLevel="0" collapsed="false">
      <c r="A251" s="1"/>
    </row>
    <row r="252" customFormat="false" ht="12.75" hidden="false" customHeight="false" outlineLevel="0" collapsed="false">
      <c r="A252" s="1"/>
    </row>
    <row r="253" customFormat="false" ht="12.75" hidden="false" customHeight="false" outlineLevel="0" collapsed="false">
      <c r="A253" s="1"/>
    </row>
    <row r="254" customFormat="false" ht="12.75" hidden="false" customHeight="false" outlineLevel="0" collapsed="false">
      <c r="A254" s="1"/>
    </row>
    <row r="255" customFormat="false" ht="12.75" hidden="false" customHeight="false" outlineLevel="0" collapsed="false">
      <c r="A255" s="1"/>
    </row>
    <row r="256" customFormat="false" ht="12.75" hidden="false" customHeight="false" outlineLevel="0" collapsed="false">
      <c r="A256" s="1"/>
    </row>
    <row r="257" customFormat="false" ht="12.75" hidden="false" customHeight="false" outlineLevel="0" collapsed="false">
      <c r="A257" s="1"/>
    </row>
    <row r="258" customFormat="false" ht="12.75" hidden="false" customHeight="false" outlineLevel="0" collapsed="false">
      <c r="A258" s="1"/>
    </row>
    <row r="259" customFormat="false" ht="12.75" hidden="false" customHeight="false" outlineLevel="0" collapsed="false">
      <c r="A259" s="1"/>
    </row>
    <row r="260" customFormat="false" ht="12.75" hidden="false" customHeight="false" outlineLevel="0" collapsed="false">
      <c r="A260" s="1"/>
    </row>
    <row r="261" customFormat="false" ht="12.75" hidden="false" customHeight="false" outlineLevel="0" collapsed="false">
      <c r="A261" s="1"/>
    </row>
    <row r="262" customFormat="false" ht="12.75" hidden="false" customHeight="false" outlineLevel="0" collapsed="false">
      <c r="A262" s="1"/>
    </row>
    <row r="263" customFormat="false" ht="12.75" hidden="false" customHeight="false" outlineLevel="0" collapsed="false">
      <c r="A263" s="1"/>
    </row>
    <row r="264" customFormat="false" ht="12.75" hidden="false" customHeight="false" outlineLevel="0" collapsed="false">
      <c r="A264" s="1"/>
    </row>
    <row r="265" customFormat="false" ht="12.75" hidden="false" customHeight="false" outlineLevel="0" collapsed="false">
      <c r="A265" s="1"/>
    </row>
    <row r="266" customFormat="false" ht="12.75" hidden="false" customHeight="false" outlineLevel="0" collapsed="false">
      <c r="A266" s="1"/>
    </row>
    <row r="267" customFormat="false" ht="12.75" hidden="false" customHeight="false" outlineLevel="0" collapsed="false">
      <c r="A267" s="1"/>
    </row>
    <row r="268" customFormat="false" ht="12.75" hidden="false" customHeight="false" outlineLevel="0" collapsed="false">
      <c r="A268" s="1"/>
    </row>
    <row r="269" customFormat="false" ht="12.75" hidden="false" customHeight="false" outlineLevel="0" collapsed="false">
      <c r="A269" s="1"/>
    </row>
    <row r="270" customFormat="false" ht="12.75" hidden="false" customHeight="false" outlineLevel="0" collapsed="false">
      <c r="A270" s="1"/>
    </row>
    <row r="271" customFormat="false" ht="12.75" hidden="false" customHeight="false" outlineLevel="0" collapsed="false">
      <c r="A271" s="1"/>
    </row>
    <row r="272" customFormat="false" ht="12.75" hidden="false" customHeight="false" outlineLevel="0" collapsed="false">
      <c r="A272" s="1"/>
    </row>
    <row r="273" customFormat="false" ht="12.75" hidden="false" customHeight="false" outlineLevel="0" collapsed="false">
      <c r="A273" s="1"/>
    </row>
    <row r="274" customFormat="false" ht="12.75" hidden="false" customHeight="false" outlineLevel="0" collapsed="false">
      <c r="A274" s="1"/>
    </row>
    <row r="275" customFormat="false" ht="12.75" hidden="false" customHeight="false" outlineLevel="0" collapsed="false">
      <c r="A275" s="1"/>
    </row>
    <row r="276" customFormat="false" ht="12.75" hidden="false" customHeight="false" outlineLevel="0" collapsed="false">
      <c r="A276" s="1"/>
    </row>
    <row r="277" customFormat="false" ht="12.75" hidden="false" customHeight="false" outlineLevel="0" collapsed="false">
      <c r="A277" s="1"/>
    </row>
    <row r="278" customFormat="false" ht="12.75" hidden="false" customHeight="false" outlineLevel="0" collapsed="false">
      <c r="A278" s="1"/>
    </row>
    <row r="279" customFormat="false" ht="12.75" hidden="false" customHeight="false" outlineLevel="0" collapsed="false">
      <c r="A279" s="1"/>
    </row>
    <row r="280" customFormat="false" ht="12.75" hidden="false" customHeight="false" outlineLevel="0" collapsed="false">
      <c r="A280" s="1"/>
    </row>
    <row r="281" customFormat="false" ht="12.75" hidden="false" customHeight="false" outlineLevel="0" collapsed="false">
      <c r="A281" s="1"/>
    </row>
    <row r="282" customFormat="false" ht="12.75" hidden="false" customHeight="false" outlineLevel="0" collapsed="false">
      <c r="A282" s="1"/>
    </row>
    <row r="283" customFormat="false" ht="12.75" hidden="false" customHeight="false" outlineLevel="0" collapsed="false">
      <c r="A283" s="1"/>
    </row>
    <row r="284" customFormat="false" ht="12.75" hidden="false" customHeight="false" outlineLevel="0" collapsed="false">
      <c r="A284" s="1"/>
    </row>
    <row r="285" customFormat="false" ht="12.75" hidden="false" customHeight="false" outlineLevel="0" collapsed="false">
      <c r="A285" s="1"/>
    </row>
    <row r="286" customFormat="false" ht="12.75" hidden="false" customHeight="false" outlineLevel="0" collapsed="false">
      <c r="A286" s="1"/>
    </row>
    <row r="287" customFormat="false" ht="12.75" hidden="false" customHeight="false" outlineLevel="0" collapsed="false">
      <c r="A287" s="1"/>
    </row>
    <row r="288" customFormat="false" ht="12.75" hidden="false" customHeight="false" outlineLevel="0" collapsed="false">
      <c r="A288" s="1"/>
    </row>
    <row r="289" customFormat="false" ht="12.75" hidden="false" customHeight="false" outlineLevel="0" collapsed="false">
      <c r="A289" s="1"/>
    </row>
    <row r="290" customFormat="false" ht="12.75" hidden="false" customHeight="false" outlineLevel="0" collapsed="false">
      <c r="A290" s="1"/>
    </row>
    <row r="291" customFormat="false" ht="12.75" hidden="false" customHeight="false" outlineLevel="0" collapsed="false">
      <c r="A291" s="1"/>
    </row>
    <row r="292" customFormat="false" ht="12.75" hidden="false" customHeight="false" outlineLevel="0" collapsed="false">
      <c r="A292" s="1"/>
    </row>
    <row r="293" customFormat="false" ht="12.75" hidden="false" customHeight="false" outlineLevel="0" collapsed="false">
      <c r="A293" s="1"/>
    </row>
    <row r="294" customFormat="false" ht="12.75" hidden="false" customHeight="false" outlineLevel="0" collapsed="false">
      <c r="A294" s="1"/>
    </row>
    <row r="295" customFormat="false" ht="12.75" hidden="false" customHeight="false" outlineLevel="0" collapsed="false">
      <c r="A295" s="1"/>
    </row>
    <row r="296" customFormat="false" ht="12.75" hidden="false" customHeight="false" outlineLevel="0" collapsed="false">
      <c r="A296" s="1"/>
    </row>
    <row r="297" customFormat="false" ht="12.75" hidden="false" customHeight="false" outlineLevel="0" collapsed="false">
      <c r="A297" s="1"/>
    </row>
    <row r="298" customFormat="false" ht="12.75" hidden="false" customHeight="false" outlineLevel="0" collapsed="false">
      <c r="A298" s="1"/>
    </row>
    <row r="299" customFormat="false" ht="12.75" hidden="false" customHeight="false" outlineLevel="0" collapsed="false">
      <c r="A299" s="1"/>
    </row>
    <row r="300" customFormat="false" ht="12.75" hidden="false" customHeight="false" outlineLevel="0" collapsed="false">
      <c r="A300" s="1"/>
    </row>
    <row r="301" customFormat="false" ht="12.75" hidden="false" customHeight="false" outlineLevel="0" collapsed="false">
      <c r="A301" s="1"/>
    </row>
    <row r="302" customFormat="false" ht="12.75" hidden="false" customHeight="false" outlineLevel="0" collapsed="false">
      <c r="A302" s="1"/>
    </row>
    <row r="303" customFormat="false" ht="12.75" hidden="false" customHeight="false" outlineLevel="0" collapsed="false">
      <c r="A303" s="1"/>
    </row>
    <row r="304" customFormat="false" ht="12.75" hidden="false" customHeight="false" outlineLevel="0" collapsed="false">
      <c r="A304" s="1"/>
    </row>
    <row r="305" customFormat="false" ht="12.75" hidden="false" customHeight="false" outlineLevel="0" collapsed="false">
      <c r="A305" s="1"/>
    </row>
    <row r="306" customFormat="false" ht="12.75" hidden="false" customHeight="false" outlineLevel="0" collapsed="false">
      <c r="A306" s="1"/>
    </row>
    <row r="307" customFormat="false" ht="12.75" hidden="false" customHeight="false" outlineLevel="0" collapsed="false">
      <c r="A307" s="1"/>
    </row>
    <row r="308" customFormat="false" ht="12.75" hidden="false" customHeight="false" outlineLevel="0" collapsed="false">
      <c r="A308" s="1"/>
    </row>
    <row r="309" customFormat="false" ht="12.75" hidden="false" customHeight="false" outlineLevel="0" collapsed="false">
      <c r="A309" s="1"/>
    </row>
    <row r="310" customFormat="false" ht="12.75" hidden="false" customHeight="false" outlineLevel="0" collapsed="false">
      <c r="A310" s="1"/>
    </row>
    <row r="311" customFormat="false" ht="12.75" hidden="false" customHeight="false" outlineLevel="0" collapsed="false">
      <c r="A311" s="1"/>
    </row>
    <row r="312" customFormat="false" ht="12.75" hidden="false" customHeight="false" outlineLevel="0" collapsed="false">
      <c r="A312" s="1"/>
    </row>
    <row r="313" customFormat="false" ht="12.75" hidden="false" customHeight="false" outlineLevel="0" collapsed="false">
      <c r="A313" s="1"/>
    </row>
    <row r="314" customFormat="false" ht="12.75" hidden="false" customHeight="false" outlineLevel="0" collapsed="false">
      <c r="A314" s="1"/>
    </row>
    <row r="315" customFormat="false" ht="12.75" hidden="false" customHeight="false" outlineLevel="0" collapsed="false">
      <c r="A315" s="1"/>
    </row>
    <row r="316" customFormat="false" ht="12.75" hidden="false" customHeight="false" outlineLevel="0" collapsed="false">
      <c r="A316" s="1"/>
    </row>
    <row r="317" customFormat="false" ht="12.75" hidden="false" customHeight="false" outlineLevel="0" collapsed="false">
      <c r="A317" s="1"/>
    </row>
    <row r="318" customFormat="false" ht="12.75" hidden="false" customHeight="false" outlineLevel="0" collapsed="false">
      <c r="A318" s="1"/>
    </row>
    <row r="319" customFormat="false" ht="12.75" hidden="false" customHeight="false" outlineLevel="0" collapsed="false">
      <c r="A319" s="1"/>
    </row>
    <row r="320" customFormat="false" ht="12.75" hidden="false" customHeight="false" outlineLevel="0" collapsed="false">
      <c r="A320" s="1"/>
    </row>
    <row r="321" customFormat="false" ht="12.75" hidden="false" customHeight="false" outlineLevel="0" collapsed="false">
      <c r="A321" s="1"/>
    </row>
    <row r="322" customFormat="false" ht="12.75" hidden="false" customHeight="false" outlineLevel="0" collapsed="false">
      <c r="A322" s="1"/>
    </row>
    <row r="323" customFormat="false" ht="12.75" hidden="false" customHeight="false" outlineLevel="0" collapsed="false">
      <c r="A323" s="1"/>
    </row>
    <row r="324" customFormat="false" ht="12.75" hidden="false" customHeight="false" outlineLevel="0" collapsed="false">
      <c r="A324" s="1"/>
    </row>
    <row r="325" customFormat="false" ht="12.75" hidden="false" customHeight="false" outlineLevel="0" collapsed="false">
      <c r="A325" s="1"/>
    </row>
    <row r="326" customFormat="false" ht="12.75" hidden="false" customHeight="false" outlineLevel="0" collapsed="false">
      <c r="A326" s="1"/>
    </row>
    <row r="327" customFormat="false" ht="12.75" hidden="false" customHeight="false" outlineLevel="0" collapsed="false">
      <c r="A327" s="1"/>
    </row>
    <row r="328" customFormat="false" ht="12.75" hidden="false" customHeight="false" outlineLevel="0" collapsed="false">
      <c r="A328" s="1"/>
    </row>
    <row r="329" customFormat="false" ht="12.75" hidden="false" customHeight="false" outlineLevel="0" collapsed="false">
      <c r="A329" s="1"/>
    </row>
    <row r="330" customFormat="false" ht="12.75" hidden="false" customHeight="false" outlineLevel="0" collapsed="false">
      <c r="A330" s="1"/>
    </row>
    <row r="331" customFormat="false" ht="12.75" hidden="false" customHeight="false" outlineLevel="0" collapsed="false">
      <c r="A331" s="1"/>
    </row>
    <row r="332" customFormat="false" ht="12.75" hidden="false" customHeight="false" outlineLevel="0" collapsed="false">
      <c r="A332" s="1"/>
    </row>
    <row r="333" customFormat="false" ht="12.75" hidden="false" customHeight="false" outlineLevel="0" collapsed="false">
      <c r="A333" s="1"/>
    </row>
    <row r="334" customFormat="false" ht="12.75" hidden="false" customHeight="false" outlineLevel="0" collapsed="false">
      <c r="A334" s="1"/>
    </row>
    <row r="335" customFormat="false" ht="12.75" hidden="false" customHeight="false" outlineLevel="0" collapsed="false">
      <c r="A335" s="1"/>
    </row>
    <row r="336" customFormat="false" ht="12.75" hidden="false" customHeight="false" outlineLevel="0" collapsed="false">
      <c r="A336" s="1"/>
    </row>
    <row r="337" customFormat="false" ht="12.75" hidden="false" customHeight="false" outlineLevel="0" collapsed="false">
      <c r="A337" s="1"/>
    </row>
    <row r="338" customFormat="false" ht="12.75" hidden="false" customHeight="false" outlineLevel="0" collapsed="false">
      <c r="A338" s="1"/>
    </row>
    <row r="339" customFormat="false" ht="12.75" hidden="false" customHeight="false" outlineLevel="0" collapsed="false">
      <c r="A339" s="1"/>
    </row>
    <row r="340" customFormat="false" ht="12.75" hidden="false" customHeight="false" outlineLevel="0" collapsed="false">
      <c r="A340" s="1"/>
    </row>
    <row r="341" customFormat="false" ht="12.75" hidden="false" customHeight="false" outlineLevel="0" collapsed="false">
      <c r="A341" s="1"/>
    </row>
    <row r="342" customFormat="false" ht="12.75" hidden="false" customHeight="false" outlineLevel="0" collapsed="false">
      <c r="A342" s="1"/>
    </row>
    <row r="343" customFormat="false" ht="12.75" hidden="false" customHeight="false" outlineLevel="0" collapsed="false">
      <c r="A343" s="1"/>
    </row>
    <row r="344" customFormat="false" ht="12.75" hidden="false" customHeight="false" outlineLevel="0" collapsed="false">
      <c r="A344" s="1"/>
    </row>
    <row r="345" customFormat="false" ht="12.75" hidden="false" customHeight="false" outlineLevel="0" collapsed="false">
      <c r="A345" s="1"/>
    </row>
    <row r="346" customFormat="false" ht="12.75" hidden="false" customHeight="false" outlineLevel="0" collapsed="false">
      <c r="A346" s="1"/>
    </row>
    <row r="347" customFormat="false" ht="12.75" hidden="false" customHeight="false" outlineLevel="0" collapsed="false">
      <c r="A347" s="1"/>
    </row>
    <row r="348" customFormat="false" ht="12.75" hidden="false" customHeight="false" outlineLevel="0" collapsed="false">
      <c r="A348" s="1"/>
    </row>
    <row r="349" customFormat="false" ht="12.75" hidden="false" customHeight="false" outlineLevel="0" collapsed="false">
      <c r="A349" s="1"/>
    </row>
    <row r="350" customFormat="false" ht="12.75" hidden="false" customHeight="false" outlineLevel="0" collapsed="false">
      <c r="A350" s="1"/>
    </row>
    <row r="351" customFormat="false" ht="12.75" hidden="false" customHeight="false" outlineLevel="0" collapsed="false">
      <c r="A351" s="1"/>
    </row>
    <row r="352" customFormat="false" ht="12.75" hidden="false" customHeight="false" outlineLevel="0" collapsed="false">
      <c r="A352" s="1"/>
    </row>
    <row r="353" customFormat="false" ht="12.75" hidden="false" customHeight="false" outlineLevel="0" collapsed="false">
      <c r="A353" s="1"/>
    </row>
    <row r="354" customFormat="false" ht="12.75" hidden="false" customHeight="false" outlineLevel="0" collapsed="false">
      <c r="A354" s="1"/>
    </row>
    <row r="355" customFormat="false" ht="12.75" hidden="false" customHeight="false" outlineLevel="0" collapsed="false">
      <c r="A355" s="1"/>
    </row>
    <row r="356" customFormat="false" ht="12.75" hidden="false" customHeight="false" outlineLevel="0" collapsed="false">
      <c r="A356" s="1"/>
    </row>
    <row r="357" customFormat="false" ht="12.75" hidden="false" customHeight="false" outlineLevel="0" collapsed="false">
      <c r="A357" s="1"/>
    </row>
    <row r="358" customFormat="false" ht="12.75" hidden="false" customHeight="false" outlineLevel="0" collapsed="false">
      <c r="A358" s="1"/>
    </row>
    <row r="359" customFormat="false" ht="12.75" hidden="false" customHeight="false" outlineLevel="0" collapsed="false">
      <c r="A359" s="1"/>
    </row>
    <row r="360" customFormat="false" ht="12.75" hidden="false" customHeight="false" outlineLevel="0" collapsed="false">
      <c r="A360" s="1"/>
    </row>
    <row r="361" customFormat="false" ht="12.75" hidden="false" customHeight="false" outlineLevel="0" collapsed="false">
      <c r="A361" s="1"/>
    </row>
    <row r="362" customFormat="false" ht="12.75" hidden="false" customHeight="false" outlineLevel="0" collapsed="false">
      <c r="A362" s="1"/>
    </row>
    <row r="363" customFormat="false" ht="12.75" hidden="false" customHeight="false" outlineLevel="0" collapsed="false">
      <c r="A363" s="1"/>
    </row>
    <row r="364" customFormat="false" ht="12.75" hidden="false" customHeight="false" outlineLevel="0" collapsed="false">
      <c r="A364" s="1"/>
    </row>
    <row r="365" customFormat="false" ht="12.75" hidden="false" customHeight="false" outlineLevel="0" collapsed="false">
      <c r="A365" s="1"/>
    </row>
    <row r="366" customFormat="false" ht="12.75" hidden="false" customHeight="false" outlineLevel="0" collapsed="false">
      <c r="A366" s="1"/>
    </row>
    <row r="367" customFormat="false" ht="12.75" hidden="false" customHeight="false" outlineLevel="0" collapsed="false">
      <c r="A367" s="1"/>
    </row>
    <row r="368" customFormat="false" ht="12.75" hidden="false" customHeight="false" outlineLevel="0" collapsed="false">
      <c r="A368" s="1"/>
    </row>
    <row r="369" customFormat="false" ht="12.75" hidden="false" customHeight="false" outlineLevel="0" collapsed="false">
      <c r="A369" s="1"/>
    </row>
    <row r="370" customFormat="false" ht="12.75" hidden="false" customHeight="false" outlineLevel="0" collapsed="false">
      <c r="A370" s="1"/>
    </row>
    <row r="371" customFormat="false" ht="12.75" hidden="false" customHeight="false" outlineLevel="0" collapsed="false">
      <c r="A371" s="1"/>
    </row>
    <row r="372" customFormat="false" ht="12.75" hidden="false" customHeight="false" outlineLevel="0" collapsed="false">
      <c r="A372" s="1"/>
    </row>
    <row r="373" customFormat="false" ht="12.75" hidden="false" customHeight="false" outlineLevel="0" collapsed="false">
      <c r="A373" s="1"/>
    </row>
    <row r="374" customFormat="false" ht="12.75" hidden="false" customHeight="false" outlineLevel="0" collapsed="false">
      <c r="A374" s="1"/>
    </row>
    <row r="375" customFormat="false" ht="12.75" hidden="false" customHeight="false" outlineLevel="0" collapsed="false">
      <c r="A375" s="1"/>
    </row>
    <row r="376" customFormat="false" ht="12.75" hidden="false" customHeight="false" outlineLevel="0" collapsed="false">
      <c r="A376" s="1"/>
    </row>
    <row r="377" customFormat="false" ht="12.75" hidden="false" customHeight="false" outlineLevel="0" collapsed="false">
      <c r="A377" s="1"/>
    </row>
    <row r="378" customFormat="false" ht="12.75" hidden="false" customHeight="false" outlineLevel="0" collapsed="false">
      <c r="A378" s="1"/>
    </row>
    <row r="379" customFormat="false" ht="12.75" hidden="false" customHeight="false" outlineLevel="0" collapsed="false">
      <c r="A379" s="1"/>
    </row>
    <row r="380" customFormat="false" ht="12.75" hidden="false" customHeight="false" outlineLevel="0" collapsed="false">
      <c r="A380" s="1"/>
    </row>
    <row r="381" customFormat="false" ht="12.75" hidden="false" customHeight="false" outlineLevel="0" collapsed="false">
      <c r="A381" s="1"/>
    </row>
    <row r="382" customFormat="false" ht="12.75" hidden="false" customHeight="false" outlineLevel="0" collapsed="false">
      <c r="A382" s="1"/>
    </row>
    <row r="383" customFormat="false" ht="12.75" hidden="false" customHeight="false" outlineLevel="0" collapsed="false">
      <c r="A383" s="1"/>
    </row>
    <row r="384" customFormat="false" ht="12.75" hidden="false" customHeight="false" outlineLevel="0" collapsed="false">
      <c r="A384" s="1"/>
    </row>
    <row r="385" customFormat="false" ht="12.75" hidden="false" customHeight="false" outlineLevel="0" collapsed="false">
      <c r="A385" s="1"/>
    </row>
    <row r="386" customFormat="false" ht="12.75" hidden="false" customHeight="false" outlineLevel="0" collapsed="false">
      <c r="A386" s="1"/>
    </row>
    <row r="387" customFormat="false" ht="12.75" hidden="false" customHeight="false" outlineLevel="0" collapsed="false">
      <c r="A387" s="1"/>
    </row>
    <row r="388" customFormat="false" ht="12.75" hidden="false" customHeight="false" outlineLevel="0" collapsed="false">
      <c r="A388" s="1"/>
    </row>
    <row r="389" customFormat="false" ht="12.75" hidden="false" customHeight="false" outlineLevel="0" collapsed="false">
      <c r="A389" s="1"/>
    </row>
    <row r="390" customFormat="false" ht="12.75" hidden="false" customHeight="false" outlineLevel="0" collapsed="false">
      <c r="A390" s="1"/>
    </row>
    <row r="391" customFormat="false" ht="12.75" hidden="false" customHeight="false" outlineLevel="0" collapsed="false">
      <c r="A391" s="1"/>
    </row>
    <row r="392" customFormat="false" ht="12.75" hidden="false" customHeight="false" outlineLevel="0" collapsed="false">
      <c r="A392" s="1"/>
    </row>
    <row r="393" customFormat="false" ht="12.75" hidden="false" customHeight="false" outlineLevel="0" collapsed="false">
      <c r="A393" s="1"/>
    </row>
    <row r="394" customFormat="false" ht="12.75" hidden="false" customHeight="false" outlineLevel="0" collapsed="false">
      <c r="A394" s="1"/>
    </row>
    <row r="395" customFormat="false" ht="12.75" hidden="false" customHeight="false" outlineLevel="0" collapsed="false">
      <c r="A395" s="1"/>
    </row>
    <row r="396" customFormat="false" ht="12.75" hidden="false" customHeight="false" outlineLevel="0" collapsed="false">
      <c r="A396" s="1"/>
    </row>
    <row r="397" customFormat="false" ht="12.75" hidden="false" customHeight="false" outlineLevel="0" collapsed="false">
      <c r="A397" s="1"/>
    </row>
    <row r="398" customFormat="false" ht="12.75" hidden="false" customHeight="false" outlineLevel="0" collapsed="false">
      <c r="A398" s="1"/>
    </row>
    <row r="399" customFormat="false" ht="12.75" hidden="false" customHeight="false" outlineLevel="0" collapsed="false">
      <c r="A399" s="1"/>
    </row>
    <row r="400" customFormat="false" ht="12.75" hidden="false" customHeight="false" outlineLevel="0" collapsed="false">
      <c r="A400" s="1"/>
    </row>
    <row r="401" customFormat="false" ht="12.75" hidden="false" customHeight="false" outlineLevel="0" collapsed="false">
      <c r="A401" s="1"/>
    </row>
    <row r="402" customFormat="false" ht="12.75" hidden="false" customHeight="false" outlineLevel="0" collapsed="false">
      <c r="A402" s="1"/>
    </row>
    <row r="403" customFormat="false" ht="12.75" hidden="false" customHeight="false" outlineLevel="0" collapsed="false">
      <c r="A403" s="1"/>
    </row>
    <row r="404" customFormat="false" ht="12.75" hidden="false" customHeight="false" outlineLevel="0" collapsed="false">
      <c r="A404" s="1"/>
    </row>
    <row r="405" customFormat="false" ht="12.75" hidden="false" customHeight="false" outlineLevel="0" collapsed="false">
      <c r="A405" s="1"/>
    </row>
    <row r="406" customFormat="false" ht="12.75" hidden="false" customHeight="false" outlineLevel="0" collapsed="false">
      <c r="A406" s="1"/>
    </row>
    <row r="407" customFormat="false" ht="12.75" hidden="false" customHeight="false" outlineLevel="0" collapsed="false">
      <c r="A407" s="1"/>
    </row>
    <row r="408" customFormat="false" ht="12.75" hidden="false" customHeight="false" outlineLevel="0" collapsed="false">
      <c r="A408" s="1"/>
    </row>
    <row r="409" customFormat="false" ht="12.75" hidden="false" customHeight="false" outlineLevel="0" collapsed="false">
      <c r="A409" s="1"/>
    </row>
    <row r="410" customFormat="false" ht="12.75" hidden="false" customHeight="false" outlineLevel="0" collapsed="false">
      <c r="A410" s="1"/>
    </row>
    <row r="411" customFormat="false" ht="12.75" hidden="false" customHeight="false" outlineLevel="0" collapsed="false">
      <c r="A411" s="1"/>
    </row>
    <row r="412" customFormat="false" ht="12.75" hidden="false" customHeight="false" outlineLevel="0" collapsed="false">
      <c r="A412" s="1"/>
    </row>
    <row r="413" customFormat="false" ht="12.75" hidden="false" customHeight="false" outlineLevel="0" collapsed="false">
      <c r="A413" s="1"/>
    </row>
    <row r="414" customFormat="false" ht="12.75" hidden="false" customHeight="false" outlineLevel="0" collapsed="false">
      <c r="A414" s="1"/>
    </row>
    <row r="415" customFormat="false" ht="12.75" hidden="false" customHeight="false" outlineLevel="0" collapsed="false">
      <c r="A415" s="1"/>
    </row>
    <row r="416" customFormat="false" ht="12.75" hidden="false" customHeight="false" outlineLevel="0" collapsed="false">
      <c r="A416" s="1"/>
    </row>
    <row r="417" customFormat="false" ht="12.75" hidden="false" customHeight="false" outlineLevel="0" collapsed="false">
      <c r="A417" s="1"/>
    </row>
    <row r="418" customFormat="false" ht="12.75" hidden="false" customHeight="false" outlineLevel="0" collapsed="false">
      <c r="A418" s="1"/>
    </row>
    <row r="419" customFormat="false" ht="12.75" hidden="false" customHeight="false" outlineLevel="0" collapsed="false">
      <c r="A419" s="1"/>
    </row>
    <row r="420" customFormat="false" ht="12.75" hidden="false" customHeight="false" outlineLevel="0" collapsed="false">
      <c r="A420" s="1"/>
    </row>
    <row r="421" customFormat="false" ht="12.75" hidden="false" customHeight="false" outlineLevel="0" collapsed="false">
      <c r="A421" s="1"/>
    </row>
    <row r="422" customFormat="false" ht="12.75" hidden="false" customHeight="false" outlineLevel="0" collapsed="false">
      <c r="A422" s="1"/>
    </row>
    <row r="423" customFormat="false" ht="12.75" hidden="false" customHeight="false" outlineLevel="0" collapsed="false">
      <c r="A423" s="1"/>
    </row>
    <row r="424" customFormat="false" ht="12.75" hidden="false" customHeight="false" outlineLevel="0" collapsed="false">
      <c r="A424" s="1"/>
    </row>
    <row r="425" customFormat="false" ht="12.75" hidden="false" customHeight="false" outlineLevel="0" collapsed="false">
      <c r="A425" s="1"/>
    </row>
    <row r="426" customFormat="false" ht="12.75" hidden="false" customHeight="false" outlineLevel="0" collapsed="false">
      <c r="A426" s="1"/>
    </row>
    <row r="427" customFormat="false" ht="12.75" hidden="false" customHeight="false" outlineLevel="0" collapsed="false">
      <c r="A427" s="1"/>
    </row>
    <row r="428" customFormat="false" ht="12.75" hidden="false" customHeight="false" outlineLevel="0" collapsed="false">
      <c r="A428" s="1"/>
    </row>
    <row r="429" customFormat="false" ht="12.75" hidden="false" customHeight="false" outlineLevel="0" collapsed="false">
      <c r="A429" s="1"/>
    </row>
    <row r="430" customFormat="false" ht="12.75" hidden="false" customHeight="false" outlineLevel="0" collapsed="false">
      <c r="A430" s="1"/>
    </row>
    <row r="431" customFormat="false" ht="12.75" hidden="false" customHeight="false" outlineLevel="0" collapsed="false">
      <c r="A431" s="1"/>
    </row>
    <row r="432" customFormat="false" ht="12.75" hidden="false" customHeight="false" outlineLevel="0" collapsed="false">
      <c r="A432" s="1"/>
    </row>
    <row r="433" customFormat="false" ht="12.75" hidden="false" customHeight="false" outlineLevel="0" collapsed="false">
      <c r="A433" s="1"/>
    </row>
    <row r="434" customFormat="false" ht="12.75" hidden="false" customHeight="false" outlineLevel="0" collapsed="false">
      <c r="A434" s="1"/>
    </row>
    <row r="435" customFormat="false" ht="12.75" hidden="false" customHeight="false" outlineLevel="0" collapsed="false">
      <c r="A435" s="1"/>
    </row>
    <row r="436" customFormat="false" ht="12.75" hidden="false" customHeight="false" outlineLevel="0" collapsed="false">
      <c r="A436" s="1"/>
    </row>
    <row r="437" customFormat="false" ht="12.75" hidden="false" customHeight="false" outlineLevel="0" collapsed="false">
      <c r="A437" s="1"/>
    </row>
    <row r="438" customFormat="false" ht="12.75" hidden="false" customHeight="false" outlineLevel="0" collapsed="false">
      <c r="A438" s="1"/>
    </row>
    <row r="439" customFormat="false" ht="12.75" hidden="false" customHeight="false" outlineLevel="0" collapsed="false">
      <c r="A439" s="1"/>
    </row>
    <row r="440" customFormat="false" ht="12.75" hidden="false" customHeight="false" outlineLevel="0" collapsed="false">
      <c r="A440" s="1"/>
    </row>
    <row r="441" customFormat="false" ht="12.75" hidden="false" customHeight="false" outlineLevel="0" collapsed="false">
      <c r="A441" s="1"/>
    </row>
    <row r="442" customFormat="false" ht="12.75" hidden="false" customHeight="false" outlineLevel="0" collapsed="false">
      <c r="A442" s="1"/>
    </row>
    <row r="443" customFormat="false" ht="12.75" hidden="false" customHeight="false" outlineLevel="0" collapsed="false">
      <c r="A443" s="1"/>
    </row>
    <row r="444" customFormat="false" ht="12.75" hidden="false" customHeight="false" outlineLevel="0" collapsed="false">
      <c r="A444" s="1"/>
    </row>
    <row r="445" customFormat="false" ht="12.75" hidden="false" customHeight="false" outlineLevel="0" collapsed="false">
      <c r="A445" s="1"/>
    </row>
    <row r="446" customFormat="false" ht="12.75" hidden="false" customHeight="false" outlineLevel="0" collapsed="false">
      <c r="A446" s="1"/>
    </row>
    <row r="447" customFormat="false" ht="12.75" hidden="false" customHeight="false" outlineLevel="0" collapsed="false">
      <c r="A447" s="1"/>
    </row>
    <row r="448" customFormat="false" ht="12.75" hidden="false" customHeight="false" outlineLevel="0" collapsed="false">
      <c r="A448" s="1"/>
    </row>
    <row r="449" customFormat="false" ht="12.75" hidden="false" customHeight="false" outlineLevel="0" collapsed="false">
      <c r="A449" s="1"/>
    </row>
    <row r="450" customFormat="false" ht="12.75" hidden="false" customHeight="false" outlineLevel="0" collapsed="false">
      <c r="A450" s="1"/>
    </row>
    <row r="451" customFormat="false" ht="12.75" hidden="false" customHeight="false" outlineLevel="0" collapsed="false">
      <c r="A451" s="1"/>
    </row>
    <row r="452" customFormat="false" ht="12.75" hidden="false" customHeight="false" outlineLevel="0" collapsed="false">
      <c r="A452" s="1"/>
    </row>
    <row r="453" customFormat="false" ht="12.75" hidden="false" customHeight="false" outlineLevel="0" collapsed="false">
      <c r="A453" s="1"/>
    </row>
    <row r="454" customFormat="false" ht="12.75" hidden="false" customHeight="false" outlineLevel="0" collapsed="false">
      <c r="A454" s="1"/>
    </row>
    <row r="455" customFormat="false" ht="12.75" hidden="false" customHeight="false" outlineLevel="0" collapsed="false">
      <c r="A455" s="1"/>
    </row>
    <row r="456" customFormat="false" ht="12.75" hidden="false" customHeight="false" outlineLevel="0" collapsed="false">
      <c r="A456" s="1"/>
    </row>
    <row r="457" customFormat="false" ht="12.75" hidden="false" customHeight="false" outlineLevel="0" collapsed="false">
      <c r="A457" s="1"/>
    </row>
    <row r="458" customFormat="false" ht="12.75" hidden="false" customHeight="false" outlineLevel="0" collapsed="false">
      <c r="A458" s="1"/>
    </row>
    <row r="459" customFormat="false" ht="12.75" hidden="false" customHeight="false" outlineLevel="0" collapsed="false">
      <c r="A459" s="1"/>
    </row>
    <row r="460" customFormat="false" ht="12.75" hidden="false" customHeight="false" outlineLevel="0" collapsed="false">
      <c r="A460" s="1"/>
    </row>
    <row r="461" customFormat="false" ht="12.75" hidden="false" customHeight="false" outlineLevel="0" collapsed="false">
      <c r="A461" s="1"/>
    </row>
    <row r="462" customFormat="false" ht="12.75" hidden="false" customHeight="false" outlineLevel="0" collapsed="false">
      <c r="A462" s="1"/>
    </row>
    <row r="463" customFormat="false" ht="12.75" hidden="false" customHeight="false" outlineLevel="0" collapsed="false">
      <c r="A463" s="1"/>
    </row>
    <row r="464" customFormat="false" ht="12.75" hidden="false" customHeight="false" outlineLevel="0" collapsed="false">
      <c r="A464" s="1"/>
    </row>
    <row r="465" customFormat="false" ht="12.75" hidden="false" customHeight="false" outlineLevel="0" collapsed="false">
      <c r="A465" s="1"/>
    </row>
    <row r="466" customFormat="false" ht="12.75" hidden="false" customHeight="false" outlineLevel="0" collapsed="false">
      <c r="A466" s="1"/>
    </row>
    <row r="467" customFormat="false" ht="12.75" hidden="false" customHeight="false" outlineLevel="0" collapsed="false">
      <c r="A467" s="1"/>
    </row>
    <row r="468" customFormat="false" ht="12.75" hidden="false" customHeight="false" outlineLevel="0" collapsed="false">
      <c r="A468" s="1"/>
    </row>
    <row r="469" customFormat="false" ht="12.75" hidden="false" customHeight="false" outlineLevel="0" collapsed="false">
      <c r="A469" s="1"/>
    </row>
    <row r="470" customFormat="false" ht="12.75" hidden="false" customHeight="false" outlineLevel="0" collapsed="false">
      <c r="A470" s="1"/>
    </row>
    <row r="471" customFormat="false" ht="12.75" hidden="false" customHeight="false" outlineLevel="0" collapsed="false">
      <c r="A471" s="1"/>
    </row>
    <row r="472" customFormat="false" ht="12.75" hidden="false" customHeight="false" outlineLevel="0" collapsed="false">
      <c r="A472" s="1"/>
    </row>
    <row r="473" customFormat="false" ht="12.75" hidden="false" customHeight="false" outlineLevel="0" collapsed="false">
      <c r="A473" s="1"/>
    </row>
    <row r="474" customFormat="false" ht="12.75" hidden="false" customHeight="false" outlineLevel="0" collapsed="false">
      <c r="A474" s="1"/>
    </row>
    <row r="475" customFormat="false" ht="12.75" hidden="false" customHeight="false" outlineLevel="0" collapsed="false">
      <c r="A475" s="1"/>
    </row>
    <row r="476" customFormat="false" ht="12.75" hidden="false" customHeight="false" outlineLevel="0" collapsed="false">
      <c r="A476" s="1"/>
    </row>
    <row r="477" customFormat="false" ht="12.75" hidden="false" customHeight="false" outlineLevel="0" collapsed="false">
      <c r="A477" s="1"/>
    </row>
    <row r="478" customFormat="false" ht="12.75" hidden="false" customHeight="false" outlineLevel="0" collapsed="false">
      <c r="A478" s="1"/>
    </row>
    <row r="479" customFormat="false" ht="12.75" hidden="false" customHeight="false" outlineLevel="0" collapsed="false">
      <c r="A479" s="1"/>
    </row>
    <row r="480" customFormat="false" ht="12.75" hidden="false" customHeight="false" outlineLevel="0" collapsed="false">
      <c r="A480" s="1"/>
    </row>
    <row r="481" customFormat="false" ht="12.75" hidden="false" customHeight="false" outlineLevel="0" collapsed="false">
      <c r="A481" s="1"/>
    </row>
    <row r="482" customFormat="false" ht="12.75" hidden="false" customHeight="false" outlineLevel="0" collapsed="false">
      <c r="A482" s="1"/>
    </row>
    <row r="483" customFormat="false" ht="12.75" hidden="false" customHeight="false" outlineLevel="0" collapsed="false">
      <c r="A483" s="1"/>
    </row>
    <row r="484" customFormat="false" ht="12.75" hidden="false" customHeight="false" outlineLevel="0" collapsed="false">
      <c r="A484" s="1"/>
    </row>
    <row r="485" customFormat="false" ht="12.75" hidden="false" customHeight="false" outlineLevel="0" collapsed="false">
      <c r="A485" s="1"/>
    </row>
    <row r="486" customFormat="false" ht="12.75" hidden="false" customHeight="false" outlineLevel="0" collapsed="false">
      <c r="A486" s="1"/>
    </row>
    <row r="487" customFormat="false" ht="12.75" hidden="false" customHeight="false" outlineLevel="0" collapsed="false">
      <c r="A487" s="1"/>
    </row>
    <row r="488" customFormat="false" ht="12.75" hidden="false" customHeight="false" outlineLevel="0" collapsed="false">
      <c r="A488" s="1"/>
    </row>
    <row r="489" customFormat="false" ht="12.75" hidden="false" customHeight="false" outlineLevel="0" collapsed="false">
      <c r="A489" s="1"/>
    </row>
    <row r="490" customFormat="false" ht="12.75" hidden="false" customHeight="false" outlineLevel="0" collapsed="false">
      <c r="A490" s="1"/>
    </row>
    <row r="491" customFormat="false" ht="12.75" hidden="false" customHeight="false" outlineLevel="0" collapsed="false">
      <c r="A491" s="1"/>
    </row>
    <row r="492" customFormat="false" ht="12.75" hidden="false" customHeight="false" outlineLevel="0" collapsed="false">
      <c r="A492" s="1"/>
    </row>
    <row r="493" customFormat="false" ht="12.75" hidden="false" customHeight="false" outlineLevel="0" collapsed="false">
      <c r="A493" s="1"/>
    </row>
    <row r="494" customFormat="false" ht="12.75" hidden="false" customHeight="false" outlineLevel="0" collapsed="false">
      <c r="A494" s="1"/>
    </row>
    <row r="495" customFormat="false" ht="12.75" hidden="false" customHeight="false" outlineLevel="0" collapsed="false">
      <c r="A495" s="1"/>
    </row>
    <row r="496" customFormat="false" ht="12.75" hidden="false" customHeight="false" outlineLevel="0" collapsed="false">
      <c r="A496" s="1"/>
    </row>
    <row r="497" customFormat="false" ht="12.75" hidden="false" customHeight="false" outlineLevel="0" collapsed="false">
      <c r="A497" s="1"/>
    </row>
    <row r="498" customFormat="false" ht="12.75" hidden="false" customHeight="false" outlineLevel="0" collapsed="false">
      <c r="A498" s="1"/>
    </row>
    <row r="499" customFormat="false" ht="12.75" hidden="false" customHeight="false" outlineLevel="0" collapsed="false">
      <c r="A499" s="1"/>
    </row>
    <row r="500" customFormat="false" ht="12.75" hidden="false" customHeight="false" outlineLevel="0" collapsed="false">
      <c r="A500" s="1"/>
    </row>
    <row r="501" customFormat="false" ht="12.75" hidden="false" customHeight="false" outlineLevel="0" collapsed="false">
      <c r="A501" s="1"/>
    </row>
    <row r="502" customFormat="false" ht="12.75" hidden="false" customHeight="false" outlineLevel="0" collapsed="false">
      <c r="A502" s="1"/>
    </row>
    <row r="503" customFormat="false" ht="12.75" hidden="false" customHeight="false" outlineLevel="0" collapsed="false">
      <c r="A503" s="1"/>
    </row>
    <row r="504" customFormat="false" ht="12.75" hidden="false" customHeight="false" outlineLevel="0" collapsed="false">
      <c r="A504" s="1"/>
    </row>
    <row r="505" customFormat="false" ht="12.75" hidden="false" customHeight="false" outlineLevel="0" collapsed="false">
      <c r="A505" s="1"/>
    </row>
    <row r="506" customFormat="false" ht="12.75" hidden="false" customHeight="false" outlineLevel="0" collapsed="false">
      <c r="A506" s="1"/>
    </row>
    <row r="507" customFormat="false" ht="12.75" hidden="false" customHeight="false" outlineLevel="0" collapsed="false">
      <c r="A507" s="1"/>
    </row>
    <row r="508" customFormat="false" ht="12.75" hidden="false" customHeight="false" outlineLevel="0" collapsed="false">
      <c r="A508" s="1"/>
    </row>
    <row r="509" customFormat="false" ht="12.75" hidden="false" customHeight="false" outlineLevel="0" collapsed="false">
      <c r="A509" s="1"/>
    </row>
    <row r="510" customFormat="false" ht="12.75" hidden="false" customHeight="false" outlineLevel="0" collapsed="false">
      <c r="A510" s="1"/>
    </row>
    <row r="511" customFormat="false" ht="12.75" hidden="false" customHeight="false" outlineLevel="0" collapsed="false">
      <c r="A511" s="1"/>
    </row>
    <row r="512" customFormat="false" ht="12.75" hidden="false" customHeight="false" outlineLevel="0" collapsed="false">
      <c r="A512" s="1"/>
    </row>
    <row r="513" customFormat="false" ht="12.75" hidden="false" customHeight="false" outlineLevel="0" collapsed="false">
      <c r="A513" s="1"/>
    </row>
    <row r="514" customFormat="false" ht="12.75" hidden="false" customHeight="false" outlineLevel="0" collapsed="false">
      <c r="A514" s="1"/>
    </row>
    <row r="515" customFormat="false" ht="12.75" hidden="false" customHeight="false" outlineLevel="0" collapsed="false">
      <c r="A515" s="1"/>
    </row>
    <row r="516" customFormat="false" ht="12.75" hidden="false" customHeight="false" outlineLevel="0" collapsed="false">
      <c r="A516" s="1"/>
    </row>
    <row r="517" customFormat="false" ht="12.75" hidden="false" customHeight="false" outlineLevel="0" collapsed="false">
      <c r="A517" s="1"/>
    </row>
    <row r="518" customFormat="false" ht="12.75" hidden="false" customHeight="false" outlineLevel="0" collapsed="false">
      <c r="A518" s="1"/>
    </row>
    <row r="519" customFormat="false" ht="12.75" hidden="false" customHeight="false" outlineLevel="0" collapsed="false">
      <c r="A519" s="1"/>
    </row>
    <row r="520" customFormat="false" ht="12.75" hidden="false" customHeight="false" outlineLevel="0" collapsed="false">
      <c r="A520" s="1"/>
    </row>
    <row r="521" customFormat="false" ht="12.75" hidden="false" customHeight="false" outlineLevel="0" collapsed="false">
      <c r="A521" s="1"/>
    </row>
    <row r="522" customFormat="false" ht="12.75" hidden="false" customHeight="false" outlineLevel="0" collapsed="false">
      <c r="A522" s="1"/>
    </row>
    <row r="523" customFormat="false" ht="12.75" hidden="false" customHeight="false" outlineLevel="0" collapsed="false">
      <c r="A523" s="1"/>
    </row>
    <row r="524" customFormat="false" ht="12.75" hidden="false" customHeight="false" outlineLevel="0" collapsed="false">
      <c r="A524" s="1"/>
    </row>
    <row r="525" customFormat="false" ht="12.75" hidden="false" customHeight="false" outlineLevel="0" collapsed="false">
      <c r="A525" s="1"/>
    </row>
    <row r="526" customFormat="false" ht="12.75" hidden="false" customHeight="false" outlineLevel="0" collapsed="false">
      <c r="A526" s="1"/>
    </row>
    <row r="527" customFormat="false" ht="12.75" hidden="false" customHeight="false" outlineLevel="0" collapsed="false">
      <c r="A527" s="1"/>
    </row>
    <row r="528" customFormat="false" ht="12.75" hidden="false" customHeight="false" outlineLevel="0" collapsed="false">
      <c r="A528" s="1"/>
    </row>
    <row r="529" customFormat="false" ht="12.75" hidden="false" customHeight="false" outlineLevel="0" collapsed="false">
      <c r="A529" s="1"/>
    </row>
    <row r="530" customFormat="false" ht="12.75" hidden="false" customHeight="false" outlineLevel="0" collapsed="false">
      <c r="A530" s="1"/>
    </row>
    <row r="531" customFormat="false" ht="12.75" hidden="false" customHeight="false" outlineLevel="0" collapsed="false">
      <c r="A531" s="1"/>
    </row>
    <row r="532" customFormat="false" ht="12.75" hidden="false" customHeight="false" outlineLevel="0" collapsed="false">
      <c r="A532" s="1"/>
    </row>
    <row r="533" customFormat="false" ht="12.75" hidden="false" customHeight="false" outlineLevel="0" collapsed="false">
      <c r="A533" s="1"/>
    </row>
    <row r="534" customFormat="false" ht="12.75" hidden="false" customHeight="false" outlineLevel="0" collapsed="false">
      <c r="A534" s="1"/>
    </row>
    <row r="535" customFormat="false" ht="12.75" hidden="false" customHeight="false" outlineLevel="0" collapsed="false">
      <c r="A535" s="1"/>
    </row>
    <row r="536" customFormat="false" ht="12.75" hidden="false" customHeight="false" outlineLevel="0" collapsed="false">
      <c r="A536" s="1"/>
    </row>
    <row r="537" customFormat="false" ht="12.75" hidden="false" customHeight="false" outlineLevel="0" collapsed="false">
      <c r="A537" s="1"/>
    </row>
    <row r="538" customFormat="false" ht="12.75" hidden="false" customHeight="false" outlineLevel="0" collapsed="false">
      <c r="A538" s="1"/>
    </row>
    <row r="539" customFormat="false" ht="12.75" hidden="false" customHeight="false" outlineLevel="0" collapsed="false">
      <c r="A539" s="1"/>
    </row>
    <row r="540" customFormat="false" ht="12.75" hidden="false" customHeight="false" outlineLevel="0" collapsed="false">
      <c r="A540" s="1"/>
    </row>
    <row r="541" customFormat="false" ht="12.75" hidden="false" customHeight="false" outlineLevel="0" collapsed="false">
      <c r="A541" s="1"/>
    </row>
    <row r="542" customFormat="false" ht="12.75" hidden="false" customHeight="false" outlineLevel="0" collapsed="false">
      <c r="A542" s="1"/>
    </row>
    <row r="543" customFormat="false" ht="12.75" hidden="false" customHeight="false" outlineLevel="0" collapsed="false">
      <c r="A543" s="1"/>
    </row>
    <row r="544" customFormat="false" ht="12.75" hidden="false" customHeight="false" outlineLevel="0" collapsed="false">
      <c r="A544" s="1"/>
    </row>
    <row r="545" customFormat="false" ht="12.75" hidden="false" customHeight="false" outlineLevel="0" collapsed="false">
      <c r="A545" s="1"/>
    </row>
    <row r="546" customFormat="false" ht="12.75" hidden="false" customHeight="false" outlineLevel="0" collapsed="false">
      <c r="A546" s="1"/>
    </row>
    <row r="547" customFormat="false" ht="12.75" hidden="false" customHeight="false" outlineLevel="0" collapsed="false">
      <c r="A547" s="1"/>
    </row>
    <row r="548" customFormat="false" ht="12.75" hidden="false" customHeight="false" outlineLevel="0" collapsed="false">
      <c r="A548" s="1"/>
    </row>
    <row r="549" customFormat="false" ht="12.75" hidden="false" customHeight="false" outlineLevel="0" collapsed="false">
      <c r="A549" s="1"/>
    </row>
    <row r="550" customFormat="false" ht="12.75" hidden="false" customHeight="false" outlineLevel="0" collapsed="false">
      <c r="A550" s="1"/>
    </row>
    <row r="551" customFormat="false" ht="12.75" hidden="false" customHeight="false" outlineLevel="0" collapsed="false">
      <c r="A551" s="1"/>
    </row>
    <row r="552" customFormat="false" ht="12.75" hidden="false" customHeight="false" outlineLevel="0" collapsed="false">
      <c r="A552" s="1"/>
    </row>
    <row r="553" customFormat="false" ht="12.75" hidden="false" customHeight="false" outlineLevel="0" collapsed="false">
      <c r="A553" s="1"/>
    </row>
    <row r="554" customFormat="false" ht="12.75" hidden="false" customHeight="false" outlineLevel="0" collapsed="false">
      <c r="A554" s="1"/>
    </row>
    <row r="555" customFormat="false" ht="12.75" hidden="false" customHeight="false" outlineLevel="0" collapsed="false">
      <c r="A555" s="1"/>
    </row>
    <row r="556" customFormat="false" ht="12.75" hidden="false" customHeight="false" outlineLevel="0" collapsed="false">
      <c r="A556" s="1"/>
    </row>
    <row r="557" customFormat="false" ht="12.75" hidden="false" customHeight="false" outlineLevel="0" collapsed="false">
      <c r="A557" s="1"/>
    </row>
    <row r="558" customFormat="false" ht="12.75" hidden="false" customHeight="false" outlineLevel="0" collapsed="false">
      <c r="A558" s="1"/>
    </row>
    <row r="559" customFormat="false" ht="12.75" hidden="false" customHeight="false" outlineLevel="0" collapsed="false">
      <c r="A559" s="1"/>
    </row>
    <row r="560" customFormat="false" ht="12.75" hidden="false" customHeight="false" outlineLevel="0" collapsed="false">
      <c r="A560" s="1"/>
    </row>
    <row r="561" customFormat="false" ht="12.75" hidden="false" customHeight="false" outlineLevel="0" collapsed="false">
      <c r="A561" s="1"/>
    </row>
    <row r="562" customFormat="false" ht="12.75" hidden="false" customHeight="false" outlineLevel="0" collapsed="false">
      <c r="A562" s="1"/>
    </row>
    <row r="563" customFormat="false" ht="12.75" hidden="false" customHeight="false" outlineLevel="0" collapsed="false">
      <c r="A563" s="1"/>
    </row>
    <row r="564" customFormat="false" ht="12.75" hidden="false" customHeight="false" outlineLevel="0" collapsed="false">
      <c r="A564" s="1"/>
    </row>
    <row r="565" customFormat="false" ht="12.75" hidden="false" customHeight="false" outlineLevel="0" collapsed="false">
      <c r="A565" s="1"/>
    </row>
    <row r="566" customFormat="false" ht="12.75" hidden="false" customHeight="false" outlineLevel="0" collapsed="false">
      <c r="A566" s="1"/>
    </row>
    <row r="567" customFormat="false" ht="12.75" hidden="false" customHeight="false" outlineLevel="0" collapsed="false">
      <c r="A567" s="1"/>
    </row>
    <row r="568" customFormat="false" ht="12.75" hidden="false" customHeight="false" outlineLevel="0" collapsed="false">
      <c r="A568" s="1"/>
    </row>
    <row r="569" customFormat="false" ht="12.75" hidden="false" customHeight="false" outlineLevel="0" collapsed="false">
      <c r="A569" s="1"/>
    </row>
    <row r="570" customFormat="false" ht="12.75" hidden="false" customHeight="false" outlineLevel="0" collapsed="false">
      <c r="A570" s="1"/>
    </row>
    <row r="571" customFormat="false" ht="12.75" hidden="false" customHeight="false" outlineLevel="0" collapsed="false">
      <c r="A571" s="1"/>
    </row>
    <row r="572" customFormat="false" ht="12.75" hidden="false" customHeight="false" outlineLevel="0" collapsed="false">
      <c r="A572" s="1"/>
    </row>
    <row r="573" customFormat="false" ht="12.75" hidden="false" customHeight="false" outlineLevel="0" collapsed="false">
      <c r="A573" s="1"/>
    </row>
    <row r="574" customFormat="false" ht="12.75" hidden="false" customHeight="false" outlineLevel="0" collapsed="false">
      <c r="A574" s="1"/>
    </row>
    <row r="575" customFormat="false" ht="12.75" hidden="false" customHeight="false" outlineLevel="0" collapsed="false">
      <c r="A575" s="1"/>
    </row>
    <row r="576" customFormat="false" ht="12.75" hidden="false" customHeight="false" outlineLevel="0" collapsed="false">
      <c r="A576" s="1"/>
    </row>
    <row r="577" customFormat="false" ht="12.75" hidden="false" customHeight="false" outlineLevel="0" collapsed="false">
      <c r="A577" s="1"/>
    </row>
    <row r="578" customFormat="false" ht="12.75" hidden="false" customHeight="false" outlineLevel="0" collapsed="false">
      <c r="A578" s="1"/>
    </row>
    <row r="579" customFormat="false" ht="12.75" hidden="false" customHeight="false" outlineLevel="0" collapsed="false">
      <c r="A579" s="1"/>
    </row>
    <row r="580" customFormat="false" ht="12.75" hidden="false" customHeight="false" outlineLevel="0" collapsed="false">
      <c r="A580" s="1"/>
    </row>
    <row r="581" customFormat="false" ht="12.75" hidden="false" customHeight="false" outlineLevel="0" collapsed="false">
      <c r="A581" s="1"/>
    </row>
    <row r="582" customFormat="false" ht="12.75" hidden="false" customHeight="false" outlineLevel="0" collapsed="false">
      <c r="A582" s="1"/>
    </row>
    <row r="583" customFormat="false" ht="12.75" hidden="false" customHeight="false" outlineLevel="0" collapsed="false">
      <c r="A583" s="1"/>
    </row>
    <row r="584" customFormat="false" ht="12.75" hidden="false" customHeight="false" outlineLevel="0" collapsed="false">
      <c r="A584" s="1"/>
    </row>
    <row r="585" customFormat="false" ht="12.75" hidden="false" customHeight="false" outlineLevel="0" collapsed="false">
      <c r="A585" s="1"/>
    </row>
    <row r="586" customFormat="false" ht="12.75" hidden="false" customHeight="false" outlineLevel="0" collapsed="false">
      <c r="A586" s="1"/>
    </row>
    <row r="587" customFormat="false" ht="12.75" hidden="false" customHeight="false" outlineLevel="0" collapsed="false">
      <c r="A587" s="1"/>
    </row>
    <row r="588" customFormat="false" ht="12.75" hidden="false" customHeight="false" outlineLevel="0" collapsed="false">
      <c r="A588" s="1"/>
    </row>
    <row r="589" customFormat="false" ht="12.75" hidden="false" customHeight="false" outlineLevel="0" collapsed="false">
      <c r="A589" s="1"/>
    </row>
    <row r="590" customFormat="false" ht="12.75" hidden="false" customHeight="false" outlineLevel="0" collapsed="false">
      <c r="A590" s="1"/>
    </row>
    <row r="591" customFormat="false" ht="12.75" hidden="false" customHeight="false" outlineLevel="0" collapsed="false">
      <c r="A591" s="1"/>
    </row>
    <row r="592" customFormat="false" ht="12.75" hidden="false" customHeight="false" outlineLevel="0" collapsed="false">
      <c r="A592" s="1"/>
    </row>
    <row r="593" customFormat="false" ht="12.75" hidden="false" customHeight="false" outlineLevel="0" collapsed="false">
      <c r="A593" s="1"/>
    </row>
    <row r="594" customFormat="false" ht="12.75" hidden="false" customHeight="false" outlineLevel="0" collapsed="false">
      <c r="A594" s="1"/>
    </row>
    <row r="595" customFormat="false" ht="12.75" hidden="false" customHeight="false" outlineLevel="0" collapsed="false">
      <c r="A595" s="1"/>
    </row>
    <row r="596" customFormat="false" ht="12.75" hidden="false" customHeight="false" outlineLevel="0" collapsed="false">
      <c r="A596" s="1"/>
    </row>
    <row r="597" customFormat="false" ht="12.75" hidden="false" customHeight="false" outlineLevel="0" collapsed="false">
      <c r="A597" s="1"/>
    </row>
    <row r="598" customFormat="false" ht="12.75" hidden="false" customHeight="false" outlineLevel="0" collapsed="false">
      <c r="A598" s="1"/>
    </row>
    <row r="599" customFormat="false" ht="12.75" hidden="false" customHeight="false" outlineLevel="0" collapsed="false">
      <c r="A599" s="1"/>
    </row>
    <row r="600" customFormat="false" ht="12.75" hidden="false" customHeight="false" outlineLevel="0" collapsed="false">
      <c r="A600" s="1"/>
    </row>
    <row r="601" customFormat="false" ht="12.75" hidden="false" customHeight="false" outlineLevel="0" collapsed="false">
      <c r="A601" s="1"/>
    </row>
    <row r="602" customFormat="false" ht="12.75" hidden="false" customHeight="false" outlineLevel="0" collapsed="false">
      <c r="A602" s="1"/>
    </row>
    <row r="603" customFormat="false" ht="12.75" hidden="false" customHeight="false" outlineLevel="0" collapsed="false">
      <c r="A603" s="1"/>
    </row>
    <row r="604" customFormat="false" ht="12.75" hidden="false" customHeight="false" outlineLevel="0" collapsed="false">
      <c r="A604" s="1"/>
    </row>
    <row r="605" customFormat="false" ht="12.75" hidden="false" customHeight="false" outlineLevel="0" collapsed="false">
      <c r="A605" s="1"/>
    </row>
    <row r="606" customFormat="false" ht="12.75" hidden="false" customHeight="false" outlineLevel="0" collapsed="false">
      <c r="A606" s="1"/>
    </row>
    <row r="607" customFormat="false" ht="12.75" hidden="false" customHeight="false" outlineLevel="0" collapsed="false">
      <c r="A607" s="1"/>
    </row>
    <row r="608" customFormat="false" ht="12.75" hidden="false" customHeight="false" outlineLevel="0" collapsed="false">
      <c r="A608" s="1"/>
    </row>
    <row r="609" customFormat="false" ht="12.75" hidden="false" customHeight="false" outlineLevel="0" collapsed="false">
      <c r="A609" s="1"/>
    </row>
    <row r="610" customFormat="false" ht="12.75" hidden="false" customHeight="false" outlineLevel="0" collapsed="false">
      <c r="A610" s="1"/>
    </row>
    <row r="611" customFormat="false" ht="12.75" hidden="false" customHeight="false" outlineLevel="0" collapsed="false">
      <c r="A611" s="1"/>
    </row>
    <row r="612" customFormat="false" ht="12.75" hidden="false" customHeight="false" outlineLevel="0" collapsed="false">
      <c r="A612" s="1"/>
    </row>
    <row r="613" customFormat="false" ht="12.75" hidden="false" customHeight="false" outlineLevel="0" collapsed="false">
      <c r="A613" s="1"/>
    </row>
    <row r="614" customFormat="false" ht="12.75" hidden="false" customHeight="false" outlineLevel="0" collapsed="false">
      <c r="A614" s="1"/>
    </row>
    <row r="615" customFormat="false" ht="12.75" hidden="false" customHeight="false" outlineLevel="0" collapsed="false">
      <c r="A615" s="1"/>
    </row>
    <row r="616" customFormat="false" ht="12.75" hidden="false" customHeight="false" outlineLevel="0" collapsed="false">
      <c r="A616" s="1"/>
    </row>
    <row r="617" customFormat="false" ht="12.75" hidden="false" customHeight="false" outlineLevel="0" collapsed="false">
      <c r="A617" s="1"/>
    </row>
    <row r="618" customFormat="false" ht="12.75" hidden="false" customHeight="false" outlineLevel="0" collapsed="false">
      <c r="A618" s="1"/>
    </row>
    <row r="619" customFormat="false" ht="12.75" hidden="false" customHeight="false" outlineLevel="0" collapsed="false">
      <c r="A619" s="1"/>
    </row>
    <row r="620" customFormat="false" ht="12.75" hidden="false" customHeight="false" outlineLevel="0" collapsed="false">
      <c r="A620" s="1"/>
    </row>
    <row r="621" customFormat="false" ht="12.75" hidden="false" customHeight="false" outlineLevel="0" collapsed="false">
      <c r="A621" s="1"/>
    </row>
    <row r="622" customFormat="false" ht="12.75" hidden="false" customHeight="false" outlineLevel="0" collapsed="false">
      <c r="A622" s="1"/>
    </row>
    <row r="623" customFormat="false" ht="12.75" hidden="false" customHeight="false" outlineLevel="0" collapsed="false">
      <c r="A623" s="1"/>
    </row>
    <row r="624" customFormat="false" ht="12.75" hidden="false" customHeight="false" outlineLevel="0" collapsed="false">
      <c r="A624" s="1"/>
    </row>
    <row r="625" customFormat="false" ht="12.75" hidden="false" customHeight="false" outlineLevel="0" collapsed="false">
      <c r="A625" s="1"/>
    </row>
    <row r="626" customFormat="false" ht="12.75" hidden="false" customHeight="false" outlineLevel="0" collapsed="false">
      <c r="A626" s="1"/>
    </row>
    <row r="627" customFormat="false" ht="12.75" hidden="false" customHeight="false" outlineLevel="0" collapsed="false">
      <c r="A627" s="1"/>
    </row>
    <row r="628" customFormat="false" ht="12.75" hidden="false" customHeight="false" outlineLevel="0" collapsed="false">
      <c r="A628" s="1"/>
    </row>
    <row r="629" customFormat="false" ht="12.75" hidden="false" customHeight="false" outlineLevel="0" collapsed="false">
      <c r="A629" s="1"/>
    </row>
    <row r="630" customFormat="false" ht="12.75" hidden="false" customHeight="false" outlineLevel="0" collapsed="false">
      <c r="A630" s="1"/>
    </row>
    <row r="631" customFormat="false" ht="12.75" hidden="false" customHeight="false" outlineLevel="0" collapsed="false">
      <c r="A631" s="1"/>
    </row>
    <row r="632" customFormat="false" ht="12.75" hidden="false" customHeight="false" outlineLevel="0" collapsed="false">
      <c r="A632" s="1"/>
    </row>
    <row r="633" customFormat="false" ht="12.75" hidden="false" customHeight="false" outlineLevel="0" collapsed="false">
      <c r="A633" s="1"/>
    </row>
    <row r="634" customFormat="false" ht="12.75" hidden="false" customHeight="false" outlineLevel="0" collapsed="false">
      <c r="A634" s="1"/>
    </row>
    <row r="635" customFormat="false" ht="12.75" hidden="false" customHeight="false" outlineLevel="0" collapsed="false">
      <c r="A635" s="1"/>
    </row>
    <row r="636" customFormat="false" ht="12.75" hidden="false" customHeight="false" outlineLevel="0" collapsed="false">
      <c r="A636" s="1"/>
    </row>
    <row r="637" customFormat="false" ht="12.75" hidden="false" customHeight="false" outlineLevel="0" collapsed="false">
      <c r="A637" s="1"/>
    </row>
    <row r="638" customFormat="false" ht="12.75" hidden="false" customHeight="false" outlineLevel="0" collapsed="false">
      <c r="A638" s="1"/>
    </row>
    <row r="639" customFormat="false" ht="12.75" hidden="false" customHeight="false" outlineLevel="0" collapsed="false">
      <c r="A639" s="1"/>
    </row>
    <row r="640" customFormat="false" ht="12.75" hidden="false" customHeight="false" outlineLevel="0" collapsed="false">
      <c r="A640" s="1"/>
    </row>
    <row r="641" customFormat="false" ht="12.75" hidden="false" customHeight="false" outlineLevel="0" collapsed="false">
      <c r="A641" s="1"/>
    </row>
    <row r="642" customFormat="false" ht="12.75" hidden="false" customHeight="false" outlineLevel="0" collapsed="false">
      <c r="A642" s="1"/>
    </row>
    <row r="643" customFormat="false" ht="12.75" hidden="false" customHeight="false" outlineLevel="0" collapsed="false">
      <c r="A643" s="1"/>
    </row>
    <row r="644" customFormat="false" ht="12.75" hidden="false" customHeight="false" outlineLevel="0" collapsed="false">
      <c r="A644" s="1"/>
    </row>
    <row r="645" customFormat="false" ht="12.75" hidden="false" customHeight="false" outlineLevel="0" collapsed="false">
      <c r="A645" s="1"/>
    </row>
    <row r="646" customFormat="false" ht="12.75" hidden="false" customHeight="false" outlineLevel="0" collapsed="false">
      <c r="A646" s="1"/>
    </row>
    <row r="647" customFormat="false" ht="12.75" hidden="false" customHeight="false" outlineLevel="0" collapsed="false">
      <c r="A647" s="1"/>
    </row>
    <row r="648" customFormat="false" ht="12.75" hidden="false" customHeight="false" outlineLevel="0" collapsed="false">
      <c r="A648" s="1"/>
    </row>
    <row r="649" customFormat="false" ht="12.75" hidden="false" customHeight="false" outlineLevel="0" collapsed="false">
      <c r="A649" s="1"/>
    </row>
    <row r="650" customFormat="false" ht="12.75" hidden="false" customHeight="false" outlineLevel="0" collapsed="false">
      <c r="A650" s="1"/>
    </row>
    <row r="651" customFormat="false" ht="12.75" hidden="false" customHeight="false" outlineLevel="0" collapsed="false">
      <c r="A651" s="1"/>
    </row>
    <row r="652" customFormat="false" ht="12.75" hidden="false" customHeight="false" outlineLevel="0" collapsed="false">
      <c r="A652" s="1"/>
    </row>
    <row r="653" customFormat="false" ht="12.75" hidden="false" customHeight="false" outlineLevel="0" collapsed="false">
      <c r="A653" s="1"/>
    </row>
    <row r="654" customFormat="false" ht="12.75" hidden="false" customHeight="false" outlineLevel="0" collapsed="false">
      <c r="A654" s="1"/>
    </row>
    <row r="655" customFormat="false" ht="12.75" hidden="false" customHeight="false" outlineLevel="0" collapsed="false">
      <c r="A655" s="1"/>
    </row>
    <row r="656" customFormat="false" ht="12.75" hidden="false" customHeight="false" outlineLevel="0" collapsed="false">
      <c r="A656" s="1"/>
    </row>
    <row r="657" customFormat="false" ht="12.75" hidden="false" customHeight="false" outlineLevel="0" collapsed="false">
      <c r="A657" s="1"/>
    </row>
    <row r="658" customFormat="false" ht="12.75" hidden="false" customHeight="false" outlineLevel="0" collapsed="false">
      <c r="A658" s="1"/>
    </row>
    <row r="659" customFormat="false" ht="12.75" hidden="false" customHeight="false" outlineLevel="0" collapsed="false">
      <c r="A659" s="1"/>
    </row>
    <row r="660" customFormat="false" ht="12.75" hidden="false" customHeight="false" outlineLevel="0" collapsed="false">
      <c r="A660" s="1"/>
    </row>
    <row r="661" customFormat="false" ht="12.75" hidden="false" customHeight="false" outlineLevel="0" collapsed="false">
      <c r="A661" s="1"/>
    </row>
    <row r="662" customFormat="false" ht="12.75" hidden="false" customHeight="false" outlineLevel="0" collapsed="false">
      <c r="A662" s="1"/>
    </row>
    <row r="663" customFormat="false" ht="12.75" hidden="false" customHeight="false" outlineLevel="0" collapsed="false">
      <c r="A663" s="1"/>
    </row>
    <row r="664" customFormat="false" ht="12.75" hidden="false" customHeight="false" outlineLevel="0" collapsed="false">
      <c r="A664" s="1"/>
    </row>
    <row r="665" customFormat="false" ht="12.75" hidden="false" customHeight="false" outlineLevel="0" collapsed="false">
      <c r="A665" s="1"/>
    </row>
    <row r="666" customFormat="false" ht="12.75" hidden="false" customHeight="false" outlineLevel="0" collapsed="false">
      <c r="A666" s="1"/>
    </row>
    <row r="667" customFormat="false" ht="12.75" hidden="false" customHeight="false" outlineLevel="0" collapsed="false">
      <c r="A667" s="1"/>
    </row>
    <row r="668" customFormat="false" ht="12.75" hidden="false" customHeight="false" outlineLevel="0" collapsed="false">
      <c r="A668" s="1"/>
    </row>
    <row r="669" customFormat="false" ht="12.75" hidden="false" customHeight="false" outlineLevel="0" collapsed="false">
      <c r="A669" s="1"/>
    </row>
    <row r="670" customFormat="false" ht="12.75" hidden="false" customHeight="false" outlineLevel="0" collapsed="false">
      <c r="A670" s="1"/>
    </row>
    <row r="671" customFormat="false" ht="12.75" hidden="false" customHeight="false" outlineLevel="0" collapsed="false">
      <c r="A671" s="1"/>
    </row>
    <row r="672" customFormat="false" ht="12.75" hidden="false" customHeight="false" outlineLevel="0" collapsed="false">
      <c r="A672" s="1"/>
    </row>
    <row r="673" customFormat="false" ht="12.75" hidden="false" customHeight="false" outlineLevel="0" collapsed="false">
      <c r="A673" s="1"/>
    </row>
    <row r="674" customFormat="false" ht="12.75" hidden="false" customHeight="false" outlineLevel="0" collapsed="false">
      <c r="A674" s="1"/>
    </row>
    <row r="675" customFormat="false" ht="12.75" hidden="false" customHeight="false" outlineLevel="0" collapsed="false">
      <c r="A675" s="1"/>
    </row>
    <row r="676" customFormat="false" ht="12.75" hidden="false" customHeight="false" outlineLevel="0" collapsed="false">
      <c r="A676" s="1"/>
    </row>
    <row r="677" customFormat="false" ht="12.75" hidden="false" customHeight="false" outlineLevel="0" collapsed="false">
      <c r="A677" s="1"/>
    </row>
    <row r="678" customFormat="false" ht="12.75" hidden="false" customHeight="false" outlineLevel="0" collapsed="false">
      <c r="A678" s="1"/>
    </row>
    <row r="679" customFormat="false" ht="12.75" hidden="false" customHeight="false" outlineLevel="0" collapsed="false">
      <c r="A679" s="1"/>
    </row>
    <row r="680" customFormat="false" ht="12.75" hidden="false" customHeight="false" outlineLevel="0" collapsed="false">
      <c r="A680" s="1"/>
    </row>
    <row r="681" customFormat="false" ht="12.75" hidden="false" customHeight="false" outlineLevel="0" collapsed="false">
      <c r="A681" s="1"/>
    </row>
    <row r="682" customFormat="false" ht="12.75" hidden="false" customHeight="false" outlineLevel="0" collapsed="false">
      <c r="A682" s="1"/>
    </row>
    <row r="683" customFormat="false" ht="12.75" hidden="false" customHeight="false" outlineLevel="0" collapsed="false">
      <c r="A683" s="1"/>
    </row>
    <row r="684" customFormat="false" ht="12.75" hidden="false" customHeight="false" outlineLevel="0" collapsed="false">
      <c r="A684" s="1"/>
    </row>
    <row r="685" customFormat="false" ht="12.75" hidden="false" customHeight="false" outlineLevel="0" collapsed="false">
      <c r="A685" s="1"/>
    </row>
    <row r="686" customFormat="false" ht="12.75" hidden="false" customHeight="false" outlineLevel="0" collapsed="false">
      <c r="A686" s="1"/>
    </row>
    <row r="687" customFormat="false" ht="12.75" hidden="false" customHeight="false" outlineLevel="0" collapsed="false">
      <c r="A687" s="1"/>
    </row>
    <row r="688" customFormat="false" ht="12.75" hidden="false" customHeight="false" outlineLevel="0" collapsed="false">
      <c r="A688" s="1"/>
    </row>
    <row r="689" customFormat="false" ht="12.75" hidden="false" customHeight="false" outlineLevel="0" collapsed="false">
      <c r="A689" s="1"/>
    </row>
    <row r="690" customFormat="false" ht="12.75" hidden="false" customHeight="false" outlineLevel="0" collapsed="false">
      <c r="A690" s="1"/>
    </row>
    <row r="691" customFormat="false" ht="12.75" hidden="false" customHeight="false" outlineLevel="0" collapsed="false">
      <c r="A691" s="1"/>
    </row>
    <row r="692" customFormat="false" ht="12.75" hidden="false" customHeight="false" outlineLevel="0" collapsed="false">
      <c r="A692" s="1"/>
    </row>
    <row r="693" customFormat="false" ht="12.75" hidden="false" customHeight="false" outlineLevel="0" collapsed="false">
      <c r="A693" s="1"/>
    </row>
    <row r="694" customFormat="false" ht="12.75" hidden="false" customHeight="false" outlineLevel="0" collapsed="false">
      <c r="A694" s="1"/>
    </row>
    <row r="695" customFormat="false" ht="12.75" hidden="false" customHeight="false" outlineLevel="0" collapsed="false">
      <c r="A695" s="1"/>
    </row>
    <row r="696" customFormat="false" ht="12.75" hidden="false" customHeight="false" outlineLevel="0" collapsed="false">
      <c r="A696" s="1"/>
    </row>
    <row r="697" customFormat="false" ht="12.75" hidden="false" customHeight="false" outlineLevel="0" collapsed="false">
      <c r="A697" s="1"/>
    </row>
    <row r="698" customFormat="false" ht="12.75" hidden="false" customHeight="false" outlineLevel="0" collapsed="false">
      <c r="A698" s="1"/>
    </row>
    <row r="699" customFormat="false" ht="12.75" hidden="false" customHeight="false" outlineLevel="0" collapsed="false">
      <c r="A699" s="1"/>
    </row>
    <row r="700" customFormat="false" ht="12.75" hidden="false" customHeight="false" outlineLevel="0" collapsed="false">
      <c r="A700" s="1"/>
    </row>
    <row r="701" customFormat="false" ht="12.75" hidden="false" customHeight="false" outlineLevel="0" collapsed="false">
      <c r="A701" s="1"/>
    </row>
    <row r="702" customFormat="false" ht="12.75" hidden="false" customHeight="false" outlineLevel="0" collapsed="false">
      <c r="A702" s="1"/>
    </row>
    <row r="703" customFormat="false" ht="12.75" hidden="false" customHeight="false" outlineLevel="0" collapsed="false">
      <c r="A703" s="1"/>
    </row>
    <row r="704" customFormat="false" ht="12.75" hidden="false" customHeight="false" outlineLevel="0" collapsed="false">
      <c r="A704" s="1"/>
    </row>
    <row r="705" customFormat="false" ht="12.75" hidden="false" customHeight="false" outlineLevel="0" collapsed="false">
      <c r="A705" s="1"/>
    </row>
    <row r="706" customFormat="false" ht="12.75" hidden="false" customHeight="false" outlineLevel="0" collapsed="false">
      <c r="A706" s="1"/>
    </row>
    <row r="707" customFormat="false" ht="12.75" hidden="false" customHeight="false" outlineLevel="0" collapsed="false">
      <c r="A707" s="1"/>
    </row>
    <row r="708" customFormat="false" ht="12.75" hidden="false" customHeight="false" outlineLevel="0" collapsed="false">
      <c r="A708" s="1"/>
    </row>
    <row r="709" customFormat="false" ht="12.75" hidden="false" customHeight="false" outlineLevel="0" collapsed="false">
      <c r="A709" s="1"/>
    </row>
    <row r="710" customFormat="false" ht="12.75" hidden="false" customHeight="false" outlineLevel="0" collapsed="false">
      <c r="A710" s="1"/>
    </row>
    <row r="711" customFormat="false" ht="12.75" hidden="false" customHeight="false" outlineLevel="0" collapsed="false">
      <c r="A711" s="1"/>
    </row>
    <row r="712" customFormat="false" ht="12.75" hidden="false" customHeight="false" outlineLevel="0" collapsed="false">
      <c r="A712" s="1"/>
    </row>
    <row r="713" customFormat="false" ht="12.75" hidden="false" customHeight="false" outlineLevel="0" collapsed="false">
      <c r="A713" s="1"/>
    </row>
    <row r="714" customFormat="false" ht="12.75" hidden="false" customHeight="false" outlineLevel="0" collapsed="false">
      <c r="A714" s="1"/>
    </row>
    <row r="715" customFormat="false" ht="12.75" hidden="false" customHeight="false" outlineLevel="0" collapsed="false">
      <c r="A715" s="1"/>
    </row>
    <row r="716" customFormat="false" ht="12.75" hidden="false" customHeight="false" outlineLevel="0" collapsed="false">
      <c r="A716" s="1"/>
    </row>
    <row r="717" customFormat="false" ht="12.75" hidden="false" customHeight="false" outlineLevel="0" collapsed="false">
      <c r="A717" s="1"/>
    </row>
    <row r="718" customFormat="false" ht="12.75" hidden="false" customHeight="false" outlineLevel="0" collapsed="false">
      <c r="A718" s="1"/>
    </row>
    <row r="719" customFormat="false" ht="12.75" hidden="false" customHeight="false" outlineLevel="0" collapsed="false">
      <c r="A719" s="1"/>
    </row>
    <row r="720" customFormat="false" ht="12.75" hidden="false" customHeight="false" outlineLevel="0" collapsed="false">
      <c r="A720" s="1"/>
    </row>
    <row r="721" customFormat="false" ht="12.75" hidden="false" customHeight="false" outlineLevel="0" collapsed="false">
      <c r="A721" s="1"/>
    </row>
    <row r="722" customFormat="false" ht="12.75" hidden="false" customHeight="false" outlineLevel="0" collapsed="false">
      <c r="A722" s="1"/>
    </row>
    <row r="723" customFormat="false" ht="12.75" hidden="false" customHeight="false" outlineLevel="0" collapsed="false">
      <c r="A723" s="1"/>
    </row>
    <row r="724" customFormat="false" ht="12.75" hidden="false" customHeight="false" outlineLevel="0" collapsed="false">
      <c r="A724" s="1"/>
    </row>
    <row r="725" customFormat="false" ht="12.75" hidden="false" customHeight="false" outlineLevel="0" collapsed="false">
      <c r="A725" s="1"/>
    </row>
    <row r="726" customFormat="false" ht="12.75" hidden="false" customHeight="false" outlineLevel="0" collapsed="false">
      <c r="A726" s="1"/>
    </row>
    <row r="727" customFormat="false" ht="12.75" hidden="false" customHeight="false" outlineLevel="0" collapsed="false">
      <c r="A727" s="1"/>
    </row>
    <row r="728" customFormat="false" ht="12.75" hidden="false" customHeight="false" outlineLevel="0" collapsed="false">
      <c r="A728" s="1"/>
    </row>
    <row r="729" customFormat="false" ht="12.75" hidden="false" customHeight="false" outlineLevel="0" collapsed="false">
      <c r="A729" s="1"/>
    </row>
    <row r="730" customFormat="false" ht="12.75" hidden="false" customHeight="false" outlineLevel="0" collapsed="false">
      <c r="A730" s="1"/>
    </row>
    <row r="731" customFormat="false" ht="12.75" hidden="false" customHeight="false" outlineLevel="0" collapsed="false">
      <c r="A731" s="1"/>
    </row>
    <row r="732" customFormat="false" ht="12.75" hidden="false" customHeight="false" outlineLevel="0" collapsed="false">
      <c r="A732" s="1"/>
    </row>
    <row r="733" customFormat="false" ht="12.75" hidden="false" customHeight="false" outlineLevel="0" collapsed="false">
      <c r="A733" s="1"/>
    </row>
    <row r="734" customFormat="false" ht="12.75" hidden="false" customHeight="false" outlineLevel="0" collapsed="false">
      <c r="A734" s="1"/>
    </row>
    <row r="735" customFormat="false" ht="12.75" hidden="false" customHeight="false" outlineLevel="0" collapsed="false">
      <c r="A735" s="1"/>
    </row>
    <row r="736" customFormat="false" ht="12.75" hidden="false" customHeight="false" outlineLevel="0" collapsed="false">
      <c r="A736" s="1"/>
    </row>
    <row r="737" customFormat="false" ht="12.75" hidden="false" customHeight="false" outlineLevel="0" collapsed="false">
      <c r="A737" s="1"/>
    </row>
    <row r="738" customFormat="false" ht="12.75" hidden="false" customHeight="false" outlineLevel="0" collapsed="false">
      <c r="A738" s="1"/>
    </row>
    <row r="739" customFormat="false" ht="12.75" hidden="false" customHeight="false" outlineLevel="0" collapsed="false">
      <c r="A739" s="1"/>
    </row>
    <row r="740" customFormat="false" ht="12.75" hidden="false" customHeight="false" outlineLevel="0" collapsed="false">
      <c r="A740" s="1"/>
    </row>
    <row r="741" customFormat="false" ht="12.75" hidden="false" customHeight="false" outlineLevel="0" collapsed="false">
      <c r="A741" s="1"/>
    </row>
    <row r="742" customFormat="false" ht="12.75" hidden="false" customHeight="false" outlineLevel="0" collapsed="false">
      <c r="A742" s="1"/>
    </row>
    <row r="743" customFormat="false" ht="12.75" hidden="false" customHeight="false" outlineLevel="0" collapsed="false">
      <c r="A743" s="1"/>
    </row>
    <row r="744" customFormat="false" ht="12.75" hidden="false" customHeight="false" outlineLevel="0" collapsed="false">
      <c r="A744" s="1"/>
    </row>
    <row r="745" customFormat="false" ht="12.75" hidden="false" customHeight="false" outlineLevel="0" collapsed="false">
      <c r="A745" s="1"/>
    </row>
    <row r="746" customFormat="false" ht="12.75" hidden="false" customHeight="false" outlineLevel="0" collapsed="false">
      <c r="A746" s="1"/>
    </row>
    <row r="747" customFormat="false" ht="12.75" hidden="false" customHeight="false" outlineLevel="0" collapsed="false">
      <c r="A747" s="1"/>
    </row>
    <row r="748" customFormat="false" ht="12.75" hidden="false" customHeight="false" outlineLevel="0" collapsed="false">
      <c r="A748" s="1"/>
    </row>
    <row r="749" customFormat="false" ht="12.75" hidden="false" customHeight="false" outlineLevel="0" collapsed="false">
      <c r="A749" s="1"/>
    </row>
    <row r="750" customFormat="false" ht="12.75" hidden="false" customHeight="false" outlineLevel="0" collapsed="false">
      <c r="A750" s="1"/>
    </row>
    <row r="751" customFormat="false" ht="12.75" hidden="false" customHeight="false" outlineLevel="0" collapsed="false">
      <c r="A751" s="1"/>
    </row>
    <row r="752" customFormat="false" ht="12.75" hidden="false" customHeight="false" outlineLevel="0" collapsed="false">
      <c r="A752" s="1"/>
    </row>
    <row r="753" customFormat="false" ht="12.75" hidden="false" customHeight="false" outlineLevel="0" collapsed="false">
      <c r="A753" s="1"/>
    </row>
    <row r="754" customFormat="false" ht="12.75" hidden="false" customHeight="false" outlineLevel="0" collapsed="false">
      <c r="A754" s="1"/>
    </row>
    <row r="755" customFormat="false" ht="12.75" hidden="false" customHeight="false" outlineLevel="0" collapsed="false">
      <c r="A755" s="1"/>
    </row>
    <row r="756" customFormat="false" ht="12.75" hidden="false" customHeight="false" outlineLevel="0" collapsed="false">
      <c r="A756" s="1"/>
    </row>
    <row r="757" customFormat="false" ht="12.75" hidden="false" customHeight="false" outlineLevel="0" collapsed="false">
      <c r="A757" s="1"/>
    </row>
    <row r="758" customFormat="false" ht="12.75" hidden="false" customHeight="false" outlineLevel="0" collapsed="false">
      <c r="A758" s="1"/>
    </row>
    <row r="759" customFormat="false" ht="12.75" hidden="false" customHeight="false" outlineLevel="0" collapsed="false">
      <c r="A759" s="1"/>
    </row>
    <row r="760" customFormat="false" ht="12.75" hidden="false" customHeight="false" outlineLevel="0" collapsed="false">
      <c r="A760" s="1"/>
    </row>
    <row r="761" customFormat="false" ht="12.75" hidden="false" customHeight="false" outlineLevel="0" collapsed="false">
      <c r="A761" s="1"/>
    </row>
    <row r="762" customFormat="false" ht="12.75" hidden="false" customHeight="false" outlineLevel="0" collapsed="false">
      <c r="A762" s="1"/>
    </row>
    <row r="763" customFormat="false" ht="12.75" hidden="false" customHeight="false" outlineLevel="0" collapsed="false">
      <c r="A763" s="1"/>
    </row>
    <row r="764" customFormat="false" ht="12.75" hidden="false" customHeight="false" outlineLevel="0" collapsed="false">
      <c r="A764" s="1"/>
    </row>
    <row r="765" customFormat="false" ht="12.75" hidden="false" customHeight="false" outlineLevel="0" collapsed="false">
      <c r="A765" s="1"/>
    </row>
    <row r="766" customFormat="false" ht="12.75" hidden="false" customHeight="false" outlineLevel="0" collapsed="false">
      <c r="A766" s="1"/>
    </row>
    <row r="767" customFormat="false" ht="12.75" hidden="false" customHeight="false" outlineLevel="0" collapsed="false">
      <c r="A767" s="1"/>
    </row>
    <row r="768" customFormat="false" ht="12.75" hidden="false" customHeight="false" outlineLevel="0" collapsed="false">
      <c r="A768" s="1"/>
    </row>
    <row r="769" customFormat="false" ht="12.75" hidden="false" customHeight="false" outlineLevel="0" collapsed="false">
      <c r="A769" s="1"/>
    </row>
    <row r="770" customFormat="false" ht="12.75" hidden="false" customHeight="false" outlineLevel="0" collapsed="false">
      <c r="A770" s="1"/>
    </row>
    <row r="771" customFormat="false" ht="12.75" hidden="false" customHeight="false" outlineLevel="0" collapsed="false">
      <c r="A771" s="1"/>
    </row>
    <row r="772" customFormat="false" ht="12.75" hidden="false" customHeight="false" outlineLevel="0" collapsed="false">
      <c r="A772" s="1"/>
    </row>
    <row r="773" customFormat="false" ht="12.75" hidden="false" customHeight="false" outlineLevel="0" collapsed="false">
      <c r="A773" s="1"/>
    </row>
    <row r="774" customFormat="false" ht="12.75" hidden="false" customHeight="false" outlineLevel="0" collapsed="false">
      <c r="A774" s="1"/>
    </row>
    <row r="775" customFormat="false" ht="12.75" hidden="false" customHeight="false" outlineLevel="0" collapsed="false">
      <c r="A775" s="1"/>
    </row>
    <row r="776" customFormat="false" ht="12.75" hidden="false" customHeight="false" outlineLevel="0" collapsed="false">
      <c r="A776" s="1"/>
    </row>
    <row r="777" customFormat="false" ht="12.75" hidden="false" customHeight="false" outlineLevel="0" collapsed="false">
      <c r="A777" s="1"/>
    </row>
    <row r="778" customFormat="false" ht="12.75" hidden="false" customHeight="false" outlineLevel="0" collapsed="false">
      <c r="A778" s="1"/>
    </row>
    <row r="779" customFormat="false" ht="12.75" hidden="false" customHeight="false" outlineLevel="0" collapsed="false">
      <c r="A779" s="1"/>
    </row>
    <row r="780" customFormat="false" ht="12.75" hidden="false" customHeight="false" outlineLevel="0" collapsed="false">
      <c r="A780" s="1"/>
    </row>
    <row r="781" customFormat="false" ht="12.75" hidden="false" customHeight="false" outlineLevel="0" collapsed="false">
      <c r="A781" s="1"/>
    </row>
    <row r="782" customFormat="false" ht="12.75" hidden="false" customHeight="false" outlineLevel="0" collapsed="false">
      <c r="A782" s="1"/>
    </row>
    <row r="783" customFormat="false" ht="12.75" hidden="false" customHeight="false" outlineLevel="0" collapsed="false">
      <c r="A783" s="1"/>
    </row>
    <row r="784" customFormat="false" ht="12.75" hidden="false" customHeight="false" outlineLevel="0" collapsed="false">
      <c r="A784" s="1"/>
    </row>
    <row r="785" customFormat="false" ht="12.75" hidden="false" customHeight="false" outlineLevel="0" collapsed="false">
      <c r="A785" s="1"/>
    </row>
    <row r="786" customFormat="false" ht="12.75" hidden="false" customHeight="false" outlineLevel="0" collapsed="false">
      <c r="A786" s="1"/>
    </row>
    <row r="787" customFormat="false" ht="12.75" hidden="false" customHeight="false" outlineLevel="0" collapsed="false">
      <c r="A787" s="1"/>
    </row>
    <row r="788" customFormat="false" ht="12.75" hidden="false" customHeight="false" outlineLevel="0" collapsed="false">
      <c r="A788" s="1"/>
    </row>
    <row r="789" customFormat="false" ht="12.75" hidden="false" customHeight="false" outlineLevel="0" collapsed="false">
      <c r="A789" s="1"/>
    </row>
    <row r="790" customFormat="false" ht="12.75" hidden="false" customHeight="false" outlineLevel="0" collapsed="false">
      <c r="A790" s="1"/>
    </row>
    <row r="791" customFormat="false" ht="12.75" hidden="false" customHeight="false" outlineLevel="0" collapsed="false">
      <c r="A791" s="1"/>
    </row>
    <row r="792" customFormat="false" ht="12.75" hidden="false" customHeight="false" outlineLevel="0" collapsed="false">
      <c r="A792" s="1"/>
    </row>
    <row r="793" customFormat="false" ht="12.75" hidden="false" customHeight="false" outlineLevel="0" collapsed="false">
      <c r="A793" s="1"/>
    </row>
    <row r="794" customFormat="false" ht="12.75" hidden="false" customHeight="false" outlineLevel="0" collapsed="false">
      <c r="A794" s="1"/>
    </row>
    <row r="795" customFormat="false" ht="12.75" hidden="false" customHeight="false" outlineLevel="0" collapsed="false">
      <c r="A795" s="1"/>
    </row>
    <row r="796" customFormat="false" ht="12.75" hidden="false" customHeight="false" outlineLevel="0" collapsed="false">
      <c r="A796" s="1"/>
    </row>
    <row r="797" customFormat="false" ht="12.75" hidden="false" customHeight="false" outlineLevel="0" collapsed="false">
      <c r="A797" s="1"/>
    </row>
    <row r="798" customFormat="false" ht="12.75" hidden="false" customHeight="false" outlineLevel="0" collapsed="false">
      <c r="A798" s="1"/>
    </row>
    <row r="799" customFormat="false" ht="12.75" hidden="false" customHeight="false" outlineLevel="0" collapsed="false">
      <c r="A799" s="1"/>
    </row>
    <row r="800" customFormat="false" ht="12.75" hidden="false" customHeight="false" outlineLevel="0" collapsed="false">
      <c r="A800" s="1"/>
    </row>
    <row r="801" customFormat="false" ht="12.75" hidden="false" customHeight="false" outlineLevel="0" collapsed="false">
      <c r="A801" s="1"/>
    </row>
    <row r="802" customFormat="false" ht="12.75" hidden="false" customHeight="false" outlineLevel="0" collapsed="false">
      <c r="A802" s="1"/>
    </row>
    <row r="803" customFormat="false" ht="12.75" hidden="false" customHeight="false" outlineLevel="0" collapsed="false">
      <c r="A803" s="1"/>
    </row>
    <row r="804" customFormat="false" ht="12.75" hidden="false" customHeight="false" outlineLevel="0" collapsed="false">
      <c r="A804" s="1"/>
    </row>
    <row r="805" customFormat="false" ht="12.75" hidden="false" customHeight="false" outlineLevel="0" collapsed="false">
      <c r="A805" s="1"/>
    </row>
    <row r="806" customFormat="false" ht="12.75" hidden="false" customHeight="false" outlineLevel="0" collapsed="false">
      <c r="A806" s="1"/>
    </row>
    <row r="807" customFormat="false" ht="12.75" hidden="false" customHeight="false" outlineLevel="0" collapsed="false">
      <c r="A807" s="1"/>
    </row>
    <row r="808" customFormat="false" ht="12.75" hidden="false" customHeight="false" outlineLevel="0" collapsed="false">
      <c r="A808" s="1"/>
    </row>
    <row r="809" customFormat="false" ht="12.75" hidden="false" customHeight="false" outlineLevel="0" collapsed="false">
      <c r="A809" s="1"/>
    </row>
    <row r="810" customFormat="false" ht="12.75" hidden="false" customHeight="false" outlineLevel="0" collapsed="false">
      <c r="A810" s="1"/>
    </row>
    <row r="811" customFormat="false" ht="12.75" hidden="false" customHeight="false" outlineLevel="0" collapsed="false">
      <c r="A811" s="1"/>
    </row>
    <row r="812" customFormat="false" ht="12.75" hidden="false" customHeight="false" outlineLevel="0" collapsed="false">
      <c r="A812" s="1"/>
    </row>
    <row r="813" customFormat="false" ht="12.75" hidden="false" customHeight="false" outlineLevel="0" collapsed="false">
      <c r="A813" s="1"/>
    </row>
    <row r="814" customFormat="false" ht="12.75" hidden="false" customHeight="false" outlineLevel="0" collapsed="false">
      <c r="A814" s="1"/>
    </row>
    <row r="815" customFormat="false" ht="12.75" hidden="false" customHeight="false" outlineLevel="0" collapsed="false">
      <c r="A815" s="1"/>
    </row>
    <row r="816" customFormat="false" ht="12.75" hidden="false" customHeight="false" outlineLevel="0" collapsed="false">
      <c r="A816" s="1"/>
    </row>
    <row r="817" customFormat="false" ht="12.75" hidden="false" customHeight="false" outlineLevel="0" collapsed="false">
      <c r="A817" s="1"/>
    </row>
    <row r="818" customFormat="false" ht="12.75" hidden="false" customHeight="false" outlineLevel="0" collapsed="false">
      <c r="A818" s="1"/>
    </row>
    <row r="819" customFormat="false" ht="12.75" hidden="false" customHeight="false" outlineLevel="0" collapsed="false">
      <c r="A819" s="1"/>
    </row>
    <row r="820" customFormat="false" ht="12.75" hidden="false" customHeight="false" outlineLevel="0" collapsed="false">
      <c r="A820" s="1"/>
    </row>
    <row r="821" customFormat="false" ht="12.75" hidden="false" customHeight="false" outlineLevel="0" collapsed="false">
      <c r="A821" s="1"/>
    </row>
    <row r="822" customFormat="false" ht="12.75" hidden="false" customHeight="false" outlineLevel="0" collapsed="false">
      <c r="A822" s="1"/>
    </row>
    <row r="823" customFormat="false" ht="12.75" hidden="false" customHeight="false" outlineLevel="0" collapsed="false">
      <c r="A823" s="1"/>
    </row>
    <row r="824" customFormat="false" ht="12.75" hidden="false" customHeight="false" outlineLevel="0" collapsed="false">
      <c r="A824" s="1"/>
    </row>
    <row r="825" customFormat="false" ht="12.75" hidden="false" customHeight="false" outlineLevel="0" collapsed="false">
      <c r="A825" s="1"/>
    </row>
    <row r="826" customFormat="false" ht="12.75" hidden="false" customHeight="false" outlineLevel="0" collapsed="false">
      <c r="A826" s="1"/>
    </row>
    <row r="827" customFormat="false" ht="12.75" hidden="false" customHeight="false" outlineLevel="0" collapsed="false">
      <c r="A827" s="1"/>
    </row>
    <row r="828" customFormat="false" ht="12.75" hidden="false" customHeight="false" outlineLevel="0" collapsed="false">
      <c r="A828" s="1"/>
    </row>
    <row r="829" customFormat="false" ht="12.75" hidden="false" customHeight="false" outlineLevel="0" collapsed="false">
      <c r="A829" s="1"/>
    </row>
    <row r="830" customFormat="false" ht="12.75" hidden="false" customHeight="false" outlineLevel="0" collapsed="false">
      <c r="A830" s="1"/>
    </row>
    <row r="831" customFormat="false" ht="12.75" hidden="false" customHeight="false" outlineLevel="0" collapsed="false">
      <c r="A831" s="1"/>
    </row>
    <row r="832" customFormat="false" ht="12.75" hidden="false" customHeight="false" outlineLevel="0" collapsed="false">
      <c r="A832" s="1"/>
    </row>
    <row r="833" customFormat="false" ht="12.75" hidden="false" customHeight="false" outlineLevel="0" collapsed="false">
      <c r="A833" s="1"/>
    </row>
    <row r="834" customFormat="false" ht="12.75" hidden="false" customHeight="false" outlineLevel="0" collapsed="false">
      <c r="A834" s="1"/>
    </row>
    <row r="835" customFormat="false" ht="12.75" hidden="false" customHeight="false" outlineLevel="0" collapsed="false">
      <c r="A835" s="1"/>
    </row>
    <row r="836" customFormat="false" ht="12.75" hidden="false" customHeight="false" outlineLevel="0" collapsed="false">
      <c r="A836" s="1"/>
    </row>
    <row r="837" customFormat="false" ht="12.75" hidden="false" customHeight="false" outlineLevel="0" collapsed="false">
      <c r="A837" s="1"/>
    </row>
    <row r="838" customFormat="false" ht="12.75" hidden="false" customHeight="false" outlineLevel="0" collapsed="false">
      <c r="A838" s="1"/>
    </row>
    <row r="839" customFormat="false" ht="12.75" hidden="false" customHeight="false" outlineLevel="0" collapsed="false">
      <c r="A839" s="1"/>
    </row>
    <row r="840" customFormat="false" ht="12.75" hidden="false" customHeight="false" outlineLevel="0" collapsed="false">
      <c r="A840" s="1"/>
    </row>
    <row r="841" customFormat="false" ht="12.75" hidden="false" customHeight="false" outlineLevel="0" collapsed="false">
      <c r="A841" s="1"/>
    </row>
    <row r="842" customFormat="false" ht="12.75" hidden="false" customHeight="false" outlineLevel="0" collapsed="false">
      <c r="A842" s="1"/>
    </row>
    <row r="843" customFormat="false" ht="12.75" hidden="false" customHeight="false" outlineLevel="0" collapsed="false">
      <c r="A843" s="1"/>
    </row>
    <row r="844" customFormat="false" ht="12.75" hidden="false" customHeight="false" outlineLevel="0" collapsed="false">
      <c r="A844" s="1"/>
    </row>
    <row r="845" customFormat="false" ht="12.75" hidden="false" customHeight="false" outlineLevel="0" collapsed="false">
      <c r="A845" s="1"/>
    </row>
    <row r="846" customFormat="false" ht="12.75" hidden="false" customHeight="false" outlineLevel="0" collapsed="false">
      <c r="A846" s="1"/>
    </row>
    <row r="847" customFormat="false" ht="12.75" hidden="false" customHeight="false" outlineLevel="0" collapsed="false">
      <c r="A847" s="1"/>
    </row>
    <row r="848" customFormat="false" ht="12.75" hidden="false" customHeight="false" outlineLevel="0" collapsed="false">
      <c r="A848" s="1"/>
    </row>
    <row r="849" customFormat="false" ht="12.75" hidden="false" customHeight="false" outlineLevel="0" collapsed="false">
      <c r="A849" s="1"/>
    </row>
    <row r="850" customFormat="false" ht="12.75" hidden="false" customHeight="false" outlineLevel="0" collapsed="false">
      <c r="A850" s="1"/>
    </row>
    <row r="851" customFormat="false" ht="12.75" hidden="false" customHeight="false" outlineLevel="0" collapsed="false">
      <c r="A851" s="1"/>
    </row>
    <row r="852" customFormat="false" ht="12.75" hidden="false" customHeight="false" outlineLevel="0" collapsed="false">
      <c r="A852" s="1"/>
    </row>
    <row r="853" customFormat="false" ht="12.75" hidden="false" customHeight="false" outlineLevel="0" collapsed="false">
      <c r="A853" s="1"/>
    </row>
    <row r="854" customFormat="false" ht="12.75" hidden="false" customHeight="false" outlineLevel="0" collapsed="false">
      <c r="A854" s="1"/>
    </row>
    <row r="855" customFormat="false" ht="12.75" hidden="false" customHeight="false" outlineLevel="0" collapsed="false">
      <c r="A855" s="1"/>
    </row>
    <row r="856" customFormat="false" ht="12.75" hidden="false" customHeight="false" outlineLevel="0" collapsed="false">
      <c r="A856" s="1"/>
    </row>
    <row r="857" customFormat="false" ht="12.75" hidden="false" customHeight="false" outlineLevel="0" collapsed="false">
      <c r="A857" s="1"/>
    </row>
    <row r="858" customFormat="false" ht="12.75" hidden="false" customHeight="false" outlineLevel="0" collapsed="false">
      <c r="A858" s="1"/>
    </row>
    <row r="859" customFormat="false" ht="12.75" hidden="false" customHeight="false" outlineLevel="0" collapsed="false">
      <c r="A859" s="1"/>
    </row>
    <row r="860" customFormat="false" ht="12.75" hidden="false" customHeight="false" outlineLevel="0" collapsed="false">
      <c r="A860" s="1"/>
    </row>
    <row r="861" customFormat="false" ht="12.75" hidden="false" customHeight="false" outlineLevel="0" collapsed="false">
      <c r="A861" s="1"/>
    </row>
    <row r="862" customFormat="false" ht="12.75" hidden="false" customHeight="false" outlineLevel="0" collapsed="false">
      <c r="A862" s="1"/>
    </row>
    <row r="863" customFormat="false" ht="12.75" hidden="false" customHeight="false" outlineLevel="0" collapsed="false">
      <c r="A863" s="1"/>
    </row>
    <row r="864" customFormat="false" ht="12.75" hidden="false" customHeight="false" outlineLevel="0" collapsed="false">
      <c r="A864" s="1"/>
    </row>
    <row r="865" customFormat="false" ht="12.75" hidden="false" customHeight="false" outlineLevel="0" collapsed="false">
      <c r="A865" s="1"/>
    </row>
    <row r="866" customFormat="false" ht="12.75" hidden="false" customHeight="false" outlineLevel="0" collapsed="false">
      <c r="A866" s="1"/>
    </row>
    <row r="867" customFormat="false" ht="12.75" hidden="false" customHeight="false" outlineLevel="0" collapsed="false">
      <c r="A867" s="1"/>
    </row>
    <row r="868" customFormat="false" ht="12.75" hidden="false" customHeight="false" outlineLevel="0" collapsed="false">
      <c r="A868" s="1"/>
    </row>
    <row r="869" customFormat="false" ht="12.75" hidden="false" customHeight="false" outlineLevel="0" collapsed="false">
      <c r="A869" s="1"/>
    </row>
    <row r="870" customFormat="false" ht="12.75" hidden="false" customHeight="false" outlineLevel="0" collapsed="false">
      <c r="A870" s="1"/>
    </row>
    <row r="871" customFormat="false" ht="12.75" hidden="false" customHeight="false" outlineLevel="0" collapsed="false">
      <c r="A871" s="1"/>
    </row>
    <row r="872" customFormat="false" ht="12.75" hidden="false" customHeight="false" outlineLevel="0" collapsed="false">
      <c r="A872" s="1"/>
    </row>
    <row r="873" customFormat="false" ht="12.75" hidden="false" customHeight="false" outlineLevel="0" collapsed="false">
      <c r="A873" s="1"/>
    </row>
    <row r="874" customFormat="false" ht="12.75" hidden="false" customHeight="false" outlineLevel="0" collapsed="false">
      <c r="A874" s="1"/>
    </row>
    <row r="875" customFormat="false" ht="12.75" hidden="false" customHeight="false" outlineLevel="0" collapsed="false">
      <c r="A875" s="1"/>
    </row>
    <row r="876" customFormat="false" ht="12.75" hidden="false" customHeight="false" outlineLevel="0" collapsed="false">
      <c r="A876" s="1"/>
    </row>
    <row r="877" customFormat="false" ht="12.75" hidden="false" customHeight="false" outlineLevel="0" collapsed="false">
      <c r="A877" s="1"/>
    </row>
    <row r="878" customFormat="false" ht="12.75" hidden="false" customHeight="false" outlineLevel="0" collapsed="false">
      <c r="A878" s="1"/>
    </row>
    <row r="879" customFormat="false" ht="12.75" hidden="false" customHeight="false" outlineLevel="0" collapsed="false">
      <c r="A879" s="1"/>
    </row>
    <row r="880" customFormat="false" ht="12.75" hidden="false" customHeight="false" outlineLevel="0" collapsed="false">
      <c r="A880" s="1"/>
    </row>
    <row r="881" customFormat="false" ht="12.75" hidden="false" customHeight="false" outlineLevel="0" collapsed="false">
      <c r="A881" s="1"/>
    </row>
    <row r="882" customFormat="false" ht="12.75" hidden="false" customHeight="false" outlineLevel="0" collapsed="false">
      <c r="A882" s="1"/>
    </row>
    <row r="883" customFormat="false" ht="12.75" hidden="false" customHeight="false" outlineLevel="0" collapsed="false">
      <c r="A883" s="1"/>
    </row>
    <row r="884" customFormat="false" ht="12.75" hidden="false" customHeight="false" outlineLevel="0" collapsed="false">
      <c r="A884" s="1"/>
    </row>
    <row r="885" customFormat="false" ht="12.75" hidden="false" customHeight="false" outlineLevel="0" collapsed="false">
      <c r="A885" s="1"/>
    </row>
    <row r="886" customFormat="false" ht="12.75" hidden="false" customHeight="false" outlineLevel="0" collapsed="false">
      <c r="A886" s="1"/>
    </row>
    <row r="887" customFormat="false" ht="12.75" hidden="false" customHeight="false" outlineLevel="0" collapsed="false">
      <c r="A887" s="1"/>
    </row>
    <row r="888" customFormat="false" ht="12.75" hidden="false" customHeight="false" outlineLevel="0" collapsed="false">
      <c r="A888" s="1"/>
    </row>
    <row r="889" customFormat="false" ht="12.75" hidden="false" customHeight="false" outlineLevel="0" collapsed="false">
      <c r="A889" s="1"/>
    </row>
    <row r="890" customFormat="false" ht="12.75" hidden="false" customHeight="false" outlineLevel="0" collapsed="false">
      <c r="A890" s="1"/>
    </row>
    <row r="891" customFormat="false" ht="12.75" hidden="false" customHeight="false" outlineLevel="0" collapsed="false">
      <c r="A891" s="1"/>
    </row>
    <row r="892" customFormat="false" ht="12.75" hidden="false" customHeight="false" outlineLevel="0" collapsed="false">
      <c r="A892" s="1"/>
    </row>
    <row r="893" customFormat="false" ht="12.75" hidden="false" customHeight="false" outlineLevel="0" collapsed="false">
      <c r="A893" s="1"/>
    </row>
    <row r="894" customFormat="false" ht="12.75" hidden="false" customHeight="false" outlineLevel="0" collapsed="false">
      <c r="A894" s="1"/>
    </row>
    <row r="895" customFormat="false" ht="12.75" hidden="false" customHeight="false" outlineLevel="0" collapsed="false">
      <c r="A895" s="1"/>
    </row>
    <row r="896" customFormat="false" ht="12.75" hidden="false" customHeight="false" outlineLevel="0" collapsed="false">
      <c r="A896" s="1"/>
    </row>
    <row r="897" customFormat="false" ht="12.75" hidden="false" customHeight="false" outlineLevel="0" collapsed="false">
      <c r="A897" s="1"/>
    </row>
    <row r="898" customFormat="false" ht="12.75" hidden="false" customHeight="false" outlineLevel="0" collapsed="false">
      <c r="A898" s="1"/>
    </row>
    <row r="899" customFormat="false" ht="12.75" hidden="false" customHeight="false" outlineLevel="0" collapsed="false">
      <c r="A899" s="1"/>
    </row>
    <row r="900" customFormat="false" ht="12.75" hidden="false" customHeight="false" outlineLevel="0" collapsed="false">
      <c r="A900" s="1"/>
    </row>
    <row r="901" customFormat="false" ht="12.75" hidden="false" customHeight="false" outlineLevel="0" collapsed="false">
      <c r="A901" s="1"/>
    </row>
    <row r="902" customFormat="false" ht="12.75" hidden="false" customHeight="false" outlineLevel="0" collapsed="false">
      <c r="A902" s="1"/>
    </row>
    <row r="903" customFormat="false" ht="12.75" hidden="false" customHeight="false" outlineLevel="0" collapsed="false">
      <c r="A903" s="1"/>
    </row>
    <row r="904" customFormat="false" ht="12.75" hidden="false" customHeight="false" outlineLevel="0" collapsed="false">
      <c r="A904" s="1"/>
    </row>
    <row r="905" customFormat="false" ht="12.75" hidden="false" customHeight="false" outlineLevel="0" collapsed="false">
      <c r="A905" s="1"/>
    </row>
    <row r="906" customFormat="false" ht="12.75" hidden="false" customHeight="false" outlineLevel="0" collapsed="false">
      <c r="A906" s="1"/>
    </row>
    <row r="907" customFormat="false" ht="12.75" hidden="false" customHeight="false" outlineLevel="0" collapsed="false">
      <c r="A907" s="1"/>
    </row>
    <row r="908" customFormat="false" ht="12.75" hidden="false" customHeight="false" outlineLevel="0" collapsed="false">
      <c r="A908" s="1"/>
    </row>
    <row r="909" customFormat="false" ht="12.75" hidden="false" customHeight="false" outlineLevel="0" collapsed="false">
      <c r="A909" s="1"/>
    </row>
    <row r="910" customFormat="false" ht="12.75" hidden="false" customHeight="false" outlineLevel="0" collapsed="false">
      <c r="A910" s="1"/>
    </row>
    <row r="911" customFormat="false" ht="12.75" hidden="false" customHeight="false" outlineLevel="0" collapsed="false">
      <c r="A911" s="1"/>
    </row>
    <row r="912" customFormat="false" ht="12.75" hidden="false" customHeight="false" outlineLevel="0" collapsed="false">
      <c r="A912" s="1"/>
    </row>
    <row r="913" customFormat="false" ht="12.75" hidden="false" customHeight="false" outlineLevel="0" collapsed="false">
      <c r="A913" s="1"/>
    </row>
    <row r="914" customFormat="false" ht="12.75" hidden="false" customHeight="false" outlineLevel="0" collapsed="false">
      <c r="A914" s="1"/>
    </row>
    <row r="915" customFormat="false" ht="12.75" hidden="false" customHeight="false" outlineLevel="0" collapsed="false">
      <c r="A915" s="1"/>
    </row>
    <row r="916" customFormat="false" ht="12.75" hidden="false" customHeight="false" outlineLevel="0" collapsed="false">
      <c r="A916" s="1"/>
    </row>
    <row r="917" customFormat="false" ht="12.75" hidden="false" customHeight="false" outlineLevel="0" collapsed="false">
      <c r="A917" s="1"/>
    </row>
    <row r="918" customFormat="false" ht="12.75" hidden="false" customHeight="false" outlineLevel="0" collapsed="false">
      <c r="A918" s="1"/>
    </row>
    <row r="919" customFormat="false" ht="12.75" hidden="false" customHeight="false" outlineLevel="0" collapsed="false">
      <c r="A919" s="1"/>
    </row>
    <row r="920" customFormat="false" ht="12.75" hidden="false" customHeight="false" outlineLevel="0" collapsed="false">
      <c r="A920" s="1"/>
    </row>
    <row r="921" customFormat="false" ht="12.75" hidden="false" customHeight="false" outlineLevel="0" collapsed="false">
      <c r="A921" s="1"/>
    </row>
    <row r="922" customFormat="false" ht="12.75" hidden="false" customHeight="false" outlineLevel="0" collapsed="false">
      <c r="A922" s="1"/>
    </row>
    <row r="923" customFormat="false" ht="12.75" hidden="false" customHeight="false" outlineLevel="0" collapsed="false">
      <c r="A923" s="1"/>
    </row>
    <row r="924" customFormat="false" ht="12.75" hidden="false" customHeight="false" outlineLevel="0" collapsed="false">
      <c r="A924" s="1"/>
    </row>
    <row r="925" customFormat="false" ht="12.75" hidden="false" customHeight="false" outlineLevel="0" collapsed="false">
      <c r="A925" s="1"/>
    </row>
    <row r="926" customFormat="false" ht="12.75" hidden="false" customHeight="false" outlineLevel="0" collapsed="false">
      <c r="A926" s="1"/>
    </row>
    <row r="927" customFormat="false" ht="12.75" hidden="false" customHeight="false" outlineLevel="0" collapsed="false">
      <c r="A927" s="1"/>
    </row>
    <row r="928" customFormat="false" ht="12.75" hidden="false" customHeight="false" outlineLevel="0" collapsed="false">
      <c r="A928" s="1"/>
    </row>
    <row r="929" customFormat="false" ht="12.75" hidden="false" customHeight="false" outlineLevel="0" collapsed="false">
      <c r="A929" s="1"/>
    </row>
    <row r="930" customFormat="false" ht="12.75" hidden="false" customHeight="false" outlineLevel="0" collapsed="false">
      <c r="A930" s="1"/>
    </row>
    <row r="931" customFormat="false" ht="12.75" hidden="false" customHeight="false" outlineLevel="0" collapsed="false">
      <c r="A931" s="1"/>
    </row>
    <row r="932" customFormat="false" ht="12.75" hidden="false" customHeight="false" outlineLevel="0" collapsed="false">
      <c r="A932" s="1"/>
    </row>
    <row r="933" customFormat="false" ht="12.75" hidden="false" customHeight="false" outlineLevel="0" collapsed="false">
      <c r="A933" s="1"/>
    </row>
    <row r="934" customFormat="false" ht="12.75" hidden="false" customHeight="false" outlineLevel="0" collapsed="false">
      <c r="A934" s="1"/>
    </row>
    <row r="935" customFormat="false" ht="12.75" hidden="false" customHeight="false" outlineLevel="0" collapsed="false">
      <c r="A935" s="1"/>
    </row>
    <row r="936" customFormat="false" ht="12.75" hidden="false" customHeight="false" outlineLevel="0" collapsed="false">
      <c r="A936" s="1"/>
    </row>
    <row r="937" customFormat="false" ht="12.75" hidden="false" customHeight="false" outlineLevel="0" collapsed="false">
      <c r="A937" s="1"/>
    </row>
    <row r="938" customFormat="false" ht="12.75" hidden="false" customHeight="false" outlineLevel="0" collapsed="false">
      <c r="A938" s="1"/>
    </row>
    <row r="939" customFormat="false" ht="12.75" hidden="false" customHeight="false" outlineLevel="0" collapsed="false">
      <c r="A939" s="1"/>
    </row>
    <row r="940" customFormat="false" ht="12.75" hidden="false" customHeight="false" outlineLevel="0" collapsed="false">
      <c r="A940" s="1"/>
    </row>
    <row r="941" customFormat="false" ht="12.75" hidden="false" customHeight="false" outlineLevel="0" collapsed="false">
      <c r="A941" s="1"/>
    </row>
    <row r="942" customFormat="false" ht="12.75" hidden="false" customHeight="false" outlineLevel="0" collapsed="false">
      <c r="A942" s="1"/>
    </row>
    <row r="943" customFormat="false" ht="12.75" hidden="false" customHeight="false" outlineLevel="0" collapsed="false">
      <c r="A943" s="1"/>
    </row>
    <row r="944" customFormat="false" ht="12.75" hidden="false" customHeight="false" outlineLevel="0" collapsed="false">
      <c r="A944" s="1"/>
    </row>
    <row r="945" customFormat="false" ht="12.75" hidden="false" customHeight="false" outlineLevel="0" collapsed="false">
      <c r="A945" s="1"/>
    </row>
    <row r="946" customFormat="false" ht="12.75" hidden="false" customHeight="false" outlineLevel="0" collapsed="false">
      <c r="A946" s="1"/>
    </row>
    <row r="947" customFormat="false" ht="12.75" hidden="false" customHeight="false" outlineLevel="0" collapsed="false">
      <c r="A947" s="1"/>
    </row>
    <row r="948" customFormat="false" ht="12.75" hidden="false" customHeight="false" outlineLevel="0" collapsed="false">
      <c r="A948" s="1"/>
    </row>
    <row r="949" customFormat="false" ht="12.75" hidden="false" customHeight="false" outlineLevel="0" collapsed="false">
      <c r="A949" s="1"/>
    </row>
    <row r="950" customFormat="false" ht="12.75" hidden="false" customHeight="false" outlineLevel="0" collapsed="false">
      <c r="A950" s="1"/>
    </row>
    <row r="951" customFormat="false" ht="12.75" hidden="false" customHeight="false" outlineLevel="0" collapsed="false">
      <c r="A951" s="1"/>
    </row>
    <row r="952" customFormat="false" ht="12.75" hidden="false" customHeight="false" outlineLevel="0" collapsed="false">
      <c r="A952" s="1"/>
    </row>
    <row r="953" customFormat="false" ht="12.75" hidden="false" customHeight="false" outlineLevel="0" collapsed="false">
      <c r="A953" s="1"/>
    </row>
    <row r="954" customFormat="false" ht="12.75" hidden="false" customHeight="false" outlineLevel="0" collapsed="false">
      <c r="A954" s="1"/>
    </row>
    <row r="955" customFormat="false" ht="12.75" hidden="false" customHeight="false" outlineLevel="0" collapsed="false">
      <c r="A955" s="1"/>
    </row>
    <row r="956" customFormat="false" ht="12.75" hidden="false" customHeight="false" outlineLevel="0" collapsed="false">
      <c r="A956" s="1"/>
    </row>
    <row r="957" customFormat="false" ht="12.75" hidden="false" customHeight="false" outlineLevel="0" collapsed="false">
      <c r="A957" s="1"/>
    </row>
    <row r="958" customFormat="false" ht="12.75" hidden="false" customHeight="false" outlineLevel="0" collapsed="false">
      <c r="A958" s="1"/>
    </row>
    <row r="959" customFormat="false" ht="12.75" hidden="false" customHeight="false" outlineLevel="0" collapsed="false">
      <c r="A959" s="1"/>
    </row>
    <row r="960" customFormat="false" ht="12.75" hidden="false" customHeight="false" outlineLevel="0" collapsed="false">
      <c r="A960" s="1"/>
    </row>
    <row r="961" customFormat="false" ht="12.75" hidden="false" customHeight="false" outlineLevel="0" collapsed="false">
      <c r="A961" s="1"/>
    </row>
    <row r="962" customFormat="false" ht="12.75" hidden="false" customHeight="false" outlineLevel="0" collapsed="false">
      <c r="A962" s="1"/>
    </row>
    <row r="963" customFormat="false" ht="12.75" hidden="false" customHeight="false" outlineLevel="0" collapsed="false">
      <c r="A963" s="1"/>
    </row>
    <row r="964" customFormat="false" ht="12.75" hidden="false" customHeight="false" outlineLevel="0" collapsed="false">
      <c r="A964" s="1"/>
    </row>
    <row r="965" customFormat="false" ht="12.75" hidden="false" customHeight="false" outlineLevel="0" collapsed="false">
      <c r="A965" s="1"/>
    </row>
    <row r="966" customFormat="false" ht="12.75" hidden="false" customHeight="false" outlineLevel="0" collapsed="false">
      <c r="A966" s="1"/>
    </row>
    <row r="967" customFormat="false" ht="12.75" hidden="false" customHeight="false" outlineLevel="0" collapsed="false">
      <c r="A967" s="1"/>
    </row>
    <row r="968" customFormat="false" ht="12.75" hidden="false" customHeight="false" outlineLevel="0" collapsed="false">
      <c r="A968" s="1"/>
    </row>
    <row r="969" customFormat="false" ht="12.75" hidden="false" customHeight="false" outlineLevel="0" collapsed="false">
      <c r="A969" s="1"/>
    </row>
    <row r="970" customFormat="false" ht="12.75" hidden="false" customHeight="false" outlineLevel="0" collapsed="false">
      <c r="A970" s="1"/>
    </row>
    <row r="971" customFormat="false" ht="12.75" hidden="false" customHeight="false" outlineLevel="0" collapsed="false">
      <c r="A971" s="1"/>
    </row>
    <row r="972" customFormat="false" ht="12.75" hidden="false" customHeight="false" outlineLevel="0" collapsed="false">
      <c r="A972" s="1"/>
    </row>
    <row r="973" customFormat="false" ht="12.75" hidden="false" customHeight="false" outlineLevel="0" collapsed="false">
      <c r="A973" s="1"/>
    </row>
    <row r="974" customFormat="false" ht="12.75" hidden="false" customHeight="false" outlineLevel="0" collapsed="false">
      <c r="A974" s="1"/>
    </row>
    <row r="975" customFormat="false" ht="12.75" hidden="false" customHeight="false" outlineLevel="0" collapsed="false">
      <c r="A975" s="1"/>
    </row>
    <row r="976" customFormat="false" ht="12.75" hidden="false" customHeight="false" outlineLevel="0" collapsed="false">
      <c r="A976" s="1"/>
    </row>
    <row r="977" customFormat="false" ht="12.75" hidden="false" customHeight="false" outlineLevel="0" collapsed="false">
      <c r="A977" s="1"/>
    </row>
    <row r="978" customFormat="false" ht="12.75" hidden="false" customHeight="false" outlineLevel="0" collapsed="false">
      <c r="A978" s="1"/>
    </row>
    <row r="979" customFormat="false" ht="12.75" hidden="false" customHeight="false" outlineLevel="0" collapsed="false">
      <c r="A979" s="1"/>
    </row>
    <row r="980" customFormat="false" ht="12.75" hidden="false" customHeight="false" outlineLevel="0" collapsed="false">
      <c r="A980" s="1"/>
    </row>
    <row r="981" customFormat="false" ht="12.75" hidden="false" customHeight="false" outlineLevel="0" collapsed="false">
      <c r="A981" s="1"/>
    </row>
    <row r="982" customFormat="false" ht="12.75" hidden="false" customHeight="false" outlineLevel="0" collapsed="false">
      <c r="A982" s="1"/>
    </row>
    <row r="983" customFormat="false" ht="12.75" hidden="false" customHeight="false" outlineLevel="0" collapsed="false">
      <c r="A983" s="1"/>
    </row>
    <row r="984" customFormat="false" ht="12.75" hidden="false" customHeight="false" outlineLevel="0" collapsed="false">
      <c r="A984" s="1"/>
    </row>
    <row r="985" customFormat="false" ht="12.75" hidden="false" customHeight="false" outlineLevel="0" collapsed="false">
      <c r="A985" s="1"/>
    </row>
    <row r="986" customFormat="false" ht="12.75" hidden="false" customHeight="false" outlineLevel="0" collapsed="false">
      <c r="A986" s="1"/>
    </row>
    <row r="987" customFormat="false" ht="12.75" hidden="false" customHeight="false" outlineLevel="0" collapsed="false">
      <c r="A987" s="1"/>
    </row>
    <row r="988" customFormat="false" ht="12.75" hidden="false" customHeight="false" outlineLevel="0" collapsed="false">
      <c r="A988" s="1"/>
    </row>
    <row r="989" customFormat="false" ht="12.75" hidden="false" customHeight="false" outlineLevel="0" collapsed="false">
      <c r="A989" s="1"/>
    </row>
    <row r="990" customFormat="false" ht="12.75" hidden="false" customHeight="false" outlineLevel="0" collapsed="false">
      <c r="A990" s="1"/>
    </row>
    <row r="991" customFormat="false" ht="12.75" hidden="false" customHeight="false" outlineLevel="0" collapsed="false">
      <c r="A991" s="1"/>
    </row>
    <row r="992" customFormat="false" ht="12.75" hidden="false" customHeight="false" outlineLevel="0" collapsed="false">
      <c r="A992" s="1"/>
    </row>
    <row r="993" customFormat="false" ht="12.75" hidden="false" customHeight="false" outlineLevel="0" collapsed="false">
      <c r="A993" s="1"/>
    </row>
    <row r="994" customFormat="false" ht="12.75" hidden="false" customHeight="false" outlineLevel="0" collapsed="false">
      <c r="A994" s="1"/>
    </row>
    <row r="995" customFormat="false" ht="12.75" hidden="false" customHeight="false" outlineLevel="0" collapsed="false">
      <c r="A995" s="1"/>
    </row>
    <row r="996" customFormat="false" ht="12.75" hidden="false" customHeight="false" outlineLevel="0" collapsed="false">
      <c r="A996" s="1"/>
    </row>
    <row r="997" customFormat="false" ht="12.75" hidden="false" customHeight="false" outlineLevel="0" collapsed="false">
      <c r="A997" s="1"/>
    </row>
    <row r="998" customFormat="false" ht="12.75" hidden="false" customHeight="false" outlineLevel="0" collapsed="false">
      <c r="A998" s="1"/>
    </row>
    <row r="999" customFormat="false" ht="12.75" hidden="false" customHeight="false" outlineLevel="0" collapsed="false">
      <c r="A999" s="1"/>
    </row>
    <row r="1000" customFormat="false" ht="12.75" hidden="false" customHeight="false" outlineLevel="0" collapsed="false">
      <c r="A1000" s="1"/>
    </row>
    <row r="1001" customFormat="false" ht="12.75" hidden="false" customHeight="false" outlineLevel="0" collapsed="false">
      <c r="A1001" s="1"/>
    </row>
    <row r="1002" customFormat="false" ht="12.75" hidden="false" customHeight="false" outlineLevel="0" collapsed="false">
      <c r="A1002" s="1"/>
    </row>
    <row r="1003" customFormat="false" ht="12.75" hidden="false" customHeight="false" outlineLevel="0" collapsed="false">
      <c r="A1003" s="1"/>
    </row>
    <row r="1004" customFormat="false" ht="12.75" hidden="false" customHeight="false" outlineLevel="0" collapsed="false">
      <c r="A1004" s="1"/>
    </row>
    <row r="1005" customFormat="false" ht="12.75" hidden="false" customHeight="false" outlineLevel="0" collapsed="false">
      <c r="A1005" s="1"/>
    </row>
    <row r="1006" customFormat="false" ht="12.75" hidden="false" customHeight="false" outlineLevel="0" collapsed="false">
      <c r="A1006" s="1"/>
    </row>
    <row r="1007" customFormat="false" ht="12.75" hidden="false" customHeight="false" outlineLevel="0" collapsed="false">
      <c r="A1007" s="1"/>
    </row>
    <row r="1008" customFormat="false" ht="12.75" hidden="false" customHeight="false" outlineLevel="0" collapsed="false">
      <c r="A1008" s="1"/>
    </row>
    <row r="1009" customFormat="false" ht="12.75" hidden="false" customHeight="false" outlineLevel="0" collapsed="false">
      <c r="A1009" s="1"/>
    </row>
    <row r="1010" customFormat="false" ht="12.75" hidden="false" customHeight="false" outlineLevel="0" collapsed="false">
      <c r="A1010" s="1"/>
    </row>
    <row r="1011" customFormat="false" ht="12.75" hidden="false" customHeight="false" outlineLevel="0" collapsed="false">
      <c r="A1011" s="1"/>
    </row>
    <row r="1012" customFormat="false" ht="12.75" hidden="false" customHeight="false" outlineLevel="0" collapsed="false">
      <c r="A1012" s="1"/>
    </row>
    <row r="1013" customFormat="false" ht="12.75" hidden="false" customHeight="false" outlineLevel="0" collapsed="false">
      <c r="A1013" s="1"/>
    </row>
    <row r="1014" customFormat="false" ht="12.75" hidden="false" customHeight="false" outlineLevel="0" collapsed="false">
      <c r="A1014" s="1"/>
    </row>
    <row r="1015" customFormat="false" ht="12.75" hidden="false" customHeight="false" outlineLevel="0" collapsed="false">
      <c r="A1015" s="1"/>
    </row>
    <row r="1016" customFormat="false" ht="12.75" hidden="false" customHeight="false" outlineLevel="0" collapsed="false">
      <c r="A1016" s="1"/>
    </row>
    <row r="1017" customFormat="false" ht="12.75" hidden="false" customHeight="false" outlineLevel="0" collapsed="false">
      <c r="A1017" s="1"/>
    </row>
    <row r="1018" customFormat="false" ht="12.75" hidden="false" customHeight="false" outlineLevel="0" collapsed="false">
      <c r="A1018" s="1"/>
    </row>
    <row r="1019" customFormat="false" ht="12.75" hidden="false" customHeight="false" outlineLevel="0" collapsed="false">
      <c r="A1019" s="1"/>
    </row>
    <row r="1020" customFormat="false" ht="12.75" hidden="false" customHeight="false" outlineLevel="0" collapsed="false">
      <c r="A1020" s="1"/>
    </row>
    <row r="1021" customFormat="false" ht="12.75" hidden="false" customHeight="false" outlineLevel="0" collapsed="false">
      <c r="A1021" s="1"/>
    </row>
    <row r="1022" customFormat="false" ht="12.75" hidden="false" customHeight="false" outlineLevel="0" collapsed="false">
      <c r="A1022" s="1"/>
    </row>
    <row r="1023" customFormat="false" ht="12.75" hidden="false" customHeight="false" outlineLevel="0" collapsed="false">
      <c r="A1023" s="1"/>
    </row>
    <row r="1024" customFormat="false" ht="12.75" hidden="false" customHeight="false" outlineLevel="0" collapsed="false">
      <c r="A1024" s="1"/>
    </row>
    <row r="1025" customFormat="false" ht="12.75" hidden="false" customHeight="false" outlineLevel="0" collapsed="false">
      <c r="A1025" s="1"/>
    </row>
    <row r="1026" customFormat="false" ht="12.75" hidden="false" customHeight="false" outlineLevel="0" collapsed="false">
      <c r="A1026" s="1"/>
    </row>
    <row r="1027" customFormat="false" ht="12.75" hidden="false" customHeight="false" outlineLevel="0" collapsed="false">
      <c r="A1027" s="1"/>
    </row>
    <row r="1028" customFormat="false" ht="12.75" hidden="false" customHeight="false" outlineLevel="0" collapsed="false">
      <c r="A1028" s="1"/>
    </row>
    <row r="1029" customFormat="false" ht="12.75" hidden="false" customHeight="false" outlineLevel="0" collapsed="false">
      <c r="A1029" s="1"/>
    </row>
    <row r="1030" customFormat="false" ht="12.75" hidden="false" customHeight="false" outlineLevel="0" collapsed="false">
      <c r="A1030" s="1"/>
    </row>
    <row r="1031" customFormat="false" ht="12.75" hidden="false" customHeight="false" outlineLevel="0" collapsed="false">
      <c r="A1031" s="1"/>
    </row>
    <row r="1032" customFormat="false" ht="12.75" hidden="false" customHeight="false" outlineLevel="0" collapsed="false">
      <c r="A1032" s="1"/>
    </row>
    <row r="1033" customFormat="false" ht="12.75" hidden="false" customHeight="false" outlineLevel="0" collapsed="false">
      <c r="A1033" s="1"/>
    </row>
    <row r="1034" customFormat="false" ht="12.75" hidden="false" customHeight="false" outlineLevel="0" collapsed="false">
      <c r="A1034" s="1"/>
    </row>
    <row r="1035" customFormat="false" ht="12.75" hidden="false" customHeight="false" outlineLevel="0" collapsed="false">
      <c r="A1035" s="1"/>
    </row>
    <row r="1036" customFormat="false" ht="12.75" hidden="false" customHeight="false" outlineLevel="0" collapsed="false">
      <c r="A1036" s="1"/>
    </row>
    <row r="1037" customFormat="false" ht="12.75" hidden="false" customHeight="false" outlineLevel="0" collapsed="false">
      <c r="A1037" s="1"/>
    </row>
    <row r="1038" customFormat="false" ht="12.75" hidden="false" customHeight="false" outlineLevel="0" collapsed="false">
      <c r="A1038" s="1"/>
    </row>
    <row r="1039" customFormat="false" ht="12.75" hidden="false" customHeight="false" outlineLevel="0" collapsed="false">
      <c r="A1039" s="1"/>
    </row>
    <row r="1040" customFormat="false" ht="12.75" hidden="false" customHeight="false" outlineLevel="0" collapsed="false">
      <c r="A1040" s="1"/>
    </row>
    <row r="1041" customFormat="false" ht="12.75" hidden="false" customHeight="false" outlineLevel="0" collapsed="false">
      <c r="A1041" s="1"/>
    </row>
    <row r="1042" customFormat="false" ht="12.75" hidden="false" customHeight="false" outlineLevel="0" collapsed="false">
      <c r="A1042" s="1"/>
    </row>
    <row r="1043" customFormat="false" ht="12.75" hidden="false" customHeight="false" outlineLevel="0" collapsed="false">
      <c r="A1043" s="1"/>
    </row>
    <row r="1044" customFormat="false" ht="12.75" hidden="false" customHeight="false" outlineLevel="0" collapsed="false">
      <c r="A1044" s="1"/>
    </row>
    <row r="1045" customFormat="false" ht="12.75" hidden="false" customHeight="false" outlineLevel="0" collapsed="false">
      <c r="A1045" s="1"/>
    </row>
    <row r="1046" customFormat="false" ht="12.75" hidden="false" customHeight="false" outlineLevel="0" collapsed="false">
      <c r="A1046" s="1"/>
    </row>
    <row r="1047" customFormat="false" ht="12.75" hidden="false" customHeight="false" outlineLevel="0" collapsed="false">
      <c r="A1047" s="1"/>
    </row>
    <row r="1048" customFormat="false" ht="12.75" hidden="false" customHeight="false" outlineLevel="0" collapsed="false">
      <c r="A1048" s="1"/>
    </row>
    <row r="1049" customFormat="false" ht="12.75" hidden="false" customHeight="false" outlineLevel="0" collapsed="false">
      <c r="A1049" s="1"/>
    </row>
    <row r="1050" customFormat="false" ht="12.75" hidden="false" customHeight="false" outlineLevel="0" collapsed="false">
      <c r="A1050" s="1"/>
    </row>
    <row r="1051" customFormat="false" ht="12.75" hidden="false" customHeight="false" outlineLevel="0" collapsed="false">
      <c r="A1051" s="1"/>
    </row>
    <row r="1052" customFormat="false" ht="12.75" hidden="false" customHeight="false" outlineLevel="0" collapsed="false">
      <c r="A1052" s="1"/>
    </row>
    <row r="1053" customFormat="false" ht="12.75" hidden="false" customHeight="false" outlineLevel="0" collapsed="false">
      <c r="A1053" s="1"/>
    </row>
    <row r="1054" customFormat="false" ht="12.75" hidden="false" customHeight="false" outlineLevel="0" collapsed="false">
      <c r="A1054" s="1"/>
    </row>
    <row r="1055" customFormat="false" ht="12.75" hidden="false" customHeight="false" outlineLevel="0" collapsed="false">
      <c r="A1055" s="1"/>
    </row>
    <row r="1056" customFormat="false" ht="12.75" hidden="false" customHeight="false" outlineLevel="0" collapsed="false">
      <c r="A1056" s="1"/>
    </row>
    <row r="1057" customFormat="false" ht="12.75" hidden="false" customHeight="false" outlineLevel="0" collapsed="false">
      <c r="A1057" s="1"/>
    </row>
    <row r="1058" customFormat="false" ht="12.75" hidden="false" customHeight="false" outlineLevel="0" collapsed="false">
      <c r="A1058" s="1"/>
    </row>
    <row r="1059" customFormat="false" ht="12.75" hidden="false" customHeight="false" outlineLevel="0" collapsed="false">
      <c r="A1059" s="1"/>
    </row>
    <row r="1060" customFormat="false" ht="12.75" hidden="false" customHeight="false" outlineLevel="0" collapsed="false">
      <c r="A1060" s="1"/>
    </row>
    <row r="1061" customFormat="false" ht="12.75" hidden="false" customHeight="false" outlineLevel="0" collapsed="false">
      <c r="A1061" s="1"/>
    </row>
    <row r="1062" customFormat="false" ht="12.75" hidden="false" customHeight="false" outlineLevel="0" collapsed="false">
      <c r="A1062" s="1"/>
    </row>
    <row r="1063" customFormat="false" ht="12.75" hidden="false" customHeight="false" outlineLevel="0" collapsed="false">
      <c r="A1063" s="1"/>
    </row>
    <row r="1064" customFormat="false" ht="12.75" hidden="false" customHeight="false" outlineLevel="0" collapsed="false">
      <c r="A1064" s="1"/>
    </row>
    <row r="1065" customFormat="false" ht="12.75" hidden="false" customHeight="false" outlineLevel="0" collapsed="false">
      <c r="A1065" s="1"/>
    </row>
    <row r="1066" customFormat="false" ht="12.75" hidden="false" customHeight="false" outlineLevel="0" collapsed="false">
      <c r="A1066" s="1"/>
    </row>
    <row r="1067" customFormat="false" ht="12.75" hidden="false" customHeight="false" outlineLevel="0" collapsed="false">
      <c r="A1067" s="1"/>
    </row>
    <row r="1068" customFormat="false" ht="12.75" hidden="false" customHeight="false" outlineLevel="0" collapsed="false">
      <c r="A1068" s="1"/>
    </row>
    <row r="1069" customFormat="false" ht="12.75" hidden="false" customHeight="false" outlineLevel="0" collapsed="false">
      <c r="A1069" s="1"/>
    </row>
    <row r="1070" customFormat="false" ht="12.75" hidden="false" customHeight="false" outlineLevel="0" collapsed="false">
      <c r="A1070" s="1"/>
    </row>
    <row r="1071" customFormat="false" ht="12.75" hidden="false" customHeight="false" outlineLevel="0" collapsed="false">
      <c r="A1071" s="1"/>
    </row>
    <row r="1072" customFormat="false" ht="12.75" hidden="false" customHeight="false" outlineLevel="0" collapsed="false">
      <c r="A1072" s="1"/>
    </row>
    <row r="1073" customFormat="false" ht="12.75" hidden="false" customHeight="false" outlineLevel="0" collapsed="false">
      <c r="A1073" s="1"/>
    </row>
    <row r="1074" customFormat="false" ht="12.75" hidden="false" customHeight="false" outlineLevel="0" collapsed="false">
      <c r="A1074" s="1"/>
    </row>
    <row r="1075" customFormat="false" ht="12.75" hidden="false" customHeight="false" outlineLevel="0" collapsed="false">
      <c r="A1075" s="1"/>
    </row>
    <row r="1076" customFormat="false" ht="12.75" hidden="false" customHeight="false" outlineLevel="0" collapsed="false">
      <c r="A1076" s="1"/>
    </row>
    <row r="1077" customFormat="false" ht="12.75" hidden="false" customHeight="false" outlineLevel="0" collapsed="false">
      <c r="A1077" s="1"/>
    </row>
    <row r="1078" customFormat="false" ht="12.75" hidden="false" customHeight="false" outlineLevel="0" collapsed="false">
      <c r="A1078" s="1"/>
    </row>
    <row r="1079" customFormat="false" ht="12.75" hidden="false" customHeight="false" outlineLevel="0" collapsed="false">
      <c r="A1079" s="1"/>
    </row>
    <row r="1080" customFormat="false" ht="12.75" hidden="false" customHeight="false" outlineLevel="0" collapsed="false">
      <c r="A1080" s="1"/>
    </row>
    <row r="1081" customFormat="false" ht="12.75" hidden="false" customHeight="false" outlineLevel="0" collapsed="false">
      <c r="A1081" s="1"/>
    </row>
    <row r="1082" customFormat="false" ht="12.75" hidden="false" customHeight="false" outlineLevel="0" collapsed="false">
      <c r="A1082" s="1"/>
    </row>
    <row r="1083" customFormat="false" ht="12.75" hidden="false" customHeight="false" outlineLevel="0" collapsed="false">
      <c r="A1083" s="1"/>
    </row>
    <row r="1084" customFormat="false" ht="12.75" hidden="false" customHeight="false" outlineLevel="0" collapsed="false">
      <c r="A1084" s="1"/>
    </row>
    <row r="1085" customFormat="false" ht="12.75" hidden="false" customHeight="false" outlineLevel="0" collapsed="false">
      <c r="A1085" s="1"/>
    </row>
    <row r="1086" customFormat="false" ht="12.75" hidden="false" customHeight="false" outlineLevel="0" collapsed="false">
      <c r="A1086" s="1"/>
    </row>
    <row r="1087" customFormat="false" ht="12.75" hidden="false" customHeight="false" outlineLevel="0" collapsed="false">
      <c r="A1087" s="1"/>
    </row>
    <row r="1088" customFormat="false" ht="12.75" hidden="false" customHeight="false" outlineLevel="0" collapsed="false">
      <c r="A1088" s="1"/>
    </row>
    <row r="1089" customFormat="false" ht="12.75" hidden="false" customHeight="false" outlineLevel="0" collapsed="false">
      <c r="A1089" s="1"/>
    </row>
    <row r="1090" customFormat="false" ht="12.75" hidden="false" customHeight="false" outlineLevel="0" collapsed="false">
      <c r="A1090" s="1"/>
    </row>
    <row r="1091" customFormat="false" ht="12.75" hidden="false" customHeight="false" outlineLevel="0" collapsed="false">
      <c r="A1091" s="1"/>
    </row>
    <row r="1092" customFormat="false" ht="12.75" hidden="false" customHeight="false" outlineLevel="0" collapsed="false">
      <c r="A1092" s="1"/>
    </row>
    <row r="1093" customFormat="false" ht="12.75" hidden="false" customHeight="false" outlineLevel="0" collapsed="false">
      <c r="A1093" s="1"/>
    </row>
    <row r="1094" customFormat="false" ht="12.75" hidden="false" customHeight="false" outlineLevel="0" collapsed="false">
      <c r="A1094" s="1"/>
    </row>
    <row r="1095" customFormat="false" ht="12.75" hidden="false" customHeight="false" outlineLevel="0" collapsed="false">
      <c r="A1095" s="1"/>
    </row>
    <row r="1096" customFormat="false" ht="12.75" hidden="false" customHeight="false" outlineLevel="0" collapsed="false">
      <c r="A1096" s="1"/>
    </row>
    <row r="1097" customFormat="false" ht="12.75" hidden="false" customHeight="false" outlineLevel="0" collapsed="false">
      <c r="A1097" s="1"/>
    </row>
    <row r="1098" customFormat="false" ht="12.75" hidden="false" customHeight="false" outlineLevel="0" collapsed="false">
      <c r="A1098" s="1"/>
    </row>
    <row r="1099" customFormat="false" ht="12.75" hidden="false" customHeight="false" outlineLevel="0" collapsed="false">
      <c r="A1099" s="1"/>
    </row>
    <row r="1100" customFormat="false" ht="12.75" hidden="false" customHeight="false" outlineLevel="0" collapsed="false">
      <c r="A1100" s="1"/>
    </row>
    <row r="1101" customFormat="false" ht="12.75" hidden="false" customHeight="false" outlineLevel="0" collapsed="false">
      <c r="A1101" s="1"/>
    </row>
    <row r="1102" customFormat="false" ht="12.75" hidden="false" customHeight="false" outlineLevel="0" collapsed="false">
      <c r="A1102" s="1"/>
    </row>
    <row r="1103" customFormat="false" ht="12.75" hidden="false" customHeight="false" outlineLevel="0" collapsed="false">
      <c r="A1103" s="1"/>
    </row>
    <row r="1104" customFormat="false" ht="12.75" hidden="false" customHeight="false" outlineLevel="0" collapsed="false">
      <c r="A1104" s="1"/>
    </row>
    <row r="1105" customFormat="false" ht="12.75" hidden="false" customHeight="false" outlineLevel="0" collapsed="false">
      <c r="A1105" s="1"/>
    </row>
    <row r="1106" customFormat="false" ht="12.75" hidden="false" customHeight="false" outlineLevel="0" collapsed="false">
      <c r="A1106" s="1"/>
    </row>
    <row r="1107" customFormat="false" ht="12.75" hidden="false" customHeight="false" outlineLevel="0" collapsed="false">
      <c r="A1107" s="1"/>
    </row>
    <row r="1108" customFormat="false" ht="12.75" hidden="false" customHeight="false" outlineLevel="0" collapsed="false">
      <c r="A1108" s="1"/>
    </row>
    <row r="1109" customFormat="false" ht="12.75" hidden="false" customHeight="false" outlineLevel="0" collapsed="false">
      <c r="A1109" s="1"/>
    </row>
    <row r="1110" customFormat="false" ht="12.75" hidden="false" customHeight="false" outlineLevel="0" collapsed="false">
      <c r="A1110" s="1"/>
    </row>
    <row r="1111" customFormat="false" ht="12.75" hidden="false" customHeight="false" outlineLevel="0" collapsed="false">
      <c r="A1111" s="1"/>
    </row>
    <row r="1112" customFormat="false" ht="12.75" hidden="false" customHeight="false" outlineLevel="0" collapsed="false">
      <c r="A1112" s="1"/>
    </row>
    <row r="1113" customFormat="false" ht="12.75" hidden="false" customHeight="false" outlineLevel="0" collapsed="false">
      <c r="A1113" s="1"/>
    </row>
    <row r="1114" customFormat="false" ht="12.75" hidden="false" customHeight="false" outlineLevel="0" collapsed="false">
      <c r="A1114" s="1"/>
    </row>
    <row r="1115" customFormat="false" ht="12.75" hidden="false" customHeight="false" outlineLevel="0" collapsed="false">
      <c r="A1115" s="1"/>
    </row>
    <row r="1116" customFormat="false" ht="12.75" hidden="false" customHeight="false" outlineLevel="0" collapsed="false">
      <c r="A1116" s="1"/>
    </row>
    <row r="1117" customFormat="false" ht="12.75" hidden="false" customHeight="false" outlineLevel="0" collapsed="false">
      <c r="A1117" s="1"/>
    </row>
    <row r="1118" customFormat="false" ht="12.75" hidden="false" customHeight="false" outlineLevel="0" collapsed="false">
      <c r="A1118" s="1"/>
    </row>
    <row r="1119" customFormat="false" ht="12.75" hidden="false" customHeight="false" outlineLevel="0" collapsed="false">
      <c r="A1119" s="1"/>
    </row>
    <row r="1120" customFormat="false" ht="12.75" hidden="false" customHeight="false" outlineLevel="0" collapsed="false">
      <c r="A1120" s="1"/>
    </row>
    <row r="1121" customFormat="false" ht="12.75" hidden="false" customHeight="false" outlineLevel="0" collapsed="false">
      <c r="A1121" s="1"/>
    </row>
    <row r="1122" customFormat="false" ht="12.75" hidden="false" customHeight="false" outlineLevel="0" collapsed="false">
      <c r="A1122" s="1"/>
    </row>
    <row r="1123" customFormat="false" ht="12.75" hidden="false" customHeight="false" outlineLevel="0" collapsed="false">
      <c r="A1123" s="1"/>
    </row>
    <row r="1124" customFormat="false" ht="12.75" hidden="false" customHeight="false" outlineLevel="0" collapsed="false">
      <c r="A1124" s="1"/>
    </row>
    <row r="1125" customFormat="false" ht="12.75" hidden="false" customHeight="false" outlineLevel="0" collapsed="false">
      <c r="A1125" s="1"/>
    </row>
    <row r="1126" customFormat="false" ht="12.75" hidden="false" customHeight="false" outlineLevel="0" collapsed="false">
      <c r="A1126" s="1"/>
    </row>
    <row r="1127" customFormat="false" ht="12.75" hidden="false" customHeight="false" outlineLevel="0" collapsed="false">
      <c r="A1127" s="1"/>
    </row>
    <row r="1128" customFormat="false" ht="12.75" hidden="false" customHeight="false" outlineLevel="0" collapsed="false">
      <c r="A1128" s="1"/>
    </row>
    <row r="1129" customFormat="false" ht="12.75" hidden="false" customHeight="false" outlineLevel="0" collapsed="false">
      <c r="A1129" s="1"/>
    </row>
    <row r="1130" customFormat="false" ht="12.75" hidden="false" customHeight="false" outlineLevel="0" collapsed="false">
      <c r="A1130" s="1"/>
    </row>
    <row r="1131" customFormat="false" ht="12.75" hidden="false" customHeight="false" outlineLevel="0" collapsed="false">
      <c r="A1131" s="1"/>
    </row>
    <row r="1132" customFormat="false" ht="12.75" hidden="false" customHeight="false" outlineLevel="0" collapsed="false">
      <c r="A1132" s="1"/>
    </row>
    <row r="1133" customFormat="false" ht="12.75" hidden="false" customHeight="false" outlineLevel="0" collapsed="false">
      <c r="A1133" s="1"/>
    </row>
    <row r="1134" customFormat="false" ht="12.75" hidden="false" customHeight="false" outlineLevel="0" collapsed="false">
      <c r="A1134" s="1"/>
    </row>
    <row r="1135" customFormat="false" ht="12.75" hidden="false" customHeight="false" outlineLevel="0" collapsed="false">
      <c r="A1135" s="1"/>
    </row>
    <row r="1136" customFormat="false" ht="12.75" hidden="false" customHeight="false" outlineLevel="0" collapsed="false">
      <c r="A1136" s="1"/>
    </row>
    <row r="1137" customFormat="false" ht="12.75" hidden="false" customHeight="false" outlineLevel="0" collapsed="false">
      <c r="A1137" s="1"/>
    </row>
    <row r="1138" customFormat="false" ht="12.75" hidden="false" customHeight="false" outlineLevel="0" collapsed="false">
      <c r="A1138" s="1"/>
    </row>
    <row r="1139" customFormat="false" ht="12.75" hidden="false" customHeight="false" outlineLevel="0" collapsed="false">
      <c r="A1139" s="1"/>
    </row>
    <row r="1140" customFormat="false" ht="12.75" hidden="false" customHeight="false" outlineLevel="0" collapsed="false">
      <c r="A1140" s="1"/>
    </row>
    <row r="1141" customFormat="false" ht="12.75" hidden="false" customHeight="false" outlineLevel="0" collapsed="false">
      <c r="A1141" s="1"/>
    </row>
    <row r="1142" customFormat="false" ht="12.75" hidden="false" customHeight="false" outlineLevel="0" collapsed="false">
      <c r="A1142" s="1"/>
    </row>
    <row r="1143" customFormat="false" ht="12.75" hidden="false" customHeight="false" outlineLevel="0" collapsed="false">
      <c r="A1143" s="1"/>
    </row>
    <row r="1144" customFormat="false" ht="12.75" hidden="false" customHeight="false" outlineLevel="0" collapsed="false">
      <c r="A1144" s="1"/>
    </row>
    <row r="1145" customFormat="false" ht="12.75" hidden="false" customHeight="false" outlineLevel="0" collapsed="false">
      <c r="A1145" s="1"/>
    </row>
    <row r="1146" customFormat="false" ht="12.75" hidden="false" customHeight="false" outlineLevel="0" collapsed="false">
      <c r="A1146" s="1"/>
    </row>
    <row r="1147" customFormat="false" ht="12.75" hidden="false" customHeight="false" outlineLevel="0" collapsed="false">
      <c r="A1147" s="1"/>
    </row>
    <row r="1148" customFormat="false" ht="12.75" hidden="false" customHeight="false" outlineLevel="0" collapsed="false">
      <c r="A1148" s="1"/>
    </row>
    <row r="1149" customFormat="false" ht="12.75" hidden="false" customHeight="false" outlineLevel="0" collapsed="false">
      <c r="A1149" s="1"/>
    </row>
    <row r="1150" customFormat="false" ht="12.75" hidden="false" customHeight="false" outlineLevel="0" collapsed="false">
      <c r="A1150" s="1"/>
    </row>
    <row r="1151" customFormat="false" ht="12.75" hidden="false" customHeight="false" outlineLevel="0" collapsed="false">
      <c r="A1151" s="1"/>
    </row>
    <row r="1152" customFormat="false" ht="12.75" hidden="false" customHeight="false" outlineLevel="0" collapsed="false">
      <c r="A1152" s="1"/>
    </row>
    <row r="1153" customFormat="false" ht="12.75" hidden="false" customHeight="false" outlineLevel="0" collapsed="false">
      <c r="A1153" s="1"/>
    </row>
    <row r="1154" customFormat="false" ht="12.75" hidden="false" customHeight="false" outlineLevel="0" collapsed="false">
      <c r="A1154" s="1"/>
    </row>
    <row r="1155" customFormat="false" ht="12.75" hidden="false" customHeight="false" outlineLevel="0" collapsed="false">
      <c r="A1155" s="1"/>
    </row>
    <row r="1156" customFormat="false" ht="12.75" hidden="false" customHeight="false" outlineLevel="0" collapsed="false">
      <c r="A1156" s="1"/>
    </row>
    <row r="1157" customFormat="false" ht="12.75" hidden="false" customHeight="false" outlineLevel="0" collapsed="false">
      <c r="A1157" s="1"/>
    </row>
    <row r="1158" customFormat="false" ht="12.75" hidden="false" customHeight="false" outlineLevel="0" collapsed="false">
      <c r="A1158" s="1"/>
    </row>
    <row r="1159" customFormat="false" ht="12.75" hidden="false" customHeight="false" outlineLevel="0" collapsed="false">
      <c r="A1159" s="1"/>
    </row>
    <row r="1160" customFormat="false" ht="12.75" hidden="false" customHeight="false" outlineLevel="0" collapsed="false">
      <c r="A1160" s="1"/>
    </row>
    <row r="1161" customFormat="false" ht="12.75" hidden="false" customHeight="false" outlineLevel="0" collapsed="false">
      <c r="A1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8" topLeftCell="AT16" activePane="bottomRight" state="frozen"/>
      <selection pane="topLeft" activeCell="A1" activeCellId="0" sqref="A1"/>
      <selection pane="topRight" activeCell="AT1" activeCellId="0" sqref="AT1"/>
      <selection pane="bottomLeft" activeCell="A16" activeCellId="0" sqref="A16"/>
      <selection pane="bottomRight" activeCell="AZ9" activeCellId="0" sqref="AZ9:AZ25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6" width="22.27"/>
    <col collapsed="false" customWidth="true" hidden="false" outlineLevel="0" max="12" min="2" style="16" width="12.13"/>
    <col collapsed="false" customWidth="true" hidden="true" outlineLevel="0" max="13" min="13" style="16" width="12.13"/>
    <col collapsed="false" customWidth="true" hidden="true" outlineLevel="0" max="17" min="14" style="16" width="9.99"/>
    <col collapsed="false" customWidth="true" hidden="true" outlineLevel="0" max="18" min="18" style="16" width="11.27"/>
    <col collapsed="false" customWidth="true" hidden="true" outlineLevel="0" max="19" min="19" style="16" width="11.84"/>
    <col collapsed="false" customWidth="true" hidden="true" outlineLevel="0" max="28" min="20" style="16" width="9.99"/>
    <col collapsed="false" customWidth="true" hidden="false" outlineLevel="0" max="29" min="29" style="16" width="12.84"/>
    <col collapsed="false" customWidth="true" hidden="true" outlineLevel="0" max="30" min="30" style="16" width="6.84"/>
    <col collapsed="false" customWidth="false" hidden="false" outlineLevel="0" max="32" min="31" style="16" width="9.13"/>
    <col collapsed="false" customWidth="false" hidden="true" outlineLevel="0" max="33" min="33" style="16" width="9.13"/>
    <col collapsed="false" customWidth="false" hidden="false" outlineLevel="0" max="51" min="34" style="16" width="9.13"/>
    <col collapsed="false" customWidth="false" hidden="true" outlineLevel="0" max="52" min="52" style="16" width="9.13"/>
    <col collapsed="false" customWidth="false" hidden="false" outlineLevel="0" max="65" min="53" style="16" width="9.13"/>
    <col collapsed="false" customWidth="false" hidden="true" outlineLevel="0" max="70" min="66" style="16" width="9.13"/>
    <col collapsed="false" customWidth="false" hidden="false" outlineLevel="0" max="257" min="71" style="16" width="9.13"/>
  </cols>
  <sheetData>
    <row r="1" customFormat="false" ht="11.25" hidden="false" customHeight="false" outlineLevel="0" collapsed="false">
      <c r="A1" s="17" t="s">
        <v>23</v>
      </c>
    </row>
    <row r="2" customFormat="false" ht="11.25" hidden="false" customHeight="false" outlineLevel="0" collapsed="false">
      <c r="A2" s="18" t="n">
        <f aca="false">PrReportDate</f>
        <v>37180</v>
      </c>
    </row>
    <row r="3" customFormat="false" ht="11.25" hidden="false" customHeight="false" outlineLevel="0" collapsed="false">
      <c r="A3" s="17" t="s">
        <v>24</v>
      </c>
    </row>
    <row r="4" customFormat="false" ht="11.25" hidden="false" customHeight="false" outlineLevel="0" collapsed="false">
      <c r="A4" s="19"/>
    </row>
    <row r="5" customFormat="false" ht="11.25" hidden="false" customHeight="false" outlineLevel="0" collapsed="false">
      <c r="A5" s="19"/>
    </row>
    <row r="7" customFormat="false" ht="11.25" hidden="false" customHeight="false" outlineLevel="0" collapsed="false">
      <c r="B7" s="20" t="n">
        <f aca="false">WORKDAY(A2,1,Holidays)</f>
        <v>37181</v>
      </c>
      <c r="C7" s="20" t="n">
        <f aca="false">WORKDAY(B7,1,Holidays)</f>
        <v>37182</v>
      </c>
      <c r="D7" s="20" t="n">
        <f aca="false">WORKDAY(C7,1,Holidays)</f>
        <v>37183</v>
      </c>
      <c r="E7" s="20" t="n">
        <f aca="false">WORKDAY(D7,1,Holidays)</f>
        <v>37186</v>
      </c>
      <c r="F7" s="20" t="n">
        <f aca="false">WORKDAY(E7,1,Holidays)</f>
        <v>37187</v>
      </c>
      <c r="G7" s="20" t="n">
        <f aca="false">WORKDAY(F7,1,Holidays)</f>
        <v>37188</v>
      </c>
      <c r="H7" s="20" t="n">
        <f aca="false">WORKDAY(G7,1,Holidays)</f>
        <v>37189</v>
      </c>
      <c r="I7" s="20" t="n">
        <f aca="false">WORKDAY(H7,1,Holidays)</f>
        <v>37190</v>
      </c>
      <c r="J7" s="20" t="n">
        <f aca="false">WORKDAY(I7,1,Holidays)</f>
        <v>37193</v>
      </c>
      <c r="K7" s="20" t="n">
        <f aca="false">WORKDAY(J7,1,Holidays)</f>
        <v>37194</v>
      </c>
      <c r="L7" s="20" t="n">
        <f aca="false">WORKDAY(K7,1,Holidays)</f>
        <v>37195</v>
      </c>
      <c r="M7" s="20" t="n">
        <f aca="false">WORKDAY(L7,1,Holidays)</f>
        <v>37196</v>
      </c>
      <c r="N7" s="20" t="n">
        <f aca="false">WORKDAY(M7,1,Holidays)</f>
        <v>37197</v>
      </c>
      <c r="O7" s="20" t="n">
        <f aca="false">WORKDAY(N7,1,Holidays)</f>
        <v>37200</v>
      </c>
      <c r="P7" s="20" t="n">
        <f aca="false">WORKDAY(O7,1,Holidays)</f>
        <v>37201</v>
      </c>
      <c r="Q7" s="20" t="n">
        <f aca="false">WORKDAY(P7,1,Holidays)</f>
        <v>37202</v>
      </c>
      <c r="R7" s="20" t="n">
        <f aca="false">WORKDAY(Q7,1,Holidays)</f>
        <v>37203</v>
      </c>
      <c r="S7" s="20" t="n">
        <f aca="false">WORKDAY(R7,1,Holidays)</f>
        <v>37204</v>
      </c>
      <c r="T7" s="20" t="n">
        <f aca="false">WORKDAY(S7,1,Holidays)</f>
        <v>37207</v>
      </c>
      <c r="U7" s="20" t="n">
        <f aca="false">WORKDAY(T7,1,Holidays)</f>
        <v>37208</v>
      </c>
      <c r="V7" s="20" t="n">
        <f aca="false">WORKDAY(U7,1,Holidays)</f>
        <v>37209</v>
      </c>
      <c r="W7" s="20" t="n">
        <f aca="false">WORKDAY(V7,1,Holidays)</f>
        <v>37210</v>
      </c>
      <c r="X7" s="20" t="n">
        <f aca="false">WORKDAY(W7,1,Holidays)</f>
        <v>37211</v>
      </c>
      <c r="Y7" s="20" t="n">
        <f aca="false">WORKDAY(X7,1,Holidays)</f>
        <v>37214</v>
      </c>
      <c r="Z7" s="20" t="n">
        <f aca="false">WORKDAY(Y7,1,Holidays)</f>
        <v>37215</v>
      </c>
      <c r="AA7" s="20" t="n">
        <f aca="false">WORKDAY(Z7,1,Holidays)</f>
        <v>37216</v>
      </c>
      <c r="AB7" s="20" t="n">
        <f aca="false">WORKDAY(AA7,1,Holidays)</f>
        <v>37218</v>
      </c>
      <c r="AC7" s="20"/>
    </row>
    <row r="8" customFormat="false" ht="22.5" hidden="false" customHeight="true" outlineLevel="0" collapsed="false">
      <c r="A8" s="21" t="s">
        <v>25</v>
      </c>
      <c r="B8" s="22" t="n">
        <f aca="false">B7</f>
        <v>37181</v>
      </c>
      <c r="C8" s="22" t="n">
        <f aca="false">C7</f>
        <v>37182</v>
      </c>
      <c r="D8" s="22" t="n">
        <f aca="false">D7</f>
        <v>37183</v>
      </c>
      <c r="E8" s="22" t="n">
        <f aca="false">E7</f>
        <v>37186</v>
      </c>
      <c r="F8" s="22" t="n">
        <f aca="false">F7</f>
        <v>37187</v>
      </c>
      <c r="G8" s="22" t="n">
        <f aca="false">G7</f>
        <v>37188</v>
      </c>
      <c r="H8" s="22" t="n">
        <f aca="false">H7</f>
        <v>37189</v>
      </c>
      <c r="I8" s="22" t="n">
        <f aca="false">I7</f>
        <v>37190</v>
      </c>
      <c r="J8" s="22" t="n">
        <f aca="false">J7</f>
        <v>37193</v>
      </c>
      <c r="K8" s="22" t="n">
        <f aca="false">K7</f>
        <v>37194</v>
      </c>
      <c r="L8" s="22" t="n">
        <f aca="false">L7</f>
        <v>37195</v>
      </c>
      <c r="M8" s="22" t="n">
        <f aca="false">M7</f>
        <v>37196</v>
      </c>
      <c r="N8" s="22" t="n">
        <f aca="false">N7</f>
        <v>37197</v>
      </c>
      <c r="O8" s="22" t="n">
        <f aca="false">O7</f>
        <v>37200</v>
      </c>
      <c r="P8" s="22" t="n">
        <f aca="false">P7</f>
        <v>37201</v>
      </c>
      <c r="Q8" s="22" t="n">
        <f aca="false">Q7</f>
        <v>37202</v>
      </c>
      <c r="R8" s="22" t="n">
        <f aca="false">R7</f>
        <v>37203</v>
      </c>
      <c r="S8" s="22" t="n">
        <f aca="false">S7</f>
        <v>37204</v>
      </c>
      <c r="T8" s="22" t="n">
        <f aca="false">T7</f>
        <v>37207</v>
      </c>
      <c r="U8" s="22" t="n">
        <f aca="false">U7</f>
        <v>37208</v>
      </c>
      <c r="V8" s="22" t="n">
        <f aca="false">V7</f>
        <v>37209</v>
      </c>
      <c r="W8" s="22" t="n">
        <f aca="false">W7</f>
        <v>37210</v>
      </c>
      <c r="X8" s="22" t="n">
        <f aca="false">X7</f>
        <v>37211</v>
      </c>
      <c r="Y8" s="22" t="n">
        <f aca="false">Y7</f>
        <v>37214</v>
      </c>
      <c r="Z8" s="22" t="n">
        <f aca="false">Z7</f>
        <v>37215</v>
      </c>
      <c r="AA8" s="22" t="n">
        <f aca="false">AA7</f>
        <v>37216</v>
      </c>
      <c r="AB8" s="22" t="n">
        <f aca="false">AB7</f>
        <v>37218</v>
      </c>
      <c r="AC8" s="23" t="s">
        <v>26</v>
      </c>
      <c r="AD8" s="24" t="e">
        <f aca="false">'[2]'!AF8</f>
        <v>#N/A</v>
      </c>
      <c r="AE8" s="24"/>
      <c r="AF8" s="25"/>
      <c r="AG8" s="25" t="n">
        <v>37154</v>
      </c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  <c r="HF8" s="25"/>
      <c r="HG8" s="25"/>
      <c r="HH8" s="25"/>
      <c r="HI8" s="25"/>
      <c r="HJ8" s="25"/>
      <c r="HK8" s="25"/>
      <c r="HL8" s="25"/>
      <c r="HM8" s="25"/>
      <c r="HN8" s="25"/>
      <c r="HO8" s="25"/>
      <c r="HP8" s="25"/>
      <c r="HQ8" s="25"/>
      <c r="HR8" s="25"/>
      <c r="HS8" s="25"/>
      <c r="HT8" s="25"/>
      <c r="HU8" s="25"/>
      <c r="HV8" s="25"/>
      <c r="HW8" s="25"/>
      <c r="HX8" s="25"/>
      <c r="HY8" s="25"/>
      <c r="HZ8" s="25"/>
      <c r="IA8" s="25"/>
      <c r="IB8" s="25"/>
      <c r="IC8" s="25"/>
      <c r="ID8" s="25"/>
      <c r="IE8" s="25"/>
      <c r="IF8" s="25"/>
      <c r="IG8" s="25"/>
      <c r="IH8" s="25"/>
      <c r="II8" s="25"/>
      <c r="IJ8" s="25"/>
      <c r="IK8" s="25"/>
      <c r="IL8" s="25"/>
      <c r="IM8" s="25"/>
      <c r="IN8" s="25"/>
      <c r="IO8" s="25"/>
      <c r="IP8" s="25"/>
      <c r="IQ8" s="25"/>
      <c r="IR8" s="25"/>
      <c r="IS8" s="25"/>
      <c r="IT8" s="25"/>
      <c r="IU8" s="25"/>
      <c r="IV8" s="25"/>
      <c r="IW8" s="25"/>
    </row>
    <row r="9" customFormat="false" ht="14.1" hidden="true" customHeight="true" outlineLevel="0" collapsed="false">
      <c r="A9" s="26" t="s">
        <v>13</v>
      </c>
      <c r="B9" s="27" t="n">
        <f aca="false">VLOOKUP(B$8,'Curve Summary'!$A$7:$AG$54,4)</f>
        <v>22.75</v>
      </c>
      <c r="C9" s="28" t="n">
        <f aca="false">VLOOKUP(C$8,'Curve Summary'!$A$7:$AG$54,4)</f>
        <v>24</v>
      </c>
      <c r="D9" s="28" t="n">
        <f aca="false">VLOOKUP(D$8,'Curve Summary'!$A$7:$AG$54,4)</f>
        <v>24</v>
      </c>
      <c r="E9" s="28" t="n">
        <f aca="false">VLOOKUP(E$8,'Curve Summary'!$A$7:$AG$54,4)</f>
        <v>24</v>
      </c>
      <c r="F9" s="28" t="n">
        <f aca="false">VLOOKUP(F$8,'Curve Summary'!$A$7:$AG$54,4)</f>
        <v>24</v>
      </c>
      <c r="G9" s="28" t="n">
        <f aca="false">VLOOKUP(G$8,'Curve Summary'!$A$7:$AG$54,4)</f>
        <v>24</v>
      </c>
      <c r="H9" s="28" t="n">
        <f aca="false">VLOOKUP(H$8,'Curve Summary'!$A$7:$AG$54,4)</f>
        <v>24</v>
      </c>
      <c r="I9" s="28" t="n">
        <f aca="false">VLOOKUP(I$8,'Curve Summary'!$A$7:$AG$54,4)</f>
        <v>24</v>
      </c>
      <c r="J9" s="28" t="n">
        <f aca="false">VLOOKUP(J$8,'Curve Summary'!$A$7:$AG$54,4)</f>
        <v>24</v>
      </c>
      <c r="K9" s="28" t="n">
        <f aca="false">VLOOKUP(K$8,'Curve Summary'!$A$7:$AG$54,4)</f>
        <v>24</v>
      </c>
      <c r="L9" s="28" t="n">
        <f aca="false">VLOOKUP(L$8,'Curve Summary'!$A$7:$AG$54,4)</f>
        <v>24</v>
      </c>
      <c r="M9" s="28" t="n">
        <f aca="false">VLOOKUP(M$8,'Curve Summary'!$A$7:$AG$54,4)</f>
        <v>28</v>
      </c>
      <c r="N9" s="28" t="n">
        <f aca="false">VLOOKUP(N$8,'Curve Summary'!$A$7:$AG$54,4)</f>
        <v>28</v>
      </c>
      <c r="O9" s="28" t="n">
        <f aca="false">VLOOKUP(O$8,'Curve Summary'!$A$7:$AG$54,4)</f>
        <v>28</v>
      </c>
      <c r="P9" s="28" t="n">
        <f aca="false">VLOOKUP(P$8,'Curve Summary'!$A$7:$AG$54,4)</f>
        <v>28</v>
      </c>
      <c r="Q9" s="28" t="n">
        <f aca="false">VLOOKUP(Q$8,'Curve Summary'!$A$7:$AG$54,4)</f>
        <v>28</v>
      </c>
      <c r="R9" s="28" t="n">
        <f aca="false">VLOOKUP(R$8,'Curve Summary'!$A$7:$AG$54,4)</f>
        <v>28</v>
      </c>
      <c r="S9" s="28" t="n">
        <f aca="false">VLOOKUP(S$8,'Curve Summary'!$A$7:$AG$54,4)</f>
        <v>28</v>
      </c>
      <c r="T9" s="28" t="n">
        <f aca="false">VLOOKUP(T$8,'Curve Summary'!$A$7:$AG$54,4)</f>
        <v>28</v>
      </c>
      <c r="U9" s="28" t="n">
        <f aca="false">VLOOKUP(U$8,'Curve Summary'!$A$7:$AG$54,4)</f>
        <v>28</v>
      </c>
      <c r="V9" s="28" t="n">
        <f aca="false">VLOOKUP(V$8,'Curve Summary'!$A$7:$AG$54,4)</f>
        <v>28</v>
      </c>
      <c r="W9" s="29" t="n">
        <f aca="false">VLOOKUP(W$8,'Curve Summary'!$A$7:$AG$54,4)</f>
        <v>28</v>
      </c>
      <c r="X9" s="28" t="n">
        <f aca="false">VLOOKUP(X$8,'Curve Summary'!$A$7:$AG$54,4)</f>
        <v>28</v>
      </c>
      <c r="Y9" s="28" t="n">
        <f aca="false">VLOOKUP(Y$8,'Curve Summary'!$A$7:$AG$54,4)</f>
        <v>28</v>
      </c>
      <c r="Z9" s="28" t="n">
        <f aca="false">VLOOKUP(Z$8,'Curve Summary'!$A$7:$AG$54,4)</f>
        <v>28</v>
      </c>
      <c r="AA9" s="28" t="n">
        <f aca="false">VLOOKUP(AA$8,'Curve Summary'!$A$7:$AG$54,4)</f>
        <v>28</v>
      </c>
      <c r="AB9" s="29" t="n">
        <f aca="false">VLOOKUP(AB$8,'Curve Summary'!$A$7:$AG$54,4)</f>
        <v>28</v>
      </c>
      <c r="AC9" s="30" t="n">
        <f aca="false">AVERAGE(B9)</f>
        <v>22.75</v>
      </c>
      <c r="AD9" s="29" t="n">
        <v>14.3699998855591</v>
      </c>
      <c r="AE9" s="31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1"/>
      <c r="AS9" s="31"/>
      <c r="AT9" s="31"/>
      <c r="AU9" s="31"/>
      <c r="AV9" s="31"/>
      <c r="AW9" s="31"/>
      <c r="AX9" s="31"/>
      <c r="AY9" s="31"/>
      <c r="AZ9" s="31" t="n">
        <v>22.75</v>
      </c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2"/>
      <c r="BX9" s="32"/>
      <c r="BY9" s="32"/>
      <c r="BZ9" s="32"/>
      <c r="CA9" s="32"/>
      <c r="CB9" s="32"/>
      <c r="CC9" s="32"/>
      <c r="CD9" s="32"/>
      <c r="CE9" s="32"/>
      <c r="CF9" s="32"/>
      <c r="CG9" s="32"/>
      <c r="CH9" s="32"/>
      <c r="CI9" s="32"/>
      <c r="CJ9" s="32"/>
      <c r="CK9" s="32"/>
      <c r="CL9" s="32"/>
      <c r="CM9" s="32"/>
      <c r="CN9" s="32"/>
      <c r="CO9" s="32"/>
      <c r="CP9" s="32"/>
      <c r="CQ9" s="32"/>
      <c r="CR9" s="32"/>
      <c r="CS9" s="32"/>
      <c r="CT9" s="32"/>
      <c r="CU9" s="32"/>
      <c r="CV9" s="32"/>
      <c r="CW9" s="32"/>
      <c r="CX9" s="32"/>
      <c r="CY9" s="32"/>
      <c r="CZ9" s="32"/>
      <c r="DA9" s="32"/>
      <c r="DB9" s="32"/>
      <c r="DC9" s="32"/>
      <c r="DD9" s="32"/>
      <c r="DE9" s="32"/>
      <c r="DF9" s="32"/>
      <c r="DG9" s="32"/>
      <c r="DH9" s="32"/>
      <c r="DI9" s="32"/>
      <c r="DJ9" s="32"/>
      <c r="DK9" s="32"/>
      <c r="DL9" s="32"/>
      <c r="DM9" s="32"/>
      <c r="DN9" s="32"/>
      <c r="DO9" s="32"/>
      <c r="DP9" s="32"/>
      <c r="DQ9" s="32"/>
      <c r="DR9" s="32"/>
      <c r="DS9" s="32"/>
      <c r="DT9" s="32"/>
      <c r="DU9" s="32"/>
      <c r="DV9" s="32"/>
      <c r="DW9" s="32"/>
      <c r="DX9" s="32"/>
      <c r="DY9" s="32"/>
      <c r="DZ9" s="32"/>
      <c r="EA9" s="32"/>
      <c r="EB9" s="32"/>
      <c r="EC9" s="32"/>
      <c r="ED9" s="32"/>
      <c r="EE9" s="32"/>
      <c r="EF9" s="32"/>
      <c r="EG9" s="32"/>
      <c r="EH9" s="32"/>
      <c r="EI9" s="32"/>
      <c r="EJ9" s="32"/>
      <c r="EK9" s="32"/>
      <c r="EL9" s="32"/>
      <c r="EM9" s="32"/>
      <c r="EN9" s="32"/>
      <c r="EO9" s="32"/>
      <c r="EP9" s="32"/>
      <c r="EQ9" s="32"/>
      <c r="ER9" s="32"/>
      <c r="ES9" s="32"/>
      <c r="ET9" s="32"/>
      <c r="EU9" s="32"/>
      <c r="EV9" s="32"/>
      <c r="EW9" s="32"/>
      <c r="EX9" s="32"/>
      <c r="EY9" s="32"/>
      <c r="EZ9" s="32"/>
      <c r="FA9" s="32"/>
      <c r="FB9" s="32"/>
      <c r="FC9" s="32"/>
      <c r="FD9" s="32"/>
      <c r="FE9" s="32"/>
      <c r="FF9" s="32"/>
      <c r="FG9" s="32"/>
      <c r="FH9" s="32"/>
      <c r="FI9" s="32"/>
      <c r="FJ9" s="32"/>
      <c r="FK9" s="32"/>
      <c r="FL9" s="32"/>
      <c r="FM9" s="32"/>
      <c r="FN9" s="32"/>
      <c r="FO9" s="32"/>
      <c r="FP9" s="32"/>
      <c r="FQ9" s="32"/>
      <c r="FR9" s="32"/>
      <c r="FS9" s="32"/>
      <c r="FT9" s="32"/>
      <c r="FU9" s="32"/>
      <c r="FV9" s="32"/>
      <c r="FW9" s="32"/>
      <c r="FX9" s="32"/>
      <c r="FY9" s="32"/>
      <c r="FZ9" s="32"/>
      <c r="GA9" s="32"/>
      <c r="GB9" s="32"/>
      <c r="GC9" s="32"/>
      <c r="GD9" s="32"/>
      <c r="GE9" s="32"/>
      <c r="GF9" s="32"/>
      <c r="GG9" s="32"/>
      <c r="GH9" s="32"/>
      <c r="GI9" s="32"/>
      <c r="GJ9" s="32"/>
      <c r="GK9" s="32"/>
      <c r="GL9" s="32"/>
      <c r="GM9" s="32"/>
      <c r="GN9" s="32"/>
      <c r="GO9" s="32"/>
      <c r="GP9" s="32"/>
      <c r="GQ9" s="32"/>
      <c r="GR9" s="32"/>
      <c r="GS9" s="32"/>
      <c r="GT9" s="32"/>
      <c r="GU9" s="32"/>
      <c r="GV9" s="32"/>
      <c r="GW9" s="32"/>
      <c r="GX9" s="32"/>
      <c r="GY9" s="32"/>
      <c r="GZ9" s="32"/>
      <c r="HA9" s="32"/>
      <c r="HB9" s="32"/>
      <c r="HC9" s="32"/>
      <c r="HD9" s="32"/>
      <c r="HE9" s="32"/>
      <c r="HF9" s="32"/>
      <c r="HG9" s="32"/>
      <c r="HH9" s="32"/>
      <c r="HI9" s="32"/>
      <c r="HJ9" s="32"/>
      <c r="HK9" s="32"/>
      <c r="HL9" s="32"/>
      <c r="HM9" s="32"/>
      <c r="HN9" s="32"/>
      <c r="HO9" s="32"/>
      <c r="HP9" s="32"/>
      <c r="HQ9" s="32"/>
      <c r="HR9" s="32"/>
      <c r="HS9" s="32"/>
      <c r="HT9" s="32"/>
      <c r="HU9" s="32"/>
      <c r="HV9" s="32"/>
      <c r="HW9" s="32"/>
      <c r="HX9" s="32"/>
      <c r="HY9" s="32"/>
      <c r="HZ9" s="32"/>
      <c r="IA9" s="32"/>
      <c r="IB9" s="32"/>
      <c r="IC9" s="32"/>
      <c r="ID9" s="32"/>
      <c r="IE9" s="32"/>
      <c r="IF9" s="32"/>
      <c r="IG9" s="32"/>
      <c r="IH9" s="32"/>
      <c r="II9" s="32"/>
      <c r="IJ9" s="32"/>
      <c r="IK9" s="32"/>
      <c r="IL9" s="32"/>
      <c r="IM9" s="32"/>
      <c r="IN9" s="32"/>
      <c r="IO9" s="32"/>
      <c r="IP9" s="32"/>
      <c r="IQ9" s="32"/>
      <c r="IR9" s="32"/>
      <c r="IS9" s="32"/>
      <c r="IT9" s="32"/>
      <c r="IU9" s="32"/>
      <c r="IV9" s="32"/>
      <c r="IW9" s="32"/>
    </row>
    <row r="10" customFormat="false" ht="14.1" hidden="true" customHeight="true" outlineLevel="0" collapsed="false">
      <c r="A10" s="33" t="s">
        <v>12</v>
      </c>
      <c r="B10" s="34" t="n">
        <f aca="false">VLOOKUP(B$8,'Curve Summary'!$A$7:$AG$54,3)</f>
        <v>25.25</v>
      </c>
      <c r="C10" s="31" t="n">
        <f aca="false">VLOOKUP(C$8,'Curve Summary'!$A$7:$AG$54,3)</f>
        <v>27</v>
      </c>
      <c r="D10" s="31" t="n">
        <f aca="false">VLOOKUP(D$8,'Curve Summary'!$A$7:$AG$54,3)</f>
        <v>27</v>
      </c>
      <c r="E10" s="31" t="n">
        <f aca="false">VLOOKUP(E$8,'Curve Summary'!$A$7:$AG$54,3)</f>
        <v>27</v>
      </c>
      <c r="F10" s="31" t="n">
        <f aca="false">VLOOKUP(F$8,'Curve Summary'!$A$7:$AG$54,3)</f>
        <v>27</v>
      </c>
      <c r="G10" s="31" t="n">
        <f aca="false">VLOOKUP(G$8,'Curve Summary'!$A$7:$AG$54,3)</f>
        <v>27</v>
      </c>
      <c r="H10" s="31" t="n">
        <f aca="false">VLOOKUP(H$8,'Curve Summary'!$A$7:$AG$54,3)</f>
        <v>27</v>
      </c>
      <c r="I10" s="31" t="n">
        <f aca="false">VLOOKUP(I$8,'Curve Summary'!$A$7:$AG$54,3)</f>
        <v>27</v>
      </c>
      <c r="J10" s="31" t="n">
        <f aca="false">VLOOKUP(J$8,'Curve Summary'!$A$7:$AG$54,3)</f>
        <v>27</v>
      </c>
      <c r="K10" s="31" t="n">
        <f aca="false">VLOOKUP(K$8,'Curve Summary'!$A$7:$AG$54,3)</f>
        <v>27</v>
      </c>
      <c r="L10" s="31" t="n">
        <f aca="false">VLOOKUP(L$8,'Curve Summary'!$A$7:$AG$54,3)</f>
        <v>27</v>
      </c>
      <c r="M10" s="31" t="n">
        <f aca="false">VLOOKUP(M$8,'Curve Summary'!$A$7:$AG$54,3)</f>
        <v>28.75</v>
      </c>
      <c r="N10" s="31" t="n">
        <f aca="false">VLOOKUP(N$8,'Curve Summary'!$A$7:$AG$54,3)</f>
        <v>28.75</v>
      </c>
      <c r="O10" s="31" t="n">
        <f aca="false">VLOOKUP(O$8,'Curve Summary'!$A$7:$AG$54,3)</f>
        <v>28.75</v>
      </c>
      <c r="P10" s="31" t="n">
        <f aca="false">VLOOKUP(P$8,'Curve Summary'!$A$7:$AG$54,3)</f>
        <v>28.75</v>
      </c>
      <c r="Q10" s="31" t="n">
        <f aca="false">VLOOKUP(Q$8,'Curve Summary'!$A$7:$AG$54,3)</f>
        <v>28.75</v>
      </c>
      <c r="R10" s="31" t="n">
        <f aca="false">VLOOKUP(R$8,'Curve Summary'!$A$7:$AG$54,3)</f>
        <v>28.75</v>
      </c>
      <c r="S10" s="31" t="n">
        <f aca="false">VLOOKUP(S$8,'Curve Summary'!$A$7:$AG$54,3)</f>
        <v>28.75</v>
      </c>
      <c r="T10" s="31" t="n">
        <f aca="false">VLOOKUP(T$8,'Curve Summary'!$A$7:$AG$54,3)</f>
        <v>28.75</v>
      </c>
      <c r="U10" s="31" t="n">
        <f aca="false">VLOOKUP(U$8,'Curve Summary'!$A$7:$AG$54,3)</f>
        <v>28.75</v>
      </c>
      <c r="V10" s="31" t="n">
        <f aca="false">VLOOKUP(V$8,'Curve Summary'!$A$7:$AG$54,3)</f>
        <v>28.75</v>
      </c>
      <c r="W10" s="35" t="n">
        <f aca="false">VLOOKUP(W$8,'Curve Summary'!$A$7:$AG$54,3)</f>
        <v>28.75</v>
      </c>
      <c r="X10" s="31" t="n">
        <f aca="false">VLOOKUP(X$8,'Curve Summary'!$A$7:$AG$54,3)</f>
        <v>28.75</v>
      </c>
      <c r="Y10" s="31" t="n">
        <f aca="false">VLOOKUP(Y$8,'Curve Summary'!$A$7:$AG$54,3)</f>
        <v>28.75</v>
      </c>
      <c r="Z10" s="31" t="n">
        <f aca="false">VLOOKUP(Z$8,'Curve Summary'!$A$7:$AG$54,3)</f>
        <v>28.75</v>
      </c>
      <c r="AA10" s="31" t="n">
        <f aca="false">VLOOKUP(AA$8,'Curve Summary'!$A$7:$AG$54,3)</f>
        <v>28.75</v>
      </c>
      <c r="AB10" s="35" t="n">
        <f aca="false">VLOOKUP(AB$8,'Curve Summary'!$A$7:$AG$54,3)</f>
        <v>28.75</v>
      </c>
      <c r="AC10" s="36" t="n">
        <f aca="false">AVERAGE(B10)</f>
        <v>25.25</v>
      </c>
      <c r="AD10" s="35" t="n">
        <v>7.46000003814697</v>
      </c>
      <c r="AE10" s="31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1"/>
      <c r="AS10" s="31"/>
      <c r="AT10" s="31"/>
      <c r="AU10" s="31"/>
      <c r="AV10" s="31"/>
      <c r="AW10" s="31"/>
      <c r="AX10" s="31"/>
      <c r="AY10" s="31"/>
      <c r="AZ10" s="31" t="n">
        <v>25.25</v>
      </c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2"/>
      <c r="BX10" s="32"/>
      <c r="BY10" s="32"/>
      <c r="BZ10" s="32"/>
      <c r="CA10" s="32"/>
      <c r="CB10" s="32"/>
      <c r="CC10" s="32"/>
      <c r="CD10" s="32"/>
      <c r="CE10" s="32"/>
      <c r="CF10" s="32"/>
      <c r="CG10" s="32"/>
      <c r="CH10" s="32"/>
      <c r="CI10" s="32"/>
      <c r="CJ10" s="32"/>
      <c r="CK10" s="32"/>
      <c r="CL10" s="32"/>
      <c r="CM10" s="32"/>
      <c r="CN10" s="32"/>
      <c r="CO10" s="32"/>
      <c r="CP10" s="32"/>
      <c r="CQ10" s="32"/>
      <c r="CR10" s="32"/>
      <c r="CS10" s="32"/>
      <c r="CT10" s="32"/>
      <c r="CU10" s="32"/>
      <c r="CV10" s="32"/>
      <c r="CW10" s="32"/>
      <c r="CX10" s="32"/>
      <c r="CY10" s="32"/>
      <c r="CZ10" s="32"/>
      <c r="DA10" s="32"/>
      <c r="DB10" s="32"/>
      <c r="DC10" s="32"/>
      <c r="DD10" s="32"/>
      <c r="DE10" s="32"/>
      <c r="DF10" s="32"/>
      <c r="DG10" s="32"/>
      <c r="DH10" s="32"/>
      <c r="DI10" s="32"/>
      <c r="DJ10" s="32"/>
      <c r="DK10" s="32"/>
      <c r="DL10" s="32"/>
      <c r="DM10" s="32"/>
      <c r="DN10" s="32"/>
      <c r="DO10" s="32"/>
      <c r="DP10" s="32"/>
      <c r="DQ10" s="32"/>
      <c r="DR10" s="32"/>
      <c r="DS10" s="32"/>
      <c r="DT10" s="32"/>
      <c r="DU10" s="32"/>
      <c r="DV10" s="32"/>
      <c r="DW10" s="32"/>
      <c r="DX10" s="32"/>
      <c r="DY10" s="32"/>
      <c r="DZ10" s="32"/>
      <c r="EA10" s="32"/>
      <c r="EB10" s="32"/>
      <c r="EC10" s="32"/>
      <c r="ED10" s="32"/>
      <c r="EE10" s="32"/>
      <c r="EF10" s="32"/>
      <c r="EG10" s="32"/>
      <c r="EH10" s="32"/>
      <c r="EI10" s="32"/>
      <c r="EJ10" s="32"/>
      <c r="EK10" s="32"/>
      <c r="EL10" s="32"/>
      <c r="EM10" s="32"/>
      <c r="EN10" s="32"/>
      <c r="EO10" s="32"/>
      <c r="EP10" s="32"/>
      <c r="EQ10" s="32"/>
      <c r="ER10" s="32"/>
      <c r="ES10" s="32"/>
      <c r="ET10" s="32"/>
      <c r="EU10" s="32"/>
      <c r="EV10" s="32"/>
      <c r="EW10" s="32"/>
      <c r="EX10" s="32"/>
      <c r="EY10" s="32"/>
      <c r="EZ10" s="32"/>
      <c r="FA10" s="32"/>
      <c r="FB10" s="32"/>
      <c r="FC10" s="32"/>
      <c r="FD10" s="32"/>
      <c r="FE10" s="32"/>
      <c r="FF10" s="32"/>
      <c r="FG10" s="32"/>
      <c r="FH10" s="32"/>
      <c r="FI10" s="32"/>
      <c r="FJ10" s="32"/>
      <c r="FK10" s="32"/>
      <c r="FL10" s="32"/>
      <c r="FM10" s="32"/>
      <c r="FN10" s="32"/>
      <c r="FO10" s="32"/>
      <c r="FP10" s="32"/>
      <c r="FQ10" s="32"/>
      <c r="FR10" s="32"/>
      <c r="FS10" s="32"/>
      <c r="FT10" s="32"/>
      <c r="FU10" s="32"/>
      <c r="FV10" s="32"/>
      <c r="FW10" s="32"/>
      <c r="FX10" s="32"/>
      <c r="FY10" s="32"/>
      <c r="FZ10" s="32"/>
      <c r="GA10" s="32"/>
      <c r="GB10" s="32"/>
      <c r="GC10" s="32"/>
      <c r="GD10" s="32"/>
      <c r="GE10" s="32"/>
      <c r="GF10" s="32"/>
      <c r="GG10" s="32"/>
      <c r="GH10" s="32"/>
      <c r="GI10" s="32"/>
      <c r="GJ10" s="32"/>
      <c r="GK10" s="32"/>
      <c r="GL10" s="32"/>
      <c r="GM10" s="32"/>
      <c r="GN10" s="32"/>
      <c r="GO10" s="32"/>
      <c r="GP10" s="32"/>
      <c r="GQ10" s="32"/>
      <c r="GR10" s="32"/>
      <c r="GS10" s="32"/>
      <c r="GT10" s="32"/>
      <c r="GU10" s="32"/>
      <c r="GV10" s="32"/>
      <c r="GW10" s="32"/>
      <c r="GX10" s="32"/>
      <c r="GY10" s="32"/>
      <c r="GZ10" s="32"/>
      <c r="HA10" s="32"/>
      <c r="HB10" s="32"/>
      <c r="HC10" s="32"/>
      <c r="HD10" s="32"/>
      <c r="HE10" s="32"/>
      <c r="HF10" s="32"/>
      <c r="HG10" s="32"/>
      <c r="HH10" s="32"/>
      <c r="HI10" s="32"/>
      <c r="HJ10" s="32"/>
      <c r="HK10" s="32"/>
      <c r="HL10" s="32"/>
      <c r="HM10" s="32"/>
      <c r="HN10" s="32"/>
      <c r="HO10" s="32"/>
      <c r="HP10" s="32"/>
      <c r="HQ10" s="32"/>
      <c r="HR10" s="32"/>
      <c r="HS10" s="32"/>
      <c r="HT10" s="32"/>
      <c r="HU10" s="32"/>
      <c r="HV10" s="32"/>
      <c r="HW10" s="32"/>
      <c r="HX10" s="32"/>
      <c r="HY10" s="32"/>
      <c r="HZ10" s="32"/>
      <c r="IA10" s="32"/>
      <c r="IB10" s="32"/>
      <c r="IC10" s="32"/>
      <c r="ID10" s="32"/>
      <c r="IE10" s="32"/>
      <c r="IF10" s="32"/>
      <c r="IG10" s="32"/>
      <c r="IH10" s="32"/>
      <c r="II10" s="32"/>
      <c r="IJ10" s="32"/>
      <c r="IK10" s="32"/>
      <c r="IL10" s="32"/>
      <c r="IM10" s="32"/>
      <c r="IN10" s="32"/>
      <c r="IO10" s="32"/>
      <c r="IP10" s="32"/>
      <c r="IQ10" s="32"/>
      <c r="IR10" s="32"/>
      <c r="IS10" s="32"/>
      <c r="IT10" s="32"/>
      <c r="IU10" s="32"/>
      <c r="IV10" s="32"/>
      <c r="IW10" s="32"/>
    </row>
    <row r="11" customFormat="false" ht="14.1" hidden="true" customHeight="true" outlineLevel="0" collapsed="false">
      <c r="A11" s="33" t="s">
        <v>14</v>
      </c>
      <c r="B11" s="34" t="n">
        <f aca="false">VLOOKUP(B$8,'Curve Summary'!$A$7:$AG$54,5)</f>
        <v>26.31</v>
      </c>
      <c r="C11" s="31" t="n">
        <f aca="false">VLOOKUP(C$8,'Curve Summary'!$A$7:$AG$54,5)</f>
        <v>27.25</v>
      </c>
      <c r="D11" s="31" t="n">
        <f aca="false">VLOOKUP(D$8,'Curve Summary'!$A$7:$AG$54,5)</f>
        <v>27.25</v>
      </c>
      <c r="E11" s="31" t="n">
        <f aca="false">VLOOKUP(E$8,'Curve Summary'!$A$7:$AG$54,5)</f>
        <v>27.25</v>
      </c>
      <c r="F11" s="31" t="n">
        <f aca="false">VLOOKUP(F$8,'Curve Summary'!$A$7:$AG$54,5)</f>
        <v>27.25</v>
      </c>
      <c r="G11" s="31" t="n">
        <f aca="false">VLOOKUP(G$8,'Curve Summary'!$A$7:$AG$54,5)</f>
        <v>27.25</v>
      </c>
      <c r="H11" s="31" t="n">
        <f aca="false">VLOOKUP(H$8,'Curve Summary'!$A$7:$AG$54,5)</f>
        <v>27.25</v>
      </c>
      <c r="I11" s="31" t="n">
        <f aca="false">VLOOKUP(I$8,'Curve Summary'!$A$7:$AG$54,5)</f>
        <v>27.25</v>
      </c>
      <c r="J11" s="31" t="n">
        <f aca="false">VLOOKUP(J$8,'Curve Summary'!$A$7:$AG$54,5)</f>
        <v>27.25</v>
      </c>
      <c r="K11" s="31" t="n">
        <f aca="false">VLOOKUP(K$8,'Curve Summary'!$A$7:$AG$54,5)</f>
        <v>27.25</v>
      </c>
      <c r="L11" s="31" t="n">
        <f aca="false">VLOOKUP(L$8,'Curve Summary'!$A$7:$AG$54,5)</f>
        <v>27.25</v>
      </c>
      <c r="M11" s="31" t="n">
        <f aca="false">VLOOKUP(M$8,'Curve Summary'!$A$7:$AG$54,5)</f>
        <v>29.25</v>
      </c>
      <c r="N11" s="31" t="n">
        <f aca="false">VLOOKUP(N$8,'Curve Summary'!$A$7:$AG$54,5)</f>
        <v>29.25</v>
      </c>
      <c r="O11" s="31" t="n">
        <f aca="false">VLOOKUP(O$8,'Curve Summary'!$A$7:$AG$54,5)</f>
        <v>29.25</v>
      </c>
      <c r="P11" s="31" t="n">
        <f aca="false">VLOOKUP(P$8,'Curve Summary'!$A$7:$AG$54,5)</f>
        <v>29.25</v>
      </c>
      <c r="Q11" s="31" t="n">
        <f aca="false">VLOOKUP(Q$8,'Curve Summary'!$A$7:$AG$54,5)</f>
        <v>29.25</v>
      </c>
      <c r="R11" s="31" t="n">
        <f aca="false">VLOOKUP(R$8,'Curve Summary'!$A$7:$AG$54,5)</f>
        <v>29.25</v>
      </c>
      <c r="S11" s="31" t="n">
        <f aca="false">VLOOKUP(S$8,'Curve Summary'!$A$7:$AG$54,5)</f>
        <v>29.25</v>
      </c>
      <c r="T11" s="31" t="n">
        <f aca="false">VLOOKUP(T$8,'Curve Summary'!$A$7:$AG$54,5)</f>
        <v>29.25</v>
      </c>
      <c r="U11" s="31" t="n">
        <f aca="false">VLOOKUP(U$8,'Curve Summary'!$A$7:$AG$54,5)</f>
        <v>29.25</v>
      </c>
      <c r="V11" s="31" t="n">
        <f aca="false">VLOOKUP(V$8,'Curve Summary'!$A$7:$AG$54,5)</f>
        <v>29.25</v>
      </c>
      <c r="W11" s="35" t="n">
        <f aca="false">VLOOKUP(W$8,'Curve Summary'!$A$7:$AG$54,5)</f>
        <v>29.25</v>
      </c>
      <c r="X11" s="31" t="n">
        <f aca="false">VLOOKUP(X$8,'Curve Summary'!$A$7:$AG$54,5)</f>
        <v>29.25</v>
      </c>
      <c r="Y11" s="31" t="n">
        <f aca="false">VLOOKUP(Y$8,'Curve Summary'!$A$7:$AG$54,5)</f>
        <v>29.25</v>
      </c>
      <c r="Z11" s="31" t="n">
        <f aca="false">VLOOKUP(Z$8,'Curve Summary'!$A$7:$AG$54,5)</f>
        <v>29.25</v>
      </c>
      <c r="AA11" s="31" t="n">
        <f aca="false">VLOOKUP(AA$8,'Curve Summary'!$A$7:$AG$54,5)</f>
        <v>29.25</v>
      </c>
      <c r="AB11" s="35" t="n">
        <f aca="false">VLOOKUP(AB$8,'Curve Summary'!$A$7:$AG$54,5)</f>
        <v>29.25</v>
      </c>
      <c r="AC11" s="36" t="n">
        <f aca="false">AVERAGE(B11)</f>
        <v>26.31</v>
      </c>
      <c r="AD11" s="35"/>
      <c r="AE11" s="31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1"/>
      <c r="AS11" s="31"/>
      <c r="AT11" s="31"/>
      <c r="AU11" s="31"/>
      <c r="AV11" s="31"/>
      <c r="AW11" s="31"/>
      <c r="AX11" s="31"/>
      <c r="AY11" s="31"/>
      <c r="AZ11" s="31" t="n">
        <v>26.31</v>
      </c>
      <c r="BA11" s="31"/>
      <c r="BB11" s="31"/>
      <c r="BC11" s="31"/>
      <c r="BD11" s="31"/>
      <c r="BE11" s="31"/>
      <c r="BF11" s="31"/>
      <c r="BG11" s="31"/>
      <c r="BH11" s="31"/>
      <c r="BI11" s="31"/>
      <c r="BJ11" s="31"/>
      <c r="BK11" s="31"/>
      <c r="BL11" s="31"/>
      <c r="BM11" s="31"/>
      <c r="BN11" s="31"/>
      <c r="BO11" s="31"/>
      <c r="BP11" s="31"/>
      <c r="BQ11" s="31"/>
      <c r="BR11" s="31"/>
      <c r="BS11" s="31"/>
      <c r="BT11" s="31"/>
      <c r="BU11" s="31"/>
      <c r="BV11" s="31"/>
      <c r="BW11" s="32"/>
      <c r="BX11" s="32"/>
      <c r="BY11" s="32"/>
      <c r="BZ11" s="32"/>
      <c r="CA11" s="32"/>
      <c r="CB11" s="32"/>
      <c r="CC11" s="32"/>
      <c r="CD11" s="32"/>
      <c r="CE11" s="32"/>
      <c r="CF11" s="32"/>
      <c r="CG11" s="32"/>
      <c r="CH11" s="32"/>
      <c r="CI11" s="32"/>
      <c r="CJ11" s="32"/>
      <c r="CK11" s="32"/>
      <c r="CL11" s="32"/>
      <c r="CM11" s="32"/>
      <c r="CN11" s="32"/>
      <c r="CO11" s="32"/>
      <c r="CP11" s="32"/>
      <c r="CQ11" s="32"/>
      <c r="CR11" s="32"/>
      <c r="CS11" s="32"/>
      <c r="CT11" s="32"/>
      <c r="CU11" s="32"/>
      <c r="CV11" s="32"/>
      <c r="CW11" s="32"/>
      <c r="CX11" s="32"/>
      <c r="CY11" s="32"/>
      <c r="CZ11" s="32"/>
      <c r="DA11" s="32"/>
      <c r="DB11" s="32"/>
      <c r="DC11" s="32"/>
      <c r="DD11" s="32"/>
      <c r="DE11" s="32"/>
      <c r="DF11" s="32"/>
      <c r="DG11" s="32"/>
      <c r="DH11" s="32"/>
      <c r="DI11" s="32"/>
      <c r="DJ11" s="32"/>
      <c r="DK11" s="32"/>
      <c r="DL11" s="32"/>
      <c r="DM11" s="32"/>
      <c r="DN11" s="32"/>
      <c r="DO11" s="32"/>
      <c r="DP11" s="32"/>
      <c r="DQ11" s="32"/>
      <c r="DR11" s="32"/>
      <c r="DS11" s="32"/>
      <c r="DT11" s="32"/>
      <c r="DU11" s="32"/>
      <c r="DV11" s="32"/>
      <c r="DW11" s="32"/>
      <c r="DX11" s="32"/>
      <c r="DY11" s="32"/>
      <c r="DZ11" s="32"/>
      <c r="EA11" s="32"/>
      <c r="EB11" s="32"/>
      <c r="EC11" s="32"/>
      <c r="ED11" s="32"/>
      <c r="EE11" s="32"/>
      <c r="EF11" s="32"/>
      <c r="EG11" s="32"/>
      <c r="EH11" s="32"/>
      <c r="EI11" s="32"/>
      <c r="EJ11" s="32"/>
      <c r="EK11" s="32"/>
      <c r="EL11" s="32"/>
      <c r="EM11" s="32"/>
      <c r="EN11" s="32"/>
      <c r="EO11" s="32"/>
      <c r="EP11" s="32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  <c r="FL11" s="32"/>
      <c r="FM11" s="32"/>
      <c r="FN11" s="32"/>
      <c r="FO11" s="32"/>
      <c r="FP11" s="32"/>
      <c r="FQ11" s="32"/>
      <c r="FR11" s="32"/>
      <c r="FS11" s="32"/>
      <c r="FT11" s="32"/>
      <c r="FU11" s="32"/>
      <c r="FV11" s="32"/>
      <c r="FW11" s="32"/>
      <c r="FX11" s="32"/>
      <c r="FY11" s="32"/>
      <c r="FZ11" s="32"/>
      <c r="GA11" s="32"/>
      <c r="GB11" s="32"/>
      <c r="GC11" s="32"/>
      <c r="GD11" s="32"/>
      <c r="GE11" s="32"/>
      <c r="GF11" s="32"/>
      <c r="GG11" s="32"/>
      <c r="GH11" s="32"/>
      <c r="GI11" s="32"/>
      <c r="GJ11" s="32"/>
      <c r="GK11" s="32"/>
      <c r="GL11" s="32"/>
      <c r="GM11" s="32"/>
      <c r="GN11" s="32"/>
      <c r="GO11" s="32"/>
      <c r="GP11" s="32"/>
      <c r="GQ11" s="32"/>
      <c r="GR11" s="32"/>
      <c r="GS11" s="32"/>
      <c r="GT11" s="32"/>
      <c r="GU11" s="32"/>
      <c r="GV11" s="32"/>
      <c r="GW11" s="32"/>
      <c r="GX11" s="32"/>
      <c r="GY11" s="32"/>
      <c r="GZ11" s="32"/>
      <c r="HA11" s="32"/>
      <c r="HB11" s="32"/>
      <c r="HC11" s="32"/>
      <c r="HD11" s="32"/>
      <c r="HE11" s="32"/>
      <c r="HF11" s="32"/>
      <c r="HG11" s="32"/>
      <c r="HH11" s="32"/>
      <c r="HI11" s="32"/>
      <c r="HJ11" s="32"/>
      <c r="HK11" s="32"/>
      <c r="HL11" s="32"/>
      <c r="HM11" s="32"/>
      <c r="HN11" s="32"/>
      <c r="HO11" s="32"/>
      <c r="HP11" s="32"/>
      <c r="HQ11" s="32"/>
      <c r="HR11" s="32"/>
      <c r="HS11" s="32"/>
      <c r="HT11" s="32"/>
      <c r="HU11" s="32"/>
      <c r="HV11" s="32"/>
      <c r="HW11" s="32"/>
      <c r="HX11" s="32"/>
      <c r="HY11" s="32"/>
      <c r="HZ11" s="32"/>
      <c r="IA11" s="32"/>
      <c r="IB11" s="32"/>
      <c r="IC11" s="32"/>
      <c r="ID11" s="32"/>
      <c r="IE11" s="32"/>
      <c r="IF11" s="32"/>
      <c r="IG11" s="32"/>
      <c r="IH11" s="32"/>
      <c r="II11" s="32"/>
      <c r="IJ11" s="32"/>
      <c r="IK11" s="32"/>
      <c r="IL11" s="32"/>
      <c r="IM11" s="32"/>
      <c r="IN11" s="32"/>
      <c r="IO11" s="32"/>
      <c r="IP11" s="32"/>
      <c r="IQ11" s="32"/>
      <c r="IR11" s="32"/>
      <c r="IS11" s="32"/>
      <c r="IT11" s="32"/>
      <c r="IU11" s="32"/>
      <c r="IV11" s="32"/>
      <c r="IW11" s="32"/>
    </row>
    <row r="12" customFormat="false" ht="14.1" hidden="true" customHeight="true" outlineLevel="0" collapsed="false">
      <c r="A12" s="33" t="s">
        <v>17</v>
      </c>
      <c r="B12" s="34" t="n">
        <f aca="false">VLOOKUP(B$8,'Curve Summary'!$A$7:$AG$54,9)</f>
        <v>26.78</v>
      </c>
      <c r="C12" s="31" t="n">
        <f aca="false">VLOOKUP(C$8,'Curve Summary'!$A$7:$AG$54,9)</f>
        <v>27.1875</v>
      </c>
      <c r="D12" s="31" t="n">
        <f aca="false">VLOOKUP(D$8,'Curve Summary'!$A$7:$AG$54,9)</f>
        <v>27.1875</v>
      </c>
      <c r="E12" s="31" t="n">
        <f aca="false">VLOOKUP(E$8,'Curve Summary'!$A$7:$AG$54,9)</f>
        <v>27.1875</v>
      </c>
      <c r="F12" s="31" t="n">
        <f aca="false">VLOOKUP(F$8,'Curve Summary'!$A$7:$AG$54,9)</f>
        <v>27.1875</v>
      </c>
      <c r="G12" s="31" t="n">
        <f aca="false">VLOOKUP(G$8,'Curve Summary'!$A$7:$AG$54,9)</f>
        <v>27.1875</v>
      </c>
      <c r="H12" s="31" t="n">
        <f aca="false">VLOOKUP(H$8,'Curve Summary'!$A$7:$AG$54,9)</f>
        <v>27.1875</v>
      </c>
      <c r="I12" s="31" t="n">
        <f aca="false">VLOOKUP(I$8,'Curve Summary'!$A$7:$AG$54,9)</f>
        <v>27.1875</v>
      </c>
      <c r="J12" s="31" t="n">
        <f aca="false">VLOOKUP(J$8,'Curve Summary'!$A$7:$AG$54,9)</f>
        <v>27.1875</v>
      </c>
      <c r="K12" s="31" t="n">
        <f aca="false">VLOOKUP(K$8,'Curve Summary'!$A$7:$AG$54,9)</f>
        <v>27.1875</v>
      </c>
      <c r="L12" s="31" t="n">
        <f aca="false">VLOOKUP(L$8,'Curve Summary'!$A$7:$AG$54,9)</f>
        <v>27.1875</v>
      </c>
      <c r="M12" s="31" t="n">
        <f aca="false">VLOOKUP(M$8,'Curve Summary'!$A$7:$AG$54,9)</f>
        <v>24.9</v>
      </c>
      <c r="N12" s="31" t="n">
        <f aca="false">VLOOKUP(N$8,'Curve Summary'!$A$7:$AG$54,9)</f>
        <v>24.9</v>
      </c>
      <c r="O12" s="31" t="n">
        <f aca="false">VLOOKUP(O$8,'Curve Summary'!$A$7:$AG$54,9)</f>
        <v>20.1749992370605</v>
      </c>
      <c r="P12" s="31" t="n">
        <f aca="false">VLOOKUP(P$8,'Curve Summary'!$A$7:$AG$54,9)</f>
        <v>20.1749992370605</v>
      </c>
      <c r="Q12" s="31" t="n">
        <f aca="false">VLOOKUP(Q$8,'Curve Summary'!$A$7:$AG$54,9)</f>
        <v>20.1749992370605</v>
      </c>
      <c r="R12" s="31" t="n">
        <f aca="false">VLOOKUP(R$8,'Curve Summary'!$A$7:$AG$54,9)</f>
        <v>20.1749992370605</v>
      </c>
      <c r="S12" s="31" t="n">
        <f aca="false">VLOOKUP(S$8,'Curve Summary'!$A$7:$AG$54,9)</f>
        <v>20.1749992370605</v>
      </c>
      <c r="T12" s="31" t="n">
        <f aca="false">VLOOKUP(T$8,'Curve Summary'!$A$7:$AG$54,9)</f>
        <v>20.1749992370605</v>
      </c>
      <c r="U12" s="31" t="n">
        <f aca="false">VLOOKUP(U$8,'Curve Summary'!$A$7:$AG$54,9)</f>
        <v>20.1749992370605</v>
      </c>
      <c r="V12" s="31" t="n">
        <f aca="false">VLOOKUP(V$8,'Curve Summary'!$A$7:$AG$54,9)</f>
        <v>20.1749992370605</v>
      </c>
      <c r="W12" s="35" t="n">
        <f aca="false">VLOOKUP(W$8,'Curve Summary'!$A$7:$AG$54,9)</f>
        <v>20.1749992370605</v>
      </c>
      <c r="X12" s="31" t="n">
        <f aca="false">VLOOKUP(X$8,'Curve Summary'!$A$7:$AG$54,9)</f>
        <v>20.1749992370605</v>
      </c>
      <c r="Y12" s="31" t="n">
        <f aca="false">VLOOKUP(Y$8,'Curve Summary'!$A$7:$AG$54,9)</f>
        <v>20.1749992370605</v>
      </c>
      <c r="Z12" s="31" t="n">
        <f aca="false">VLOOKUP(Z$8,'Curve Summary'!$A$7:$AG$54,9)</f>
        <v>20.1749992370605</v>
      </c>
      <c r="AA12" s="31" t="n">
        <f aca="false">VLOOKUP(AA$8,'Curve Summary'!$A$7:$AG$54,9)</f>
        <v>20.1749992370605</v>
      </c>
      <c r="AB12" s="35" t="n">
        <f aca="false">VLOOKUP(AB$8,'Curve Summary'!$A$7:$AG$54,9)</f>
        <v>20.1749992370605</v>
      </c>
      <c r="AC12" s="36" t="n">
        <f aca="false">AVERAGE(B12)</f>
        <v>26.78</v>
      </c>
      <c r="AD12" s="35"/>
      <c r="AE12" s="31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1"/>
      <c r="AS12" s="31"/>
      <c r="AT12" s="31"/>
      <c r="AU12" s="31"/>
      <c r="AV12" s="31"/>
      <c r="AW12" s="31"/>
      <c r="AX12" s="31"/>
      <c r="AY12" s="31"/>
      <c r="AZ12" s="31" t="n">
        <v>26.78</v>
      </c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2"/>
      <c r="BX12" s="32"/>
      <c r="BY12" s="32"/>
      <c r="BZ12" s="32"/>
      <c r="CA12" s="32"/>
      <c r="CB12" s="32"/>
      <c r="CC12" s="32"/>
      <c r="CD12" s="32"/>
      <c r="CE12" s="32"/>
      <c r="CF12" s="32"/>
      <c r="CG12" s="32"/>
      <c r="CH12" s="32"/>
      <c r="CI12" s="32"/>
      <c r="CJ12" s="32"/>
      <c r="CK12" s="32"/>
      <c r="CL12" s="32"/>
      <c r="CM12" s="32"/>
      <c r="CN12" s="32"/>
      <c r="CO12" s="32"/>
      <c r="CP12" s="32"/>
      <c r="CQ12" s="32"/>
      <c r="CR12" s="32"/>
      <c r="CS12" s="32"/>
      <c r="CT12" s="32"/>
      <c r="CU12" s="32"/>
      <c r="CV12" s="32"/>
      <c r="CW12" s="32"/>
      <c r="CX12" s="32"/>
      <c r="CY12" s="32"/>
      <c r="CZ12" s="32"/>
      <c r="DA12" s="32"/>
      <c r="DB12" s="32"/>
      <c r="DC12" s="32"/>
      <c r="DD12" s="32"/>
      <c r="DE12" s="32"/>
      <c r="DF12" s="32"/>
      <c r="DG12" s="32"/>
      <c r="DH12" s="32"/>
      <c r="DI12" s="32"/>
      <c r="DJ12" s="32"/>
      <c r="DK12" s="32"/>
      <c r="DL12" s="32"/>
      <c r="DM12" s="32"/>
      <c r="DN12" s="32"/>
      <c r="DO12" s="32"/>
      <c r="DP12" s="32"/>
      <c r="DQ12" s="32"/>
      <c r="DR12" s="32"/>
      <c r="DS12" s="32"/>
      <c r="DT12" s="32"/>
      <c r="DU12" s="32"/>
      <c r="DV12" s="32"/>
      <c r="DW12" s="32"/>
      <c r="DX12" s="32"/>
      <c r="DY12" s="32"/>
      <c r="DZ12" s="32"/>
      <c r="EA12" s="32"/>
      <c r="EB12" s="32"/>
      <c r="EC12" s="32"/>
      <c r="ED12" s="32"/>
      <c r="EE12" s="32"/>
      <c r="EF12" s="32"/>
      <c r="EG12" s="32"/>
      <c r="EH12" s="32"/>
      <c r="EI12" s="32"/>
      <c r="EJ12" s="32"/>
      <c r="EK12" s="32"/>
      <c r="EL12" s="32"/>
      <c r="EM12" s="32"/>
      <c r="EN12" s="32"/>
      <c r="EO12" s="32"/>
      <c r="EP12" s="32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  <c r="FF12" s="32"/>
      <c r="FG12" s="32"/>
      <c r="FH12" s="32"/>
      <c r="FI12" s="32"/>
      <c r="FJ12" s="32"/>
      <c r="FK12" s="32"/>
      <c r="FL12" s="32"/>
      <c r="FM12" s="32"/>
      <c r="FN12" s="32"/>
      <c r="FO12" s="32"/>
      <c r="FP12" s="32"/>
      <c r="FQ12" s="32"/>
      <c r="FR12" s="32"/>
      <c r="FS12" s="32"/>
      <c r="FT12" s="32"/>
      <c r="FU12" s="32"/>
      <c r="FV12" s="32"/>
      <c r="FW12" s="32"/>
      <c r="FX12" s="32"/>
      <c r="FY12" s="32"/>
      <c r="FZ12" s="32"/>
      <c r="GA12" s="32"/>
      <c r="GB12" s="32"/>
      <c r="GC12" s="32"/>
      <c r="GD12" s="32"/>
      <c r="GE12" s="32"/>
      <c r="GF12" s="32"/>
      <c r="GG12" s="32"/>
      <c r="GH12" s="32"/>
      <c r="GI12" s="32"/>
      <c r="GJ12" s="32"/>
      <c r="GK12" s="32"/>
      <c r="GL12" s="32"/>
      <c r="GM12" s="32"/>
      <c r="GN12" s="32"/>
      <c r="GO12" s="32"/>
      <c r="GP12" s="32"/>
      <c r="GQ12" s="32"/>
      <c r="GR12" s="32"/>
      <c r="GS12" s="32"/>
      <c r="GT12" s="32"/>
      <c r="GU12" s="32"/>
      <c r="GV12" s="32"/>
      <c r="GW12" s="32"/>
      <c r="GX12" s="32"/>
      <c r="GY12" s="32"/>
      <c r="GZ12" s="32"/>
      <c r="HA12" s="32"/>
      <c r="HB12" s="32"/>
      <c r="HC12" s="32"/>
      <c r="HD12" s="32"/>
      <c r="HE12" s="32"/>
      <c r="HF12" s="32"/>
      <c r="HG12" s="32"/>
      <c r="HH12" s="32"/>
      <c r="HI12" s="32"/>
      <c r="HJ12" s="32"/>
      <c r="HK12" s="32"/>
      <c r="HL12" s="32"/>
      <c r="HM12" s="32"/>
      <c r="HN12" s="32"/>
      <c r="HO12" s="32"/>
      <c r="HP12" s="32"/>
      <c r="HQ12" s="32"/>
      <c r="HR12" s="32"/>
      <c r="HS12" s="32"/>
      <c r="HT12" s="32"/>
      <c r="HU12" s="32"/>
      <c r="HV12" s="32"/>
      <c r="HW12" s="32"/>
      <c r="HX12" s="32"/>
      <c r="HY12" s="32"/>
      <c r="HZ12" s="32"/>
      <c r="IA12" s="32"/>
      <c r="IB12" s="32"/>
      <c r="IC12" s="32"/>
      <c r="ID12" s="32"/>
      <c r="IE12" s="32"/>
      <c r="IF12" s="32"/>
      <c r="IG12" s="32"/>
      <c r="IH12" s="32"/>
      <c r="II12" s="32"/>
      <c r="IJ12" s="32"/>
      <c r="IK12" s="32"/>
      <c r="IL12" s="32"/>
      <c r="IM12" s="32"/>
      <c r="IN12" s="32"/>
      <c r="IO12" s="32"/>
      <c r="IP12" s="32"/>
      <c r="IQ12" s="32"/>
      <c r="IR12" s="32"/>
      <c r="IS12" s="32"/>
      <c r="IT12" s="32"/>
      <c r="IU12" s="32"/>
      <c r="IV12" s="32"/>
      <c r="IW12" s="32"/>
    </row>
    <row r="13" customFormat="false" ht="14.1" hidden="true" customHeight="true" outlineLevel="0" collapsed="false">
      <c r="A13" s="33" t="s">
        <v>15</v>
      </c>
      <c r="B13" s="34" t="n">
        <f aca="false">VLOOKUP(B$8,'Curve Summary'!$A$7:$AG$54,6)</f>
        <v>26.78</v>
      </c>
      <c r="C13" s="31" t="n">
        <f aca="false">VLOOKUP(C$8,'Curve Summary'!$A$7:$AG$54,6)</f>
        <v>27.75</v>
      </c>
      <c r="D13" s="31" t="n">
        <f aca="false">VLOOKUP(D$8,'Curve Summary'!$A$7:$AG$54,6)</f>
        <v>27.75</v>
      </c>
      <c r="E13" s="31" t="n">
        <f aca="false">VLOOKUP(E$8,'Curve Summary'!$A$7:$AG$54,6)</f>
        <v>27.75</v>
      </c>
      <c r="F13" s="31" t="n">
        <f aca="false">VLOOKUP(F$8,'Curve Summary'!$A$7:$AG$54,6)</f>
        <v>27.75</v>
      </c>
      <c r="G13" s="31" t="n">
        <f aca="false">VLOOKUP(G$8,'Curve Summary'!$A$7:$AG$54,6)</f>
        <v>27.75</v>
      </c>
      <c r="H13" s="31" t="n">
        <f aca="false">VLOOKUP(H$8,'Curve Summary'!$A$7:$AG$54,6)</f>
        <v>27.75</v>
      </c>
      <c r="I13" s="31" t="n">
        <f aca="false">VLOOKUP(I$8,'Curve Summary'!$A$7:$AG$54,6)</f>
        <v>27.75</v>
      </c>
      <c r="J13" s="31" t="n">
        <f aca="false">VLOOKUP(J$8,'Curve Summary'!$A$7:$AG$54,6)</f>
        <v>27.75</v>
      </c>
      <c r="K13" s="31" t="n">
        <f aca="false">VLOOKUP(K$8,'Curve Summary'!$A$7:$AG$54,6)</f>
        <v>27.75</v>
      </c>
      <c r="L13" s="31" t="n">
        <f aca="false">VLOOKUP(L$8,'Curve Summary'!$A$7:$AG$54,6)</f>
        <v>27.75</v>
      </c>
      <c r="M13" s="31" t="n">
        <f aca="false">VLOOKUP(M$8,'Curve Summary'!$A$7:$AG$54,6)</f>
        <v>28.25</v>
      </c>
      <c r="N13" s="31" t="n">
        <f aca="false">VLOOKUP(N$8,'Curve Summary'!$A$7:$AG$54,6)</f>
        <v>28.25</v>
      </c>
      <c r="O13" s="31" t="n">
        <f aca="false">VLOOKUP(O$8,'Curve Summary'!$A$7:$AG$54,6)</f>
        <v>28.25</v>
      </c>
      <c r="P13" s="31" t="n">
        <f aca="false">VLOOKUP(P$8,'Curve Summary'!$A$7:$AG$54,6)</f>
        <v>28.25</v>
      </c>
      <c r="Q13" s="31" t="n">
        <f aca="false">VLOOKUP(Q$8,'Curve Summary'!$A$7:$AG$54,6)</f>
        <v>28.25</v>
      </c>
      <c r="R13" s="31" t="n">
        <f aca="false">VLOOKUP(R$8,'Curve Summary'!$A$7:$AG$54,6)</f>
        <v>28.25</v>
      </c>
      <c r="S13" s="31" t="n">
        <f aca="false">VLOOKUP(S$8,'Curve Summary'!$A$7:$AG$54,6)</f>
        <v>28.25</v>
      </c>
      <c r="T13" s="31" t="n">
        <f aca="false">VLOOKUP(T$8,'Curve Summary'!$A$7:$AG$54,6)</f>
        <v>28.25</v>
      </c>
      <c r="U13" s="31" t="n">
        <f aca="false">VLOOKUP(U$8,'Curve Summary'!$A$7:$AG$54,6)</f>
        <v>28.25</v>
      </c>
      <c r="V13" s="31" t="n">
        <f aca="false">VLOOKUP(V$8,'Curve Summary'!$A$7:$AG$54,6)</f>
        <v>28.25</v>
      </c>
      <c r="W13" s="35" t="n">
        <f aca="false">VLOOKUP(W$8,'Curve Summary'!$A$7:$AG$54,6)</f>
        <v>28.25</v>
      </c>
      <c r="X13" s="31" t="n">
        <f aca="false">VLOOKUP(X$8,'Curve Summary'!$A$7:$AG$54,6)</f>
        <v>28.25</v>
      </c>
      <c r="Y13" s="31" t="n">
        <f aca="false">VLOOKUP(Y$8,'Curve Summary'!$A$7:$AG$54,6)</f>
        <v>28.25</v>
      </c>
      <c r="Z13" s="31" t="n">
        <f aca="false">VLOOKUP(Z$8,'Curve Summary'!$A$7:$AG$54,6)</f>
        <v>28.25</v>
      </c>
      <c r="AA13" s="31" t="n">
        <f aca="false">VLOOKUP(AA$8,'Curve Summary'!$A$7:$AG$54,6)</f>
        <v>28.25</v>
      </c>
      <c r="AB13" s="35" t="n">
        <f aca="false">VLOOKUP(AB$8,'Curve Summary'!$A$7:$AG$54,6)</f>
        <v>28.25</v>
      </c>
      <c r="AC13" s="36" t="n">
        <f aca="false">AVERAGE(B13)</f>
        <v>26.78</v>
      </c>
      <c r="AD13" s="35"/>
      <c r="AE13" s="31"/>
      <c r="AF13" s="32"/>
      <c r="AG13" s="32"/>
      <c r="AH13" s="32"/>
      <c r="AI13" s="32"/>
      <c r="AJ13" s="32"/>
      <c r="AK13" s="32"/>
      <c r="AL13" s="32"/>
      <c r="AM13" s="32"/>
      <c r="AN13" s="32"/>
      <c r="AO13" s="32"/>
      <c r="AP13" s="32"/>
      <c r="AQ13" s="32"/>
      <c r="AR13" s="31"/>
      <c r="AS13" s="31"/>
      <c r="AT13" s="31"/>
      <c r="AU13" s="31"/>
      <c r="AV13" s="31"/>
      <c r="AW13" s="31"/>
      <c r="AX13" s="31"/>
      <c r="AY13" s="31"/>
      <c r="AZ13" s="31" t="n">
        <v>26.78</v>
      </c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2"/>
      <c r="BX13" s="32"/>
      <c r="BY13" s="32"/>
      <c r="BZ13" s="32"/>
      <c r="CA13" s="32"/>
      <c r="CB13" s="32"/>
      <c r="CC13" s="32"/>
      <c r="CD13" s="32"/>
      <c r="CE13" s="32"/>
      <c r="CF13" s="32"/>
      <c r="CG13" s="32"/>
      <c r="CH13" s="32"/>
      <c r="CI13" s="32"/>
      <c r="CJ13" s="32"/>
      <c r="CK13" s="32"/>
      <c r="CL13" s="32"/>
      <c r="CM13" s="32"/>
      <c r="CN13" s="32"/>
      <c r="CO13" s="32"/>
      <c r="CP13" s="32"/>
      <c r="CQ13" s="32"/>
      <c r="CR13" s="32"/>
      <c r="CS13" s="32"/>
      <c r="CT13" s="32"/>
      <c r="CU13" s="32"/>
      <c r="CV13" s="32"/>
      <c r="CW13" s="32"/>
      <c r="CX13" s="32"/>
      <c r="CY13" s="32"/>
      <c r="CZ13" s="32"/>
      <c r="DA13" s="32"/>
      <c r="DB13" s="32"/>
      <c r="DC13" s="32"/>
      <c r="DD13" s="32"/>
      <c r="DE13" s="32"/>
      <c r="DF13" s="32"/>
      <c r="DG13" s="32"/>
      <c r="DH13" s="32"/>
      <c r="DI13" s="32"/>
      <c r="DJ13" s="32"/>
      <c r="DK13" s="32"/>
      <c r="DL13" s="32"/>
      <c r="DM13" s="32"/>
      <c r="DN13" s="32"/>
      <c r="DO13" s="32"/>
      <c r="DP13" s="32"/>
      <c r="DQ13" s="32"/>
      <c r="DR13" s="32"/>
      <c r="DS13" s="32"/>
      <c r="DT13" s="32"/>
      <c r="DU13" s="32"/>
      <c r="DV13" s="32"/>
      <c r="DW13" s="32"/>
      <c r="DX13" s="32"/>
      <c r="DY13" s="32"/>
      <c r="DZ13" s="32"/>
      <c r="EA13" s="32"/>
      <c r="EB13" s="32"/>
      <c r="EC13" s="32"/>
      <c r="ED13" s="32"/>
      <c r="EE13" s="32"/>
      <c r="EF13" s="32"/>
      <c r="EG13" s="32"/>
      <c r="EH13" s="32"/>
      <c r="EI13" s="32"/>
      <c r="EJ13" s="32"/>
      <c r="EK13" s="32"/>
      <c r="EL13" s="32"/>
      <c r="EM13" s="32"/>
      <c r="EN13" s="32"/>
      <c r="EO13" s="32"/>
      <c r="EP13" s="32"/>
      <c r="EQ13" s="32"/>
      <c r="ER13" s="32"/>
      <c r="ES13" s="32"/>
      <c r="ET13" s="32"/>
      <c r="EU13" s="32"/>
      <c r="EV13" s="32"/>
      <c r="EW13" s="32"/>
      <c r="EX13" s="32"/>
      <c r="EY13" s="32"/>
      <c r="EZ13" s="32"/>
      <c r="FA13" s="32"/>
      <c r="FB13" s="32"/>
      <c r="FC13" s="32"/>
      <c r="FD13" s="32"/>
      <c r="FE13" s="32"/>
      <c r="FF13" s="32"/>
      <c r="FG13" s="32"/>
      <c r="FH13" s="32"/>
      <c r="FI13" s="32"/>
      <c r="FJ13" s="32"/>
      <c r="FK13" s="32"/>
      <c r="FL13" s="32"/>
      <c r="FM13" s="32"/>
      <c r="FN13" s="32"/>
      <c r="FO13" s="32"/>
      <c r="FP13" s="32"/>
      <c r="FQ13" s="32"/>
      <c r="FR13" s="32"/>
      <c r="FS13" s="32"/>
      <c r="FT13" s="32"/>
      <c r="FU13" s="32"/>
      <c r="FV13" s="32"/>
      <c r="FW13" s="32"/>
      <c r="FX13" s="32"/>
      <c r="FY13" s="32"/>
      <c r="FZ13" s="32"/>
      <c r="GA13" s="32"/>
      <c r="GB13" s="32"/>
      <c r="GC13" s="32"/>
      <c r="GD13" s="32"/>
      <c r="GE13" s="32"/>
      <c r="GF13" s="32"/>
      <c r="GG13" s="32"/>
      <c r="GH13" s="32"/>
      <c r="GI13" s="32"/>
      <c r="GJ13" s="32"/>
      <c r="GK13" s="32"/>
      <c r="GL13" s="32"/>
      <c r="GM13" s="32"/>
      <c r="GN13" s="32"/>
      <c r="GO13" s="32"/>
      <c r="GP13" s="32"/>
      <c r="GQ13" s="32"/>
      <c r="GR13" s="32"/>
      <c r="GS13" s="32"/>
      <c r="GT13" s="32"/>
      <c r="GU13" s="32"/>
      <c r="GV13" s="32"/>
      <c r="GW13" s="32"/>
      <c r="GX13" s="32"/>
      <c r="GY13" s="32"/>
      <c r="GZ13" s="32"/>
      <c r="HA13" s="32"/>
      <c r="HB13" s="32"/>
      <c r="HC13" s="32"/>
      <c r="HD13" s="32"/>
      <c r="HE13" s="32"/>
      <c r="HF13" s="32"/>
      <c r="HG13" s="32"/>
      <c r="HH13" s="32"/>
      <c r="HI13" s="32"/>
      <c r="HJ13" s="32"/>
      <c r="HK13" s="32"/>
      <c r="HL13" s="32"/>
      <c r="HM13" s="32"/>
      <c r="HN13" s="32"/>
      <c r="HO13" s="32"/>
      <c r="HP13" s="32"/>
      <c r="HQ13" s="32"/>
      <c r="HR13" s="32"/>
      <c r="HS13" s="32"/>
      <c r="HT13" s="32"/>
      <c r="HU13" s="32"/>
      <c r="HV13" s="32"/>
      <c r="HW13" s="32"/>
      <c r="HX13" s="32"/>
      <c r="HY13" s="32"/>
      <c r="HZ13" s="32"/>
      <c r="IA13" s="32"/>
      <c r="IB13" s="32"/>
      <c r="IC13" s="32"/>
      <c r="ID13" s="32"/>
      <c r="IE13" s="32"/>
      <c r="IF13" s="32"/>
      <c r="IG13" s="32"/>
      <c r="IH13" s="32"/>
      <c r="II13" s="32"/>
      <c r="IJ13" s="32"/>
      <c r="IK13" s="32"/>
      <c r="IL13" s="32"/>
      <c r="IM13" s="32"/>
      <c r="IN13" s="32"/>
      <c r="IO13" s="32"/>
      <c r="IP13" s="32"/>
      <c r="IQ13" s="32"/>
      <c r="IR13" s="32"/>
      <c r="IS13" s="32"/>
      <c r="IT13" s="32"/>
      <c r="IU13" s="32"/>
      <c r="IV13" s="32"/>
      <c r="IW13" s="32"/>
    </row>
    <row r="14" customFormat="false" ht="14.1" hidden="true" customHeight="true" outlineLevel="0" collapsed="false">
      <c r="A14" s="33" t="s">
        <v>11</v>
      </c>
      <c r="B14" s="34" t="n">
        <f aca="false">VLOOKUP(B$8,'Curve Summary'!$A$7:$AG$54,2)</f>
        <v>25.9</v>
      </c>
      <c r="C14" s="31" t="n">
        <f aca="false">VLOOKUP(C$8,'Curve Summary'!$A$7:$AG$54,2)</f>
        <v>27</v>
      </c>
      <c r="D14" s="31" t="n">
        <f aca="false">VLOOKUP(D$8,'Curve Summary'!$A$7:$AG$54,2)</f>
        <v>27</v>
      </c>
      <c r="E14" s="31" t="n">
        <f aca="false">VLOOKUP(E$8,'Curve Summary'!$A$7:$AG$54,2)</f>
        <v>27</v>
      </c>
      <c r="F14" s="31" t="n">
        <f aca="false">VLOOKUP(F$8,'Curve Summary'!$A$7:$AG$54,2)</f>
        <v>27</v>
      </c>
      <c r="G14" s="31" t="n">
        <f aca="false">VLOOKUP(G$8,'Curve Summary'!$A$7:$AG$54,2)</f>
        <v>27</v>
      </c>
      <c r="H14" s="31" t="n">
        <f aca="false">VLOOKUP(H$8,'Curve Summary'!$A$7:$AG$54,2)</f>
        <v>27</v>
      </c>
      <c r="I14" s="31" t="n">
        <f aca="false">VLOOKUP(I$8,'Curve Summary'!$A$7:$AG$54,2)</f>
        <v>27</v>
      </c>
      <c r="J14" s="31" t="n">
        <f aca="false">VLOOKUP(J$8,'Curve Summary'!$A$7:$AG$54,2)</f>
        <v>27</v>
      </c>
      <c r="K14" s="31" t="n">
        <f aca="false">VLOOKUP(K$8,'Curve Summary'!$A$7:$AG$54,2)</f>
        <v>27</v>
      </c>
      <c r="L14" s="31" t="n">
        <f aca="false">VLOOKUP(L$8,'Curve Summary'!$A$7:$AG$54,2)</f>
        <v>27</v>
      </c>
      <c r="M14" s="31" t="n">
        <f aca="false">VLOOKUP(M$8,'Curve Summary'!$A$7:$AG$54,2)</f>
        <v>27</v>
      </c>
      <c r="N14" s="31" t="n">
        <f aca="false">VLOOKUP(N$8,'Curve Summary'!$A$7:$AG$54,2)</f>
        <v>27</v>
      </c>
      <c r="O14" s="31" t="n">
        <f aca="false">VLOOKUP(O$8,'Curve Summary'!$A$7:$AG$54,2)</f>
        <v>27</v>
      </c>
      <c r="P14" s="31" t="n">
        <f aca="false">VLOOKUP(P$8,'Curve Summary'!$A$7:$AG$54,2)</f>
        <v>27</v>
      </c>
      <c r="Q14" s="31" t="n">
        <f aca="false">VLOOKUP(Q$8,'Curve Summary'!$A$7:$AG$54,2)</f>
        <v>27</v>
      </c>
      <c r="R14" s="31" t="n">
        <f aca="false">VLOOKUP(R$8,'Curve Summary'!$A$7:$AG$54,2)</f>
        <v>27</v>
      </c>
      <c r="S14" s="31" t="n">
        <f aca="false">VLOOKUP(S$8,'Curve Summary'!$A$7:$AG$54,2)</f>
        <v>27</v>
      </c>
      <c r="T14" s="31" t="n">
        <f aca="false">VLOOKUP(T$8,'Curve Summary'!$A$7:$AG$54,2)</f>
        <v>27</v>
      </c>
      <c r="U14" s="31" t="n">
        <f aca="false">VLOOKUP(U$8,'Curve Summary'!$A$7:$AG$54,2)</f>
        <v>27</v>
      </c>
      <c r="V14" s="31" t="n">
        <f aca="false">VLOOKUP(V$8,'Curve Summary'!$A$7:$AG$54,2)</f>
        <v>27</v>
      </c>
      <c r="W14" s="35" t="n">
        <f aca="false">VLOOKUP(W$8,'Curve Summary'!$A$7:$AG$54,2)</f>
        <v>27</v>
      </c>
      <c r="X14" s="31" t="n">
        <f aca="false">VLOOKUP(X$8,'Curve Summary'!$A$7:$AG$54,2)</f>
        <v>27</v>
      </c>
      <c r="Y14" s="31" t="n">
        <f aca="false">VLOOKUP(Y$8,'Curve Summary'!$A$7:$AG$54,2)</f>
        <v>27</v>
      </c>
      <c r="Z14" s="31" t="n">
        <f aca="false">VLOOKUP(Z$8,'Curve Summary'!$A$7:$AG$54,2)</f>
        <v>27</v>
      </c>
      <c r="AA14" s="31" t="n">
        <f aca="false">VLOOKUP(AA$8,'Curve Summary'!$A$7:$AG$54,2)</f>
        <v>27</v>
      </c>
      <c r="AB14" s="35" t="n">
        <f aca="false">VLOOKUP(AB$8,'Curve Summary'!$A$7:$AG$54,2)</f>
        <v>27</v>
      </c>
      <c r="AC14" s="36" t="n">
        <f aca="false">AVERAGE(B14)</f>
        <v>25.9</v>
      </c>
      <c r="AD14" s="35"/>
      <c r="AE14" s="31"/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1"/>
      <c r="AS14" s="31"/>
      <c r="AT14" s="31"/>
      <c r="AU14" s="31"/>
      <c r="AV14" s="31"/>
      <c r="AW14" s="31"/>
      <c r="AX14" s="31"/>
      <c r="AY14" s="31"/>
      <c r="AZ14" s="31" t="n">
        <v>25.9</v>
      </c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2"/>
      <c r="BX14" s="32"/>
      <c r="BY14" s="32"/>
      <c r="BZ14" s="32"/>
      <c r="CA14" s="32"/>
      <c r="CB14" s="32"/>
      <c r="CC14" s="32"/>
      <c r="CD14" s="32"/>
      <c r="CE14" s="32"/>
      <c r="CF14" s="32"/>
      <c r="CG14" s="32"/>
      <c r="CH14" s="32"/>
      <c r="CI14" s="32"/>
      <c r="CJ14" s="32"/>
      <c r="CK14" s="32"/>
      <c r="CL14" s="32"/>
      <c r="CM14" s="32"/>
      <c r="CN14" s="32"/>
      <c r="CO14" s="32"/>
      <c r="CP14" s="32"/>
      <c r="CQ14" s="32"/>
      <c r="CR14" s="32"/>
      <c r="CS14" s="32"/>
      <c r="CT14" s="32"/>
      <c r="CU14" s="32"/>
      <c r="CV14" s="32"/>
      <c r="CW14" s="32"/>
      <c r="CX14" s="32"/>
      <c r="CY14" s="32"/>
      <c r="CZ14" s="32"/>
      <c r="DA14" s="32"/>
      <c r="DB14" s="32"/>
      <c r="DC14" s="32"/>
      <c r="DD14" s="32"/>
      <c r="DE14" s="32"/>
      <c r="DF14" s="32"/>
      <c r="DG14" s="32"/>
      <c r="DH14" s="32"/>
      <c r="DI14" s="32"/>
      <c r="DJ14" s="32"/>
      <c r="DK14" s="32"/>
      <c r="DL14" s="32"/>
      <c r="DM14" s="32"/>
      <c r="DN14" s="32"/>
      <c r="DO14" s="32"/>
      <c r="DP14" s="32"/>
      <c r="DQ14" s="32"/>
      <c r="DR14" s="32"/>
      <c r="DS14" s="32"/>
      <c r="DT14" s="32"/>
      <c r="DU14" s="32"/>
      <c r="DV14" s="32"/>
      <c r="DW14" s="32"/>
      <c r="DX14" s="32"/>
      <c r="DY14" s="32"/>
      <c r="DZ14" s="32"/>
      <c r="EA14" s="32"/>
      <c r="EB14" s="32"/>
      <c r="EC14" s="32"/>
      <c r="ED14" s="32"/>
      <c r="EE14" s="32"/>
      <c r="EF14" s="32"/>
      <c r="EG14" s="32"/>
      <c r="EH14" s="32"/>
      <c r="EI14" s="32"/>
      <c r="EJ14" s="32"/>
      <c r="EK14" s="32"/>
      <c r="EL14" s="32"/>
      <c r="EM14" s="32"/>
      <c r="EN14" s="32"/>
      <c r="EO14" s="32"/>
      <c r="EP14" s="32"/>
      <c r="EQ14" s="32"/>
      <c r="ER14" s="32"/>
      <c r="ES14" s="32"/>
      <c r="ET14" s="32"/>
      <c r="EU14" s="32"/>
      <c r="EV14" s="32"/>
      <c r="EW14" s="32"/>
      <c r="EX14" s="32"/>
      <c r="EY14" s="32"/>
      <c r="EZ14" s="32"/>
      <c r="FA14" s="32"/>
      <c r="FB14" s="32"/>
      <c r="FC14" s="32"/>
      <c r="FD14" s="32"/>
      <c r="FE14" s="32"/>
      <c r="FF14" s="32"/>
      <c r="FG14" s="32"/>
      <c r="FH14" s="32"/>
      <c r="FI14" s="32"/>
      <c r="FJ14" s="32"/>
      <c r="FK14" s="32"/>
      <c r="FL14" s="32"/>
      <c r="FM14" s="32"/>
      <c r="FN14" s="32"/>
      <c r="FO14" s="32"/>
      <c r="FP14" s="32"/>
      <c r="FQ14" s="32"/>
      <c r="FR14" s="32"/>
      <c r="FS14" s="32"/>
      <c r="FT14" s="32"/>
      <c r="FU14" s="32"/>
      <c r="FV14" s="32"/>
      <c r="FW14" s="32"/>
      <c r="FX14" s="32"/>
      <c r="FY14" s="32"/>
      <c r="FZ14" s="32"/>
      <c r="GA14" s="32"/>
      <c r="GB14" s="32"/>
      <c r="GC14" s="32"/>
      <c r="GD14" s="32"/>
      <c r="GE14" s="32"/>
      <c r="GF14" s="32"/>
      <c r="GG14" s="32"/>
      <c r="GH14" s="32"/>
      <c r="GI14" s="32"/>
      <c r="GJ14" s="32"/>
      <c r="GK14" s="32"/>
      <c r="GL14" s="32"/>
      <c r="GM14" s="32"/>
      <c r="GN14" s="32"/>
      <c r="GO14" s="32"/>
      <c r="GP14" s="32"/>
      <c r="GQ14" s="32"/>
      <c r="GR14" s="32"/>
      <c r="GS14" s="32"/>
      <c r="GT14" s="32"/>
      <c r="GU14" s="32"/>
      <c r="GV14" s="32"/>
      <c r="GW14" s="32"/>
      <c r="GX14" s="32"/>
      <c r="GY14" s="32"/>
      <c r="GZ14" s="32"/>
      <c r="HA14" s="32"/>
      <c r="HB14" s="32"/>
      <c r="HC14" s="32"/>
      <c r="HD14" s="32"/>
      <c r="HE14" s="32"/>
      <c r="HF14" s="32"/>
      <c r="HG14" s="32"/>
      <c r="HH14" s="32"/>
      <c r="HI14" s="32"/>
      <c r="HJ14" s="32"/>
      <c r="HK14" s="32"/>
      <c r="HL14" s="32"/>
      <c r="HM14" s="32"/>
      <c r="HN14" s="32"/>
      <c r="HO14" s="32"/>
      <c r="HP14" s="32"/>
      <c r="HQ14" s="32"/>
      <c r="HR14" s="32"/>
      <c r="HS14" s="32"/>
      <c r="HT14" s="32"/>
      <c r="HU14" s="32"/>
      <c r="HV14" s="32"/>
      <c r="HW14" s="32"/>
      <c r="HX14" s="32"/>
      <c r="HY14" s="32"/>
      <c r="HZ14" s="32"/>
      <c r="IA14" s="32"/>
      <c r="IB14" s="32"/>
      <c r="IC14" s="32"/>
      <c r="ID14" s="32"/>
      <c r="IE14" s="32"/>
      <c r="IF14" s="32"/>
      <c r="IG14" s="32"/>
      <c r="IH14" s="32"/>
      <c r="II14" s="32"/>
      <c r="IJ14" s="32"/>
      <c r="IK14" s="32"/>
      <c r="IL14" s="32"/>
      <c r="IM14" s="32"/>
      <c r="IN14" s="32"/>
      <c r="IO14" s="32"/>
      <c r="IP14" s="32"/>
      <c r="IQ14" s="32"/>
      <c r="IR14" s="32"/>
      <c r="IS14" s="32"/>
      <c r="IT14" s="32"/>
      <c r="IU14" s="32"/>
      <c r="IV14" s="32"/>
      <c r="IW14" s="32"/>
    </row>
    <row r="15" customFormat="false" ht="14.1" hidden="true" customHeight="true" outlineLevel="0" collapsed="false">
      <c r="A15" s="33" t="s">
        <v>16</v>
      </c>
      <c r="B15" s="34" t="n">
        <f aca="false">VLOOKUP(B$8,'Curve Summary'!$A$7:$AG$54,7)</f>
        <v>26.9</v>
      </c>
      <c r="C15" s="31" t="n">
        <f aca="false">VLOOKUP(C$8,'Curve Summary'!$A$7:$AG$54,7)</f>
        <v>28</v>
      </c>
      <c r="D15" s="31" t="n">
        <f aca="false">VLOOKUP(D$8,'Curve Summary'!$A$7:$AG$54,7)</f>
        <v>28</v>
      </c>
      <c r="E15" s="31" t="n">
        <f aca="false">VLOOKUP(E$8,'Curve Summary'!$A$7:$AG$54,7)</f>
        <v>28</v>
      </c>
      <c r="F15" s="31" t="n">
        <f aca="false">VLOOKUP(F$8,'Curve Summary'!$A$7:$AG$54,7)</f>
        <v>28</v>
      </c>
      <c r="G15" s="31" t="n">
        <f aca="false">VLOOKUP(G$8,'Curve Summary'!$A$7:$AG$54,7)</f>
        <v>28</v>
      </c>
      <c r="H15" s="31" t="n">
        <f aca="false">VLOOKUP(H$8,'Curve Summary'!$A$7:$AG$54,7)</f>
        <v>28</v>
      </c>
      <c r="I15" s="31" t="n">
        <f aca="false">VLOOKUP(I$8,'Curve Summary'!$A$7:$AG$54,7)</f>
        <v>28</v>
      </c>
      <c r="J15" s="31" t="n">
        <f aca="false">VLOOKUP(J$8,'Curve Summary'!$A$7:$AG$54,7)</f>
        <v>28</v>
      </c>
      <c r="K15" s="31" t="n">
        <f aca="false">VLOOKUP(K$8,'Curve Summary'!$A$7:$AG$54,7)</f>
        <v>28</v>
      </c>
      <c r="L15" s="31" t="n">
        <f aca="false">VLOOKUP(L$8,'Curve Summary'!$A$7:$AG$54,7)</f>
        <v>28</v>
      </c>
      <c r="M15" s="31" t="n">
        <f aca="false">VLOOKUP(M$8,'Curve Summary'!$A$7:$AG$54,7)</f>
        <v>28</v>
      </c>
      <c r="N15" s="31" t="n">
        <f aca="false">VLOOKUP(N$8,'Curve Summary'!$A$7:$AG$54,7)</f>
        <v>28</v>
      </c>
      <c r="O15" s="31" t="n">
        <f aca="false">VLOOKUP(O$8,'Curve Summary'!$A$7:$AG$54,7)</f>
        <v>28</v>
      </c>
      <c r="P15" s="31" t="n">
        <f aca="false">VLOOKUP(P$8,'Curve Summary'!$A$7:$AG$54,7)</f>
        <v>28</v>
      </c>
      <c r="Q15" s="31" t="n">
        <f aca="false">VLOOKUP(Q$8,'Curve Summary'!$A$7:$AG$54,7)</f>
        <v>28</v>
      </c>
      <c r="R15" s="31" t="n">
        <f aca="false">VLOOKUP(R$8,'Curve Summary'!$A$7:$AG$54,7)</f>
        <v>28</v>
      </c>
      <c r="S15" s="31" t="n">
        <f aca="false">VLOOKUP(S$8,'Curve Summary'!$A$7:$AG$54,7)</f>
        <v>28</v>
      </c>
      <c r="T15" s="31" t="n">
        <f aca="false">VLOOKUP(T$8,'Curve Summary'!$A$7:$AG$54,7)</f>
        <v>28</v>
      </c>
      <c r="U15" s="31" t="n">
        <f aca="false">VLOOKUP(U$8,'Curve Summary'!$A$7:$AG$54,7)</f>
        <v>28</v>
      </c>
      <c r="V15" s="31" t="n">
        <f aca="false">VLOOKUP(V$8,'Curve Summary'!$A$7:$AG$54,7)</f>
        <v>28</v>
      </c>
      <c r="W15" s="35" t="n">
        <f aca="false">VLOOKUP(W$8,'Curve Summary'!$A$7:$AG$54,7)</f>
        <v>28</v>
      </c>
      <c r="X15" s="31" t="n">
        <f aca="false">VLOOKUP(X$8,'Curve Summary'!$A$7:$AG$54,7)</f>
        <v>28</v>
      </c>
      <c r="Y15" s="31" t="n">
        <f aca="false">VLOOKUP(Y$8,'Curve Summary'!$A$7:$AG$54,7)</f>
        <v>28</v>
      </c>
      <c r="Z15" s="31" t="n">
        <f aca="false">VLOOKUP(Z$8,'Curve Summary'!$A$7:$AG$54,7)</f>
        <v>28</v>
      </c>
      <c r="AA15" s="31" t="n">
        <f aca="false">VLOOKUP(AA$8,'Curve Summary'!$A$7:$AG$54,7)</f>
        <v>28</v>
      </c>
      <c r="AB15" s="35" t="n">
        <f aca="false">VLOOKUP(AB$8,'Curve Summary'!$A$7:$AG$54,7)</f>
        <v>28</v>
      </c>
      <c r="AC15" s="36" t="n">
        <f aca="false">AVERAGE(B15)</f>
        <v>26.9</v>
      </c>
      <c r="AD15" s="35" t="n">
        <v>67.5</v>
      </c>
      <c r="AE15" s="31"/>
      <c r="AR15" s="31"/>
      <c r="AS15" s="31"/>
      <c r="AT15" s="31"/>
      <c r="AU15" s="31"/>
      <c r="AV15" s="31"/>
      <c r="AW15" s="31"/>
      <c r="AX15" s="31"/>
      <c r="AY15" s="31"/>
      <c r="AZ15" s="31" t="n">
        <v>26.9</v>
      </c>
      <c r="BA15" s="31"/>
      <c r="BB15" s="31"/>
      <c r="BC15" s="31"/>
      <c r="BD15" s="31"/>
      <c r="BE15" s="31"/>
      <c r="BF15" s="31"/>
      <c r="BG15" s="31"/>
      <c r="BH15" s="31"/>
      <c r="BI15" s="31"/>
      <c r="BJ15" s="31"/>
      <c r="BK15" s="31"/>
      <c r="BL15" s="31"/>
      <c r="BM15" s="31"/>
      <c r="BN15" s="31"/>
      <c r="BO15" s="31"/>
      <c r="BP15" s="31"/>
      <c r="BQ15" s="31"/>
      <c r="BR15" s="31"/>
      <c r="BS15" s="31"/>
      <c r="BT15" s="31"/>
      <c r="BU15" s="31"/>
      <c r="BV15" s="31"/>
    </row>
    <row r="16" customFormat="false" ht="14.1" hidden="false" customHeight="true" outlineLevel="0" collapsed="false">
      <c r="A16" s="37"/>
      <c r="B16" s="34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5"/>
      <c r="X16" s="31"/>
      <c r="Y16" s="31"/>
      <c r="Z16" s="31"/>
      <c r="AA16" s="31"/>
      <c r="AB16" s="35"/>
      <c r="AC16" s="36"/>
      <c r="AD16" s="35"/>
      <c r="AE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</row>
    <row r="17" customFormat="false" ht="14.1" hidden="false" customHeight="true" outlineLevel="0" collapsed="false">
      <c r="A17" s="37" t="s">
        <v>9</v>
      </c>
      <c r="B17" s="34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5"/>
      <c r="X17" s="31"/>
      <c r="Y17" s="31"/>
      <c r="Z17" s="31"/>
      <c r="AA17" s="31"/>
      <c r="AB17" s="35"/>
      <c r="AC17" s="36"/>
      <c r="AD17" s="35"/>
      <c r="AE17" s="31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2"/>
      <c r="BX17" s="32"/>
      <c r="BY17" s="32"/>
      <c r="BZ17" s="32"/>
      <c r="CA17" s="32"/>
      <c r="CB17" s="32"/>
      <c r="CC17" s="32"/>
      <c r="CD17" s="32"/>
      <c r="CE17" s="32"/>
      <c r="CF17" s="32"/>
      <c r="CG17" s="32"/>
      <c r="CH17" s="32"/>
      <c r="CI17" s="32"/>
      <c r="CJ17" s="32"/>
      <c r="CK17" s="32"/>
      <c r="CL17" s="32"/>
      <c r="CM17" s="32"/>
      <c r="CN17" s="32"/>
      <c r="CO17" s="32"/>
      <c r="CP17" s="32"/>
      <c r="CQ17" s="32"/>
      <c r="CR17" s="32"/>
      <c r="CS17" s="32"/>
      <c r="CT17" s="32"/>
      <c r="CU17" s="32"/>
      <c r="CV17" s="32"/>
      <c r="CW17" s="32"/>
      <c r="CX17" s="32"/>
      <c r="CY17" s="32"/>
      <c r="CZ17" s="32"/>
      <c r="DA17" s="32"/>
      <c r="DB17" s="32"/>
      <c r="DC17" s="32"/>
      <c r="DD17" s="32"/>
      <c r="DE17" s="32"/>
      <c r="DF17" s="32"/>
      <c r="DG17" s="32"/>
      <c r="DH17" s="32"/>
      <c r="DI17" s="32"/>
      <c r="DJ17" s="32"/>
      <c r="DK17" s="32"/>
      <c r="DL17" s="32"/>
      <c r="DM17" s="32"/>
      <c r="DN17" s="32"/>
      <c r="DO17" s="32"/>
      <c r="DP17" s="32"/>
      <c r="DQ17" s="32"/>
      <c r="DR17" s="32"/>
      <c r="DS17" s="32"/>
      <c r="DT17" s="32"/>
      <c r="DU17" s="32"/>
      <c r="DV17" s="32"/>
      <c r="DW17" s="32"/>
      <c r="DX17" s="32"/>
      <c r="DY17" s="32"/>
      <c r="DZ17" s="32"/>
      <c r="EA17" s="32"/>
      <c r="EB17" s="32"/>
      <c r="EC17" s="32"/>
      <c r="ED17" s="32"/>
      <c r="EE17" s="32"/>
      <c r="EF17" s="32"/>
      <c r="EG17" s="32"/>
      <c r="EH17" s="32"/>
      <c r="EI17" s="32"/>
      <c r="EJ17" s="32"/>
      <c r="EK17" s="32"/>
      <c r="EL17" s="32"/>
      <c r="EM17" s="32"/>
      <c r="EN17" s="32"/>
      <c r="EO17" s="32"/>
      <c r="EP17" s="32"/>
      <c r="EQ17" s="32"/>
      <c r="ER17" s="32"/>
      <c r="ES17" s="32"/>
      <c r="ET17" s="32"/>
      <c r="EU17" s="32"/>
      <c r="EV17" s="32"/>
      <c r="EW17" s="32"/>
      <c r="EX17" s="32"/>
      <c r="EY17" s="32"/>
      <c r="EZ17" s="32"/>
      <c r="FA17" s="32"/>
      <c r="FB17" s="32"/>
      <c r="FC17" s="32"/>
      <c r="FD17" s="32"/>
      <c r="FE17" s="32"/>
      <c r="FF17" s="32"/>
      <c r="FG17" s="32"/>
      <c r="FH17" s="32"/>
      <c r="FI17" s="32"/>
      <c r="FJ17" s="32"/>
      <c r="FK17" s="32"/>
      <c r="FL17" s="32"/>
      <c r="FM17" s="32"/>
      <c r="FN17" s="32"/>
      <c r="FO17" s="32"/>
      <c r="FP17" s="32"/>
      <c r="FQ17" s="32"/>
      <c r="FR17" s="32"/>
      <c r="FS17" s="32"/>
      <c r="FT17" s="32"/>
      <c r="FU17" s="32"/>
      <c r="FV17" s="32"/>
      <c r="FW17" s="32"/>
      <c r="FX17" s="32"/>
      <c r="FY17" s="32"/>
      <c r="FZ17" s="32"/>
      <c r="GA17" s="32"/>
      <c r="GB17" s="32"/>
      <c r="GC17" s="32"/>
      <c r="GD17" s="32"/>
      <c r="GE17" s="32"/>
      <c r="GF17" s="32"/>
      <c r="GG17" s="32"/>
      <c r="GH17" s="32"/>
      <c r="GI17" s="32"/>
      <c r="GJ17" s="32"/>
      <c r="GK17" s="32"/>
      <c r="GL17" s="32"/>
      <c r="GM17" s="32"/>
      <c r="GN17" s="32"/>
      <c r="GO17" s="32"/>
      <c r="GP17" s="32"/>
      <c r="GQ17" s="32"/>
      <c r="GR17" s="32"/>
      <c r="GS17" s="32"/>
      <c r="GT17" s="32"/>
      <c r="GU17" s="32"/>
      <c r="GV17" s="32"/>
      <c r="GW17" s="32"/>
      <c r="GX17" s="32"/>
      <c r="GY17" s="32"/>
      <c r="GZ17" s="32"/>
      <c r="HA17" s="32"/>
      <c r="HB17" s="32"/>
      <c r="HC17" s="32"/>
      <c r="HD17" s="32"/>
      <c r="HE17" s="32"/>
      <c r="HF17" s="32"/>
      <c r="HG17" s="32"/>
      <c r="HH17" s="32"/>
      <c r="HI17" s="32"/>
      <c r="HJ17" s="32"/>
      <c r="HK17" s="32"/>
      <c r="HL17" s="32"/>
      <c r="HM17" s="32"/>
      <c r="HN17" s="32"/>
      <c r="HO17" s="32"/>
      <c r="HP17" s="32"/>
      <c r="HQ17" s="32"/>
      <c r="HR17" s="32"/>
      <c r="HS17" s="32"/>
      <c r="HT17" s="32"/>
      <c r="HU17" s="32"/>
      <c r="HV17" s="32"/>
      <c r="HW17" s="32"/>
      <c r="HX17" s="32"/>
      <c r="HY17" s="32"/>
      <c r="HZ17" s="32"/>
      <c r="IA17" s="32"/>
      <c r="IB17" s="32"/>
      <c r="IC17" s="32"/>
      <c r="ID17" s="32"/>
      <c r="IE17" s="32"/>
      <c r="IF17" s="32"/>
      <c r="IG17" s="32"/>
      <c r="IH17" s="32"/>
      <c r="II17" s="32"/>
      <c r="IJ17" s="32"/>
      <c r="IK17" s="32"/>
      <c r="IL17" s="32"/>
      <c r="IM17" s="32"/>
      <c r="IN17" s="32"/>
      <c r="IO17" s="32"/>
      <c r="IP17" s="32"/>
      <c r="IQ17" s="32"/>
      <c r="IR17" s="32"/>
      <c r="IS17" s="32"/>
      <c r="IT17" s="32"/>
      <c r="IU17" s="32"/>
      <c r="IV17" s="32"/>
      <c r="IW17" s="32"/>
    </row>
    <row r="18" customFormat="false" ht="14.1" hidden="false" customHeight="true" outlineLevel="0" collapsed="false">
      <c r="A18" s="33" t="s">
        <v>9</v>
      </c>
      <c r="B18" s="34" t="n">
        <f aca="false">IF(ISNUMBER(VLOOKUP(B$8,'Curve Summary ALBERTA'!$A$7:$AG$54,18,FALSE())),VLOOKUP(B$8,'Curve Summary ALBERTA'!$A$7:$AG$54,18,FALSE()),0)</f>
        <v>62</v>
      </c>
      <c r="C18" s="34" t="n">
        <f aca="false">IF(ISNUMBER(VLOOKUP(C$8,'Curve Summary ALBERTA'!$A$7:$AG$54,18,FALSE())),VLOOKUP(C$8,'Curve Summary ALBERTA'!$A$7:$AG$54,18,FALSE()),0)</f>
        <v>49.5</v>
      </c>
      <c r="D18" s="34" t="n">
        <f aca="false">IF(ISNUMBER(VLOOKUP(D$8,'Curve Summary ALBERTA'!$A$7:$AG$54,18,FALSE())),VLOOKUP(D$8,'Curve Summary ALBERTA'!$A$7:$AG$54,18,FALSE()),0)</f>
        <v>49.5</v>
      </c>
      <c r="E18" s="34" t="n">
        <f aca="false">IF(ISNUMBER(VLOOKUP(E$8,'Curve Summary ALBERTA'!$A$7:$AG$54,18,FALSE())),VLOOKUP(E$8,'Curve Summary ALBERTA'!$A$7:$AG$54,18,FALSE()),0)</f>
        <v>49.5</v>
      </c>
      <c r="F18" s="34" t="n">
        <f aca="false">IF(ISNUMBER(VLOOKUP(F$8,'Curve Summary ALBERTA'!$A$7:$AG$54,18,FALSE())),VLOOKUP(F$8,'Curve Summary ALBERTA'!$A$7:$AG$54,18,FALSE()),0)</f>
        <v>49.5</v>
      </c>
      <c r="G18" s="34" t="n">
        <f aca="false">IF(ISNUMBER(VLOOKUP(G$8,'Curve Summary ALBERTA'!$A$7:$AG$54,18,FALSE())),VLOOKUP(G$8,'Curve Summary ALBERTA'!$A$7:$AG$54,18,FALSE()),0)</f>
        <v>49.5</v>
      </c>
      <c r="H18" s="34" t="n">
        <f aca="false">IF(ISNUMBER(VLOOKUP(H$8,'Curve Summary ALBERTA'!$A$7:$AG$54,18,FALSE())),VLOOKUP(H$8,'Curve Summary ALBERTA'!$A$7:$AG$54,18,FALSE()),0)</f>
        <v>49.5</v>
      </c>
      <c r="I18" s="34" t="n">
        <f aca="false">IF(ISNUMBER(VLOOKUP(I$8,'Curve Summary ALBERTA'!$A$7:$AG$54,18,FALSE())),VLOOKUP(I$8,'Curve Summary ALBERTA'!$A$7:$AG$54,18,FALSE()),0)</f>
        <v>49.5</v>
      </c>
      <c r="J18" s="34" t="n">
        <f aca="false">IF(ISNUMBER(VLOOKUP(J$8,'Curve Summary ALBERTA'!$A$7:$AG$54,18,FALSE())),VLOOKUP(J$8,'Curve Summary ALBERTA'!$A$7:$AG$54,18,FALSE()),0)</f>
        <v>49.5</v>
      </c>
      <c r="K18" s="34" t="n">
        <f aca="false">IF(ISNUMBER(VLOOKUP(K$8,'Curve Summary ALBERTA'!$A$7:$AG$54,18,FALSE())),VLOOKUP(K$8,'Curve Summary ALBERTA'!$A$7:$AG$54,18,FALSE()),0)</f>
        <v>49.5</v>
      </c>
      <c r="L18" s="34" t="n">
        <f aca="false">IF(ISNUMBER(VLOOKUP(L$8,'Curve Summary ALBERTA'!$A$7:$AG$54,18,FALSE())),VLOOKUP(L$8,'Curve Summary ALBERTA'!$A$7:$AG$54,18,FALSE()),0)</f>
        <v>49.5</v>
      </c>
      <c r="M18" s="34" t="n">
        <f aca="false">IF(ISNUMBER(VLOOKUP(M$8,'Curve Summary ALBERTA'!$A$7:$AG$54,18,FALSE())),VLOOKUP(M$8,'Curve Summary ALBERTA'!$A$7:$AG$54,18,FALSE()),0)</f>
        <v>46.4999961853027</v>
      </c>
      <c r="N18" s="34" t="n">
        <f aca="false">IF(ISNUMBER(VLOOKUP(N$8,'Curve Summary ALBERTA'!$A$7:$AG$54,18,FALSE())),VLOOKUP(N$8,'Curve Summary ALBERTA'!$A$7:$AG$54,18,FALSE()),0)</f>
        <v>46.4999961853027</v>
      </c>
      <c r="O18" s="34" t="n">
        <f aca="false">IF(ISNUMBER(VLOOKUP(O$8,'Curve Summary ALBERTA'!$A$7:$AG$54,18,FALSE())),VLOOKUP(O$8,'Curve Summary ALBERTA'!$A$7:$AG$54,18,FALSE()),0)</f>
        <v>46.4999961853027</v>
      </c>
      <c r="P18" s="34" t="n">
        <f aca="false">IF(ISNUMBER(VLOOKUP(P$8,'Curve Summary ALBERTA'!$A$7:$AG$54,18,FALSE())),VLOOKUP(P$8,'Curve Summary ALBERTA'!$A$7:$AG$54,18,FALSE()),0)</f>
        <v>46.4999961853027</v>
      </c>
      <c r="Q18" s="34" t="n">
        <f aca="false">IF(ISNUMBER(VLOOKUP(Q$8,'Curve Summary ALBERTA'!$A$7:$AG$54,18,FALSE())),VLOOKUP(Q$8,'Curve Summary ALBERTA'!$A$7:$AG$54,18,FALSE()),0)</f>
        <v>46.4999961853027</v>
      </c>
      <c r="R18" s="34" t="n">
        <f aca="false">IF(ISNUMBER(VLOOKUP(R$8,'Curve Summary ALBERTA'!$A$7:$AG$54,18,FALSE())),VLOOKUP(R$8,'Curve Summary ALBERTA'!$A$7:$AG$54,18,FALSE()),0)</f>
        <v>46.4999961853027</v>
      </c>
      <c r="S18" s="34" t="n">
        <f aca="false">IF(ISNUMBER(VLOOKUP(S$8,'Curve Summary ALBERTA'!$A$7:$AG$54,18,FALSE())),VLOOKUP(S$8,'Curve Summary ALBERTA'!$A$7:$AG$54,18,FALSE()),0)</f>
        <v>46.4999961853027</v>
      </c>
      <c r="T18" s="34" t="n">
        <f aca="false">IF(ISNUMBER(VLOOKUP(T$8,'Curve Summary ALBERTA'!$A$7:$AG$54,18,FALSE())),VLOOKUP(T$8,'Curve Summary ALBERTA'!$A$7:$AG$54,18,FALSE()),0)</f>
        <v>46.4999961853027</v>
      </c>
      <c r="U18" s="34" t="n">
        <f aca="false">IF(ISNUMBER(VLOOKUP(U$8,'Curve Summary ALBERTA'!$A$7:$AG$54,18,FALSE())),VLOOKUP(U$8,'Curve Summary ALBERTA'!$A$7:$AG$54,18,FALSE()),0)</f>
        <v>46.4999961853027</v>
      </c>
      <c r="V18" s="34" t="n">
        <f aca="false">IF(ISNUMBER(VLOOKUP(V$8,'Curve Summary ALBERTA'!$A$7:$AG$54,18,FALSE())),VLOOKUP(V$8,'Curve Summary ALBERTA'!$A$7:$AG$54,18,FALSE()),0)</f>
        <v>46.4999961853027</v>
      </c>
      <c r="W18" s="34" t="n">
        <f aca="false">IF(ISNUMBER(VLOOKUP(W$8,'Curve Summary ALBERTA'!$A$7:$AG$54,18,FALSE())),VLOOKUP(W$8,'Curve Summary ALBERTA'!$A$7:$AG$54,18,FALSE()),0)</f>
        <v>46.4999961853027</v>
      </c>
      <c r="X18" s="34" t="n">
        <f aca="false">IF(ISNUMBER(VLOOKUP(X$8,'Curve Summary ALBERTA'!$A$7:$AG$54,18,FALSE())),VLOOKUP(X$8,'Curve Summary ALBERTA'!$A$7:$AG$54,18,FALSE()),0)</f>
        <v>46.4999961853027</v>
      </c>
      <c r="Y18" s="34" t="n">
        <f aca="false">IF(ISNUMBER(VLOOKUP(Y$8,'Curve Summary ALBERTA'!$A$7:$AG$54,18,FALSE())),VLOOKUP(Y$8,'Curve Summary ALBERTA'!$A$7:$AG$54,18,FALSE()),0)</f>
        <v>0</v>
      </c>
      <c r="Z18" s="34" t="n">
        <f aca="false">IF(ISNUMBER(VLOOKUP(Z$8,'Curve Summary ALBERTA'!$A$7:$AG$54,18,FALSE())),VLOOKUP(Z$8,'Curve Summary ALBERTA'!$A$7:$AG$54,18,FALSE()),0)</f>
        <v>0</v>
      </c>
      <c r="AA18" s="34" t="n">
        <f aca="false">IF(ISNUMBER(VLOOKUP(AA$8,'Curve Summary ALBERTA'!$A$7:$AG$54,18,FALSE())),VLOOKUP(AA$8,'Curve Summary ALBERTA'!$A$7:$AG$54,18,FALSE()),0)</f>
        <v>0</v>
      </c>
      <c r="AB18" s="34" t="n">
        <f aca="false">IF(ISNUMBER(VLOOKUP(AB$8,'Curve Summary ALBERTA'!$A$7:$AG$54,18,FALSE())),VLOOKUP(AB$8,'Curve Summary ALBERTA'!$A$7:$AG$54,18,FALSE()),0)</f>
        <v>0</v>
      </c>
      <c r="AC18" s="36" t="n">
        <f aca="false">AVERAGE(B18:L18)</f>
        <v>50.6363636363636</v>
      </c>
      <c r="AD18" s="35" t="n">
        <v>44</v>
      </c>
      <c r="AE18" s="31"/>
      <c r="AF18" s="32"/>
      <c r="AG18" s="34" t="str">
        <f aca="false">IF(ISNUMBER(VLOOKUP(AG$8,'Curve Summary ALBERTA'!$A$7:$AG$54,18,FALSE())),VLOOKUP(AG$8,'Curve Summary ALBERTA'!$A$7:$AG$54,18,FALSE()),"")</f>
        <v/>
      </c>
      <c r="AH18" s="32"/>
      <c r="AI18" s="32"/>
      <c r="AJ18" s="32"/>
      <c r="AK18" s="32"/>
      <c r="AL18" s="32"/>
      <c r="AM18" s="32"/>
      <c r="AN18" s="32"/>
      <c r="AO18" s="32"/>
      <c r="AP18" s="32"/>
      <c r="AQ18" s="32"/>
      <c r="AR18" s="31"/>
      <c r="AS18" s="31"/>
      <c r="AT18" s="31"/>
      <c r="AU18" s="31"/>
      <c r="AV18" s="31"/>
      <c r="AW18" s="31"/>
      <c r="AX18" s="31"/>
      <c r="AY18" s="31"/>
      <c r="AZ18" s="31" t="n">
        <v>50.6363636363636</v>
      </c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2"/>
      <c r="BX18" s="32"/>
      <c r="BY18" s="32"/>
      <c r="BZ18" s="32"/>
      <c r="CA18" s="32"/>
      <c r="CB18" s="32"/>
      <c r="CC18" s="32"/>
      <c r="CD18" s="32"/>
      <c r="CE18" s="32"/>
      <c r="CF18" s="32"/>
      <c r="CG18" s="32"/>
      <c r="CH18" s="32"/>
      <c r="CI18" s="32"/>
      <c r="CJ18" s="32"/>
      <c r="CK18" s="32"/>
      <c r="CL18" s="32"/>
      <c r="CM18" s="32"/>
      <c r="CN18" s="32"/>
      <c r="CO18" s="32"/>
      <c r="CP18" s="32"/>
      <c r="CQ18" s="32"/>
      <c r="CR18" s="32"/>
      <c r="CS18" s="32"/>
      <c r="CT18" s="32"/>
      <c r="CU18" s="32"/>
      <c r="CV18" s="32"/>
      <c r="CW18" s="32"/>
      <c r="CX18" s="32"/>
      <c r="CY18" s="32"/>
      <c r="CZ18" s="32"/>
      <c r="DA18" s="32"/>
      <c r="DB18" s="32"/>
      <c r="DC18" s="32"/>
      <c r="DD18" s="32"/>
      <c r="DE18" s="32"/>
      <c r="DF18" s="32"/>
      <c r="DG18" s="32"/>
      <c r="DH18" s="32"/>
      <c r="DI18" s="32"/>
      <c r="DJ18" s="32"/>
      <c r="DK18" s="32"/>
      <c r="DL18" s="32"/>
      <c r="DM18" s="32"/>
      <c r="DN18" s="32"/>
      <c r="DO18" s="32"/>
      <c r="DP18" s="32"/>
      <c r="DQ18" s="32"/>
      <c r="DR18" s="32"/>
      <c r="DS18" s="32"/>
      <c r="DT18" s="32"/>
      <c r="DU18" s="32"/>
      <c r="DV18" s="32"/>
      <c r="DW18" s="32"/>
      <c r="DX18" s="32"/>
      <c r="DY18" s="32"/>
      <c r="DZ18" s="32"/>
      <c r="EA18" s="32"/>
      <c r="EB18" s="32"/>
      <c r="EC18" s="32"/>
      <c r="ED18" s="32"/>
      <c r="EE18" s="32"/>
      <c r="EF18" s="32"/>
      <c r="EG18" s="32"/>
      <c r="EH18" s="32"/>
      <c r="EI18" s="32"/>
      <c r="EJ18" s="32"/>
      <c r="EK18" s="32"/>
      <c r="EL18" s="32"/>
      <c r="EM18" s="32"/>
      <c r="EN18" s="32"/>
      <c r="EO18" s="32"/>
      <c r="EP18" s="32"/>
      <c r="EQ18" s="32"/>
      <c r="ER18" s="32"/>
      <c r="ES18" s="32"/>
      <c r="ET18" s="32"/>
      <c r="EU18" s="32"/>
      <c r="EV18" s="32"/>
      <c r="EW18" s="32"/>
      <c r="EX18" s="32"/>
      <c r="EY18" s="32"/>
      <c r="EZ18" s="32"/>
      <c r="FA18" s="32"/>
      <c r="FB18" s="32"/>
      <c r="FC18" s="32"/>
      <c r="FD18" s="32"/>
      <c r="FE18" s="32"/>
      <c r="FF18" s="32"/>
      <c r="FG18" s="32"/>
      <c r="FH18" s="32"/>
      <c r="FI18" s="32"/>
      <c r="FJ18" s="32"/>
      <c r="FK18" s="32"/>
      <c r="FL18" s="32"/>
      <c r="FM18" s="32"/>
      <c r="FN18" s="32"/>
      <c r="FO18" s="32"/>
      <c r="FP18" s="32"/>
      <c r="FQ18" s="32"/>
      <c r="FR18" s="32"/>
      <c r="FS18" s="32"/>
      <c r="FT18" s="32"/>
      <c r="FU18" s="32"/>
      <c r="FV18" s="32"/>
      <c r="FW18" s="32"/>
      <c r="FX18" s="32"/>
      <c r="FY18" s="32"/>
      <c r="FZ18" s="32"/>
      <c r="GA18" s="32"/>
      <c r="GB18" s="32"/>
      <c r="GC18" s="32"/>
      <c r="GD18" s="32"/>
      <c r="GE18" s="32"/>
      <c r="GF18" s="32"/>
      <c r="GG18" s="32"/>
      <c r="GH18" s="32"/>
      <c r="GI18" s="32"/>
      <c r="GJ18" s="32"/>
      <c r="GK18" s="32"/>
      <c r="GL18" s="32"/>
      <c r="GM18" s="32"/>
      <c r="GN18" s="32"/>
      <c r="GO18" s="32"/>
      <c r="GP18" s="32"/>
      <c r="GQ18" s="32"/>
      <c r="GR18" s="32"/>
      <c r="GS18" s="32"/>
      <c r="GT18" s="32"/>
      <c r="GU18" s="32"/>
      <c r="GV18" s="32"/>
      <c r="GW18" s="32"/>
      <c r="GX18" s="32"/>
      <c r="GY18" s="32"/>
      <c r="GZ18" s="32"/>
      <c r="HA18" s="32"/>
      <c r="HB18" s="32"/>
      <c r="HC18" s="32"/>
      <c r="HD18" s="32"/>
      <c r="HE18" s="32"/>
      <c r="HF18" s="32"/>
      <c r="HG18" s="32"/>
      <c r="HH18" s="32"/>
      <c r="HI18" s="32"/>
      <c r="HJ18" s="32"/>
      <c r="HK18" s="32"/>
      <c r="HL18" s="32"/>
      <c r="HM18" s="32"/>
      <c r="HN18" s="32"/>
      <c r="HO18" s="32"/>
      <c r="HP18" s="32"/>
      <c r="HQ18" s="32"/>
      <c r="HR18" s="32"/>
      <c r="HS18" s="32"/>
      <c r="HT18" s="32"/>
      <c r="HU18" s="32"/>
      <c r="HV18" s="32"/>
      <c r="HW18" s="32"/>
      <c r="HX18" s="32"/>
      <c r="HY18" s="32"/>
      <c r="HZ18" s="32"/>
      <c r="IA18" s="32"/>
      <c r="IB18" s="32"/>
      <c r="IC18" s="32"/>
      <c r="ID18" s="32"/>
      <c r="IE18" s="32"/>
      <c r="IF18" s="32"/>
      <c r="IG18" s="32"/>
      <c r="IH18" s="32"/>
      <c r="II18" s="32"/>
      <c r="IJ18" s="32"/>
      <c r="IK18" s="32"/>
      <c r="IL18" s="32"/>
      <c r="IM18" s="32"/>
      <c r="IN18" s="32"/>
      <c r="IO18" s="32"/>
      <c r="IP18" s="32"/>
      <c r="IQ18" s="32"/>
      <c r="IR18" s="32"/>
      <c r="IS18" s="32"/>
      <c r="IT18" s="32"/>
      <c r="IU18" s="32"/>
      <c r="IV18" s="32"/>
      <c r="IW18" s="32"/>
    </row>
    <row r="19" customFormat="false" ht="14.1" hidden="false" customHeight="true" outlineLevel="0" collapsed="false">
      <c r="A19" s="38"/>
      <c r="B19" s="34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5"/>
      <c r="X19" s="31"/>
      <c r="Y19" s="31"/>
      <c r="Z19" s="31"/>
      <c r="AA19" s="31"/>
      <c r="AB19" s="35"/>
      <c r="AC19" s="36"/>
      <c r="AD19" s="35"/>
      <c r="AE19" s="31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2"/>
      <c r="BX19" s="32"/>
      <c r="BY19" s="32"/>
      <c r="BZ19" s="32"/>
      <c r="CA19" s="32"/>
      <c r="CB19" s="32"/>
      <c r="CC19" s="32"/>
      <c r="CD19" s="32"/>
      <c r="CE19" s="32"/>
      <c r="CF19" s="32"/>
      <c r="CG19" s="32"/>
      <c r="CH19" s="32"/>
      <c r="CI19" s="32"/>
      <c r="CJ19" s="32"/>
      <c r="CK19" s="32"/>
      <c r="CL19" s="32"/>
      <c r="CM19" s="32"/>
      <c r="CN19" s="32"/>
      <c r="CO19" s="32"/>
      <c r="CP19" s="32"/>
      <c r="CQ19" s="32"/>
      <c r="CR19" s="32"/>
      <c r="CS19" s="32"/>
      <c r="CT19" s="32"/>
      <c r="CU19" s="32"/>
      <c r="CV19" s="32"/>
      <c r="CW19" s="32"/>
      <c r="CX19" s="32"/>
      <c r="CY19" s="32"/>
      <c r="CZ19" s="32"/>
      <c r="DA19" s="32"/>
      <c r="DB19" s="32"/>
      <c r="DC19" s="32"/>
      <c r="DD19" s="32"/>
      <c r="DE19" s="32"/>
      <c r="DF19" s="32"/>
      <c r="DG19" s="32"/>
      <c r="DH19" s="32"/>
      <c r="DI19" s="32"/>
      <c r="DJ19" s="32"/>
      <c r="DK19" s="32"/>
      <c r="DL19" s="32"/>
      <c r="DM19" s="32"/>
      <c r="DN19" s="32"/>
      <c r="DO19" s="32"/>
      <c r="DP19" s="32"/>
      <c r="DQ19" s="32"/>
      <c r="DR19" s="32"/>
      <c r="DS19" s="32"/>
      <c r="DT19" s="32"/>
      <c r="DU19" s="32"/>
      <c r="DV19" s="32"/>
      <c r="DW19" s="32"/>
      <c r="DX19" s="32"/>
      <c r="DY19" s="32"/>
      <c r="DZ19" s="32"/>
      <c r="EA19" s="32"/>
      <c r="EB19" s="32"/>
      <c r="EC19" s="32"/>
      <c r="ED19" s="32"/>
      <c r="EE19" s="32"/>
      <c r="EF19" s="32"/>
      <c r="EG19" s="32"/>
      <c r="EH19" s="32"/>
      <c r="EI19" s="32"/>
      <c r="EJ19" s="32"/>
      <c r="EK19" s="32"/>
      <c r="EL19" s="32"/>
      <c r="EM19" s="32"/>
      <c r="EN19" s="32"/>
      <c r="EO19" s="32"/>
      <c r="EP19" s="32"/>
      <c r="EQ19" s="32"/>
      <c r="ER19" s="32"/>
      <c r="ES19" s="32"/>
      <c r="ET19" s="32"/>
      <c r="EU19" s="32"/>
      <c r="EV19" s="32"/>
      <c r="EW19" s="32"/>
      <c r="EX19" s="32"/>
      <c r="EY19" s="32"/>
      <c r="EZ19" s="32"/>
      <c r="FA19" s="32"/>
      <c r="FB19" s="32"/>
      <c r="FC19" s="32"/>
      <c r="FD19" s="32"/>
      <c r="FE19" s="32"/>
      <c r="FF19" s="32"/>
      <c r="FG19" s="32"/>
      <c r="FH19" s="32"/>
      <c r="FI19" s="32"/>
      <c r="FJ19" s="32"/>
      <c r="FK19" s="32"/>
      <c r="FL19" s="32"/>
      <c r="FM19" s="32"/>
      <c r="FN19" s="32"/>
      <c r="FO19" s="32"/>
      <c r="FP19" s="32"/>
      <c r="FQ19" s="32"/>
      <c r="FR19" s="32"/>
      <c r="FS19" s="32"/>
      <c r="FT19" s="32"/>
      <c r="FU19" s="32"/>
      <c r="FV19" s="32"/>
      <c r="FW19" s="32"/>
      <c r="FX19" s="32"/>
      <c r="FY19" s="32"/>
      <c r="FZ19" s="32"/>
      <c r="GA19" s="32"/>
      <c r="GB19" s="32"/>
      <c r="GC19" s="32"/>
      <c r="GD19" s="32"/>
      <c r="GE19" s="32"/>
      <c r="GF19" s="32"/>
      <c r="GG19" s="32"/>
      <c r="GH19" s="32"/>
      <c r="GI19" s="32"/>
      <c r="GJ19" s="32"/>
      <c r="GK19" s="32"/>
      <c r="GL19" s="32"/>
      <c r="GM19" s="32"/>
      <c r="GN19" s="32"/>
      <c r="GO19" s="32"/>
      <c r="GP19" s="32"/>
      <c r="GQ19" s="32"/>
      <c r="GR19" s="32"/>
      <c r="GS19" s="32"/>
      <c r="GT19" s="32"/>
      <c r="GU19" s="32"/>
      <c r="GV19" s="32"/>
      <c r="GW19" s="32"/>
      <c r="GX19" s="32"/>
      <c r="GY19" s="32"/>
      <c r="GZ19" s="32"/>
      <c r="HA19" s="32"/>
      <c r="HB19" s="32"/>
      <c r="HC19" s="32"/>
      <c r="HD19" s="32"/>
      <c r="HE19" s="32"/>
      <c r="HF19" s="32"/>
      <c r="HG19" s="32"/>
      <c r="HH19" s="32"/>
      <c r="HI19" s="32"/>
      <c r="HJ19" s="32"/>
      <c r="HK19" s="32"/>
      <c r="HL19" s="32"/>
      <c r="HM19" s="32"/>
      <c r="HN19" s="32"/>
      <c r="HO19" s="32"/>
      <c r="HP19" s="32"/>
      <c r="HQ19" s="32"/>
      <c r="HR19" s="32"/>
      <c r="HS19" s="32"/>
      <c r="HT19" s="32"/>
      <c r="HU19" s="32"/>
      <c r="HV19" s="32"/>
      <c r="HW19" s="32"/>
      <c r="HX19" s="32"/>
      <c r="HY19" s="32"/>
      <c r="HZ19" s="32"/>
      <c r="IA19" s="32"/>
      <c r="IB19" s="32"/>
      <c r="IC19" s="32"/>
      <c r="ID19" s="32"/>
      <c r="IE19" s="32"/>
      <c r="IF19" s="32"/>
      <c r="IG19" s="32"/>
      <c r="IH19" s="32"/>
      <c r="II19" s="32"/>
      <c r="IJ19" s="32"/>
      <c r="IK19" s="32"/>
      <c r="IL19" s="32"/>
      <c r="IM19" s="32"/>
      <c r="IN19" s="32"/>
      <c r="IO19" s="32"/>
      <c r="IP19" s="32"/>
      <c r="IQ19" s="32"/>
      <c r="IR19" s="32"/>
      <c r="IS19" s="32"/>
      <c r="IT19" s="32"/>
      <c r="IU19" s="32"/>
      <c r="IV19" s="32"/>
      <c r="IW19" s="32"/>
    </row>
    <row r="20" customFormat="false" ht="14.1" hidden="false" customHeight="true" outlineLevel="0" collapsed="false">
      <c r="A20" s="37"/>
      <c r="B20" s="34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5"/>
      <c r="X20" s="31"/>
      <c r="Y20" s="31"/>
      <c r="Z20" s="31"/>
      <c r="AA20" s="31"/>
      <c r="AB20" s="35"/>
      <c r="AC20" s="36"/>
      <c r="AD20" s="35"/>
      <c r="AE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</row>
    <row r="21" customFormat="false" ht="14.1" hidden="false" customHeight="true" outlineLevel="0" collapsed="false">
      <c r="A21" s="37"/>
      <c r="B21" s="34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5"/>
      <c r="X21" s="31"/>
      <c r="Y21" s="31"/>
      <c r="Z21" s="31"/>
      <c r="AA21" s="31"/>
      <c r="AB21" s="35"/>
      <c r="AC21" s="36"/>
      <c r="AD21" s="35"/>
      <c r="AE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</row>
    <row r="22" customFormat="false" ht="14.1" hidden="false" customHeight="true" outlineLevel="0" collapsed="false">
      <c r="A22" s="37"/>
      <c r="B22" s="34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5"/>
      <c r="X22" s="31"/>
      <c r="Y22" s="31"/>
      <c r="Z22" s="31"/>
      <c r="AA22" s="31"/>
      <c r="AB22" s="35"/>
      <c r="AC22" s="36"/>
      <c r="AD22" s="35"/>
      <c r="AE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</row>
    <row r="23" customFormat="false" ht="14.1" hidden="false" customHeight="true" outlineLevel="0" collapsed="false">
      <c r="A23" s="37"/>
      <c r="B23" s="34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5"/>
      <c r="X23" s="31"/>
      <c r="Y23" s="31"/>
      <c r="Z23" s="31"/>
      <c r="AA23" s="31"/>
      <c r="AB23" s="35"/>
      <c r="AC23" s="36"/>
      <c r="AD23" s="35"/>
      <c r="AE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</row>
    <row r="24" customFormat="false" ht="14.1" hidden="false" customHeight="true" outlineLevel="0" collapsed="false">
      <c r="A24" s="37"/>
      <c r="B24" s="34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5"/>
      <c r="X24" s="31"/>
      <c r="Y24" s="31"/>
      <c r="Z24" s="31"/>
      <c r="AA24" s="31"/>
      <c r="AB24" s="35"/>
      <c r="AC24" s="36"/>
      <c r="AD24" s="35"/>
      <c r="AE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</row>
    <row r="25" customFormat="false" ht="14.1" hidden="false" customHeight="true" outlineLevel="0" collapsed="false">
      <c r="A25" s="39"/>
      <c r="B25" s="40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2"/>
      <c r="X25" s="41"/>
      <c r="Y25" s="41"/>
      <c r="Z25" s="41"/>
      <c r="AA25" s="41"/>
      <c r="AB25" s="42"/>
      <c r="AC25" s="43"/>
      <c r="AD25" s="42"/>
      <c r="AE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</row>
    <row r="26" customFormat="false" ht="11.25" hidden="false" customHeight="false" outlineLevel="0" collapsed="false">
      <c r="A26" s="44"/>
    </row>
    <row r="27" customFormat="false" ht="12" hidden="true" customHeight="false" outlineLevel="0" collapsed="false">
      <c r="A27" s="45" t="s">
        <v>27</v>
      </c>
      <c r="B27" s="46"/>
      <c r="C27" s="46"/>
      <c r="D27" s="46"/>
      <c r="E27" s="46"/>
      <c r="F27" s="46"/>
      <c r="G27" s="46"/>
      <c r="H27" s="46"/>
      <c r="I27" s="46"/>
      <c r="J27" s="46"/>
      <c r="K27" s="47"/>
      <c r="L27" s="47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7"/>
      <c r="X27" s="47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</row>
    <row r="28" customFormat="false" ht="14.1" hidden="true" customHeight="true" outlineLevel="0" collapsed="false">
      <c r="A28" s="26" t="s">
        <v>13</v>
      </c>
      <c r="B28" s="27" t="n">
        <f aca="false">B9-B47</f>
        <v>19.8250000476837</v>
      </c>
      <c r="C28" s="28" t="n">
        <f aca="false">C9-C47</f>
        <v>21.0750000476837</v>
      </c>
      <c r="D28" s="28" t="n">
        <f aca="false">D9-D47</f>
        <v>21.0750000476837</v>
      </c>
      <c r="E28" s="28" t="n">
        <f aca="false">E9-E47</f>
        <v>21.0750000476837</v>
      </c>
      <c r="F28" s="28" t="n">
        <f aca="false">F9-F47</f>
        <v>21.0750000476837</v>
      </c>
      <c r="G28" s="28" t="n">
        <f aca="false">G9-G47</f>
        <v>21.0750000476837</v>
      </c>
      <c r="H28" s="28" t="n">
        <f aca="false">H9-H47</f>
        <v>21.0750000476837</v>
      </c>
      <c r="I28" s="28" t="n">
        <f aca="false">I9-I47</f>
        <v>21.0750000476837</v>
      </c>
      <c r="J28" s="28" t="n">
        <f aca="false">J9-J47</f>
        <v>22.0699999332428</v>
      </c>
      <c r="K28" s="28" t="n">
        <f aca="false">K9-K47</f>
        <v>22.0699999332428</v>
      </c>
      <c r="L28" s="28" t="n">
        <f aca="false">L9-L47</f>
        <v>22.0699999332428</v>
      </c>
      <c r="M28" s="28" t="n">
        <f aca="false">M9-M47</f>
        <v>26.0699999332428</v>
      </c>
      <c r="N28" s="28" t="n">
        <f aca="false">N9-N47</f>
        <v>26.0699999332428</v>
      </c>
      <c r="O28" s="28" t="n">
        <f aca="false">O9-O47</f>
        <v>26.0699999332428</v>
      </c>
      <c r="P28" s="28" t="n">
        <f aca="false">P9-P47</f>
        <v>26.0699999332428</v>
      </c>
      <c r="Q28" s="28" t="n">
        <f aca="false">Q9-Q47</f>
        <v>26.0699999332428</v>
      </c>
      <c r="R28" s="28" t="n">
        <f aca="false">R9-R47</f>
        <v>26.0699999332428</v>
      </c>
      <c r="S28" s="28" t="n">
        <f aca="false">S9-S47</f>
        <v>26.0699999332428</v>
      </c>
      <c r="T28" s="28" t="n">
        <f aca="false">T9-T47</f>
        <v>26.0699999332428</v>
      </c>
      <c r="U28" s="28" t="n">
        <f aca="false">U9-U47</f>
        <v>26.0699999332428</v>
      </c>
      <c r="V28" s="28" t="n">
        <f aca="false">V9-V47</f>
        <v>26.0699999332428</v>
      </c>
      <c r="W28" s="31" t="n">
        <f aca="false">W9-W47</f>
        <v>26.0699999332428</v>
      </c>
      <c r="X28" s="31" t="n">
        <f aca="false">X9-X47</f>
        <v>26.0699999332428</v>
      </c>
      <c r="Y28" s="28" t="n">
        <f aca="false">Y9-Y47</f>
        <v>26.0699999332428</v>
      </c>
      <c r="Z28" s="28" t="n">
        <f aca="false">Z9-Z47</f>
        <v>26.0699999332428</v>
      </c>
      <c r="AA28" s="28" t="n">
        <f aca="false">AA9-AA47</f>
        <v>26.0699999332428</v>
      </c>
      <c r="AB28" s="28" t="n">
        <f aca="false">AB9-AB47</f>
        <v>26.0699999332428</v>
      </c>
      <c r="AC28" s="30" t="n">
        <f aca="false">AC9-AC47</f>
        <v>-0.5</v>
      </c>
      <c r="AD28" s="29"/>
      <c r="AE28" s="31"/>
      <c r="AF28" s="32"/>
      <c r="AG28" s="32"/>
      <c r="AH28" s="32"/>
      <c r="AI28" s="32"/>
      <c r="AJ28" s="32"/>
      <c r="AK28" s="32"/>
      <c r="AL28" s="32"/>
      <c r="AM28" s="32"/>
      <c r="AN28" s="32"/>
      <c r="AO28" s="32"/>
      <c r="AP28" s="32"/>
      <c r="AQ28" s="32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2"/>
      <c r="BX28" s="32"/>
      <c r="BY28" s="32"/>
      <c r="BZ28" s="32"/>
      <c r="CA28" s="32"/>
      <c r="CB28" s="32"/>
      <c r="CC28" s="32"/>
      <c r="CD28" s="32"/>
      <c r="CE28" s="32"/>
      <c r="CF28" s="32"/>
      <c r="CG28" s="32"/>
      <c r="CH28" s="32"/>
      <c r="CI28" s="32"/>
      <c r="CJ28" s="32"/>
      <c r="CK28" s="32"/>
      <c r="CL28" s="32"/>
      <c r="CM28" s="32"/>
      <c r="CN28" s="32"/>
      <c r="CO28" s="32"/>
      <c r="CP28" s="32"/>
      <c r="CQ28" s="32"/>
      <c r="CR28" s="32"/>
      <c r="CS28" s="32"/>
      <c r="CT28" s="32"/>
      <c r="CU28" s="32"/>
      <c r="CV28" s="32"/>
      <c r="CW28" s="32"/>
      <c r="CX28" s="32"/>
      <c r="CY28" s="32"/>
      <c r="CZ28" s="32"/>
      <c r="DA28" s="32"/>
      <c r="DB28" s="32"/>
      <c r="DC28" s="32"/>
      <c r="DD28" s="32"/>
      <c r="DE28" s="32"/>
      <c r="DF28" s="32"/>
      <c r="DG28" s="32"/>
      <c r="DH28" s="32"/>
      <c r="DI28" s="32"/>
      <c r="DJ28" s="32"/>
      <c r="DK28" s="32"/>
      <c r="DL28" s="32"/>
      <c r="DM28" s="32"/>
      <c r="DN28" s="32"/>
      <c r="DO28" s="32"/>
      <c r="DP28" s="32"/>
      <c r="DQ28" s="32"/>
      <c r="DR28" s="32"/>
      <c r="DS28" s="32"/>
      <c r="DT28" s="32"/>
      <c r="DU28" s="32"/>
      <c r="DV28" s="32"/>
      <c r="DW28" s="32"/>
      <c r="DX28" s="32"/>
      <c r="DY28" s="32"/>
      <c r="DZ28" s="32"/>
      <c r="EA28" s="32"/>
      <c r="EB28" s="32"/>
      <c r="EC28" s="32"/>
      <c r="ED28" s="32"/>
      <c r="EE28" s="32"/>
      <c r="EF28" s="32"/>
      <c r="EG28" s="32"/>
      <c r="EH28" s="32"/>
      <c r="EI28" s="32"/>
      <c r="EJ28" s="32"/>
      <c r="EK28" s="32"/>
      <c r="EL28" s="32"/>
      <c r="EM28" s="32"/>
      <c r="EN28" s="32"/>
      <c r="EO28" s="32"/>
      <c r="EP28" s="32"/>
      <c r="EQ28" s="32"/>
      <c r="ER28" s="32"/>
      <c r="ES28" s="32"/>
      <c r="ET28" s="32"/>
      <c r="EU28" s="32"/>
      <c r="EV28" s="32"/>
      <c r="EW28" s="32"/>
      <c r="EX28" s="32"/>
      <c r="EY28" s="32"/>
      <c r="EZ28" s="32"/>
      <c r="FA28" s="32"/>
      <c r="FB28" s="32"/>
      <c r="FC28" s="32"/>
      <c r="FD28" s="32"/>
      <c r="FE28" s="32"/>
      <c r="FF28" s="32"/>
      <c r="FG28" s="32"/>
      <c r="FH28" s="32"/>
      <c r="FI28" s="32"/>
      <c r="FJ28" s="32"/>
      <c r="FK28" s="32"/>
      <c r="FL28" s="32"/>
      <c r="FM28" s="32"/>
      <c r="FN28" s="32"/>
      <c r="FO28" s="32"/>
      <c r="FP28" s="32"/>
      <c r="FQ28" s="32"/>
      <c r="FR28" s="32"/>
      <c r="FS28" s="32"/>
      <c r="FT28" s="32"/>
      <c r="FU28" s="32"/>
      <c r="FV28" s="32"/>
      <c r="FW28" s="32"/>
      <c r="FX28" s="32"/>
      <c r="FY28" s="32"/>
      <c r="FZ28" s="32"/>
      <c r="GA28" s="32"/>
      <c r="GB28" s="32"/>
      <c r="GC28" s="32"/>
      <c r="GD28" s="32"/>
      <c r="GE28" s="32"/>
      <c r="GF28" s="32"/>
      <c r="GG28" s="32"/>
      <c r="GH28" s="32"/>
      <c r="GI28" s="32"/>
      <c r="GJ28" s="32"/>
      <c r="GK28" s="32"/>
      <c r="GL28" s="32"/>
      <c r="GM28" s="32"/>
      <c r="GN28" s="32"/>
      <c r="GO28" s="32"/>
      <c r="GP28" s="32"/>
      <c r="GQ28" s="32"/>
      <c r="GR28" s="32"/>
      <c r="GS28" s="32"/>
      <c r="GT28" s="32"/>
      <c r="GU28" s="32"/>
      <c r="GV28" s="32"/>
      <c r="GW28" s="32"/>
      <c r="GX28" s="32"/>
      <c r="GY28" s="32"/>
      <c r="GZ28" s="32"/>
      <c r="HA28" s="32"/>
      <c r="HB28" s="32"/>
      <c r="HC28" s="32"/>
      <c r="HD28" s="32"/>
      <c r="HE28" s="32"/>
      <c r="HF28" s="32"/>
      <c r="HG28" s="32"/>
      <c r="HH28" s="32"/>
      <c r="HI28" s="32"/>
      <c r="HJ28" s="32"/>
      <c r="HK28" s="32"/>
      <c r="HL28" s="32"/>
      <c r="HM28" s="32"/>
      <c r="HN28" s="32"/>
      <c r="HO28" s="32"/>
      <c r="HP28" s="32"/>
      <c r="HQ28" s="32"/>
      <c r="HR28" s="32"/>
      <c r="HS28" s="32"/>
      <c r="HT28" s="32"/>
      <c r="HU28" s="32"/>
      <c r="HV28" s="32"/>
      <c r="HW28" s="32"/>
      <c r="HX28" s="32"/>
      <c r="HY28" s="32"/>
      <c r="HZ28" s="32"/>
      <c r="IA28" s="32"/>
      <c r="IB28" s="32"/>
      <c r="IC28" s="32"/>
      <c r="ID28" s="32"/>
      <c r="IE28" s="32"/>
      <c r="IF28" s="32"/>
      <c r="IG28" s="32"/>
      <c r="IH28" s="32"/>
      <c r="II28" s="32"/>
      <c r="IJ28" s="32"/>
      <c r="IK28" s="32"/>
      <c r="IL28" s="32"/>
      <c r="IM28" s="32"/>
      <c r="IN28" s="32"/>
      <c r="IO28" s="32"/>
      <c r="IP28" s="32"/>
      <c r="IQ28" s="32"/>
      <c r="IR28" s="32"/>
      <c r="IS28" s="32"/>
      <c r="IT28" s="32"/>
      <c r="IU28" s="32"/>
      <c r="IV28" s="32"/>
      <c r="IW28" s="32"/>
    </row>
    <row r="29" customFormat="false" ht="14.1" hidden="true" customHeight="true" outlineLevel="0" collapsed="false">
      <c r="A29" s="33" t="s">
        <v>12</v>
      </c>
      <c r="B29" s="34" t="n">
        <f aca="false">B10-B48</f>
        <v>23.1299998760223</v>
      </c>
      <c r="C29" s="31" t="n">
        <f aca="false">C10-C48</f>
        <v>24.8799998760223</v>
      </c>
      <c r="D29" s="31" t="n">
        <f aca="false">D10-D48</f>
        <v>24.8799998760223</v>
      </c>
      <c r="E29" s="31" t="n">
        <f aca="false">E10-E48</f>
        <v>24.8799998760223</v>
      </c>
      <c r="F29" s="31" t="n">
        <f aca="false">F10-F48</f>
        <v>24.8799998760223</v>
      </c>
      <c r="G29" s="31" t="n">
        <f aca="false">G10-G48</f>
        <v>24.8799998760223</v>
      </c>
      <c r="H29" s="31" t="n">
        <f aca="false">H10-H48</f>
        <v>24.8799998760223</v>
      </c>
      <c r="I29" s="31" t="n">
        <f aca="false">I10-I48</f>
        <v>24.8799998760223</v>
      </c>
      <c r="J29" s="31" t="n">
        <f aca="false">J10-J48</f>
        <v>24.8800001144409</v>
      </c>
      <c r="K29" s="31" t="n">
        <f aca="false">K10-K48</f>
        <v>24.8800001144409</v>
      </c>
      <c r="L29" s="31" t="n">
        <f aca="false">L10-L48</f>
        <v>24.8800001144409</v>
      </c>
      <c r="M29" s="31" t="n">
        <f aca="false">M10-M48</f>
        <v>26.6300001144409</v>
      </c>
      <c r="N29" s="31" t="n">
        <f aca="false">N10-N48</f>
        <v>26.6300001144409</v>
      </c>
      <c r="O29" s="31" t="n">
        <f aca="false">O10-O48</f>
        <v>26.6300001144409</v>
      </c>
      <c r="P29" s="31" t="n">
        <f aca="false">P10-P48</f>
        <v>26.6300001144409</v>
      </c>
      <c r="Q29" s="31" t="n">
        <f aca="false">Q10-Q48</f>
        <v>26.6300001144409</v>
      </c>
      <c r="R29" s="31" t="n">
        <f aca="false">R10-R48</f>
        <v>26.6300001144409</v>
      </c>
      <c r="S29" s="31" t="n">
        <f aca="false">S10-S48</f>
        <v>26.6300001144409</v>
      </c>
      <c r="T29" s="31" t="n">
        <f aca="false">T10-T48</f>
        <v>26.6300001144409</v>
      </c>
      <c r="U29" s="31" t="n">
        <f aca="false">U10-U48</f>
        <v>26.6300001144409</v>
      </c>
      <c r="V29" s="31" t="n">
        <f aca="false">V10-V48</f>
        <v>26.6300001144409</v>
      </c>
      <c r="W29" s="31" t="n">
        <f aca="false">W10-W48</f>
        <v>26.6300001144409</v>
      </c>
      <c r="X29" s="31" t="n">
        <f aca="false">X10-X48</f>
        <v>26.6300001144409</v>
      </c>
      <c r="Y29" s="31" t="n">
        <f aca="false">Y10-Y48</f>
        <v>26.6300001144409</v>
      </c>
      <c r="Z29" s="31" t="n">
        <f aca="false">Z10-Z48</f>
        <v>26.6300001144409</v>
      </c>
      <c r="AA29" s="31" t="n">
        <f aca="false">AA10-AA48</f>
        <v>26.6300001144409</v>
      </c>
      <c r="AB29" s="31" t="n">
        <f aca="false">AB10-AB48</f>
        <v>26.6300001144409</v>
      </c>
      <c r="AC29" s="36" t="n">
        <f aca="false">AC10-AC48</f>
        <v>0.75</v>
      </c>
      <c r="AD29" s="35"/>
      <c r="AE29" s="31"/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2"/>
      <c r="BX29" s="32"/>
      <c r="BY29" s="32"/>
      <c r="BZ29" s="32"/>
      <c r="CA29" s="32"/>
      <c r="CB29" s="32"/>
      <c r="CC29" s="32"/>
      <c r="CD29" s="32"/>
      <c r="CE29" s="32"/>
      <c r="CF29" s="32"/>
      <c r="CG29" s="32"/>
      <c r="CH29" s="32"/>
      <c r="CI29" s="32"/>
      <c r="CJ29" s="32"/>
      <c r="CK29" s="32"/>
      <c r="CL29" s="32"/>
      <c r="CM29" s="32"/>
      <c r="CN29" s="32"/>
      <c r="CO29" s="32"/>
      <c r="CP29" s="32"/>
      <c r="CQ29" s="32"/>
      <c r="CR29" s="32"/>
      <c r="CS29" s="32"/>
      <c r="CT29" s="32"/>
      <c r="CU29" s="32"/>
      <c r="CV29" s="32"/>
      <c r="CW29" s="32"/>
      <c r="CX29" s="32"/>
      <c r="CY29" s="32"/>
      <c r="CZ29" s="32"/>
      <c r="DA29" s="32"/>
      <c r="DB29" s="32"/>
      <c r="DC29" s="32"/>
      <c r="DD29" s="32"/>
      <c r="DE29" s="32"/>
      <c r="DF29" s="32"/>
      <c r="DG29" s="32"/>
      <c r="DH29" s="32"/>
      <c r="DI29" s="32"/>
      <c r="DJ29" s="32"/>
      <c r="DK29" s="32"/>
      <c r="DL29" s="32"/>
      <c r="DM29" s="32"/>
      <c r="DN29" s="32"/>
      <c r="DO29" s="32"/>
      <c r="DP29" s="32"/>
      <c r="DQ29" s="32"/>
      <c r="DR29" s="32"/>
      <c r="DS29" s="32"/>
      <c r="DT29" s="32"/>
      <c r="DU29" s="32"/>
      <c r="DV29" s="32"/>
      <c r="DW29" s="32"/>
      <c r="DX29" s="32"/>
      <c r="DY29" s="32"/>
      <c r="DZ29" s="32"/>
      <c r="EA29" s="32"/>
      <c r="EB29" s="32"/>
      <c r="EC29" s="32"/>
      <c r="ED29" s="32"/>
      <c r="EE29" s="32"/>
      <c r="EF29" s="32"/>
      <c r="EG29" s="32"/>
      <c r="EH29" s="32"/>
      <c r="EI29" s="32"/>
      <c r="EJ29" s="32"/>
      <c r="EK29" s="32"/>
      <c r="EL29" s="32"/>
      <c r="EM29" s="32"/>
      <c r="EN29" s="32"/>
      <c r="EO29" s="32"/>
      <c r="EP29" s="32"/>
      <c r="EQ29" s="32"/>
      <c r="ER29" s="32"/>
      <c r="ES29" s="32"/>
      <c r="ET29" s="32"/>
      <c r="EU29" s="32"/>
      <c r="EV29" s="32"/>
      <c r="EW29" s="32"/>
      <c r="EX29" s="32"/>
      <c r="EY29" s="32"/>
      <c r="EZ29" s="32"/>
      <c r="FA29" s="32"/>
      <c r="FB29" s="32"/>
      <c r="FC29" s="32"/>
      <c r="FD29" s="32"/>
      <c r="FE29" s="32"/>
      <c r="FF29" s="32"/>
      <c r="FG29" s="32"/>
      <c r="FH29" s="32"/>
      <c r="FI29" s="32"/>
      <c r="FJ29" s="32"/>
      <c r="FK29" s="32"/>
      <c r="FL29" s="32"/>
      <c r="FM29" s="32"/>
      <c r="FN29" s="32"/>
      <c r="FO29" s="32"/>
      <c r="FP29" s="32"/>
      <c r="FQ29" s="32"/>
      <c r="FR29" s="32"/>
      <c r="FS29" s="32"/>
      <c r="FT29" s="32"/>
      <c r="FU29" s="32"/>
      <c r="FV29" s="32"/>
      <c r="FW29" s="32"/>
      <c r="FX29" s="32"/>
      <c r="FY29" s="32"/>
      <c r="FZ29" s="32"/>
      <c r="GA29" s="32"/>
      <c r="GB29" s="32"/>
      <c r="GC29" s="32"/>
      <c r="GD29" s="32"/>
      <c r="GE29" s="32"/>
      <c r="GF29" s="32"/>
      <c r="GG29" s="32"/>
      <c r="GH29" s="32"/>
      <c r="GI29" s="32"/>
      <c r="GJ29" s="32"/>
      <c r="GK29" s="32"/>
      <c r="GL29" s="32"/>
      <c r="GM29" s="32"/>
      <c r="GN29" s="32"/>
      <c r="GO29" s="32"/>
      <c r="GP29" s="32"/>
      <c r="GQ29" s="32"/>
      <c r="GR29" s="32"/>
      <c r="GS29" s="32"/>
      <c r="GT29" s="32"/>
      <c r="GU29" s="32"/>
      <c r="GV29" s="32"/>
      <c r="GW29" s="32"/>
      <c r="GX29" s="32"/>
      <c r="GY29" s="32"/>
      <c r="GZ29" s="32"/>
      <c r="HA29" s="32"/>
      <c r="HB29" s="32"/>
      <c r="HC29" s="32"/>
      <c r="HD29" s="32"/>
      <c r="HE29" s="32"/>
      <c r="HF29" s="32"/>
      <c r="HG29" s="32"/>
      <c r="HH29" s="32"/>
      <c r="HI29" s="32"/>
      <c r="HJ29" s="32"/>
      <c r="HK29" s="32"/>
      <c r="HL29" s="32"/>
      <c r="HM29" s="32"/>
      <c r="HN29" s="32"/>
      <c r="HO29" s="32"/>
      <c r="HP29" s="32"/>
      <c r="HQ29" s="32"/>
      <c r="HR29" s="32"/>
      <c r="HS29" s="32"/>
      <c r="HT29" s="32"/>
      <c r="HU29" s="32"/>
      <c r="HV29" s="32"/>
      <c r="HW29" s="32"/>
      <c r="HX29" s="32"/>
      <c r="HY29" s="32"/>
      <c r="HZ29" s="32"/>
      <c r="IA29" s="32"/>
      <c r="IB29" s="32"/>
      <c r="IC29" s="32"/>
      <c r="ID29" s="32"/>
      <c r="IE29" s="32"/>
      <c r="IF29" s="32"/>
      <c r="IG29" s="32"/>
      <c r="IH29" s="32"/>
      <c r="II29" s="32"/>
      <c r="IJ29" s="32"/>
      <c r="IK29" s="32"/>
      <c r="IL29" s="32"/>
      <c r="IM29" s="32"/>
      <c r="IN29" s="32"/>
      <c r="IO29" s="32"/>
      <c r="IP29" s="32"/>
      <c r="IQ29" s="32"/>
      <c r="IR29" s="32"/>
      <c r="IS29" s="32"/>
      <c r="IT29" s="32"/>
      <c r="IU29" s="32"/>
      <c r="IV29" s="32"/>
      <c r="IW29" s="32"/>
    </row>
    <row r="30" customFormat="false" ht="14.1" hidden="true" customHeight="true" outlineLevel="0" collapsed="false">
      <c r="A30" s="33" t="s">
        <v>14</v>
      </c>
      <c r="B30" s="34" t="n">
        <f aca="false">B11-B49</f>
        <v>24.6199999427795</v>
      </c>
      <c r="C30" s="31" t="n">
        <f aca="false">C11-C49</f>
        <v>25.5599999427795</v>
      </c>
      <c r="D30" s="31" t="n">
        <f aca="false">D11-D49</f>
        <v>25.5599999427795</v>
      </c>
      <c r="E30" s="31" t="n">
        <f aca="false">E11-E49</f>
        <v>25.5599999427795</v>
      </c>
      <c r="F30" s="31" t="n">
        <f aca="false">F11-F49</f>
        <v>25.5599999427795</v>
      </c>
      <c r="G30" s="31" t="n">
        <f aca="false">G11-G49</f>
        <v>25.5599999427795</v>
      </c>
      <c r="H30" s="31" t="n">
        <f aca="false">H11-H49</f>
        <v>25.5599999427795</v>
      </c>
      <c r="I30" s="31" t="n">
        <f aca="false">I11-I49</f>
        <v>25.5599999427795</v>
      </c>
      <c r="J30" s="31" t="n">
        <f aca="false">J11-J49</f>
        <v>25.5599999427795</v>
      </c>
      <c r="K30" s="31" t="n">
        <f aca="false">K11-K49</f>
        <v>25.5599999427795</v>
      </c>
      <c r="L30" s="31" t="n">
        <f aca="false">L11-L49</f>
        <v>25.5599999427795</v>
      </c>
      <c r="M30" s="31" t="n">
        <f aca="false">M11-M49</f>
        <v>27.5599999427795</v>
      </c>
      <c r="N30" s="31" t="n">
        <f aca="false">N11-N49</f>
        <v>27.5599999427795</v>
      </c>
      <c r="O30" s="31" t="n">
        <f aca="false">O11-O49</f>
        <v>27.5599999427795</v>
      </c>
      <c r="P30" s="31" t="n">
        <f aca="false">P11-P49</f>
        <v>27.5599999427795</v>
      </c>
      <c r="Q30" s="31" t="n">
        <f aca="false">Q11-Q49</f>
        <v>27.5599999427795</v>
      </c>
      <c r="R30" s="31" t="n">
        <f aca="false">R11-R49</f>
        <v>27.5599999427795</v>
      </c>
      <c r="S30" s="31" t="n">
        <f aca="false">S11-S49</f>
        <v>27.5599999427795</v>
      </c>
      <c r="T30" s="31" t="n">
        <f aca="false">T11-T49</f>
        <v>27.5599999427795</v>
      </c>
      <c r="U30" s="31" t="n">
        <f aca="false">U11-U49</f>
        <v>27.5599999427795</v>
      </c>
      <c r="V30" s="31" t="n">
        <f aca="false">V11-V49</f>
        <v>27.5599999427795</v>
      </c>
      <c r="W30" s="31" t="n">
        <f aca="false">W11-W49</f>
        <v>27.5599999427795</v>
      </c>
      <c r="X30" s="31" t="n">
        <f aca="false">X11-X49</f>
        <v>27.5599999427795</v>
      </c>
      <c r="Y30" s="31" t="n">
        <f aca="false">Y11-Y49</f>
        <v>27.5599999427795</v>
      </c>
      <c r="Z30" s="31" t="n">
        <f aca="false">Z11-Z49</f>
        <v>27.5599999427795</v>
      </c>
      <c r="AA30" s="31" t="n">
        <f aca="false">AA11-AA49</f>
        <v>27.5599999427795</v>
      </c>
      <c r="AB30" s="31" t="n">
        <f aca="false">AB11-AB49</f>
        <v>27.5599999427795</v>
      </c>
      <c r="AC30" s="36" t="n">
        <f aca="false">AC11-AC49</f>
        <v>-0.34</v>
      </c>
      <c r="AD30" s="35"/>
      <c r="AE30" s="31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1"/>
      <c r="AS30" s="31"/>
      <c r="AT30" s="31"/>
      <c r="AU30" s="31"/>
      <c r="AV30" s="31"/>
      <c r="AW30" s="31"/>
      <c r="AX30" s="31"/>
      <c r="AY30" s="31"/>
      <c r="AZ30" s="31"/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2"/>
      <c r="BX30" s="32"/>
      <c r="BY30" s="32"/>
      <c r="BZ30" s="32"/>
      <c r="CA30" s="32"/>
      <c r="CB30" s="32"/>
      <c r="CC30" s="32"/>
      <c r="CD30" s="32"/>
      <c r="CE30" s="32"/>
      <c r="CF30" s="32"/>
      <c r="CG30" s="32"/>
      <c r="CH30" s="32"/>
      <c r="CI30" s="32"/>
      <c r="CJ30" s="32"/>
      <c r="CK30" s="32"/>
      <c r="CL30" s="32"/>
      <c r="CM30" s="32"/>
      <c r="CN30" s="32"/>
      <c r="CO30" s="32"/>
      <c r="CP30" s="32"/>
      <c r="CQ30" s="32"/>
      <c r="CR30" s="32"/>
      <c r="CS30" s="32"/>
      <c r="CT30" s="32"/>
      <c r="CU30" s="32"/>
      <c r="CV30" s="32"/>
      <c r="CW30" s="32"/>
      <c r="CX30" s="32"/>
      <c r="CY30" s="32"/>
      <c r="CZ30" s="32"/>
      <c r="DA30" s="32"/>
      <c r="DB30" s="32"/>
      <c r="DC30" s="32"/>
      <c r="DD30" s="32"/>
      <c r="DE30" s="32"/>
      <c r="DF30" s="32"/>
      <c r="DG30" s="32"/>
      <c r="DH30" s="32"/>
      <c r="DI30" s="32"/>
      <c r="DJ30" s="32"/>
      <c r="DK30" s="32"/>
      <c r="DL30" s="32"/>
      <c r="DM30" s="32"/>
      <c r="DN30" s="32"/>
      <c r="DO30" s="32"/>
      <c r="DP30" s="32"/>
      <c r="DQ30" s="32"/>
      <c r="DR30" s="32"/>
      <c r="DS30" s="32"/>
      <c r="DT30" s="32"/>
      <c r="DU30" s="32"/>
      <c r="DV30" s="32"/>
      <c r="DW30" s="32"/>
      <c r="DX30" s="32"/>
      <c r="DY30" s="32"/>
      <c r="DZ30" s="32"/>
      <c r="EA30" s="32"/>
      <c r="EB30" s="32"/>
      <c r="EC30" s="32"/>
      <c r="ED30" s="32"/>
      <c r="EE30" s="32"/>
      <c r="EF30" s="32"/>
      <c r="EG30" s="32"/>
      <c r="EH30" s="32"/>
      <c r="EI30" s="32"/>
      <c r="EJ30" s="32"/>
      <c r="EK30" s="32"/>
      <c r="EL30" s="32"/>
      <c r="EM30" s="32"/>
      <c r="EN30" s="32"/>
      <c r="EO30" s="32"/>
      <c r="EP30" s="32"/>
      <c r="EQ30" s="32"/>
      <c r="ER30" s="32"/>
      <c r="ES30" s="32"/>
      <c r="ET30" s="32"/>
      <c r="EU30" s="32"/>
      <c r="EV30" s="32"/>
      <c r="EW30" s="32"/>
      <c r="EX30" s="32"/>
      <c r="EY30" s="32"/>
      <c r="EZ30" s="32"/>
      <c r="FA30" s="32"/>
      <c r="FB30" s="32"/>
      <c r="FC30" s="32"/>
      <c r="FD30" s="32"/>
      <c r="FE30" s="32"/>
      <c r="FF30" s="32"/>
      <c r="FG30" s="32"/>
      <c r="FH30" s="32"/>
      <c r="FI30" s="32"/>
      <c r="FJ30" s="32"/>
      <c r="FK30" s="32"/>
      <c r="FL30" s="32"/>
      <c r="FM30" s="32"/>
      <c r="FN30" s="32"/>
      <c r="FO30" s="32"/>
      <c r="FP30" s="32"/>
      <c r="FQ30" s="32"/>
      <c r="FR30" s="32"/>
      <c r="FS30" s="32"/>
      <c r="FT30" s="32"/>
      <c r="FU30" s="32"/>
      <c r="FV30" s="32"/>
      <c r="FW30" s="32"/>
      <c r="FX30" s="32"/>
      <c r="FY30" s="32"/>
      <c r="FZ30" s="32"/>
      <c r="GA30" s="32"/>
      <c r="GB30" s="32"/>
      <c r="GC30" s="32"/>
      <c r="GD30" s="32"/>
      <c r="GE30" s="32"/>
      <c r="GF30" s="32"/>
      <c r="GG30" s="32"/>
      <c r="GH30" s="32"/>
      <c r="GI30" s="32"/>
      <c r="GJ30" s="32"/>
      <c r="GK30" s="32"/>
      <c r="GL30" s="32"/>
      <c r="GM30" s="32"/>
      <c r="GN30" s="32"/>
      <c r="GO30" s="32"/>
      <c r="GP30" s="32"/>
      <c r="GQ30" s="32"/>
      <c r="GR30" s="32"/>
      <c r="GS30" s="32"/>
      <c r="GT30" s="32"/>
      <c r="GU30" s="32"/>
      <c r="GV30" s="32"/>
      <c r="GW30" s="32"/>
      <c r="GX30" s="32"/>
      <c r="GY30" s="32"/>
      <c r="GZ30" s="32"/>
      <c r="HA30" s="32"/>
      <c r="HB30" s="32"/>
      <c r="HC30" s="32"/>
      <c r="HD30" s="32"/>
      <c r="HE30" s="32"/>
      <c r="HF30" s="32"/>
      <c r="HG30" s="32"/>
      <c r="HH30" s="32"/>
      <c r="HI30" s="32"/>
      <c r="HJ30" s="32"/>
      <c r="HK30" s="32"/>
      <c r="HL30" s="32"/>
      <c r="HM30" s="32"/>
      <c r="HN30" s="32"/>
      <c r="HO30" s="32"/>
      <c r="HP30" s="32"/>
      <c r="HQ30" s="32"/>
      <c r="HR30" s="32"/>
      <c r="HS30" s="32"/>
      <c r="HT30" s="32"/>
      <c r="HU30" s="32"/>
      <c r="HV30" s="32"/>
      <c r="HW30" s="32"/>
      <c r="HX30" s="32"/>
      <c r="HY30" s="32"/>
      <c r="HZ30" s="32"/>
      <c r="IA30" s="32"/>
      <c r="IB30" s="32"/>
      <c r="IC30" s="32"/>
      <c r="ID30" s="32"/>
      <c r="IE30" s="32"/>
      <c r="IF30" s="32"/>
      <c r="IG30" s="32"/>
      <c r="IH30" s="32"/>
      <c r="II30" s="32"/>
      <c r="IJ30" s="32"/>
      <c r="IK30" s="32"/>
      <c r="IL30" s="32"/>
      <c r="IM30" s="32"/>
      <c r="IN30" s="32"/>
      <c r="IO30" s="32"/>
      <c r="IP30" s="32"/>
      <c r="IQ30" s="32"/>
      <c r="IR30" s="32"/>
      <c r="IS30" s="32"/>
      <c r="IT30" s="32"/>
      <c r="IU30" s="32"/>
      <c r="IV30" s="32"/>
      <c r="IW30" s="32"/>
    </row>
    <row r="31" customFormat="false" ht="14.1" hidden="true" customHeight="true" outlineLevel="0" collapsed="false">
      <c r="A31" s="33" t="s">
        <v>17</v>
      </c>
      <c r="B31" s="34" t="n">
        <f aca="false">B12-B50</f>
        <v>21.6499998855591</v>
      </c>
      <c r="C31" s="31" t="n">
        <f aca="false">C12-C50</f>
        <v>22.0574998855591</v>
      </c>
      <c r="D31" s="31" t="n">
        <f aca="false">D12-D50</f>
        <v>22.0574998855591</v>
      </c>
      <c r="E31" s="31" t="n">
        <f aca="false">E12-E50</f>
        <v>22.0574998855591</v>
      </c>
      <c r="F31" s="31" t="n">
        <f aca="false">F12-F50</f>
        <v>22.0574998855591</v>
      </c>
      <c r="G31" s="31" t="n">
        <f aca="false">G12-G50</f>
        <v>22.0574998855591</v>
      </c>
      <c r="H31" s="31" t="n">
        <f aca="false">H12-H50</f>
        <v>22.0574998855591</v>
      </c>
      <c r="I31" s="31" t="n">
        <f aca="false">I12-I50</f>
        <v>22.0574998855591</v>
      </c>
      <c r="J31" s="31" t="n">
        <f aca="false">J12-J50</f>
        <v>21.0574998855591</v>
      </c>
      <c r="K31" s="31" t="n">
        <f aca="false">K12-K50</f>
        <v>21.0574998855591</v>
      </c>
      <c r="L31" s="31" t="n">
        <f aca="false">L12-L50</f>
        <v>21.0574998855591</v>
      </c>
      <c r="M31" s="31" t="n">
        <f aca="false">M12-M50</f>
        <v>18.7699998855591</v>
      </c>
      <c r="N31" s="31" t="n">
        <f aca="false">N12-N50</f>
        <v>18.7699998855591</v>
      </c>
      <c r="O31" s="31" t="n">
        <f aca="false">O12-O50</f>
        <v>14.0449991226196</v>
      </c>
      <c r="P31" s="31" t="n">
        <f aca="false">P12-P50</f>
        <v>14.0449991226196</v>
      </c>
      <c r="Q31" s="31" t="n">
        <f aca="false">Q12-Q50</f>
        <v>14.0449991226196</v>
      </c>
      <c r="R31" s="31" t="n">
        <f aca="false">R12-R50</f>
        <v>14.0449991226196</v>
      </c>
      <c r="S31" s="31" t="n">
        <f aca="false">S12-S50</f>
        <v>14.0449991226196</v>
      </c>
      <c r="T31" s="31" t="n">
        <f aca="false">T12-T50</f>
        <v>14.0449991226196</v>
      </c>
      <c r="U31" s="31" t="n">
        <f aca="false">U12-U50</f>
        <v>14.0449991226196</v>
      </c>
      <c r="V31" s="31" t="n">
        <f aca="false">V12-V50</f>
        <v>14.0449991226196</v>
      </c>
      <c r="W31" s="31" t="n">
        <f aca="false">W12-W50</f>
        <v>14.0449991226196</v>
      </c>
      <c r="X31" s="31" t="n">
        <f aca="false">X12-X50</f>
        <v>14.0449991226196</v>
      </c>
      <c r="Y31" s="31" t="n">
        <f aca="false">Y12-Y50</f>
        <v>14.0449991226196</v>
      </c>
      <c r="Z31" s="31" t="n">
        <f aca="false">Z12-Z50</f>
        <v>14.0449991226196</v>
      </c>
      <c r="AA31" s="31" t="n">
        <f aca="false">AA12-AA50</f>
        <v>14.0449991226196</v>
      </c>
      <c r="AB31" s="31" t="n">
        <f aca="false">AB12-AB50</f>
        <v>14.0449991226196</v>
      </c>
      <c r="AC31" s="36" t="n">
        <f aca="false">AC12-AC50</f>
        <v>0.130000000000003</v>
      </c>
      <c r="AD31" s="35"/>
      <c r="AE31" s="31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1"/>
      <c r="AS31" s="31"/>
      <c r="AT31" s="31"/>
      <c r="AU31" s="31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1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1"/>
      <c r="BU31" s="31"/>
      <c r="BV31" s="31"/>
      <c r="BW31" s="32"/>
      <c r="BX31" s="32"/>
      <c r="BY31" s="32"/>
      <c r="BZ31" s="32"/>
      <c r="CA31" s="32"/>
      <c r="CB31" s="32"/>
      <c r="CC31" s="32"/>
      <c r="CD31" s="32"/>
      <c r="CE31" s="32"/>
      <c r="CF31" s="32"/>
      <c r="CG31" s="32"/>
      <c r="CH31" s="32"/>
      <c r="CI31" s="32"/>
      <c r="CJ31" s="32"/>
      <c r="CK31" s="32"/>
      <c r="CL31" s="32"/>
      <c r="CM31" s="32"/>
      <c r="CN31" s="32"/>
      <c r="CO31" s="32"/>
      <c r="CP31" s="32"/>
      <c r="CQ31" s="32"/>
      <c r="CR31" s="32"/>
      <c r="CS31" s="32"/>
      <c r="CT31" s="32"/>
      <c r="CU31" s="32"/>
      <c r="CV31" s="32"/>
      <c r="CW31" s="32"/>
      <c r="CX31" s="32"/>
      <c r="CY31" s="32"/>
      <c r="CZ31" s="32"/>
      <c r="DA31" s="32"/>
      <c r="DB31" s="32"/>
      <c r="DC31" s="32"/>
      <c r="DD31" s="32"/>
      <c r="DE31" s="32"/>
      <c r="DF31" s="32"/>
      <c r="DG31" s="32"/>
      <c r="DH31" s="32"/>
      <c r="DI31" s="32"/>
      <c r="DJ31" s="32"/>
      <c r="DK31" s="32"/>
      <c r="DL31" s="32"/>
      <c r="DM31" s="32"/>
      <c r="DN31" s="32"/>
      <c r="DO31" s="32"/>
      <c r="DP31" s="32"/>
      <c r="DQ31" s="32"/>
      <c r="DR31" s="32"/>
      <c r="DS31" s="32"/>
      <c r="DT31" s="32"/>
      <c r="DU31" s="32"/>
      <c r="DV31" s="32"/>
      <c r="DW31" s="32"/>
      <c r="DX31" s="32"/>
      <c r="DY31" s="32"/>
      <c r="DZ31" s="32"/>
      <c r="EA31" s="32"/>
      <c r="EB31" s="32"/>
      <c r="EC31" s="32"/>
      <c r="ED31" s="32"/>
      <c r="EE31" s="32"/>
      <c r="EF31" s="32"/>
      <c r="EG31" s="32"/>
      <c r="EH31" s="32"/>
      <c r="EI31" s="32"/>
      <c r="EJ31" s="32"/>
      <c r="EK31" s="32"/>
      <c r="EL31" s="32"/>
      <c r="EM31" s="32"/>
      <c r="EN31" s="32"/>
      <c r="EO31" s="32"/>
      <c r="EP31" s="32"/>
      <c r="EQ31" s="32"/>
      <c r="ER31" s="32"/>
      <c r="ES31" s="32"/>
      <c r="ET31" s="32"/>
      <c r="EU31" s="32"/>
      <c r="EV31" s="32"/>
      <c r="EW31" s="32"/>
      <c r="EX31" s="32"/>
      <c r="EY31" s="32"/>
      <c r="EZ31" s="32"/>
      <c r="FA31" s="32"/>
      <c r="FB31" s="32"/>
      <c r="FC31" s="32"/>
      <c r="FD31" s="32"/>
      <c r="FE31" s="32"/>
      <c r="FF31" s="32"/>
      <c r="FG31" s="32"/>
      <c r="FH31" s="32"/>
      <c r="FI31" s="32"/>
      <c r="FJ31" s="32"/>
      <c r="FK31" s="32"/>
      <c r="FL31" s="32"/>
      <c r="FM31" s="32"/>
      <c r="FN31" s="32"/>
      <c r="FO31" s="32"/>
      <c r="FP31" s="32"/>
      <c r="FQ31" s="32"/>
      <c r="FR31" s="32"/>
      <c r="FS31" s="32"/>
      <c r="FT31" s="32"/>
      <c r="FU31" s="32"/>
      <c r="FV31" s="32"/>
      <c r="FW31" s="32"/>
      <c r="FX31" s="32"/>
      <c r="FY31" s="32"/>
      <c r="FZ31" s="32"/>
      <c r="GA31" s="32"/>
      <c r="GB31" s="32"/>
      <c r="GC31" s="32"/>
      <c r="GD31" s="32"/>
      <c r="GE31" s="32"/>
      <c r="GF31" s="32"/>
      <c r="GG31" s="32"/>
      <c r="GH31" s="32"/>
      <c r="GI31" s="32"/>
      <c r="GJ31" s="32"/>
      <c r="GK31" s="32"/>
      <c r="GL31" s="32"/>
      <c r="GM31" s="32"/>
      <c r="GN31" s="32"/>
      <c r="GO31" s="32"/>
      <c r="GP31" s="32"/>
      <c r="GQ31" s="32"/>
      <c r="GR31" s="32"/>
      <c r="GS31" s="32"/>
      <c r="GT31" s="32"/>
      <c r="GU31" s="32"/>
      <c r="GV31" s="32"/>
      <c r="GW31" s="32"/>
      <c r="GX31" s="32"/>
      <c r="GY31" s="32"/>
      <c r="GZ31" s="32"/>
      <c r="HA31" s="32"/>
      <c r="HB31" s="32"/>
      <c r="HC31" s="32"/>
      <c r="HD31" s="32"/>
      <c r="HE31" s="32"/>
      <c r="HF31" s="32"/>
      <c r="HG31" s="32"/>
      <c r="HH31" s="32"/>
      <c r="HI31" s="32"/>
      <c r="HJ31" s="32"/>
      <c r="HK31" s="32"/>
      <c r="HL31" s="32"/>
      <c r="HM31" s="32"/>
      <c r="HN31" s="32"/>
      <c r="HO31" s="32"/>
      <c r="HP31" s="32"/>
      <c r="HQ31" s="32"/>
      <c r="HR31" s="32"/>
      <c r="HS31" s="32"/>
      <c r="HT31" s="32"/>
      <c r="HU31" s="32"/>
      <c r="HV31" s="32"/>
      <c r="HW31" s="32"/>
      <c r="HX31" s="32"/>
      <c r="HY31" s="32"/>
      <c r="HZ31" s="32"/>
      <c r="IA31" s="32"/>
      <c r="IB31" s="32"/>
      <c r="IC31" s="32"/>
      <c r="ID31" s="32"/>
      <c r="IE31" s="32"/>
      <c r="IF31" s="32"/>
      <c r="IG31" s="32"/>
      <c r="IH31" s="32"/>
      <c r="II31" s="32"/>
      <c r="IJ31" s="32"/>
      <c r="IK31" s="32"/>
      <c r="IL31" s="32"/>
      <c r="IM31" s="32"/>
      <c r="IN31" s="32"/>
      <c r="IO31" s="32"/>
      <c r="IP31" s="32"/>
      <c r="IQ31" s="32"/>
      <c r="IR31" s="32"/>
      <c r="IS31" s="32"/>
      <c r="IT31" s="32"/>
      <c r="IU31" s="32"/>
      <c r="IV31" s="32"/>
      <c r="IW31" s="32"/>
    </row>
    <row r="32" customFormat="false" ht="14.1" hidden="true" customHeight="true" outlineLevel="0" collapsed="false">
      <c r="A32" s="33" t="s">
        <v>15</v>
      </c>
      <c r="B32" s="34" t="n">
        <f aca="false">B13-B51</f>
        <v>24.9800007629395</v>
      </c>
      <c r="C32" s="31" t="n">
        <f aca="false">C13-C51</f>
        <v>25.9500007629395</v>
      </c>
      <c r="D32" s="31" t="n">
        <f aca="false">D13-D51</f>
        <v>25.9500007629395</v>
      </c>
      <c r="E32" s="31" t="n">
        <f aca="false">E13-E51</f>
        <v>25.9500007629395</v>
      </c>
      <c r="F32" s="31" t="n">
        <f aca="false">F13-F51</f>
        <v>25.9500007629395</v>
      </c>
      <c r="G32" s="31" t="n">
        <f aca="false">G13-G51</f>
        <v>25.9500007629395</v>
      </c>
      <c r="H32" s="31" t="n">
        <f aca="false">H13-H51</f>
        <v>25.9500007629395</v>
      </c>
      <c r="I32" s="31" t="n">
        <f aca="false">I13-I51</f>
        <v>25.9500007629395</v>
      </c>
      <c r="J32" s="31" t="n">
        <f aca="false">J13-J51</f>
        <v>25.9500007629395</v>
      </c>
      <c r="K32" s="31" t="n">
        <f aca="false">K13-K51</f>
        <v>25.9500007629395</v>
      </c>
      <c r="L32" s="31" t="n">
        <f aca="false">L13-L51</f>
        <v>25.9500007629395</v>
      </c>
      <c r="M32" s="31" t="n">
        <f aca="false">M13-M51</f>
        <v>26.4500007629395</v>
      </c>
      <c r="N32" s="31" t="n">
        <f aca="false">N13-N51</f>
        <v>26.4500007629395</v>
      </c>
      <c r="O32" s="31" t="n">
        <f aca="false">O13-O51</f>
        <v>26.4500007629395</v>
      </c>
      <c r="P32" s="31" t="n">
        <f aca="false">P13-P51</f>
        <v>26.4500007629395</v>
      </c>
      <c r="Q32" s="31" t="n">
        <f aca="false">Q13-Q51</f>
        <v>26.4500007629395</v>
      </c>
      <c r="R32" s="31" t="n">
        <f aca="false">R13-R51</f>
        <v>26.4500007629395</v>
      </c>
      <c r="S32" s="31" t="n">
        <f aca="false">S13-S51</f>
        <v>26.4500007629395</v>
      </c>
      <c r="T32" s="31" t="n">
        <f aca="false">T13-T51</f>
        <v>26.4500007629395</v>
      </c>
      <c r="U32" s="31" t="n">
        <f aca="false">U13-U51</f>
        <v>26.4500007629395</v>
      </c>
      <c r="V32" s="31" t="n">
        <f aca="false">V13-V51</f>
        <v>26.4500007629395</v>
      </c>
      <c r="W32" s="31" t="n">
        <f aca="false">W13-W51</f>
        <v>26.4500007629395</v>
      </c>
      <c r="X32" s="31" t="n">
        <f aca="false">X13-X51</f>
        <v>26.4500007629395</v>
      </c>
      <c r="Y32" s="31" t="n">
        <f aca="false">Y13-Y51</f>
        <v>26.4500007629395</v>
      </c>
      <c r="Z32" s="31" t="n">
        <f aca="false">Z13-Z51</f>
        <v>26.4500007629395</v>
      </c>
      <c r="AA32" s="31" t="n">
        <f aca="false">AA13-AA51</f>
        <v>26.4500007629395</v>
      </c>
      <c r="AB32" s="31" t="n">
        <f aca="false">AB13-AB51</f>
        <v>26.4500007629395</v>
      </c>
      <c r="AC32" s="36" t="n">
        <f aca="false">AC13-AC51</f>
        <v>-0.329999999999998</v>
      </c>
      <c r="AD32" s="35"/>
      <c r="AE32" s="31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1"/>
      <c r="AS32" s="31"/>
      <c r="AT32" s="31"/>
      <c r="AU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1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  <c r="IW32" s="32"/>
    </row>
    <row r="33" customFormat="false" ht="14.1" hidden="true" customHeight="true" outlineLevel="0" collapsed="false">
      <c r="A33" s="48" t="s">
        <v>11</v>
      </c>
      <c r="B33" s="40" t="n">
        <f aca="false">B14-B52</f>
        <v>25.3999995231628</v>
      </c>
      <c r="C33" s="41" t="n">
        <f aca="false">C14-C52</f>
        <v>26.4999995231628</v>
      </c>
      <c r="D33" s="41" t="n">
        <f aca="false">D14-D52</f>
        <v>26.4999995231628</v>
      </c>
      <c r="E33" s="41" t="n">
        <f aca="false">E14-E52</f>
        <v>26.4999995231628</v>
      </c>
      <c r="F33" s="41" t="n">
        <f aca="false">F14-F52</f>
        <v>26.4999995231628</v>
      </c>
      <c r="G33" s="41" t="n">
        <f aca="false">G14-G52</f>
        <v>26.4999995231628</v>
      </c>
      <c r="H33" s="41" t="n">
        <f aca="false">H14-H52</f>
        <v>26.4999995231628</v>
      </c>
      <c r="I33" s="41" t="n">
        <f aca="false">I14-I52</f>
        <v>26.4999995231628</v>
      </c>
      <c r="J33" s="41" t="n">
        <f aca="false">J14-J52</f>
        <v>25</v>
      </c>
      <c r="K33" s="41" t="n">
        <f aca="false">K14-K52</f>
        <v>25</v>
      </c>
      <c r="L33" s="41" t="n">
        <f aca="false">L14-L52</f>
        <v>25</v>
      </c>
      <c r="M33" s="41" t="n">
        <f aca="false">M14-M52</f>
        <v>25</v>
      </c>
      <c r="N33" s="41" t="n">
        <f aca="false">N14-N52</f>
        <v>25</v>
      </c>
      <c r="O33" s="41" t="n">
        <f aca="false">O14-O52</f>
        <v>25</v>
      </c>
      <c r="P33" s="41" t="n">
        <f aca="false">P14-P52</f>
        <v>25</v>
      </c>
      <c r="Q33" s="41" t="n">
        <f aca="false">Q14-Q52</f>
        <v>25</v>
      </c>
      <c r="R33" s="41" t="n">
        <f aca="false">R14-R52</f>
        <v>25</v>
      </c>
      <c r="S33" s="41" t="n">
        <f aca="false">S14-S52</f>
        <v>25</v>
      </c>
      <c r="T33" s="41" t="n">
        <f aca="false">T14-T52</f>
        <v>25</v>
      </c>
      <c r="U33" s="41" t="n">
        <f aca="false">U14-U52</f>
        <v>25</v>
      </c>
      <c r="V33" s="41" t="n">
        <f aca="false">V14-V52</f>
        <v>25</v>
      </c>
      <c r="W33" s="41" t="n">
        <f aca="false">W14-W52</f>
        <v>25</v>
      </c>
      <c r="X33" s="41" t="n">
        <f aca="false">X14-X52</f>
        <v>25</v>
      </c>
      <c r="Y33" s="41" t="n">
        <f aca="false">Y14-Y52</f>
        <v>25</v>
      </c>
      <c r="Z33" s="41" t="n">
        <f aca="false">Z14-Z52</f>
        <v>25</v>
      </c>
      <c r="AA33" s="41" t="n">
        <f aca="false">AA14-AA52</f>
        <v>25</v>
      </c>
      <c r="AB33" s="41" t="n">
        <f aca="false">AB14-AB52</f>
        <v>25</v>
      </c>
      <c r="AC33" s="43" t="n">
        <f aca="false">AC14-AC52</f>
        <v>-1.1</v>
      </c>
      <c r="AD33" s="35"/>
      <c r="AE33" s="31"/>
      <c r="AR33" s="31"/>
      <c r="AS33" s="31"/>
      <c r="AT33" s="31"/>
      <c r="AU33" s="31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1"/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1"/>
      <c r="BU33" s="31"/>
      <c r="BV33" s="31"/>
    </row>
    <row r="34" customFormat="false" ht="14.1" hidden="true" customHeight="true" outlineLevel="0" collapsed="false">
      <c r="A34" s="33" t="s">
        <v>16</v>
      </c>
      <c r="B34" s="27" t="n">
        <f aca="false">B15-B53</f>
        <v>-12.1</v>
      </c>
      <c r="C34" s="28" t="n">
        <f aca="false">C15-C53</f>
        <v>-11</v>
      </c>
      <c r="D34" s="28" t="n">
        <f aca="false">D15-D53</f>
        <v>-11</v>
      </c>
      <c r="E34" s="28" t="n">
        <f aca="false">E15-E53</f>
        <v>-10</v>
      </c>
      <c r="F34" s="28" t="n">
        <f aca="false">F15-F53</f>
        <v>-10</v>
      </c>
      <c r="G34" s="28" t="n">
        <f aca="false">G15-G53</f>
        <v>-10</v>
      </c>
      <c r="H34" s="28" t="n">
        <f aca="false">H15-H53</f>
        <v>-10</v>
      </c>
      <c r="I34" s="28" t="n">
        <f aca="false">I15-I53</f>
        <v>-10</v>
      </c>
      <c r="J34" s="28" t="n">
        <f aca="false">J15-J53</f>
        <v>-12.25</v>
      </c>
      <c r="K34" s="28" t="n">
        <f aca="false">K15-K53</f>
        <v>-12.25</v>
      </c>
      <c r="L34" s="28" t="n">
        <f aca="false">L15-L53</f>
        <v>-12.25</v>
      </c>
      <c r="M34" s="28" t="n">
        <f aca="false">M15-M53</f>
        <v>-12.25</v>
      </c>
      <c r="N34" s="28" t="n">
        <f aca="false">N15-N53</f>
        <v>-12.25</v>
      </c>
      <c r="O34" s="28" t="n">
        <f aca="false">O15-O53</f>
        <v>-12.25</v>
      </c>
      <c r="P34" s="28" t="n">
        <f aca="false">P15-P53</f>
        <v>-12.25</v>
      </c>
      <c r="Q34" s="28" t="n">
        <f aca="false">Q15-Q53</f>
        <v>-12.25</v>
      </c>
      <c r="R34" s="28" t="n">
        <f aca="false">R15-R53</f>
        <v>-12.25</v>
      </c>
      <c r="S34" s="28" t="n">
        <f aca="false">S15-S53</f>
        <v>-12.25</v>
      </c>
      <c r="T34" s="28" t="n">
        <f aca="false">T15-T53</f>
        <v>-12.25</v>
      </c>
      <c r="U34" s="28" t="n">
        <f aca="false">U15-U53</f>
        <v>-12.25</v>
      </c>
      <c r="V34" s="28" t="n">
        <f aca="false">V15-V53</f>
        <v>-12.25</v>
      </c>
      <c r="W34" s="31" t="n">
        <f aca="false">W15-W53</f>
        <v>-12.25</v>
      </c>
      <c r="X34" s="31" t="n">
        <f aca="false">X15-X53</f>
        <v>-12.25</v>
      </c>
      <c r="Y34" s="28" t="n">
        <f aca="false">Y15-Y53</f>
        <v>-12.25</v>
      </c>
      <c r="Z34" s="28" t="n">
        <f aca="false">Z15-Z53</f>
        <v>-12.25</v>
      </c>
      <c r="AA34" s="28" t="n">
        <f aca="false">AA15-AA53</f>
        <v>-12.25</v>
      </c>
      <c r="AB34" s="28" t="n">
        <f aca="false">AB15-AB53</f>
        <v>-12.25</v>
      </c>
      <c r="AC34" s="36" t="n">
        <v>0</v>
      </c>
      <c r="AD34" s="35"/>
      <c r="AE34" s="31"/>
      <c r="AR34" s="31"/>
      <c r="AS34" s="31"/>
      <c r="AT34" s="31"/>
      <c r="AU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</row>
    <row r="35" customFormat="false" ht="14.1" hidden="true" customHeight="true" outlineLevel="0" collapsed="false">
      <c r="A35" s="37"/>
      <c r="B35" s="34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6"/>
      <c r="AD35" s="35"/>
      <c r="AE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</row>
    <row r="36" customFormat="false" ht="14.1" hidden="true" customHeight="true" outlineLevel="0" collapsed="false">
      <c r="A36" s="37" t="s">
        <v>9</v>
      </c>
      <c r="B36" s="34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6"/>
      <c r="AD36" s="35"/>
      <c r="AE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</row>
    <row r="37" customFormat="false" ht="14.1" hidden="true" customHeight="true" outlineLevel="0" collapsed="false">
      <c r="A37" s="33" t="s">
        <v>9</v>
      </c>
      <c r="B37" s="34" t="n">
        <f aca="false">B18-B56</f>
        <v>28</v>
      </c>
      <c r="C37" s="31" t="n">
        <f aca="false">C18-C56</f>
        <v>17</v>
      </c>
      <c r="D37" s="31" t="n">
        <f aca="false">D18-D56</f>
        <v>17</v>
      </c>
      <c r="E37" s="31" t="n">
        <f aca="false">E18-E56</f>
        <v>16.1</v>
      </c>
      <c r="F37" s="31" t="n">
        <f aca="false">F18-F56</f>
        <v>16.1</v>
      </c>
      <c r="G37" s="31" t="n">
        <f aca="false">G18-G56</f>
        <v>16.1</v>
      </c>
      <c r="H37" s="31" t="n">
        <f aca="false">H18-H56</f>
        <v>16.1</v>
      </c>
      <c r="I37" s="31" t="n">
        <f aca="false">I18-I56</f>
        <v>16.1</v>
      </c>
      <c r="J37" s="31" t="n">
        <f aca="false">J18-J56</f>
        <v>15.5</v>
      </c>
      <c r="K37" s="31" t="n">
        <f aca="false">K18-K56</f>
        <v>15.5</v>
      </c>
      <c r="L37" s="31" t="n">
        <f aca="false">L18-L56</f>
        <v>15.5</v>
      </c>
      <c r="M37" s="31" t="n">
        <f aca="false">M18-M56</f>
        <v>12.4999961853027</v>
      </c>
      <c r="N37" s="31" t="n">
        <f aca="false">N18-N56</f>
        <v>12.4999961853027</v>
      </c>
      <c r="O37" s="31" t="n">
        <f aca="false">O18-O56</f>
        <v>12.4999961853027</v>
      </c>
      <c r="P37" s="31" t="n">
        <f aca="false">P18-P56</f>
        <v>12.4999961853027</v>
      </c>
      <c r="Q37" s="31" t="n">
        <f aca="false">Q18-Q56</f>
        <v>12.4999961853027</v>
      </c>
      <c r="R37" s="31" t="n">
        <f aca="false">R18-R56</f>
        <v>12.4999961853027</v>
      </c>
      <c r="S37" s="31" t="n">
        <f aca="false">S18-S56</f>
        <v>12.4999961853027</v>
      </c>
      <c r="T37" s="31" t="n">
        <f aca="false">T18-T56</f>
        <v>12.4999961853027</v>
      </c>
      <c r="U37" s="31" t="n">
        <f aca="false">U18-U56</f>
        <v>12.4999961853027</v>
      </c>
      <c r="V37" s="31" t="n">
        <f aca="false">V18-V56</f>
        <v>12.4999961853027</v>
      </c>
      <c r="W37" s="31" t="n">
        <f aca="false">W18-W56</f>
        <v>12.4999961853027</v>
      </c>
      <c r="X37" s="31" t="n">
        <f aca="false">X18-X56</f>
        <v>12.4999961853027</v>
      </c>
      <c r="Y37" s="31" t="n">
        <f aca="false">Y18-Y56</f>
        <v>-34</v>
      </c>
      <c r="Z37" s="31" t="n">
        <f aca="false">Z18-Z56</f>
        <v>-34</v>
      </c>
      <c r="AA37" s="31" t="n">
        <f aca="false">AA18-AA56</f>
        <v>-34</v>
      </c>
      <c r="AB37" s="31" t="n">
        <f aca="false">AB18-AB56</f>
        <v>-34</v>
      </c>
      <c r="AC37" s="36" t="n">
        <f aca="false">AC18-AC56</f>
        <v>1.9905303030303</v>
      </c>
      <c r="AD37" s="35"/>
      <c r="AE37" s="31"/>
      <c r="AR37" s="31"/>
      <c r="AS37" s="31"/>
      <c r="AT37" s="31"/>
      <c r="AU37" s="31"/>
      <c r="AV37" s="31"/>
      <c r="AW37" s="31"/>
      <c r="AX37" s="31"/>
      <c r="AY37" s="31"/>
      <c r="AZ37" s="31"/>
      <c r="BA37" s="31"/>
      <c r="BB37" s="31"/>
      <c r="BC37" s="31"/>
      <c r="BD37" s="31"/>
      <c r="BE37" s="31"/>
      <c r="BF37" s="31"/>
      <c r="BG37" s="31"/>
      <c r="BH37" s="31"/>
      <c r="BI37" s="31"/>
      <c r="BJ37" s="31"/>
      <c r="BK37" s="31"/>
      <c r="BL37" s="31"/>
      <c r="BM37" s="31"/>
      <c r="BN37" s="31"/>
      <c r="BO37" s="31"/>
      <c r="BP37" s="31"/>
      <c r="BQ37" s="31"/>
      <c r="BR37" s="31"/>
      <c r="BS37" s="31"/>
      <c r="BT37" s="31"/>
      <c r="BU37" s="31"/>
      <c r="BV37" s="31"/>
    </row>
    <row r="38" customFormat="false" ht="14.1" hidden="true" customHeight="true" outlineLevel="0" collapsed="false">
      <c r="A38" s="38"/>
      <c r="B38" s="34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6"/>
      <c r="AD38" s="35"/>
      <c r="AE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</row>
    <row r="39" customFormat="false" ht="14.1" hidden="false" customHeight="true" outlineLevel="0" collapsed="false">
      <c r="A39" s="37"/>
      <c r="B39" s="34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6"/>
      <c r="AD39" s="35"/>
      <c r="AE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</row>
    <row r="40" customFormat="false" ht="14.1" hidden="false" customHeight="true" outlineLevel="0" collapsed="false">
      <c r="A40" s="37"/>
      <c r="B40" s="34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6"/>
      <c r="AD40" s="35"/>
      <c r="AE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</row>
    <row r="41" customFormat="false" ht="14.1" hidden="false" customHeight="true" outlineLevel="0" collapsed="false">
      <c r="A41" s="37"/>
      <c r="B41" s="34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6"/>
      <c r="AD41" s="35"/>
      <c r="AE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</row>
    <row r="42" customFormat="false" ht="14.1" hidden="false" customHeight="true" outlineLevel="0" collapsed="false">
      <c r="A42" s="37"/>
      <c r="B42" s="34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6"/>
      <c r="AD42" s="35"/>
      <c r="AE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</row>
    <row r="43" customFormat="false" ht="14.1" hidden="false" customHeight="true" outlineLevel="0" collapsed="false">
      <c r="A43" s="37"/>
      <c r="B43" s="34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6"/>
      <c r="AD43" s="35"/>
      <c r="AE43" s="31"/>
      <c r="AR43" s="31"/>
      <c r="AS43" s="31"/>
      <c r="AT43" s="31"/>
      <c r="AU43" s="31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1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1"/>
      <c r="BU43" s="31"/>
      <c r="BV43" s="31"/>
    </row>
    <row r="44" customFormat="false" ht="14.1" hidden="false" customHeight="true" outlineLevel="0" collapsed="false">
      <c r="A44" s="39"/>
      <c r="B44" s="40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3"/>
      <c r="AD44" s="42"/>
      <c r="AE44" s="31"/>
      <c r="AR44" s="31"/>
      <c r="AS44" s="31"/>
      <c r="AT44" s="31"/>
      <c r="AU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1"/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1"/>
      <c r="BU44" s="31"/>
      <c r="BV44" s="31"/>
    </row>
    <row r="45" customFormat="false" ht="20.25" hidden="false" customHeight="true" outlineLevel="0" collapsed="false">
      <c r="A45" s="49"/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</row>
    <row r="46" customFormat="false" ht="12.75" hidden="true" customHeight="true" outlineLevel="0" collapsed="false">
      <c r="A46" s="50" t="n">
        <f aca="false">'Power Price'!A46</f>
        <v>37179</v>
      </c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</row>
    <row r="47" customFormat="false" ht="14.1" hidden="true" customHeight="true" outlineLevel="0" collapsed="false">
      <c r="A47" s="52" t="s">
        <v>28</v>
      </c>
      <c r="B47" s="53" t="n">
        <v>2.92499995231628</v>
      </c>
      <c r="C47" s="54" t="n">
        <v>2.92499995231628</v>
      </c>
      <c r="D47" s="54" t="n">
        <v>2.92499995231628</v>
      </c>
      <c r="E47" s="54" t="n">
        <v>2.92499995231628</v>
      </c>
      <c r="F47" s="54" t="n">
        <v>2.92499995231628</v>
      </c>
      <c r="G47" s="54" t="n">
        <v>2.92499995231628</v>
      </c>
      <c r="H47" s="54" t="n">
        <v>2.92499995231628</v>
      </c>
      <c r="I47" s="54" t="n">
        <v>2.92499995231628</v>
      </c>
      <c r="J47" s="54" t="n">
        <v>1.9300000667572</v>
      </c>
      <c r="K47" s="31" t="n">
        <v>1.9300000667572</v>
      </c>
      <c r="L47" s="31" t="n">
        <v>1.9300000667572</v>
      </c>
      <c r="M47" s="31" t="n">
        <v>1.9300000667572</v>
      </c>
      <c r="N47" s="31" t="n">
        <v>1.9300000667572</v>
      </c>
      <c r="O47" s="31" t="n">
        <v>1.9300000667572</v>
      </c>
      <c r="P47" s="31" t="n">
        <v>1.9300000667572</v>
      </c>
      <c r="Q47" s="31" t="n">
        <v>1.9300000667572</v>
      </c>
      <c r="R47" s="31" t="n">
        <v>1.9300000667572</v>
      </c>
      <c r="S47" s="31" t="n">
        <v>1.9300000667572</v>
      </c>
      <c r="T47" s="31" t="n">
        <v>1.9300000667572</v>
      </c>
      <c r="U47" s="31" t="n">
        <v>1.9300000667572</v>
      </c>
      <c r="V47" s="31" t="n">
        <v>1.9300000667572</v>
      </c>
      <c r="W47" s="35" t="n">
        <v>1.9300000667572</v>
      </c>
      <c r="X47" s="31" t="n">
        <v>1.9300000667572</v>
      </c>
      <c r="Y47" s="31" t="n">
        <v>1.9300000667572</v>
      </c>
      <c r="Z47" s="31" t="n">
        <v>1.9300000667572</v>
      </c>
      <c r="AA47" s="31" t="n">
        <v>1.9300000667572</v>
      </c>
      <c r="AB47" s="31" t="n">
        <v>1.9300000667572</v>
      </c>
      <c r="AC47" s="30" t="n">
        <v>23.25</v>
      </c>
      <c r="AD47" s="29" t="n">
        <v>14.3699998855591</v>
      </c>
      <c r="AE47" s="31"/>
      <c r="AF47" s="32"/>
      <c r="AG47" s="32"/>
      <c r="AH47" s="32"/>
      <c r="AI47" s="32"/>
      <c r="AJ47" s="32"/>
      <c r="AK47" s="32"/>
      <c r="AL47" s="32"/>
      <c r="AM47" s="32"/>
      <c r="AN47" s="32"/>
      <c r="AO47" s="32"/>
      <c r="AP47" s="32"/>
      <c r="AQ47" s="32"/>
      <c r="AR47" s="31"/>
      <c r="AS47" s="31"/>
      <c r="AT47" s="31"/>
      <c r="AU47" s="31"/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1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1"/>
      <c r="BU47" s="31"/>
      <c r="BV47" s="31"/>
      <c r="BW47" s="32"/>
      <c r="BX47" s="32"/>
      <c r="BY47" s="32"/>
      <c r="BZ47" s="32"/>
      <c r="CA47" s="32"/>
      <c r="CB47" s="32"/>
      <c r="CC47" s="32"/>
      <c r="CD47" s="32"/>
      <c r="CE47" s="32"/>
      <c r="CF47" s="32"/>
      <c r="CG47" s="32"/>
      <c r="CH47" s="32"/>
      <c r="CI47" s="32"/>
      <c r="CJ47" s="32"/>
      <c r="CK47" s="32"/>
      <c r="CL47" s="32"/>
      <c r="CM47" s="32"/>
      <c r="CN47" s="32"/>
      <c r="CO47" s="32"/>
      <c r="CP47" s="32"/>
      <c r="CQ47" s="32"/>
      <c r="CR47" s="32"/>
      <c r="CS47" s="32"/>
      <c r="CT47" s="32"/>
      <c r="CU47" s="32"/>
      <c r="CV47" s="32"/>
      <c r="CW47" s="32"/>
      <c r="CX47" s="32"/>
      <c r="CY47" s="32"/>
      <c r="CZ47" s="32"/>
      <c r="DA47" s="32"/>
      <c r="DB47" s="32"/>
      <c r="DC47" s="32"/>
      <c r="DD47" s="32"/>
      <c r="DE47" s="32"/>
      <c r="DF47" s="32"/>
      <c r="DG47" s="32"/>
      <c r="DH47" s="32"/>
      <c r="DI47" s="32"/>
      <c r="DJ47" s="32"/>
      <c r="DK47" s="32"/>
      <c r="DL47" s="32"/>
      <c r="DM47" s="32"/>
      <c r="DN47" s="32"/>
      <c r="DO47" s="32"/>
      <c r="DP47" s="32"/>
      <c r="DQ47" s="32"/>
      <c r="DR47" s="32"/>
      <c r="DS47" s="32"/>
      <c r="DT47" s="32"/>
      <c r="DU47" s="32"/>
      <c r="DV47" s="32"/>
      <c r="DW47" s="32"/>
      <c r="DX47" s="32"/>
      <c r="DY47" s="32"/>
      <c r="DZ47" s="32"/>
      <c r="EA47" s="32"/>
      <c r="EB47" s="32"/>
      <c r="EC47" s="32"/>
      <c r="ED47" s="32"/>
      <c r="EE47" s="32"/>
      <c r="EF47" s="32"/>
      <c r="EG47" s="32"/>
      <c r="EH47" s="32"/>
      <c r="EI47" s="32"/>
      <c r="EJ47" s="32"/>
      <c r="EK47" s="32"/>
      <c r="EL47" s="32"/>
      <c r="EM47" s="32"/>
      <c r="EN47" s="32"/>
      <c r="EO47" s="32"/>
      <c r="EP47" s="32"/>
      <c r="EQ47" s="32"/>
      <c r="ER47" s="32"/>
      <c r="ES47" s="32"/>
      <c r="ET47" s="32"/>
      <c r="EU47" s="32"/>
      <c r="EV47" s="32"/>
      <c r="EW47" s="32"/>
      <c r="EX47" s="32"/>
      <c r="EY47" s="32"/>
      <c r="EZ47" s="32"/>
      <c r="FA47" s="32"/>
      <c r="FB47" s="32"/>
      <c r="FC47" s="32"/>
      <c r="FD47" s="32"/>
      <c r="FE47" s="32"/>
      <c r="FF47" s="32"/>
      <c r="FG47" s="32"/>
      <c r="FH47" s="32"/>
      <c r="FI47" s="32"/>
      <c r="FJ47" s="32"/>
      <c r="FK47" s="32"/>
      <c r="FL47" s="32"/>
      <c r="FM47" s="32"/>
      <c r="FN47" s="32"/>
      <c r="FO47" s="32"/>
      <c r="FP47" s="32"/>
      <c r="FQ47" s="32"/>
      <c r="FR47" s="32"/>
      <c r="FS47" s="32"/>
      <c r="FT47" s="32"/>
      <c r="FU47" s="32"/>
      <c r="FV47" s="32"/>
      <c r="FW47" s="32"/>
      <c r="FX47" s="32"/>
      <c r="FY47" s="32"/>
      <c r="FZ47" s="32"/>
      <c r="GA47" s="32"/>
      <c r="GB47" s="32"/>
      <c r="GC47" s="32"/>
      <c r="GD47" s="32"/>
      <c r="GE47" s="32"/>
      <c r="GF47" s="32"/>
      <c r="GG47" s="32"/>
      <c r="GH47" s="32"/>
      <c r="GI47" s="32"/>
      <c r="GJ47" s="32"/>
      <c r="GK47" s="32"/>
      <c r="GL47" s="32"/>
      <c r="GM47" s="32"/>
      <c r="GN47" s="32"/>
      <c r="GO47" s="32"/>
      <c r="GP47" s="32"/>
      <c r="GQ47" s="32"/>
      <c r="GR47" s="32"/>
      <c r="GS47" s="32"/>
      <c r="GT47" s="32"/>
      <c r="GU47" s="32"/>
      <c r="GV47" s="32"/>
      <c r="GW47" s="32"/>
      <c r="GX47" s="32"/>
      <c r="GY47" s="32"/>
      <c r="GZ47" s="32"/>
      <c r="HA47" s="32"/>
      <c r="HB47" s="32"/>
      <c r="HC47" s="32"/>
      <c r="HD47" s="32"/>
      <c r="HE47" s="32"/>
      <c r="HF47" s="32"/>
      <c r="HG47" s="32"/>
      <c r="HH47" s="32"/>
      <c r="HI47" s="32"/>
      <c r="HJ47" s="32"/>
      <c r="HK47" s="32"/>
      <c r="HL47" s="32"/>
      <c r="HM47" s="32"/>
      <c r="HN47" s="32"/>
      <c r="HO47" s="32"/>
      <c r="HP47" s="32"/>
      <c r="HQ47" s="32"/>
      <c r="HR47" s="32"/>
      <c r="HS47" s="32"/>
      <c r="HT47" s="32"/>
      <c r="HU47" s="32"/>
      <c r="HV47" s="32"/>
      <c r="HW47" s="32"/>
      <c r="HX47" s="32"/>
      <c r="HY47" s="32"/>
      <c r="HZ47" s="32"/>
      <c r="IA47" s="32"/>
      <c r="IB47" s="32"/>
      <c r="IC47" s="32"/>
      <c r="ID47" s="32"/>
      <c r="IE47" s="32"/>
      <c r="IF47" s="32"/>
      <c r="IG47" s="32"/>
      <c r="IH47" s="32"/>
      <c r="II47" s="32"/>
      <c r="IJ47" s="32"/>
      <c r="IK47" s="32"/>
      <c r="IL47" s="32"/>
      <c r="IM47" s="32"/>
      <c r="IN47" s="32"/>
      <c r="IO47" s="32"/>
      <c r="IP47" s="32"/>
      <c r="IQ47" s="32"/>
      <c r="IR47" s="32"/>
      <c r="IS47" s="32"/>
      <c r="IT47" s="32"/>
      <c r="IU47" s="32"/>
      <c r="IV47" s="32"/>
      <c r="IW47" s="32"/>
    </row>
    <row r="48" customFormat="false" ht="14.1" hidden="true" customHeight="true" outlineLevel="0" collapsed="false">
      <c r="A48" s="55" t="s">
        <v>29</v>
      </c>
      <c r="B48" s="56" t="n">
        <v>2.12000012397766</v>
      </c>
      <c r="C48" s="31" t="n">
        <v>2.12000012397766</v>
      </c>
      <c r="D48" s="31" t="n">
        <v>2.12000012397766</v>
      </c>
      <c r="E48" s="31" t="n">
        <v>2.12000012397766</v>
      </c>
      <c r="F48" s="31" t="n">
        <v>2.12000012397766</v>
      </c>
      <c r="G48" s="31" t="n">
        <v>2.12000012397766</v>
      </c>
      <c r="H48" s="31" t="n">
        <v>2.12000012397766</v>
      </c>
      <c r="I48" s="31" t="n">
        <v>2.12000012397766</v>
      </c>
      <c r="J48" s="31" t="n">
        <v>2.11999988555908</v>
      </c>
      <c r="K48" s="31" t="n">
        <v>2.11999988555908</v>
      </c>
      <c r="L48" s="31" t="n">
        <v>2.11999988555908</v>
      </c>
      <c r="M48" s="31" t="n">
        <v>2.11999988555908</v>
      </c>
      <c r="N48" s="31" t="n">
        <v>2.11999988555908</v>
      </c>
      <c r="O48" s="31" t="n">
        <v>2.11999988555908</v>
      </c>
      <c r="P48" s="31" t="n">
        <v>2.11999988555908</v>
      </c>
      <c r="Q48" s="31" t="n">
        <v>2.11999988555908</v>
      </c>
      <c r="R48" s="31" t="n">
        <v>2.11999988555908</v>
      </c>
      <c r="S48" s="31" t="n">
        <v>2.11999988555908</v>
      </c>
      <c r="T48" s="31" t="n">
        <v>2.11999988555908</v>
      </c>
      <c r="U48" s="31" t="n">
        <v>2.11999988555908</v>
      </c>
      <c r="V48" s="31" t="n">
        <v>2.11999988555908</v>
      </c>
      <c r="W48" s="35" t="n">
        <v>2.11999988555908</v>
      </c>
      <c r="X48" s="31" t="n">
        <v>2.11999988555908</v>
      </c>
      <c r="Y48" s="31" t="n">
        <v>2.11999988555908</v>
      </c>
      <c r="Z48" s="31" t="n">
        <v>2.11999988555908</v>
      </c>
      <c r="AA48" s="31" t="n">
        <v>2.11999988555908</v>
      </c>
      <c r="AB48" s="31" t="n">
        <v>2.11999988555908</v>
      </c>
      <c r="AC48" s="36" t="n">
        <v>24.5</v>
      </c>
      <c r="AD48" s="35" t="n">
        <v>7.46000003814697</v>
      </c>
      <c r="AE48" s="31"/>
      <c r="AF48" s="32"/>
      <c r="AG48" s="32"/>
      <c r="AH48" s="32"/>
      <c r="AI48" s="32"/>
      <c r="AJ48" s="32"/>
      <c r="AK48" s="32"/>
      <c r="AL48" s="32"/>
      <c r="AM48" s="32"/>
      <c r="AN48" s="32"/>
      <c r="AO48" s="32"/>
      <c r="AP48" s="32"/>
      <c r="AQ48" s="32"/>
      <c r="AR48" s="31"/>
      <c r="AS48" s="31"/>
      <c r="AT48" s="31"/>
      <c r="AU48" s="31"/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  <c r="BG48" s="31"/>
      <c r="BH48" s="31"/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1"/>
      <c r="BU48" s="31"/>
      <c r="BV48" s="31"/>
      <c r="BW48" s="32"/>
      <c r="BX48" s="32"/>
      <c r="BY48" s="32"/>
      <c r="BZ48" s="32"/>
      <c r="CA48" s="32"/>
      <c r="CB48" s="32"/>
      <c r="CC48" s="32"/>
      <c r="CD48" s="32"/>
      <c r="CE48" s="32"/>
      <c r="CF48" s="32"/>
      <c r="CG48" s="32"/>
      <c r="CH48" s="32"/>
      <c r="CI48" s="32"/>
      <c r="CJ48" s="32"/>
      <c r="CK48" s="32"/>
      <c r="CL48" s="32"/>
      <c r="CM48" s="32"/>
      <c r="CN48" s="32"/>
      <c r="CO48" s="32"/>
      <c r="CP48" s="32"/>
      <c r="CQ48" s="32"/>
      <c r="CR48" s="32"/>
      <c r="CS48" s="32"/>
      <c r="CT48" s="32"/>
      <c r="CU48" s="32"/>
      <c r="CV48" s="32"/>
      <c r="CW48" s="32"/>
      <c r="CX48" s="32"/>
      <c r="CY48" s="32"/>
      <c r="CZ48" s="32"/>
      <c r="DA48" s="32"/>
      <c r="DB48" s="32"/>
      <c r="DC48" s="32"/>
      <c r="DD48" s="32"/>
      <c r="DE48" s="32"/>
      <c r="DF48" s="32"/>
      <c r="DG48" s="32"/>
      <c r="DH48" s="32"/>
      <c r="DI48" s="32"/>
      <c r="DJ48" s="32"/>
      <c r="DK48" s="32"/>
      <c r="DL48" s="32"/>
      <c r="DM48" s="32"/>
      <c r="DN48" s="32"/>
      <c r="DO48" s="32"/>
      <c r="DP48" s="32"/>
      <c r="DQ48" s="32"/>
      <c r="DR48" s="32"/>
      <c r="DS48" s="32"/>
      <c r="DT48" s="32"/>
      <c r="DU48" s="32"/>
      <c r="DV48" s="32"/>
      <c r="DW48" s="32"/>
      <c r="DX48" s="32"/>
      <c r="DY48" s="32"/>
      <c r="DZ48" s="32"/>
      <c r="EA48" s="32"/>
      <c r="EB48" s="32"/>
      <c r="EC48" s="32"/>
      <c r="ED48" s="32"/>
      <c r="EE48" s="32"/>
      <c r="EF48" s="32"/>
      <c r="EG48" s="32"/>
      <c r="EH48" s="32"/>
      <c r="EI48" s="32"/>
      <c r="EJ48" s="32"/>
      <c r="EK48" s="32"/>
      <c r="EL48" s="32"/>
      <c r="EM48" s="32"/>
      <c r="EN48" s="32"/>
      <c r="EO48" s="32"/>
      <c r="EP48" s="32"/>
      <c r="EQ48" s="32"/>
      <c r="ER48" s="32"/>
      <c r="ES48" s="32"/>
      <c r="ET48" s="32"/>
      <c r="EU48" s="32"/>
      <c r="EV48" s="32"/>
      <c r="EW48" s="32"/>
      <c r="EX48" s="32"/>
      <c r="EY48" s="32"/>
      <c r="EZ48" s="32"/>
      <c r="FA48" s="32"/>
      <c r="FB48" s="32"/>
      <c r="FC48" s="32"/>
      <c r="FD48" s="32"/>
      <c r="FE48" s="32"/>
      <c r="FF48" s="32"/>
      <c r="FG48" s="32"/>
      <c r="FH48" s="32"/>
      <c r="FI48" s="32"/>
      <c r="FJ48" s="32"/>
      <c r="FK48" s="32"/>
      <c r="FL48" s="32"/>
      <c r="FM48" s="32"/>
      <c r="FN48" s="32"/>
      <c r="FO48" s="32"/>
      <c r="FP48" s="32"/>
      <c r="FQ48" s="32"/>
      <c r="FR48" s="32"/>
      <c r="FS48" s="32"/>
      <c r="FT48" s="32"/>
      <c r="FU48" s="32"/>
      <c r="FV48" s="32"/>
      <c r="FW48" s="32"/>
      <c r="FX48" s="32"/>
      <c r="FY48" s="32"/>
      <c r="FZ48" s="32"/>
      <c r="GA48" s="32"/>
      <c r="GB48" s="32"/>
      <c r="GC48" s="32"/>
      <c r="GD48" s="32"/>
      <c r="GE48" s="32"/>
      <c r="GF48" s="32"/>
      <c r="GG48" s="32"/>
      <c r="GH48" s="32"/>
      <c r="GI48" s="32"/>
      <c r="GJ48" s="32"/>
      <c r="GK48" s="32"/>
      <c r="GL48" s="32"/>
      <c r="GM48" s="32"/>
      <c r="GN48" s="32"/>
      <c r="GO48" s="32"/>
      <c r="GP48" s="32"/>
      <c r="GQ48" s="32"/>
      <c r="GR48" s="32"/>
      <c r="GS48" s="32"/>
      <c r="GT48" s="32"/>
      <c r="GU48" s="32"/>
      <c r="GV48" s="32"/>
      <c r="GW48" s="32"/>
      <c r="GX48" s="32"/>
      <c r="GY48" s="32"/>
      <c r="GZ48" s="32"/>
      <c r="HA48" s="32"/>
      <c r="HB48" s="32"/>
      <c r="HC48" s="32"/>
      <c r="HD48" s="32"/>
      <c r="HE48" s="32"/>
      <c r="HF48" s="32"/>
      <c r="HG48" s="32"/>
      <c r="HH48" s="32"/>
      <c r="HI48" s="32"/>
      <c r="HJ48" s="32"/>
      <c r="HK48" s="32"/>
      <c r="HL48" s="32"/>
      <c r="HM48" s="32"/>
      <c r="HN48" s="32"/>
      <c r="HO48" s="32"/>
      <c r="HP48" s="32"/>
      <c r="HQ48" s="32"/>
      <c r="HR48" s="32"/>
      <c r="HS48" s="32"/>
      <c r="HT48" s="32"/>
      <c r="HU48" s="32"/>
      <c r="HV48" s="32"/>
      <c r="HW48" s="32"/>
      <c r="HX48" s="32"/>
      <c r="HY48" s="32"/>
      <c r="HZ48" s="32"/>
      <c r="IA48" s="32"/>
      <c r="IB48" s="32"/>
      <c r="IC48" s="32"/>
      <c r="ID48" s="32"/>
      <c r="IE48" s="32"/>
      <c r="IF48" s="32"/>
      <c r="IG48" s="32"/>
      <c r="IH48" s="32"/>
      <c r="II48" s="32"/>
      <c r="IJ48" s="32"/>
      <c r="IK48" s="32"/>
      <c r="IL48" s="32"/>
      <c r="IM48" s="32"/>
      <c r="IN48" s="32"/>
      <c r="IO48" s="32"/>
      <c r="IP48" s="32"/>
      <c r="IQ48" s="32"/>
      <c r="IR48" s="32"/>
      <c r="IS48" s="32"/>
      <c r="IT48" s="32"/>
      <c r="IU48" s="32"/>
      <c r="IV48" s="32"/>
      <c r="IW48" s="32"/>
    </row>
    <row r="49" customFormat="false" ht="14.1" hidden="true" customHeight="true" outlineLevel="0" collapsed="false">
      <c r="A49" s="55" t="s">
        <v>30</v>
      </c>
      <c r="B49" s="56" t="n">
        <v>1.69000005722046</v>
      </c>
      <c r="C49" s="31" t="n">
        <v>1.69000005722046</v>
      </c>
      <c r="D49" s="31" t="n">
        <v>1.69000005722046</v>
      </c>
      <c r="E49" s="31" t="n">
        <v>1.69000005722046</v>
      </c>
      <c r="F49" s="31" t="n">
        <v>1.69000005722046</v>
      </c>
      <c r="G49" s="31" t="n">
        <v>1.69000005722046</v>
      </c>
      <c r="H49" s="31" t="n">
        <v>1.69000005722046</v>
      </c>
      <c r="I49" s="31" t="n">
        <v>1.69000005722046</v>
      </c>
      <c r="J49" s="31" t="n">
        <v>1.69000005722046</v>
      </c>
      <c r="K49" s="31" t="n">
        <v>1.69000005722046</v>
      </c>
      <c r="L49" s="31" t="n">
        <v>1.69000005722046</v>
      </c>
      <c r="M49" s="31" t="n">
        <v>1.69000005722046</v>
      </c>
      <c r="N49" s="31" t="n">
        <v>1.69000005722046</v>
      </c>
      <c r="O49" s="31" t="n">
        <v>1.69000005722046</v>
      </c>
      <c r="P49" s="31" t="n">
        <v>1.69000005722046</v>
      </c>
      <c r="Q49" s="31" t="n">
        <v>1.69000005722046</v>
      </c>
      <c r="R49" s="31" t="n">
        <v>1.69000005722046</v>
      </c>
      <c r="S49" s="31" t="n">
        <v>1.69000005722046</v>
      </c>
      <c r="T49" s="31" t="n">
        <v>1.69000005722046</v>
      </c>
      <c r="U49" s="31" t="n">
        <v>1.69000005722046</v>
      </c>
      <c r="V49" s="31" t="n">
        <v>1.69000005722046</v>
      </c>
      <c r="W49" s="35" t="n">
        <v>1.69000005722046</v>
      </c>
      <c r="X49" s="31" t="n">
        <v>1.69000005722046</v>
      </c>
      <c r="Y49" s="31" t="n">
        <v>1.69000005722046</v>
      </c>
      <c r="Z49" s="31" t="n">
        <v>1.69000005722046</v>
      </c>
      <c r="AA49" s="31" t="n">
        <v>1.69000005722046</v>
      </c>
      <c r="AB49" s="31" t="n">
        <v>1.69000005722046</v>
      </c>
      <c r="AC49" s="36" t="n">
        <v>26.65</v>
      </c>
      <c r="AD49" s="35"/>
      <c r="AE49" s="31"/>
      <c r="AR49" s="31"/>
      <c r="AS49" s="31"/>
      <c r="AT49" s="31"/>
      <c r="AU49" s="31"/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1"/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1"/>
      <c r="BU49" s="31"/>
      <c r="BV49" s="31"/>
    </row>
    <row r="50" customFormat="false" ht="14.1" hidden="true" customHeight="true" outlineLevel="0" collapsed="false">
      <c r="A50" s="55" t="s">
        <v>31</v>
      </c>
      <c r="B50" s="56" t="n">
        <v>5.13000011444092</v>
      </c>
      <c r="C50" s="31" t="n">
        <v>5.13000011444092</v>
      </c>
      <c r="D50" s="31" t="n">
        <v>5.13000011444092</v>
      </c>
      <c r="E50" s="31" t="n">
        <v>5.13000011444092</v>
      </c>
      <c r="F50" s="31" t="n">
        <v>5.13000011444092</v>
      </c>
      <c r="G50" s="31" t="n">
        <v>5.13000011444092</v>
      </c>
      <c r="H50" s="31" t="n">
        <v>5.13000011444092</v>
      </c>
      <c r="I50" s="31" t="n">
        <v>5.13000011444092</v>
      </c>
      <c r="J50" s="31" t="n">
        <v>6.13000011444092</v>
      </c>
      <c r="K50" s="31" t="n">
        <v>6.13000011444092</v>
      </c>
      <c r="L50" s="31" t="n">
        <v>6.13000011444092</v>
      </c>
      <c r="M50" s="31" t="n">
        <v>6.13000011444092</v>
      </c>
      <c r="N50" s="31" t="n">
        <v>6.13000011444092</v>
      </c>
      <c r="O50" s="31" t="n">
        <v>6.13000011444092</v>
      </c>
      <c r="P50" s="31" t="n">
        <v>6.13000011444092</v>
      </c>
      <c r="Q50" s="31" t="n">
        <v>6.13000011444092</v>
      </c>
      <c r="R50" s="31" t="n">
        <v>6.13000011444092</v>
      </c>
      <c r="S50" s="31" t="n">
        <v>6.13000011444092</v>
      </c>
      <c r="T50" s="31" t="n">
        <v>6.13000011444092</v>
      </c>
      <c r="U50" s="31" t="n">
        <v>6.13000011444092</v>
      </c>
      <c r="V50" s="31" t="n">
        <v>6.13000011444092</v>
      </c>
      <c r="W50" s="35" t="n">
        <v>6.13000011444092</v>
      </c>
      <c r="X50" s="31" t="n">
        <v>6.13000011444092</v>
      </c>
      <c r="Y50" s="31" t="n">
        <v>6.13000011444092</v>
      </c>
      <c r="Z50" s="31" t="n">
        <v>6.13000011444092</v>
      </c>
      <c r="AA50" s="31" t="n">
        <v>6.13000011444092</v>
      </c>
      <c r="AB50" s="31" t="n">
        <v>6.13000011444092</v>
      </c>
      <c r="AC50" s="36" t="n">
        <v>26.65</v>
      </c>
      <c r="AD50" s="35"/>
      <c r="AE50" s="31"/>
      <c r="AR50" s="31"/>
      <c r="AS50" s="31"/>
      <c r="AT50" s="31"/>
      <c r="AU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</row>
    <row r="51" customFormat="false" ht="14.1" hidden="true" customHeight="true" outlineLevel="0" collapsed="false">
      <c r="A51" s="55" t="s">
        <v>32</v>
      </c>
      <c r="B51" s="56" t="n">
        <v>1.79999923706055</v>
      </c>
      <c r="C51" s="31" t="n">
        <v>1.79999923706055</v>
      </c>
      <c r="D51" s="31" t="n">
        <v>1.79999923706055</v>
      </c>
      <c r="E51" s="31" t="n">
        <v>1.79999923706055</v>
      </c>
      <c r="F51" s="31" t="n">
        <v>1.79999923706055</v>
      </c>
      <c r="G51" s="31" t="n">
        <v>1.79999923706055</v>
      </c>
      <c r="H51" s="31" t="n">
        <v>1.79999923706055</v>
      </c>
      <c r="I51" s="31" t="n">
        <v>1.79999923706055</v>
      </c>
      <c r="J51" s="31" t="n">
        <v>1.79999923706055</v>
      </c>
      <c r="K51" s="31" t="n">
        <v>1.79999923706055</v>
      </c>
      <c r="L51" s="31" t="n">
        <v>1.79999923706055</v>
      </c>
      <c r="M51" s="31" t="n">
        <v>1.79999923706055</v>
      </c>
      <c r="N51" s="31" t="n">
        <v>1.79999923706055</v>
      </c>
      <c r="O51" s="31" t="n">
        <v>1.79999923706055</v>
      </c>
      <c r="P51" s="31" t="n">
        <v>1.79999923706055</v>
      </c>
      <c r="Q51" s="31" t="n">
        <v>1.79999923706055</v>
      </c>
      <c r="R51" s="31" t="n">
        <v>1.79999923706055</v>
      </c>
      <c r="S51" s="31" t="n">
        <v>1.79999923706055</v>
      </c>
      <c r="T51" s="31" t="n">
        <v>1.79999923706055</v>
      </c>
      <c r="U51" s="31" t="n">
        <v>1.79999923706055</v>
      </c>
      <c r="V51" s="31" t="n">
        <v>1.79999923706055</v>
      </c>
      <c r="W51" s="35" t="n">
        <v>1.79999923706055</v>
      </c>
      <c r="X51" s="31" t="n">
        <v>1.79999923706055</v>
      </c>
      <c r="Y51" s="31" t="n">
        <v>1.79999923706055</v>
      </c>
      <c r="Z51" s="31" t="n">
        <v>1.79999923706055</v>
      </c>
      <c r="AA51" s="31" t="n">
        <v>1.79999923706055</v>
      </c>
      <c r="AB51" s="31" t="n">
        <v>1.79999923706055</v>
      </c>
      <c r="AC51" s="36" t="n">
        <v>27.11</v>
      </c>
      <c r="AD51" s="35"/>
      <c r="AE51" s="31"/>
      <c r="AR51" s="31"/>
      <c r="AS51" s="31"/>
      <c r="AT51" s="31"/>
      <c r="AU51" s="31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1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1"/>
      <c r="BU51" s="31"/>
      <c r="BV51" s="31"/>
    </row>
    <row r="52" customFormat="false" ht="14.1" hidden="true" customHeight="true" outlineLevel="0" collapsed="false">
      <c r="A52" s="55" t="s">
        <v>33</v>
      </c>
      <c r="B52" s="56" t="n">
        <v>0.500000476837158</v>
      </c>
      <c r="C52" s="31" t="n">
        <v>0.500000476837158</v>
      </c>
      <c r="D52" s="31" t="n">
        <v>0.500000476837158</v>
      </c>
      <c r="E52" s="31" t="n">
        <v>0.500000476837158</v>
      </c>
      <c r="F52" s="31" t="n">
        <v>0.500000476837158</v>
      </c>
      <c r="G52" s="31" t="n">
        <v>0.500000476837158</v>
      </c>
      <c r="H52" s="31" t="n">
        <v>0.500000476837158</v>
      </c>
      <c r="I52" s="31" t="n">
        <v>0.500000476837158</v>
      </c>
      <c r="J52" s="31" t="n">
        <v>2</v>
      </c>
      <c r="K52" s="31" t="n">
        <v>2</v>
      </c>
      <c r="L52" s="31" t="n">
        <v>2</v>
      </c>
      <c r="M52" s="31" t="n">
        <v>2</v>
      </c>
      <c r="N52" s="31" t="n">
        <v>2</v>
      </c>
      <c r="O52" s="31" t="n">
        <v>2</v>
      </c>
      <c r="P52" s="31" t="n">
        <v>2</v>
      </c>
      <c r="Q52" s="31" t="n">
        <v>2</v>
      </c>
      <c r="R52" s="31" t="n">
        <v>2</v>
      </c>
      <c r="S52" s="31" t="n">
        <v>2</v>
      </c>
      <c r="T52" s="31" t="n">
        <v>2</v>
      </c>
      <c r="U52" s="31" t="n">
        <v>2</v>
      </c>
      <c r="V52" s="31" t="n">
        <v>2</v>
      </c>
      <c r="W52" s="31" t="n">
        <v>2</v>
      </c>
      <c r="X52" s="31" t="n">
        <v>2</v>
      </c>
      <c r="Y52" s="31" t="n">
        <v>2</v>
      </c>
      <c r="Z52" s="31" t="n">
        <v>2</v>
      </c>
      <c r="AA52" s="31" t="n">
        <v>2</v>
      </c>
      <c r="AB52" s="31" t="n">
        <v>2</v>
      </c>
      <c r="AC52" s="43" t="n">
        <v>27</v>
      </c>
      <c r="AD52" s="35"/>
      <c r="AE52" s="31"/>
      <c r="AR52" s="31"/>
      <c r="AS52" s="31"/>
      <c r="AT52" s="31"/>
      <c r="AU52" s="31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1"/>
      <c r="BG52" s="31"/>
      <c r="BH52" s="31"/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1"/>
      <c r="BU52" s="31"/>
      <c r="BV52" s="31"/>
    </row>
    <row r="53" customFormat="false" ht="14.1" hidden="true" customHeight="true" outlineLevel="0" collapsed="false">
      <c r="A53" s="57" t="s">
        <v>34</v>
      </c>
      <c r="B53" s="56" t="n">
        <v>39</v>
      </c>
      <c r="C53" s="31" t="n">
        <v>39</v>
      </c>
      <c r="D53" s="31" t="n">
        <v>39</v>
      </c>
      <c r="E53" s="31" t="n">
        <v>38</v>
      </c>
      <c r="F53" s="31" t="n">
        <v>38</v>
      </c>
      <c r="G53" s="31" t="n">
        <v>38</v>
      </c>
      <c r="H53" s="31" t="n">
        <v>38</v>
      </c>
      <c r="I53" s="31" t="n">
        <v>38</v>
      </c>
      <c r="J53" s="31" t="n">
        <v>40.25</v>
      </c>
      <c r="K53" s="31" t="n">
        <v>40.25</v>
      </c>
      <c r="L53" s="31" t="n">
        <v>40.25</v>
      </c>
      <c r="M53" s="31" t="n">
        <v>40.25</v>
      </c>
      <c r="N53" s="31" t="n">
        <v>40.25</v>
      </c>
      <c r="O53" s="31" t="n">
        <v>40.25</v>
      </c>
      <c r="P53" s="31" t="n">
        <v>40.25</v>
      </c>
      <c r="Q53" s="31" t="n">
        <v>40.25</v>
      </c>
      <c r="R53" s="31" t="n">
        <v>40.25</v>
      </c>
      <c r="S53" s="31" t="n">
        <v>40.25</v>
      </c>
      <c r="T53" s="31" t="n">
        <v>40.25</v>
      </c>
      <c r="U53" s="31" t="n">
        <v>40.25</v>
      </c>
      <c r="V53" s="31" t="n">
        <v>40.25</v>
      </c>
      <c r="W53" s="35" t="n">
        <v>40.25</v>
      </c>
      <c r="X53" s="31" t="n">
        <v>40.25</v>
      </c>
      <c r="Y53" s="31" t="n">
        <v>40.25</v>
      </c>
      <c r="Z53" s="31" t="n">
        <v>40.25</v>
      </c>
      <c r="AA53" s="31" t="n">
        <v>40.25</v>
      </c>
      <c r="AB53" s="31" t="n">
        <v>40.25</v>
      </c>
      <c r="AC53" s="36" t="n">
        <v>28</v>
      </c>
      <c r="AD53" s="35" t="n">
        <v>67.5</v>
      </c>
      <c r="AE53" s="31"/>
      <c r="AF53" s="58"/>
      <c r="AR53" s="31"/>
      <c r="AS53" s="31"/>
      <c r="AT53" s="31"/>
      <c r="AU53" s="31"/>
      <c r="AV53" s="31"/>
      <c r="AW53" s="31"/>
      <c r="AX53" s="31"/>
      <c r="AY53" s="31"/>
      <c r="AZ53" s="31"/>
      <c r="BA53" s="31"/>
      <c r="BB53" s="31"/>
      <c r="BC53" s="31"/>
      <c r="BD53" s="31"/>
      <c r="BE53" s="31"/>
      <c r="BF53" s="31"/>
      <c r="BG53" s="31"/>
      <c r="BH53" s="31"/>
      <c r="BI53" s="31"/>
      <c r="BJ53" s="31"/>
      <c r="BK53" s="31"/>
      <c r="BL53" s="31"/>
      <c r="BM53" s="31"/>
      <c r="BN53" s="31"/>
      <c r="BO53" s="31"/>
      <c r="BP53" s="31"/>
      <c r="BQ53" s="31"/>
      <c r="BR53" s="31"/>
      <c r="BS53" s="31"/>
      <c r="BT53" s="31"/>
      <c r="BU53" s="31"/>
      <c r="BV53" s="31"/>
    </row>
    <row r="54" customFormat="false" ht="14.1" hidden="true" customHeight="true" outlineLevel="0" collapsed="false">
      <c r="A54" s="57" t="s">
        <v>35</v>
      </c>
      <c r="B54" s="56" t="n">
        <v>27</v>
      </c>
      <c r="C54" s="31" t="n">
        <v>27</v>
      </c>
      <c r="D54" s="31" t="n">
        <v>27</v>
      </c>
      <c r="E54" s="31" t="n">
        <v>28.1499996185303</v>
      </c>
      <c r="F54" s="31" t="n">
        <v>28.1499996185303</v>
      </c>
      <c r="G54" s="31" t="n">
        <v>28.1499996185303</v>
      </c>
      <c r="H54" s="31" t="n">
        <v>28.1499996185303</v>
      </c>
      <c r="I54" s="31" t="n">
        <v>28.1499996185303</v>
      </c>
      <c r="J54" s="31" t="n">
        <v>29.8999977111816</v>
      </c>
      <c r="K54" s="31" t="n">
        <v>29.8999977111816</v>
      </c>
      <c r="L54" s="31" t="n">
        <v>29.8999977111816</v>
      </c>
      <c r="M54" s="31" t="n">
        <v>29.8999977111816</v>
      </c>
      <c r="N54" s="31" t="n">
        <v>29.8999977111816</v>
      </c>
      <c r="O54" s="31" t="n">
        <v>29.8999977111816</v>
      </c>
      <c r="P54" s="31" t="n">
        <v>29.8999977111816</v>
      </c>
      <c r="Q54" s="31" t="n">
        <v>29.8999977111816</v>
      </c>
      <c r="R54" s="31" t="n">
        <v>29.8999977111816</v>
      </c>
      <c r="S54" s="31" t="n">
        <v>29.8999977111816</v>
      </c>
      <c r="T54" s="31" t="n">
        <v>29.2499980926514</v>
      </c>
      <c r="U54" s="31" t="n">
        <v>29.8999977111816</v>
      </c>
      <c r="V54" s="31" t="n">
        <v>29.8999977111816</v>
      </c>
      <c r="W54" s="35" t="n">
        <v>29.8999977111816</v>
      </c>
      <c r="X54" s="31" t="n">
        <v>29.8999977111816</v>
      </c>
      <c r="Y54" s="31" t="n">
        <v>29.8999977111816</v>
      </c>
      <c r="Z54" s="31" t="n">
        <v>29.8999977111816</v>
      </c>
      <c r="AA54" s="31" t="n">
        <v>29.8999977111816</v>
      </c>
      <c r="AB54" s="31" t="n">
        <v>29.8999977111816</v>
      </c>
      <c r="AC54" s="36"/>
      <c r="AD54" s="35" t="n">
        <v>55</v>
      </c>
      <c r="AE54" s="31"/>
      <c r="AF54" s="58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</row>
    <row r="55" customFormat="false" ht="14.1" hidden="true" customHeight="true" outlineLevel="0" collapsed="false">
      <c r="A55" s="37" t="s">
        <v>36</v>
      </c>
      <c r="B55" s="56" t="n">
        <v>36.25</v>
      </c>
      <c r="C55" s="31" t="n">
        <v>36.25</v>
      </c>
      <c r="D55" s="31" t="n">
        <v>36.25</v>
      </c>
      <c r="E55" s="31" t="n">
        <v>36.75</v>
      </c>
      <c r="F55" s="31" t="n">
        <v>36.75</v>
      </c>
      <c r="G55" s="31" t="n">
        <v>36.75</v>
      </c>
      <c r="H55" s="31" t="n">
        <v>36.75</v>
      </c>
      <c r="I55" s="31" t="n">
        <v>36.75</v>
      </c>
      <c r="J55" s="31" t="n">
        <v>40.5</v>
      </c>
      <c r="K55" s="31" t="n">
        <v>40.5</v>
      </c>
      <c r="L55" s="31" t="n">
        <v>40.5</v>
      </c>
      <c r="M55" s="31" t="n">
        <v>40.5</v>
      </c>
      <c r="N55" s="31" t="n">
        <v>40.5</v>
      </c>
      <c r="O55" s="31" t="n">
        <v>40.5</v>
      </c>
      <c r="P55" s="31" t="n">
        <v>40.5</v>
      </c>
      <c r="Q55" s="31" t="n">
        <v>40.5</v>
      </c>
      <c r="R55" s="31" t="n">
        <v>40.5</v>
      </c>
      <c r="S55" s="31" t="n">
        <v>40.5</v>
      </c>
      <c r="T55" s="31" t="n">
        <v>40.5</v>
      </c>
      <c r="U55" s="31" t="n">
        <v>40.5</v>
      </c>
      <c r="V55" s="31" t="n">
        <v>40.5</v>
      </c>
      <c r="W55" s="35" t="n">
        <v>40.5</v>
      </c>
      <c r="X55" s="31" t="n">
        <v>40.5</v>
      </c>
      <c r="Y55" s="31" t="n">
        <v>40.5</v>
      </c>
      <c r="Z55" s="31" t="n">
        <v>40.5</v>
      </c>
      <c r="AA55" s="31" t="n">
        <v>40.5</v>
      </c>
      <c r="AB55" s="31" t="n">
        <v>40.5</v>
      </c>
      <c r="AC55" s="36"/>
      <c r="AD55" s="35" t="n">
        <v>44</v>
      </c>
      <c r="AE55" s="31"/>
      <c r="AF55" s="58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1"/>
      <c r="BU55" s="31"/>
      <c r="BV55" s="31"/>
    </row>
    <row r="56" customFormat="false" ht="14.1" hidden="true" customHeight="true" outlineLevel="0" collapsed="false">
      <c r="A56" s="37" t="s">
        <v>37</v>
      </c>
      <c r="B56" s="56" t="n">
        <v>34</v>
      </c>
      <c r="C56" s="31" t="n">
        <v>32.5</v>
      </c>
      <c r="D56" s="31" t="n">
        <v>32.5</v>
      </c>
      <c r="E56" s="31" t="n">
        <v>33.4</v>
      </c>
      <c r="F56" s="31" t="n">
        <v>33.4</v>
      </c>
      <c r="G56" s="31" t="n">
        <v>33.4</v>
      </c>
      <c r="H56" s="31" t="n">
        <v>33.4</v>
      </c>
      <c r="I56" s="31" t="n">
        <v>33.4</v>
      </c>
      <c r="J56" s="31" t="n">
        <v>34</v>
      </c>
      <c r="K56" s="31" t="n">
        <v>34</v>
      </c>
      <c r="L56" s="31" t="n">
        <v>34</v>
      </c>
      <c r="M56" s="31" t="n">
        <v>34</v>
      </c>
      <c r="N56" s="31" t="n">
        <v>34</v>
      </c>
      <c r="O56" s="31" t="n">
        <v>34</v>
      </c>
      <c r="P56" s="31" t="n">
        <v>34</v>
      </c>
      <c r="Q56" s="31" t="n">
        <v>34</v>
      </c>
      <c r="R56" s="31" t="n">
        <v>34</v>
      </c>
      <c r="S56" s="31" t="n">
        <v>34</v>
      </c>
      <c r="T56" s="31" t="n">
        <v>34</v>
      </c>
      <c r="U56" s="31" t="n">
        <v>34</v>
      </c>
      <c r="V56" s="31" t="n">
        <v>34</v>
      </c>
      <c r="W56" s="35" t="n">
        <v>34</v>
      </c>
      <c r="X56" s="31" t="n">
        <v>34</v>
      </c>
      <c r="Y56" s="31" t="n">
        <v>34</v>
      </c>
      <c r="Z56" s="31" t="n">
        <v>34</v>
      </c>
      <c r="AA56" s="31" t="n">
        <v>34</v>
      </c>
      <c r="AB56" s="31" t="n">
        <v>34</v>
      </c>
      <c r="AC56" s="36" t="n">
        <v>48.6458333333333</v>
      </c>
      <c r="AD56" s="35" t="n">
        <v>44</v>
      </c>
      <c r="AE56" s="31"/>
      <c r="AF56" s="58"/>
      <c r="AR56" s="31"/>
      <c r="AS56" s="31"/>
      <c r="AT56" s="31"/>
      <c r="AU56" s="31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  <c r="BG56" s="31"/>
      <c r="BH56" s="31"/>
      <c r="BI56" s="31"/>
      <c r="BJ56" s="31"/>
      <c r="BK56" s="31"/>
      <c r="BL56" s="31"/>
      <c r="BM56" s="31"/>
      <c r="BN56" s="31"/>
      <c r="BO56" s="31"/>
      <c r="BP56" s="31"/>
      <c r="BQ56" s="31"/>
      <c r="BR56" s="31"/>
      <c r="BS56" s="31"/>
      <c r="BT56" s="31"/>
      <c r="BU56" s="31"/>
      <c r="BV56" s="31"/>
    </row>
    <row r="57" customFormat="false" ht="14.1" hidden="true" customHeight="true" outlineLevel="0" collapsed="false">
      <c r="A57" s="37" t="s">
        <v>38</v>
      </c>
      <c r="B57" s="56" t="n">
        <v>37.75</v>
      </c>
      <c r="C57" s="31" t="n">
        <v>37.75</v>
      </c>
      <c r="D57" s="31" t="n">
        <v>37.75</v>
      </c>
      <c r="E57" s="31" t="n">
        <v>38.25</v>
      </c>
      <c r="F57" s="31" t="n">
        <v>38.25</v>
      </c>
      <c r="G57" s="31" t="n">
        <v>38.25</v>
      </c>
      <c r="H57" s="31" t="n">
        <v>38.25</v>
      </c>
      <c r="I57" s="31" t="n">
        <v>38.25</v>
      </c>
      <c r="J57" s="31" t="n">
        <v>44</v>
      </c>
      <c r="K57" s="31" t="n">
        <v>44</v>
      </c>
      <c r="L57" s="31" t="n">
        <v>44</v>
      </c>
      <c r="M57" s="31" t="n">
        <v>44</v>
      </c>
      <c r="N57" s="31" t="n">
        <v>44</v>
      </c>
      <c r="O57" s="31" t="n">
        <v>44</v>
      </c>
      <c r="P57" s="31" t="n">
        <v>44</v>
      </c>
      <c r="Q57" s="31" t="n">
        <v>44</v>
      </c>
      <c r="R57" s="31" t="n">
        <v>44</v>
      </c>
      <c r="S57" s="31" t="n">
        <v>44</v>
      </c>
      <c r="T57" s="31" t="n">
        <v>44</v>
      </c>
      <c r="U57" s="31" t="n">
        <v>44</v>
      </c>
      <c r="V57" s="31" t="n">
        <v>44</v>
      </c>
      <c r="W57" s="35" t="n">
        <v>44</v>
      </c>
      <c r="X57" s="31" t="n">
        <v>44</v>
      </c>
      <c r="Y57" s="31" t="n">
        <v>44</v>
      </c>
      <c r="Z57" s="31" t="n">
        <v>44</v>
      </c>
      <c r="AA57" s="31" t="n">
        <v>44</v>
      </c>
      <c r="AB57" s="31" t="n">
        <v>44</v>
      </c>
      <c r="AC57" s="36"/>
      <c r="AD57" s="35" t="n">
        <v>44</v>
      </c>
      <c r="AE57" s="31"/>
      <c r="AF57" s="58"/>
      <c r="AR57" s="31"/>
      <c r="AS57" s="31"/>
      <c r="AT57" s="31"/>
      <c r="AU57" s="31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1"/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1"/>
      <c r="BU57" s="31"/>
      <c r="BV57" s="31"/>
    </row>
    <row r="58" customFormat="false" ht="14.1" hidden="true" customHeight="true" outlineLevel="0" collapsed="false">
      <c r="A58" s="57" t="s">
        <v>39</v>
      </c>
      <c r="B58" s="56" t="n">
        <v>21.0000019073486</v>
      </c>
      <c r="C58" s="31" t="n">
        <v>21.0000019073486</v>
      </c>
      <c r="D58" s="31" t="n">
        <v>20.995002746582</v>
      </c>
      <c r="E58" s="31" t="n">
        <v>23.2500019073486</v>
      </c>
      <c r="F58" s="31" t="n">
        <v>23.2500019073486</v>
      </c>
      <c r="G58" s="31" t="n">
        <v>23.2500019073486</v>
      </c>
      <c r="H58" s="31" t="n">
        <v>23.2500019073486</v>
      </c>
      <c r="I58" s="31" t="n">
        <v>23.25</v>
      </c>
      <c r="J58" s="31" t="n">
        <v>25.249997253418</v>
      </c>
      <c r="K58" s="31" t="n">
        <v>25.2499953460693</v>
      </c>
      <c r="L58" s="31" t="n">
        <v>25.2499953460693</v>
      </c>
      <c r="M58" s="31" t="n">
        <v>25.2499953460693</v>
      </c>
      <c r="N58" s="31" t="n">
        <v>25.2499953460693</v>
      </c>
      <c r="O58" s="31" t="n">
        <v>25.249997253418</v>
      </c>
      <c r="P58" s="31" t="n">
        <v>25.2499991607666</v>
      </c>
      <c r="Q58" s="31" t="n">
        <v>25.2499991607666</v>
      </c>
      <c r="R58" s="31" t="n">
        <v>25.2499991607666</v>
      </c>
      <c r="S58" s="31" t="n">
        <v>25.2500010681152</v>
      </c>
      <c r="T58" s="31" t="n">
        <v>25.2499991607666</v>
      </c>
      <c r="U58" s="31" t="n">
        <v>25.245</v>
      </c>
      <c r="V58" s="31" t="n">
        <v>25.245</v>
      </c>
      <c r="W58" s="35" t="n">
        <v>25.245</v>
      </c>
      <c r="X58" s="31" t="n">
        <v>25.245</v>
      </c>
      <c r="Y58" s="31" t="n">
        <v>25.245</v>
      </c>
      <c r="Z58" s="31" t="n">
        <v>25.245</v>
      </c>
      <c r="AA58" s="31" t="n">
        <v>25.245</v>
      </c>
      <c r="AB58" s="31" t="n">
        <v>25.245</v>
      </c>
      <c r="AC58" s="36"/>
      <c r="AD58" s="35" t="n">
        <v>65</v>
      </c>
      <c r="AE58" s="31"/>
      <c r="AF58" s="58"/>
      <c r="AR58" s="31"/>
      <c r="AS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</row>
    <row r="59" customFormat="false" ht="14.1" hidden="true" customHeight="true" outlineLevel="0" collapsed="false">
      <c r="A59" s="57" t="s">
        <v>40</v>
      </c>
      <c r="B59" s="56" t="n">
        <v>20.9999942779541</v>
      </c>
      <c r="C59" s="31" t="n">
        <v>20.9999942779541</v>
      </c>
      <c r="D59" s="31" t="n">
        <v>21.0049953460693</v>
      </c>
      <c r="E59" s="31" t="n">
        <v>22.4999942779541</v>
      </c>
      <c r="F59" s="31" t="n">
        <v>22.4999942779541</v>
      </c>
      <c r="G59" s="31" t="n">
        <v>22.4999942779541</v>
      </c>
      <c r="H59" s="31" t="n">
        <v>22.4999942779541</v>
      </c>
      <c r="I59" s="31" t="n">
        <v>22.4999923706055</v>
      </c>
      <c r="J59" s="31" t="n">
        <v>23.8700038146973</v>
      </c>
      <c r="K59" s="31" t="n">
        <v>23.8700019073486</v>
      </c>
      <c r="L59" s="31" t="n">
        <v>23.8700019073486</v>
      </c>
      <c r="M59" s="31" t="n">
        <v>23.8700019073486</v>
      </c>
      <c r="N59" s="31" t="n">
        <v>23.8700019073486</v>
      </c>
      <c r="O59" s="31" t="n">
        <v>23.87</v>
      </c>
      <c r="P59" s="31" t="n">
        <v>23.8700019073486</v>
      </c>
      <c r="Q59" s="31" t="n">
        <v>23.8700019073486</v>
      </c>
      <c r="R59" s="31" t="n">
        <v>23.8700019073486</v>
      </c>
      <c r="S59" s="31" t="n">
        <v>23.87</v>
      </c>
      <c r="T59" s="31" t="n">
        <v>23.8699980926514</v>
      </c>
      <c r="U59" s="31" t="n">
        <v>23.8749980926514</v>
      </c>
      <c r="V59" s="31" t="n">
        <v>23.8749980926514</v>
      </c>
      <c r="W59" s="35" t="n">
        <v>23.8749980926514</v>
      </c>
      <c r="X59" s="31" t="n">
        <v>23.8749980926514</v>
      </c>
      <c r="Y59" s="31" t="n">
        <v>23.8749980926514</v>
      </c>
      <c r="Z59" s="31" t="n">
        <v>23.8749980926514</v>
      </c>
      <c r="AA59" s="31" t="n">
        <v>23.8749980926514</v>
      </c>
      <c r="AB59" s="31" t="n">
        <v>23.8749980926514</v>
      </c>
      <c r="AC59" s="36"/>
      <c r="AD59" s="35" t="n">
        <v>60</v>
      </c>
      <c r="AE59" s="31"/>
      <c r="AF59" s="58"/>
      <c r="AR59" s="31"/>
      <c r="AS59" s="31"/>
      <c r="AT59" s="31"/>
      <c r="AU59" s="31"/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1"/>
      <c r="BG59" s="31"/>
      <c r="BH59" s="31"/>
      <c r="BI59" s="31"/>
      <c r="BJ59" s="31"/>
      <c r="BK59" s="31"/>
      <c r="BL59" s="31"/>
      <c r="BM59" s="31"/>
      <c r="BN59" s="31"/>
      <c r="BO59" s="31"/>
      <c r="BP59" s="31"/>
      <c r="BQ59" s="31"/>
      <c r="BR59" s="31"/>
      <c r="BS59" s="31"/>
      <c r="BT59" s="31"/>
      <c r="BU59" s="31"/>
      <c r="BV59" s="31"/>
    </row>
    <row r="60" customFormat="false" ht="14.1" hidden="true" customHeight="true" outlineLevel="0" collapsed="false">
      <c r="A60" s="57" t="s">
        <v>41</v>
      </c>
      <c r="B60" s="56" t="n">
        <v>22.0000057220459</v>
      </c>
      <c r="C60" s="31" t="n">
        <v>22.0000057220459</v>
      </c>
      <c r="D60" s="31" t="n">
        <v>20.7500057220459</v>
      </c>
      <c r="E60" s="31" t="n">
        <v>23.5000057220459</v>
      </c>
      <c r="F60" s="31" t="n">
        <v>23.5000057220459</v>
      </c>
      <c r="G60" s="31" t="n">
        <v>24.7500057220459</v>
      </c>
      <c r="H60" s="31" t="n">
        <v>24.7500057220459</v>
      </c>
      <c r="I60" s="31" t="n">
        <v>24.1500053405762</v>
      </c>
      <c r="J60" s="31" t="n">
        <v>24.3515521240234</v>
      </c>
      <c r="K60" s="31" t="n">
        <v>24.5015517425537</v>
      </c>
      <c r="L60" s="31" t="n">
        <v>25.1015521240234</v>
      </c>
      <c r="M60" s="31" t="n">
        <v>25.1015521240234</v>
      </c>
      <c r="N60" s="31" t="n">
        <v>24.5015517425537</v>
      </c>
      <c r="O60" s="31" t="n">
        <v>24.5015536499023</v>
      </c>
      <c r="P60" s="31" t="n">
        <v>24.9015551757813</v>
      </c>
      <c r="Q60" s="31" t="n">
        <v>24.9015551757813</v>
      </c>
      <c r="R60" s="31" t="n">
        <v>24.9015551757813</v>
      </c>
      <c r="S60" s="31" t="n">
        <v>24.9015570831299</v>
      </c>
      <c r="T60" s="31" t="n">
        <v>24.9015551757813</v>
      </c>
      <c r="U60" s="31" t="n">
        <v>24.8965560150147</v>
      </c>
      <c r="V60" s="31" t="n">
        <v>24.8965560150147</v>
      </c>
      <c r="W60" s="35" t="n">
        <v>24.8965560150147</v>
      </c>
      <c r="X60" s="31" t="n">
        <v>24.8965560150147</v>
      </c>
      <c r="Y60" s="31" t="n">
        <v>24.8965560150147</v>
      </c>
      <c r="Z60" s="31" t="n">
        <v>24.8965560150147</v>
      </c>
      <c r="AA60" s="31" t="n">
        <v>24.8965560150147</v>
      </c>
      <c r="AB60" s="31" t="n">
        <v>24.8965560150147</v>
      </c>
      <c r="AC60" s="36"/>
      <c r="AD60" s="35" t="n">
        <v>70</v>
      </c>
      <c r="AE60" s="31"/>
      <c r="AF60" s="58"/>
      <c r="AR60" s="31"/>
      <c r="AS60" s="31"/>
      <c r="AT60" s="31"/>
      <c r="AU60" s="31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</row>
    <row r="61" customFormat="false" ht="14.1" hidden="true" customHeight="true" outlineLevel="0" collapsed="false">
      <c r="A61" s="57" t="s">
        <v>42</v>
      </c>
      <c r="B61" s="56" t="n">
        <v>22</v>
      </c>
      <c r="C61" s="31" t="n">
        <v>22</v>
      </c>
      <c r="D61" s="31" t="n">
        <v>22</v>
      </c>
      <c r="E61" s="31" t="n">
        <v>22</v>
      </c>
      <c r="F61" s="31" t="n">
        <v>22</v>
      </c>
      <c r="G61" s="31" t="n">
        <v>22</v>
      </c>
      <c r="H61" s="31" t="n">
        <v>22</v>
      </c>
      <c r="I61" s="31" t="n">
        <v>22</v>
      </c>
      <c r="J61" s="31" t="n">
        <v>23.7499980926514</v>
      </c>
      <c r="K61" s="31" t="n">
        <v>23.7499961853027</v>
      </c>
      <c r="L61" s="31" t="n">
        <v>23.7499961853027</v>
      </c>
      <c r="M61" s="31" t="n">
        <v>23.7499961853027</v>
      </c>
      <c r="N61" s="31" t="n">
        <v>23.7499961853027</v>
      </c>
      <c r="O61" s="31" t="n">
        <v>23.7499961853027</v>
      </c>
      <c r="P61" s="31" t="n">
        <v>23.7499961853027</v>
      </c>
      <c r="Q61" s="31" t="n">
        <v>23.7499961853027</v>
      </c>
      <c r="R61" s="31" t="n">
        <v>23.7499961853027</v>
      </c>
      <c r="S61" s="31" t="n">
        <v>23.7499961853027</v>
      </c>
      <c r="T61" s="31" t="n">
        <v>23.7499961853027</v>
      </c>
      <c r="U61" s="31" t="n">
        <v>23.7499961853027</v>
      </c>
      <c r="V61" s="31" t="n">
        <v>23.7499961853027</v>
      </c>
      <c r="W61" s="35" t="n">
        <v>23.7499961853027</v>
      </c>
      <c r="X61" s="31" t="n">
        <v>23.7499961853027</v>
      </c>
      <c r="Y61" s="31" t="n">
        <v>23.7499961853027</v>
      </c>
      <c r="Z61" s="31" t="n">
        <v>23.7499961853027</v>
      </c>
      <c r="AA61" s="31" t="n">
        <v>23.7499961853027</v>
      </c>
      <c r="AB61" s="31" t="n">
        <v>23.7499961853027</v>
      </c>
      <c r="AC61" s="36"/>
      <c r="AD61" s="35" t="n">
        <v>83</v>
      </c>
      <c r="AE61" s="31"/>
      <c r="AF61" s="58"/>
      <c r="AR61" s="31"/>
      <c r="AS61" s="31"/>
      <c r="AT61" s="31"/>
      <c r="AU61" s="31"/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1"/>
      <c r="BG61" s="31"/>
      <c r="BH61" s="31"/>
      <c r="BI61" s="31"/>
      <c r="BJ61" s="31"/>
      <c r="BK61" s="31"/>
      <c r="BL61" s="31"/>
      <c r="BM61" s="31"/>
      <c r="BN61" s="31"/>
      <c r="BO61" s="31"/>
      <c r="BP61" s="31"/>
      <c r="BQ61" s="31"/>
      <c r="BR61" s="31"/>
      <c r="BS61" s="31"/>
      <c r="BT61" s="31"/>
      <c r="BU61" s="31"/>
      <c r="BV61" s="31"/>
    </row>
    <row r="62" customFormat="false" ht="14.1" hidden="true" customHeight="true" outlineLevel="0" collapsed="false">
      <c r="A62" s="57" t="s">
        <v>43</v>
      </c>
      <c r="B62" s="56" t="n">
        <v>25.0000038146973</v>
      </c>
      <c r="C62" s="31" t="n">
        <v>25.0000038146973</v>
      </c>
      <c r="D62" s="31" t="n">
        <v>25.0000038146973</v>
      </c>
      <c r="E62" s="31" t="n">
        <v>25.0000019073486</v>
      </c>
      <c r="F62" s="31" t="n">
        <v>25.0000019073486</v>
      </c>
      <c r="G62" s="31" t="n">
        <v>25.0000019073486</v>
      </c>
      <c r="H62" s="31" t="n">
        <v>25.0000019073486</v>
      </c>
      <c r="I62" s="31" t="n">
        <v>25.0000019073486</v>
      </c>
      <c r="J62" s="31" t="n">
        <v>27.0000019073486</v>
      </c>
      <c r="K62" s="31" t="n">
        <v>27.0000019073486</v>
      </c>
      <c r="L62" s="31" t="n">
        <v>27.0000019073486</v>
      </c>
      <c r="M62" s="31" t="n">
        <v>27.0000019073486</v>
      </c>
      <c r="N62" s="31" t="n">
        <v>27.0000019073486</v>
      </c>
      <c r="O62" s="31" t="n">
        <v>27.0000019073486</v>
      </c>
      <c r="P62" s="31" t="n">
        <v>27.0000019073486</v>
      </c>
      <c r="Q62" s="31" t="n">
        <v>27.0000019073486</v>
      </c>
      <c r="R62" s="31" t="n">
        <v>27.0000019073486</v>
      </c>
      <c r="S62" s="31" t="n">
        <v>27.0000019073486</v>
      </c>
      <c r="T62" s="31" t="n">
        <v>27.0000019073486</v>
      </c>
      <c r="U62" s="31" t="n">
        <v>27.0000019073486</v>
      </c>
      <c r="V62" s="31" t="n">
        <v>27.0000019073486</v>
      </c>
      <c r="W62" s="35" t="n">
        <v>27.0000019073486</v>
      </c>
      <c r="X62" s="31" t="n">
        <v>27.0000019073486</v>
      </c>
      <c r="Y62" s="31" t="n">
        <v>27.0000019073486</v>
      </c>
      <c r="Z62" s="31" t="n">
        <v>27.0000019073486</v>
      </c>
      <c r="AA62" s="31" t="n">
        <v>27.0000019073486</v>
      </c>
      <c r="AB62" s="31" t="n">
        <v>27.0000019073486</v>
      </c>
      <c r="AC62" s="36"/>
      <c r="AD62" s="35" t="n">
        <v>135</v>
      </c>
      <c r="AE62" s="31"/>
      <c r="AF62" s="58"/>
      <c r="AR62" s="31"/>
      <c r="AS62" s="31"/>
      <c r="AT62" s="31"/>
      <c r="AU62" s="31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</row>
    <row r="63" customFormat="false" ht="14.1" hidden="true" customHeight="true" outlineLevel="0" collapsed="false">
      <c r="A63" s="59" t="s">
        <v>44</v>
      </c>
      <c r="B63" s="60" t="n">
        <v>23</v>
      </c>
      <c r="C63" s="41" t="n">
        <v>23</v>
      </c>
      <c r="D63" s="41" t="n">
        <v>23</v>
      </c>
      <c r="E63" s="41" t="n">
        <v>23</v>
      </c>
      <c r="F63" s="41" t="n">
        <v>23</v>
      </c>
      <c r="G63" s="41" t="n">
        <v>23</v>
      </c>
      <c r="H63" s="41" t="n">
        <v>23</v>
      </c>
      <c r="I63" s="41" t="n">
        <v>23</v>
      </c>
      <c r="J63" s="41" t="n">
        <v>24.4999885559082</v>
      </c>
      <c r="K63" s="41" t="n">
        <v>24.4999885559082</v>
      </c>
      <c r="L63" s="61" t="n">
        <v>24.4999885559082</v>
      </c>
      <c r="M63" s="61" t="n">
        <v>24.4999885559082</v>
      </c>
      <c r="N63" s="61" t="n">
        <v>24.4999885559082</v>
      </c>
      <c r="O63" s="61" t="n">
        <v>24.4999885559082</v>
      </c>
      <c r="P63" s="61" t="n">
        <v>24.4999866485596</v>
      </c>
      <c r="Q63" s="61" t="n">
        <v>24.4999866485596</v>
      </c>
      <c r="R63" s="61" t="n">
        <v>24.4999866485596</v>
      </c>
      <c r="S63" s="61" t="n">
        <v>24.4999885559082</v>
      </c>
      <c r="T63" s="61" t="n">
        <v>24.4999885559082</v>
      </c>
      <c r="U63" s="61" t="n">
        <v>24.4999885559082</v>
      </c>
      <c r="V63" s="61" t="n">
        <v>24.4999885559082</v>
      </c>
      <c r="W63" s="62" t="n">
        <v>24.4999885559082</v>
      </c>
      <c r="X63" s="61" t="n">
        <v>24.4999885559082</v>
      </c>
      <c r="Y63" s="61" t="n">
        <v>24.4999885559082</v>
      </c>
      <c r="Z63" s="61" t="n">
        <v>24.4999885559082</v>
      </c>
      <c r="AA63" s="61" t="n">
        <v>24.4999885559082</v>
      </c>
      <c r="AB63" s="61" t="n">
        <v>24.4999885559082</v>
      </c>
      <c r="AC63" s="43"/>
      <c r="AD63" s="31" t="n">
        <v>89.5</v>
      </c>
      <c r="AE63" s="31"/>
      <c r="AF63" s="58"/>
      <c r="AG63" s="31"/>
    </row>
    <row r="111" customFormat="false" ht="11.25" hidden="false" customHeight="false" outlineLevel="0" collapsed="false">
      <c r="S111" s="16" t="n">
        <v>28.3499969482422</v>
      </c>
      <c r="T111" s="16" t="n">
        <v>28.3499969482422</v>
      </c>
      <c r="U111" s="16" t="n">
        <v>28.3499969482422</v>
      </c>
    </row>
    <row r="115" customFormat="false" ht="11.25" hidden="false" customHeight="false" outlineLevel="0" collapsed="false">
      <c r="S115" s="16" t="n">
        <v>40.2499961853027</v>
      </c>
      <c r="T115" s="16" t="n">
        <v>40.2499961853027</v>
      </c>
      <c r="U115" s="16" t="n">
        <v>40.2499961853027</v>
      </c>
    </row>
    <row r="117" customFormat="false" ht="11.25" hidden="false" customHeight="false" outlineLevel="0" collapsed="false">
      <c r="S117" s="16" t="n">
        <v>29.0999969482422</v>
      </c>
      <c r="T117" s="16" t="n">
        <v>29.0999969482422</v>
      </c>
      <c r="U117" s="16" t="n">
        <v>29.0999969482422</v>
      </c>
    </row>
    <row r="121" customFormat="false" ht="11.25" hidden="false" customHeight="false" outlineLevel="0" collapsed="false">
      <c r="S121" s="16" t="n">
        <v>50.9999923706055</v>
      </c>
      <c r="T121" s="16" t="n">
        <v>50.9999923706055</v>
      </c>
      <c r="U121" s="16" t="n">
        <v>50.9999923706055</v>
      </c>
    </row>
  </sheetData>
  <printOptions headings="false" gridLines="false" gridLinesSet="true" horizontalCentered="false" verticalCentered="false"/>
  <pageMargins left="0.25" right="0.25" top="0.5" bottom="0.25" header="0.2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Roman,Bold"&amp;12EAST POWER DESK DAILY PEAK PRICE REPORT</oddHeader>
    <oddFooter/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B7" activeCellId="0" sqref="B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7" min="17" style="2" width="9.13"/>
    <col collapsed="false" customWidth="true" hidden="false" outlineLevel="0" max="18" min="18" style="2" width="13.42"/>
    <col collapsed="false" customWidth="false" hidden="false" outlineLevel="0" max="19" min="19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6" min="33" style="2" width="9.28"/>
    <col collapsed="false" customWidth="true" hidden="false" outlineLevel="0" max="37" min="37" style="2" width="10.13"/>
    <col collapsed="false" customWidth="false" hidden="false" outlineLevel="0" max="39" min="38" style="2" width="9.13"/>
    <col collapsed="false" customWidth="true" hidden="false" outlineLevel="0" max="40" min="40" style="2" width="12.13"/>
    <col collapsed="false" customWidth="false" hidden="false" outlineLevel="0" max="41" min="41" style="2" width="9.13"/>
    <col collapsed="false" customWidth="true" hidden="false" outlineLevel="0" max="42" min="42" style="2" width="11.56"/>
    <col collapsed="false" customWidth="true" hidden="false" outlineLevel="0" max="43" min="43" style="2" width="12.27"/>
    <col collapsed="false" customWidth="false" hidden="false" outlineLevel="0" max="257" min="44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L4" s="5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L5" s="12"/>
      <c r="AM5" s="12"/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62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 t="s">
        <v>18</v>
      </c>
      <c r="AM6" s="14" t="s">
        <v>20</v>
      </c>
      <c r="AN6" s="14" t="s">
        <v>19</v>
      </c>
      <c r="AO6" s="14" t="s">
        <v>21</v>
      </c>
      <c r="AP6" s="14" t="s">
        <v>22</v>
      </c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v>37181</v>
      </c>
      <c r="B7" s="363" t="n">
        <v>15.75</v>
      </c>
      <c r="C7" s="364" t="n">
        <v>19.25</v>
      </c>
      <c r="D7" s="363" t="n">
        <v>18.5</v>
      </c>
      <c r="E7" s="364" t="n">
        <v>20.24</v>
      </c>
      <c r="F7" s="363" t="n">
        <v>17.13</v>
      </c>
      <c r="G7" s="364" t="n">
        <v>16.25</v>
      </c>
      <c r="H7" s="363"/>
      <c r="I7" s="364" t="n">
        <v>17.13</v>
      </c>
      <c r="J7" s="363"/>
      <c r="K7" s="364"/>
      <c r="L7" s="363"/>
      <c r="M7" s="364"/>
      <c r="N7" s="363"/>
      <c r="O7" s="364"/>
      <c r="Q7" s="363"/>
      <c r="R7" s="364" t="n">
        <v>26.004997253418</v>
      </c>
      <c r="S7" s="365"/>
      <c r="T7" s="364"/>
      <c r="U7" s="366"/>
      <c r="V7" s="367"/>
      <c r="W7" s="366"/>
      <c r="X7" s="364"/>
      <c r="Y7" s="365"/>
      <c r="Z7" s="368"/>
      <c r="AB7" s="365"/>
      <c r="AC7" s="364"/>
      <c r="AD7" s="365"/>
      <c r="AE7" s="364"/>
      <c r="AF7" s="365"/>
      <c r="AG7" s="364"/>
      <c r="AI7" s="369"/>
      <c r="AJ7" s="370"/>
      <c r="AK7" s="1" t="n">
        <v>37073</v>
      </c>
      <c r="AL7" s="2" t="n">
        <v>9.98</v>
      </c>
      <c r="AM7" s="2" t="n">
        <v>0.04</v>
      </c>
      <c r="AN7" s="2" t="n">
        <v>0.418</v>
      </c>
      <c r="AO7" s="2" t="n">
        <v>0.318</v>
      </c>
      <c r="AP7" s="2" t="n">
        <v>0.438</v>
      </c>
    </row>
    <row r="8" customFormat="false" ht="12.75" hidden="false" customHeight="false" outlineLevel="0" collapsed="false">
      <c r="A8" s="1" t="n">
        <v>37182</v>
      </c>
      <c r="B8" s="355" t="n">
        <v>18</v>
      </c>
      <c r="C8" s="356" t="n">
        <v>21</v>
      </c>
      <c r="D8" s="355" t="n">
        <v>20.5</v>
      </c>
      <c r="E8" s="356" t="n">
        <v>21</v>
      </c>
      <c r="F8" s="355" t="n">
        <v>19.7</v>
      </c>
      <c r="G8" s="356" t="n">
        <v>18.5</v>
      </c>
      <c r="H8" s="355"/>
      <c r="I8" s="356" t="n">
        <v>27.1875</v>
      </c>
      <c r="J8" s="355"/>
      <c r="K8" s="356"/>
      <c r="L8" s="355"/>
      <c r="M8" s="356"/>
      <c r="N8" s="355"/>
      <c r="O8" s="356"/>
      <c r="Q8" s="355"/>
      <c r="R8" s="356" t="n">
        <v>26.7549991607666</v>
      </c>
      <c r="S8" s="357"/>
      <c r="T8" s="356"/>
      <c r="U8" s="358"/>
      <c r="V8" s="359"/>
      <c r="W8" s="358"/>
      <c r="X8" s="356"/>
      <c r="Y8" s="357"/>
      <c r="Z8" s="360"/>
      <c r="AB8" s="357"/>
      <c r="AC8" s="356"/>
      <c r="AD8" s="357"/>
      <c r="AE8" s="356"/>
      <c r="AF8" s="357"/>
      <c r="AG8" s="356"/>
      <c r="AI8" s="369"/>
      <c r="AJ8" s="370"/>
      <c r="AK8" s="1" t="n">
        <v>37104</v>
      </c>
      <c r="AL8" s="2" t="n">
        <v>6.293</v>
      </c>
      <c r="AM8" s="2" t="n">
        <v>0.05</v>
      </c>
      <c r="AN8" s="2" t="n">
        <v>0.433</v>
      </c>
      <c r="AO8" s="2" t="n">
        <v>0.333</v>
      </c>
      <c r="AP8" s="2" t="n">
        <v>0.463</v>
      </c>
    </row>
    <row r="9" customFormat="false" ht="12.75" hidden="false" customHeight="false" outlineLevel="0" collapsed="false">
      <c r="A9" s="1" t="n">
        <v>37183</v>
      </c>
      <c r="B9" s="355" t="n">
        <v>18</v>
      </c>
      <c r="C9" s="356" t="n">
        <v>21</v>
      </c>
      <c r="D9" s="355" t="n">
        <v>20.5</v>
      </c>
      <c r="E9" s="356" t="n">
        <v>21</v>
      </c>
      <c r="F9" s="355" t="n">
        <v>19.7</v>
      </c>
      <c r="G9" s="356" t="n">
        <v>18.5</v>
      </c>
      <c r="H9" s="355"/>
      <c r="I9" s="356" t="n">
        <v>27.1875</v>
      </c>
      <c r="J9" s="355"/>
      <c r="K9" s="356"/>
      <c r="L9" s="355"/>
      <c r="M9" s="356"/>
      <c r="N9" s="355"/>
      <c r="O9" s="356"/>
      <c r="Q9" s="355"/>
      <c r="R9" s="356" t="n">
        <v>26.75</v>
      </c>
      <c r="S9" s="357"/>
      <c r="T9" s="356"/>
      <c r="U9" s="358"/>
      <c r="V9" s="359"/>
      <c r="W9" s="358"/>
      <c r="X9" s="356"/>
      <c r="Y9" s="357"/>
      <c r="Z9" s="360"/>
      <c r="AB9" s="357"/>
      <c r="AC9" s="356"/>
      <c r="AD9" s="357"/>
      <c r="AE9" s="356"/>
      <c r="AF9" s="357"/>
      <c r="AG9" s="356"/>
      <c r="AI9" s="369"/>
      <c r="AJ9" s="370"/>
      <c r="AK9" s="1" t="n">
        <v>37135</v>
      </c>
      <c r="AL9" s="2" t="n">
        <v>4.998</v>
      </c>
      <c r="AM9" s="2" t="n">
        <v>0.075</v>
      </c>
      <c r="AN9" s="2" t="n">
        <v>0.385</v>
      </c>
      <c r="AO9" s="2" t="n">
        <v>0.285</v>
      </c>
      <c r="AP9" s="2" t="n">
        <v>0.305</v>
      </c>
    </row>
    <row r="10" customFormat="false" ht="12.75" hidden="false" customHeight="false" outlineLevel="0" collapsed="false">
      <c r="A10" s="1" t="n">
        <v>37184</v>
      </c>
      <c r="B10" s="355" t="n">
        <v>18</v>
      </c>
      <c r="C10" s="356" t="n">
        <v>21</v>
      </c>
      <c r="D10" s="355" t="n">
        <v>20.5</v>
      </c>
      <c r="E10" s="356" t="n">
        <v>21</v>
      </c>
      <c r="F10" s="355" t="n">
        <v>19.7</v>
      </c>
      <c r="G10" s="356" t="n">
        <v>18.5</v>
      </c>
      <c r="H10" s="355"/>
      <c r="I10" s="356" t="n">
        <v>30.25</v>
      </c>
      <c r="J10" s="355"/>
      <c r="K10" s="356"/>
      <c r="L10" s="355"/>
      <c r="M10" s="356"/>
      <c r="N10" s="355"/>
      <c r="O10" s="356"/>
      <c r="Q10" s="355"/>
      <c r="R10" s="356" t="n">
        <v>26.75</v>
      </c>
      <c r="S10" s="357"/>
      <c r="T10" s="356"/>
      <c r="U10" s="358"/>
      <c r="V10" s="359"/>
      <c r="W10" s="358"/>
      <c r="X10" s="356"/>
      <c r="Y10" s="357"/>
      <c r="Z10" s="360"/>
      <c r="AB10" s="357"/>
      <c r="AC10" s="356"/>
      <c r="AD10" s="357"/>
      <c r="AE10" s="356"/>
      <c r="AF10" s="357"/>
      <c r="AG10" s="356"/>
      <c r="AI10" s="369"/>
      <c r="AJ10" s="370"/>
      <c r="AK10" s="1" t="n">
        <v>37165</v>
      </c>
      <c r="AL10" s="2" t="n">
        <v>5.384</v>
      </c>
      <c r="AM10" s="2" t="n">
        <v>0.135</v>
      </c>
      <c r="AN10" s="2" t="n">
        <v>0.39</v>
      </c>
      <c r="AO10" s="2" t="n">
        <v>0.29</v>
      </c>
      <c r="AP10" s="2" t="n">
        <v>0.33</v>
      </c>
    </row>
    <row r="11" customFormat="false" ht="12.75" hidden="false" customHeight="false" outlineLevel="0" collapsed="false">
      <c r="A11" s="1" t="n">
        <v>37185</v>
      </c>
      <c r="B11" s="355" t="n">
        <v>18</v>
      </c>
      <c r="C11" s="356" t="n">
        <v>21</v>
      </c>
      <c r="D11" s="355" t="n">
        <v>20.5</v>
      </c>
      <c r="E11" s="356" t="n">
        <v>21</v>
      </c>
      <c r="F11" s="355" t="n">
        <v>19.7</v>
      </c>
      <c r="G11" s="356" t="n">
        <v>18.5</v>
      </c>
      <c r="H11" s="355"/>
      <c r="I11" s="356" t="n">
        <v>27.1875</v>
      </c>
      <c r="J11" s="355"/>
      <c r="K11" s="356"/>
      <c r="L11" s="355"/>
      <c r="M11" s="356"/>
      <c r="N11" s="355"/>
      <c r="O11" s="356"/>
      <c r="Q11" s="355"/>
      <c r="R11" s="356" t="n">
        <v>26.7549991607666</v>
      </c>
      <c r="S11" s="357"/>
      <c r="T11" s="356"/>
      <c r="U11" s="358"/>
      <c r="V11" s="359"/>
      <c r="W11" s="358"/>
      <c r="X11" s="356"/>
      <c r="Y11" s="357"/>
      <c r="Z11" s="360"/>
      <c r="AB11" s="357"/>
      <c r="AC11" s="356"/>
      <c r="AD11" s="357"/>
      <c r="AE11" s="356"/>
      <c r="AF11" s="357"/>
      <c r="AG11" s="356"/>
      <c r="AI11" s="369"/>
      <c r="AJ11" s="370"/>
      <c r="AK11" s="1" t="n">
        <v>37196</v>
      </c>
      <c r="AL11" s="2" t="n">
        <v>4.891</v>
      </c>
      <c r="AM11" s="2" t="n">
        <v>0.14</v>
      </c>
      <c r="AN11" s="2" t="n">
        <v>0.475</v>
      </c>
      <c r="AO11" s="2" t="n">
        <v>0.375</v>
      </c>
      <c r="AP11" s="2" t="n">
        <v>0.48</v>
      </c>
    </row>
    <row r="12" customFormat="false" ht="12.75" hidden="false" customHeight="false" outlineLevel="0" collapsed="false">
      <c r="A12" s="1" t="n">
        <v>37186</v>
      </c>
      <c r="B12" s="355" t="n">
        <v>18</v>
      </c>
      <c r="C12" s="356" t="n">
        <v>21</v>
      </c>
      <c r="D12" s="355" t="n">
        <v>20.5</v>
      </c>
      <c r="E12" s="356" t="n">
        <v>21</v>
      </c>
      <c r="F12" s="355" t="n">
        <v>19.7</v>
      </c>
      <c r="G12" s="356" t="n">
        <v>18.5</v>
      </c>
      <c r="H12" s="355"/>
      <c r="I12" s="356" t="n">
        <v>27.1875</v>
      </c>
      <c r="J12" s="355"/>
      <c r="K12" s="356"/>
      <c r="L12" s="355"/>
      <c r="M12" s="356"/>
      <c r="N12" s="355"/>
      <c r="O12" s="356"/>
      <c r="Q12" s="355"/>
      <c r="R12" s="356" t="n">
        <v>26.75</v>
      </c>
      <c r="S12" s="357"/>
      <c r="T12" s="356"/>
      <c r="U12" s="358"/>
      <c r="V12" s="359"/>
      <c r="W12" s="358"/>
      <c r="X12" s="356"/>
      <c r="Y12" s="357"/>
      <c r="Z12" s="360"/>
      <c r="AB12" s="357"/>
      <c r="AC12" s="356"/>
      <c r="AD12" s="357"/>
      <c r="AE12" s="356"/>
      <c r="AF12" s="357"/>
      <c r="AG12" s="356"/>
      <c r="AI12" s="369"/>
      <c r="AJ12" s="370"/>
      <c r="AK12" s="1" t="n">
        <v>37226</v>
      </c>
      <c r="AL12" s="2" t="n">
        <v>3.738</v>
      </c>
      <c r="AM12" s="2" t="n">
        <v>0.125</v>
      </c>
      <c r="AN12" s="2" t="n">
        <v>0.71</v>
      </c>
      <c r="AO12" s="2" t="n">
        <v>0.71</v>
      </c>
      <c r="AP12" s="2" t="n">
        <v>0.94</v>
      </c>
    </row>
    <row r="13" customFormat="false" ht="12.75" hidden="false" customHeight="false" outlineLevel="0" collapsed="false">
      <c r="A13" s="1" t="n">
        <v>37187</v>
      </c>
      <c r="B13" s="355" t="n">
        <v>18</v>
      </c>
      <c r="C13" s="356" t="n">
        <v>21</v>
      </c>
      <c r="D13" s="355" t="n">
        <v>20.5</v>
      </c>
      <c r="E13" s="356" t="n">
        <v>21</v>
      </c>
      <c r="F13" s="355" t="n">
        <v>19.7</v>
      </c>
      <c r="G13" s="356" t="n">
        <v>18.5</v>
      </c>
      <c r="H13" s="355"/>
      <c r="I13" s="356" t="n">
        <v>27.1875</v>
      </c>
      <c r="J13" s="355"/>
      <c r="K13" s="356"/>
      <c r="L13" s="355"/>
      <c r="M13" s="356"/>
      <c r="N13" s="355"/>
      <c r="O13" s="356"/>
      <c r="Q13" s="355"/>
      <c r="R13" s="356" t="n">
        <v>26.75</v>
      </c>
      <c r="S13" s="357"/>
      <c r="T13" s="356"/>
      <c r="U13" s="358"/>
      <c r="V13" s="359"/>
      <c r="W13" s="358"/>
      <c r="X13" s="356"/>
      <c r="Y13" s="357"/>
      <c r="Z13" s="360"/>
      <c r="AB13" s="357"/>
      <c r="AC13" s="356"/>
      <c r="AD13" s="357"/>
      <c r="AE13" s="356"/>
      <c r="AF13" s="357"/>
      <c r="AG13" s="356"/>
      <c r="AI13" s="369"/>
      <c r="AJ13" s="370"/>
      <c r="AK13" s="1" t="n">
        <v>37257</v>
      </c>
      <c r="AL13" s="2" t="n">
        <v>3.182</v>
      </c>
      <c r="AM13" s="2" t="n">
        <v>0.0275</v>
      </c>
      <c r="AN13" s="2" t="n">
        <v>1.135</v>
      </c>
      <c r="AO13" s="2" t="n">
        <v>1.135</v>
      </c>
      <c r="AP13" s="2" t="n">
        <v>1.955</v>
      </c>
    </row>
    <row r="14" customFormat="false" ht="12.75" hidden="false" customHeight="false" outlineLevel="0" collapsed="false">
      <c r="A14" s="1" t="n">
        <v>37188</v>
      </c>
      <c r="B14" s="355" t="n">
        <v>18</v>
      </c>
      <c r="C14" s="356" t="n">
        <v>21</v>
      </c>
      <c r="D14" s="355" t="n">
        <v>20.5</v>
      </c>
      <c r="E14" s="356" t="n">
        <v>21</v>
      </c>
      <c r="F14" s="355" t="n">
        <v>19.7</v>
      </c>
      <c r="G14" s="356" t="n">
        <v>18.5</v>
      </c>
      <c r="H14" s="355"/>
      <c r="I14" s="356" t="n">
        <v>27.1875</v>
      </c>
      <c r="J14" s="355"/>
      <c r="K14" s="356"/>
      <c r="L14" s="355"/>
      <c r="M14" s="356"/>
      <c r="N14" s="355"/>
      <c r="O14" s="356"/>
      <c r="Q14" s="355"/>
      <c r="R14" s="356" t="n">
        <v>26.75</v>
      </c>
      <c r="S14" s="357"/>
      <c r="T14" s="356"/>
      <c r="U14" s="358"/>
      <c r="V14" s="359"/>
      <c r="W14" s="358"/>
      <c r="X14" s="356"/>
      <c r="Y14" s="357"/>
      <c r="Z14" s="360"/>
      <c r="AB14" s="357"/>
      <c r="AC14" s="356"/>
      <c r="AD14" s="357"/>
      <c r="AE14" s="356"/>
      <c r="AF14" s="357"/>
      <c r="AG14" s="356"/>
      <c r="AI14" s="369"/>
      <c r="AJ14" s="370"/>
      <c r="AK14" s="1" t="n">
        <v>37288</v>
      </c>
      <c r="AL14" s="2" t="n">
        <v>3.167</v>
      </c>
      <c r="AM14" s="2" t="n">
        <v>0.0275</v>
      </c>
      <c r="AN14" s="2" t="n">
        <v>1.115</v>
      </c>
      <c r="AO14" s="2" t="n">
        <v>1.115</v>
      </c>
      <c r="AP14" s="2" t="n">
        <v>1.915</v>
      </c>
    </row>
    <row r="15" customFormat="false" ht="12.75" hidden="false" customHeight="false" outlineLevel="0" collapsed="false">
      <c r="A15" s="1" t="n">
        <v>37189</v>
      </c>
      <c r="B15" s="355" t="n">
        <v>18</v>
      </c>
      <c r="C15" s="356" t="n">
        <v>21</v>
      </c>
      <c r="D15" s="355" t="n">
        <v>20.5</v>
      </c>
      <c r="E15" s="356" t="n">
        <v>21</v>
      </c>
      <c r="F15" s="355" t="n">
        <v>19.7</v>
      </c>
      <c r="G15" s="356" t="n">
        <v>18.5</v>
      </c>
      <c r="H15" s="355"/>
      <c r="I15" s="356" t="n">
        <v>27.1875</v>
      </c>
      <c r="J15" s="355"/>
      <c r="K15" s="356"/>
      <c r="L15" s="355"/>
      <c r="M15" s="356"/>
      <c r="N15" s="355"/>
      <c r="O15" s="356"/>
      <c r="Q15" s="355"/>
      <c r="R15" s="356" t="n">
        <v>26.75</v>
      </c>
      <c r="S15" s="357"/>
      <c r="T15" s="356"/>
      <c r="U15" s="358"/>
      <c r="V15" s="359"/>
      <c r="W15" s="358"/>
      <c r="X15" s="356"/>
      <c r="Y15" s="357"/>
      <c r="Z15" s="360"/>
      <c r="AB15" s="357"/>
      <c r="AC15" s="356"/>
      <c r="AD15" s="357"/>
      <c r="AE15" s="356"/>
      <c r="AF15" s="357"/>
      <c r="AG15" s="356"/>
      <c r="AI15" s="369"/>
      <c r="AJ15" s="370"/>
      <c r="AK15" s="1" t="n">
        <v>37316</v>
      </c>
      <c r="AL15" s="2" t="n">
        <v>2.295</v>
      </c>
      <c r="AM15" s="2" t="n">
        <v>0.0275</v>
      </c>
      <c r="AN15" s="2" t="n">
        <v>0.61</v>
      </c>
      <c r="AO15" s="2" t="n">
        <v>0.61</v>
      </c>
      <c r="AP15" s="2" t="n">
        <v>0.725</v>
      </c>
    </row>
    <row r="16" customFormat="false" ht="12.75" hidden="false" customHeight="false" outlineLevel="0" collapsed="false">
      <c r="A16" s="1" t="n">
        <v>37190</v>
      </c>
      <c r="B16" s="355" t="n">
        <v>18</v>
      </c>
      <c r="C16" s="356" t="n">
        <v>21</v>
      </c>
      <c r="D16" s="355" t="n">
        <v>20.5</v>
      </c>
      <c r="E16" s="356" t="n">
        <v>21</v>
      </c>
      <c r="F16" s="355" t="n">
        <v>19.7</v>
      </c>
      <c r="G16" s="356" t="n">
        <v>18.5</v>
      </c>
      <c r="H16" s="355"/>
      <c r="I16" s="356" t="n">
        <v>27.1875</v>
      </c>
      <c r="J16" s="355"/>
      <c r="K16" s="356"/>
      <c r="L16" s="355"/>
      <c r="M16" s="356"/>
      <c r="N16" s="355"/>
      <c r="O16" s="356"/>
      <c r="Q16" s="355"/>
      <c r="R16" s="356" t="n">
        <v>26.7549991607666</v>
      </c>
      <c r="S16" s="357"/>
      <c r="T16" s="356"/>
      <c r="U16" s="358"/>
      <c r="V16" s="359"/>
      <c r="W16" s="358"/>
      <c r="X16" s="356"/>
      <c r="Y16" s="357"/>
      <c r="Z16" s="360"/>
      <c r="AB16" s="357"/>
      <c r="AC16" s="356"/>
      <c r="AD16" s="357"/>
      <c r="AE16" s="356"/>
      <c r="AF16" s="357"/>
      <c r="AG16" s="356"/>
      <c r="AI16" s="369"/>
      <c r="AJ16" s="370"/>
      <c r="AK16" s="1" t="n">
        <v>37347</v>
      </c>
      <c r="AL16" s="2" t="n">
        <v>1.83</v>
      </c>
      <c r="AM16" s="2" t="n">
        <v>0.0275</v>
      </c>
      <c r="AN16" s="2" t="n">
        <v>0.35</v>
      </c>
      <c r="AO16" s="2" t="n">
        <v>0.35</v>
      </c>
      <c r="AP16" s="2" t="n">
        <v>0.4</v>
      </c>
    </row>
    <row r="17" customFormat="false" ht="12.75" hidden="false" customHeight="false" outlineLevel="0" collapsed="false">
      <c r="A17" s="1" t="n">
        <v>37191</v>
      </c>
      <c r="B17" s="355" t="n">
        <v>18</v>
      </c>
      <c r="C17" s="356" t="n">
        <v>21</v>
      </c>
      <c r="D17" s="355" t="n">
        <v>20.5</v>
      </c>
      <c r="E17" s="356" t="n">
        <v>21</v>
      </c>
      <c r="F17" s="355" t="n">
        <v>19.7</v>
      </c>
      <c r="G17" s="356" t="n">
        <v>18.5</v>
      </c>
      <c r="H17" s="355"/>
      <c r="I17" s="356" t="n">
        <v>25.5</v>
      </c>
      <c r="J17" s="355"/>
      <c r="K17" s="356"/>
      <c r="L17" s="355"/>
      <c r="M17" s="356"/>
      <c r="N17" s="355"/>
      <c r="O17" s="356"/>
      <c r="Q17" s="355"/>
      <c r="R17" s="356" t="n">
        <v>26.747501373291</v>
      </c>
      <c r="S17" s="357"/>
      <c r="T17" s="356"/>
      <c r="U17" s="358"/>
      <c r="V17" s="359"/>
      <c r="W17" s="358"/>
      <c r="X17" s="356"/>
      <c r="Y17" s="357"/>
      <c r="Z17" s="360"/>
      <c r="AB17" s="357"/>
      <c r="AC17" s="356"/>
      <c r="AD17" s="357"/>
      <c r="AE17" s="356"/>
      <c r="AF17" s="357"/>
      <c r="AG17" s="356"/>
      <c r="AI17" s="369"/>
      <c r="AJ17" s="370"/>
      <c r="AK17" s="1" t="n">
        <v>37377</v>
      </c>
      <c r="AL17" s="2" t="n">
        <v>2.592</v>
      </c>
      <c r="AM17" s="2" t="n">
        <v>0.0275</v>
      </c>
      <c r="AN17" s="2" t="n">
        <v>0.31</v>
      </c>
      <c r="AO17" s="2" t="n">
        <v>0.31</v>
      </c>
      <c r="AP17" s="2" t="n">
        <v>0.36</v>
      </c>
    </row>
    <row r="18" customFormat="false" ht="12.75" hidden="false" customHeight="false" outlineLevel="0" collapsed="false">
      <c r="A18" s="1" t="n">
        <v>37192</v>
      </c>
      <c r="B18" s="355" t="n">
        <v>18</v>
      </c>
      <c r="C18" s="356" t="n">
        <v>21</v>
      </c>
      <c r="D18" s="355" t="n">
        <v>20.5</v>
      </c>
      <c r="E18" s="356" t="n">
        <v>21</v>
      </c>
      <c r="F18" s="355" t="n">
        <v>19.7</v>
      </c>
      <c r="G18" s="356" t="n">
        <v>18.5</v>
      </c>
      <c r="H18" s="355"/>
      <c r="I18" s="356" t="n">
        <v>27.1875</v>
      </c>
      <c r="J18" s="355"/>
      <c r="K18" s="356"/>
      <c r="L18" s="355"/>
      <c r="M18" s="356"/>
      <c r="N18" s="355"/>
      <c r="O18" s="356"/>
      <c r="Q18" s="355"/>
      <c r="R18" s="356" t="n">
        <v>26.7525005340576</v>
      </c>
      <c r="S18" s="357"/>
      <c r="T18" s="356"/>
      <c r="U18" s="358"/>
      <c r="V18" s="359"/>
      <c r="W18" s="358"/>
      <c r="X18" s="356"/>
      <c r="Y18" s="357"/>
      <c r="Z18" s="360"/>
      <c r="AB18" s="357"/>
      <c r="AC18" s="356"/>
      <c r="AD18" s="357"/>
      <c r="AE18" s="356"/>
      <c r="AF18" s="357"/>
      <c r="AG18" s="356"/>
      <c r="AI18" s="369"/>
      <c r="AJ18" s="370"/>
      <c r="AK18" s="1" t="n">
        <v>37408</v>
      </c>
      <c r="AL18" s="2" t="n">
        <v>2.852</v>
      </c>
      <c r="AM18" s="2" t="n">
        <v>0.0275</v>
      </c>
      <c r="AN18" s="2" t="n">
        <v>0.31</v>
      </c>
      <c r="AO18" s="2" t="n">
        <v>0.31</v>
      </c>
      <c r="AP18" s="2" t="n">
        <v>0.35</v>
      </c>
    </row>
    <row r="19" customFormat="false" ht="12.75" hidden="false" customHeight="false" outlineLevel="0" collapsed="false">
      <c r="A19" s="1" t="n">
        <v>37193</v>
      </c>
      <c r="B19" s="355" t="n">
        <v>18</v>
      </c>
      <c r="C19" s="356" t="n">
        <v>21</v>
      </c>
      <c r="D19" s="355" t="n">
        <v>20.5</v>
      </c>
      <c r="E19" s="356" t="n">
        <v>21</v>
      </c>
      <c r="F19" s="355" t="n">
        <v>19.7</v>
      </c>
      <c r="G19" s="356" t="n">
        <v>18.5</v>
      </c>
      <c r="H19" s="355"/>
      <c r="I19" s="356" t="n">
        <v>27.1875</v>
      </c>
      <c r="J19" s="355"/>
      <c r="K19" s="356"/>
      <c r="L19" s="355"/>
      <c r="M19" s="356"/>
      <c r="N19" s="355"/>
      <c r="O19" s="356"/>
      <c r="Q19" s="355"/>
      <c r="R19" s="356" t="n">
        <v>26.75</v>
      </c>
      <c r="S19" s="357"/>
      <c r="T19" s="356"/>
      <c r="U19" s="358"/>
      <c r="V19" s="359"/>
      <c r="W19" s="358"/>
      <c r="X19" s="356"/>
      <c r="Y19" s="357"/>
      <c r="Z19" s="360"/>
      <c r="AB19" s="357"/>
      <c r="AC19" s="356"/>
      <c r="AD19" s="357"/>
      <c r="AE19" s="356"/>
      <c r="AF19" s="357"/>
      <c r="AG19" s="356"/>
      <c r="AI19" s="369"/>
      <c r="AJ19" s="370"/>
      <c r="AK19" s="1" t="n">
        <v>37438</v>
      </c>
      <c r="AL19" s="2" t="n">
        <v>3.037</v>
      </c>
      <c r="AM19" s="2" t="n">
        <v>0.0275</v>
      </c>
      <c r="AN19" s="2" t="n">
        <v>0.42</v>
      </c>
      <c r="AO19" s="2" t="n">
        <v>0.32</v>
      </c>
      <c r="AP19" s="2" t="n">
        <v>0.41</v>
      </c>
    </row>
    <row r="20" customFormat="false" ht="12.75" hidden="false" customHeight="false" outlineLevel="0" collapsed="false">
      <c r="A20" s="1" t="n">
        <v>37194</v>
      </c>
      <c r="B20" s="355" t="n">
        <v>18</v>
      </c>
      <c r="C20" s="356" t="n">
        <v>21</v>
      </c>
      <c r="D20" s="355" t="n">
        <v>20.5</v>
      </c>
      <c r="E20" s="356" t="n">
        <v>21</v>
      </c>
      <c r="F20" s="355" t="n">
        <v>19.7</v>
      </c>
      <c r="G20" s="356" t="n">
        <v>18.5</v>
      </c>
      <c r="H20" s="355"/>
      <c r="I20" s="356" t="n">
        <v>27.1875</v>
      </c>
      <c r="J20" s="355"/>
      <c r="K20" s="356"/>
      <c r="L20" s="355"/>
      <c r="M20" s="356"/>
      <c r="N20" s="355"/>
      <c r="O20" s="356"/>
      <c r="Q20" s="355"/>
      <c r="R20" s="356" t="n">
        <v>26.7488498687744</v>
      </c>
      <c r="S20" s="357"/>
      <c r="T20" s="356"/>
      <c r="U20" s="358"/>
      <c r="V20" s="359"/>
      <c r="W20" s="358"/>
      <c r="X20" s="356"/>
      <c r="Y20" s="357"/>
      <c r="Z20" s="360"/>
      <c r="AB20" s="357"/>
      <c r="AC20" s="356"/>
      <c r="AD20" s="357"/>
      <c r="AE20" s="356"/>
      <c r="AF20" s="357"/>
      <c r="AG20" s="356"/>
      <c r="AI20" s="369"/>
      <c r="AJ20" s="370"/>
      <c r="AK20" s="1" t="n">
        <v>37469</v>
      </c>
      <c r="AL20" s="2" t="n">
        <v>3.032</v>
      </c>
      <c r="AM20" s="2" t="n">
        <v>0.085</v>
      </c>
      <c r="AN20" s="2" t="n">
        <v>0.42</v>
      </c>
      <c r="AO20" s="2" t="n">
        <v>0.32</v>
      </c>
      <c r="AP20" s="2" t="n">
        <v>0.41</v>
      </c>
    </row>
    <row r="21" customFormat="false" ht="12.75" hidden="false" customHeight="false" outlineLevel="0" collapsed="false">
      <c r="A21" s="1" t="n">
        <v>37195</v>
      </c>
      <c r="B21" s="355" t="n">
        <v>18</v>
      </c>
      <c r="C21" s="356" t="n">
        <v>21</v>
      </c>
      <c r="D21" s="355" t="n">
        <v>20.5</v>
      </c>
      <c r="E21" s="356" t="n">
        <v>21</v>
      </c>
      <c r="F21" s="355" t="n">
        <v>19.5</v>
      </c>
      <c r="G21" s="356" t="n">
        <v>18.5</v>
      </c>
      <c r="H21" s="355"/>
      <c r="I21" s="356" t="n">
        <v>27.1875</v>
      </c>
      <c r="J21" s="355"/>
      <c r="K21" s="356"/>
      <c r="L21" s="355"/>
      <c r="M21" s="356"/>
      <c r="N21" s="355"/>
      <c r="O21" s="356"/>
      <c r="Q21" s="355"/>
      <c r="R21" s="356" t="n">
        <v>26.75</v>
      </c>
      <c r="S21" s="357"/>
      <c r="T21" s="356"/>
      <c r="U21" s="358"/>
      <c r="V21" s="359"/>
      <c r="W21" s="358"/>
      <c r="X21" s="356"/>
      <c r="Y21" s="357"/>
      <c r="Z21" s="360"/>
      <c r="AB21" s="357"/>
      <c r="AC21" s="356"/>
      <c r="AD21" s="357"/>
      <c r="AE21" s="356"/>
      <c r="AF21" s="357"/>
      <c r="AG21" s="356"/>
      <c r="AI21" s="369"/>
      <c r="AJ21" s="370"/>
      <c r="AK21" s="1" t="n">
        <v>37500</v>
      </c>
      <c r="AL21" s="2" t="n">
        <v>2.982</v>
      </c>
      <c r="AM21" s="2" t="n">
        <v>0.12</v>
      </c>
      <c r="AN21" s="2" t="n">
        <v>0.41</v>
      </c>
      <c r="AO21" s="2" t="n">
        <v>0.31</v>
      </c>
      <c r="AP21" s="2" t="n">
        <v>0.37</v>
      </c>
    </row>
    <row r="22" customFormat="false" ht="12.75" hidden="false" customHeight="false" outlineLevel="0" collapsed="false">
      <c r="A22" s="1" t="n">
        <v>37196</v>
      </c>
      <c r="B22" s="355" t="n">
        <v>17.75</v>
      </c>
      <c r="C22" s="356" t="n">
        <v>24</v>
      </c>
      <c r="D22" s="355" t="n">
        <v>24</v>
      </c>
      <c r="E22" s="356" t="n">
        <v>23.5</v>
      </c>
      <c r="F22" s="355" t="n">
        <v>19.5</v>
      </c>
      <c r="G22" s="356" t="n">
        <v>18.25</v>
      </c>
      <c r="H22" s="355"/>
      <c r="I22" s="356" t="n">
        <v>18.608</v>
      </c>
      <c r="J22" s="355"/>
      <c r="K22" s="356"/>
      <c r="L22" s="355"/>
      <c r="M22" s="356"/>
      <c r="N22" s="355"/>
      <c r="O22" s="356"/>
      <c r="Q22" s="355"/>
      <c r="R22" s="356" t="n">
        <v>28.6688489532471</v>
      </c>
      <c r="S22" s="357"/>
      <c r="T22" s="356"/>
      <c r="U22" s="358"/>
      <c r="V22" s="359"/>
      <c r="W22" s="358"/>
      <c r="X22" s="356"/>
      <c r="Y22" s="357"/>
      <c r="Z22" s="360"/>
      <c r="AB22" s="357"/>
      <c r="AC22" s="356"/>
      <c r="AD22" s="357"/>
      <c r="AE22" s="356"/>
      <c r="AF22" s="357"/>
      <c r="AG22" s="356"/>
      <c r="AI22" s="369"/>
      <c r="AJ22" s="370"/>
      <c r="AK22" s="1" t="n">
        <v>37530</v>
      </c>
      <c r="AL22" s="2" t="n">
        <v>2.889</v>
      </c>
      <c r="AM22" s="2" t="n">
        <v>0.145</v>
      </c>
      <c r="AN22" s="2" t="n">
        <v>0.44</v>
      </c>
      <c r="AO22" s="2" t="n">
        <v>0.34</v>
      </c>
      <c r="AP22" s="2" t="n">
        <v>0.38</v>
      </c>
    </row>
    <row r="23" customFormat="false" ht="12.75" hidden="false" customHeight="false" outlineLevel="0" collapsed="false">
      <c r="A23" s="1" t="n">
        <v>37197</v>
      </c>
      <c r="B23" s="355" t="n">
        <v>17.75</v>
      </c>
      <c r="C23" s="356" t="n">
        <v>24</v>
      </c>
      <c r="D23" s="355" t="n">
        <v>24</v>
      </c>
      <c r="E23" s="356" t="n">
        <v>23.5</v>
      </c>
      <c r="F23" s="355" t="n">
        <v>19.5</v>
      </c>
      <c r="G23" s="356" t="n">
        <v>18.25</v>
      </c>
      <c r="H23" s="355"/>
      <c r="I23" s="356" t="n">
        <v>18.608</v>
      </c>
      <c r="J23" s="355"/>
      <c r="K23" s="356"/>
      <c r="L23" s="355"/>
      <c r="M23" s="356"/>
      <c r="N23" s="355"/>
      <c r="O23" s="356"/>
      <c r="Q23" s="355"/>
      <c r="R23" s="356" t="n">
        <v>28.6724977111816</v>
      </c>
      <c r="S23" s="357"/>
      <c r="T23" s="356"/>
      <c r="U23" s="358"/>
      <c r="V23" s="359"/>
      <c r="W23" s="358"/>
      <c r="X23" s="356"/>
      <c r="Y23" s="357"/>
      <c r="Z23" s="360"/>
      <c r="AB23" s="357"/>
      <c r="AC23" s="356"/>
      <c r="AD23" s="357"/>
      <c r="AE23" s="356"/>
      <c r="AF23" s="357"/>
      <c r="AG23" s="356"/>
      <c r="AI23" s="369"/>
      <c r="AJ23" s="370"/>
      <c r="AK23" s="1" t="n">
        <v>37561</v>
      </c>
      <c r="AL23" s="2" t="n">
        <v>2.911</v>
      </c>
      <c r="AM23" s="2" t="n">
        <v>0.14</v>
      </c>
      <c r="AN23" s="2" t="n">
        <v>0.57</v>
      </c>
      <c r="AO23" s="2" t="n">
        <v>0.47</v>
      </c>
      <c r="AP23" s="2" t="n">
        <v>0.58</v>
      </c>
    </row>
    <row r="24" customFormat="false" ht="12.75" hidden="false" customHeight="false" outlineLevel="0" collapsed="false">
      <c r="A24" s="1" t="n">
        <v>37198</v>
      </c>
      <c r="B24" s="355" t="n">
        <v>17.75</v>
      </c>
      <c r="C24" s="356" t="n">
        <v>24</v>
      </c>
      <c r="D24" s="355" t="n">
        <v>24</v>
      </c>
      <c r="E24" s="356" t="n">
        <v>23.5</v>
      </c>
      <c r="F24" s="355" t="n">
        <v>19.5</v>
      </c>
      <c r="G24" s="356" t="n">
        <v>18.25</v>
      </c>
      <c r="H24" s="355"/>
      <c r="I24" s="356" t="n">
        <v>24.8999996185303</v>
      </c>
      <c r="J24" s="355"/>
      <c r="K24" s="356"/>
      <c r="L24" s="355"/>
      <c r="M24" s="356"/>
      <c r="N24" s="355"/>
      <c r="O24" s="356"/>
      <c r="Q24" s="355"/>
      <c r="R24" s="356" t="n">
        <v>28.6724977111816</v>
      </c>
      <c r="S24" s="357"/>
      <c r="T24" s="356"/>
      <c r="U24" s="358"/>
      <c r="V24" s="359"/>
      <c r="W24" s="358"/>
      <c r="X24" s="356"/>
      <c r="Y24" s="357"/>
      <c r="Z24" s="360"/>
      <c r="AB24" s="357"/>
      <c r="AC24" s="356"/>
      <c r="AD24" s="357"/>
      <c r="AE24" s="356"/>
      <c r="AF24" s="357"/>
      <c r="AG24" s="356"/>
      <c r="AI24" s="369"/>
      <c r="AJ24" s="370"/>
      <c r="AK24" s="1" t="n">
        <v>37591</v>
      </c>
      <c r="AL24" s="2" t="n">
        <v>2.956</v>
      </c>
      <c r="AM24" s="2" t="n">
        <v>0.135</v>
      </c>
      <c r="AN24" s="2" t="n">
        <v>0.79</v>
      </c>
      <c r="AO24" s="2" t="n">
        <v>0.79</v>
      </c>
      <c r="AP24" s="2" t="n">
        <v>0.92</v>
      </c>
    </row>
    <row r="25" customFormat="false" ht="12.75" hidden="false" customHeight="false" outlineLevel="0" collapsed="false">
      <c r="A25" s="1" t="n">
        <v>37199</v>
      </c>
      <c r="B25" s="355" t="n">
        <v>17.75</v>
      </c>
      <c r="C25" s="356" t="n">
        <v>24</v>
      </c>
      <c r="D25" s="355" t="n">
        <v>24</v>
      </c>
      <c r="E25" s="356" t="n">
        <v>23.5</v>
      </c>
      <c r="F25" s="355" t="n">
        <v>19.5</v>
      </c>
      <c r="G25" s="356" t="n">
        <v>18.25</v>
      </c>
      <c r="H25" s="355"/>
      <c r="I25" s="356" t="n">
        <v>20.1749992370605</v>
      </c>
      <c r="J25" s="355"/>
      <c r="K25" s="356"/>
      <c r="L25" s="355"/>
      <c r="M25" s="356"/>
      <c r="N25" s="355"/>
      <c r="O25" s="356"/>
      <c r="Q25" s="355"/>
      <c r="R25" s="356" t="n">
        <v>28.6724977111816</v>
      </c>
      <c r="S25" s="357"/>
      <c r="T25" s="356"/>
      <c r="U25" s="358"/>
      <c r="V25" s="359"/>
      <c r="W25" s="358"/>
      <c r="X25" s="356"/>
      <c r="Y25" s="357"/>
      <c r="Z25" s="360"/>
      <c r="AB25" s="357"/>
      <c r="AC25" s="356"/>
      <c r="AD25" s="357"/>
      <c r="AE25" s="356"/>
      <c r="AF25" s="357"/>
      <c r="AG25" s="356"/>
      <c r="AI25" s="369"/>
      <c r="AJ25" s="370"/>
      <c r="AK25" s="1" t="n">
        <v>37622</v>
      </c>
      <c r="AL25" s="2" t="n">
        <v>2.999</v>
      </c>
      <c r="AM25" s="2" t="n">
        <v>0.035</v>
      </c>
      <c r="AN25" s="2" t="n">
        <v>1.06</v>
      </c>
      <c r="AO25" s="2" t="n">
        <v>1.06</v>
      </c>
      <c r="AP25" s="2" t="n">
        <v>1.775</v>
      </c>
    </row>
    <row r="26" customFormat="false" ht="12.75" hidden="false" customHeight="false" outlineLevel="0" collapsed="false">
      <c r="A26" s="1" t="n">
        <v>37200</v>
      </c>
      <c r="B26" s="355" t="n">
        <v>17.75</v>
      </c>
      <c r="C26" s="356" t="n">
        <v>24</v>
      </c>
      <c r="D26" s="355" t="n">
        <v>24</v>
      </c>
      <c r="E26" s="356" t="n">
        <v>23.5</v>
      </c>
      <c r="F26" s="355" t="n">
        <v>19.5</v>
      </c>
      <c r="G26" s="356" t="n">
        <v>18.25</v>
      </c>
      <c r="H26" s="355"/>
      <c r="I26" s="356" t="n">
        <v>20.1749992370605</v>
      </c>
      <c r="J26" s="355"/>
      <c r="K26" s="356"/>
      <c r="L26" s="355"/>
      <c r="M26" s="356"/>
      <c r="N26" s="355"/>
      <c r="O26" s="356"/>
      <c r="Q26" s="355"/>
      <c r="R26" s="356" t="n">
        <v>28.669997177124</v>
      </c>
      <c r="S26" s="357"/>
      <c r="T26" s="356"/>
      <c r="U26" s="358"/>
      <c r="V26" s="359"/>
      <c r="W26" s="358"/>
      <c r="X26" s="356"/>
      <c r="Y26" s="357"/>
      <c r="Z26" s="360"/>
      <c r="AB26" s="357"/>
      <c r="AC26" s="356"/>
      <c r="AD26" s="357"/>
      <c r="AE26" s="356"/>
      <c r="AF26" s="357"/>
      <c r="AG26" s="356"/>
      <c r="AI26" s="369"/>
      <c r="AJ26" s="370"/>
      <c r="AK26" s="1" t="n">
        <v>37653</v>
      </c>
      <c r="AL26" s="2" t="n">
        <v>3.042</v>
      </c>
      <c r="AM26" s="2" t="n">
        <v>0.035</v>
      </c>
      <c r="AN26" s="2" t="n">
        <v>1.06</v>
      </c>
      <c r="AO26" s="2" t="n">
        <v>1.06</v>
      </c>
      <c r="AP26" s="2" t="n">
        <v>1.775</v>
      </c>
    </row>
    <row r="27" customFormat="false" ht="12.75" hidden="false" customHeight="false" outlineLevel="0" collapsed="false">
      <c r="A27" s="1" t="n">
        <v>37201</v>
      </c>
      <c r="B27" s="355" t="n">
        <v>17.75</v>
      </c>
      <c r="C27" s="356" t="n">
        <v>24</v>
      </c>
      <c r="D27" s="355" t="n">
        <v>24</v>
      </c>
      <c r="E27" s="356" t="n">
        <v>23.5</v>
      </c>
      <c r="F27" s="355" t="n">
        <v>19.5</v>
      </c>
      <c r="G27" s="356" t="n">
        <v>18.25</v>
      </c>
      <c r="H27" s="355"/>
      <c r="I27" s="356" t="n">
        <v>20.1749992370605</v>
      </c>
      <c r="J27" s="355"/>
      <c r="K27" s="356"/>
      <c r="L27" s="355"/>
      <c r="M27" s="356"/>
      <c r="N27" s="355"/>
      <c r="O27" s="356"/>
      <c r="Q27" s="355"/>
      <c r="R27" s="356" t="n">
        <v>28.6699990844727</v>
      </c>
      <c r="S27" s="357"/>
      <c r="T27" s="356"/>
      <c r="U27" s="358"/>
      <c r="V27" s="359"/>
      <c r="W27" s="358"/>
      <c r="X27" s="356"/>
      <c r="Y27" s="357"/>
      <c r="Z27" s="360"/>
      <c r="AB27" s="357"/>
      <c r="AC27" s="356"/>
      <c r="AD27" s="357"/>
      <c r="AE27" s="356"/>
      <c r="AF27" s="357"/>
      <c r="AG27" s="356"/>
      <c r="AI27" s="369"/>
      <c r="AJ27" s="370"/>
      <c r="AK27" s="1" t="n">
        <v>37681</v>
      </c>
      <c r="AL27" s="2" t="n">
        <v>3.039</v>
      </c>
      <c r="AM27" s="2" t="n">
        <v>0.035</v>
      </c>
      <c r="AN27" s="2" t="n">
        <v>0.57</v>
      </c>
      <c r="AO27" s="2" t="n">
        <v>0.57</v>
      </c>
      <c r="AP27" s="2" t="n">
        <v>0.65</v>
      </c>
    </row>
    <row r="28" customFormat="false" ht="12.75" hidden="false" customHeight="false" outlineLevel="0" collapsed="false">
      <c r="A28" s="1" t="n">
        <v>37202</v>
      </c>
      <c r="B28" s="355" t="n">
        <v>17.75</v>
      </c>
      <c r="C28" s="356" t="n">
        <v>24</v>
      </c>
      <c r="D28" s="355" t="n">
        <v>24</v>
      </c>
      <c r="E28" s="356" t="n">
        <v>23.5</v>
      </c>
      <c r="F28" s="355" t="n">
        <v>19.5</v>
      </c>
      <c r="G28" s="356" t="n">
        <v>18.25</v>
      </c>
      <c r="H28" s="355"/>
      <c r="I28" s="356" t="n">
        <v>20.1749992370605</v>
      </c>
      <c r="J28" s="355"/>
      <c r="K28" s="356"/>
      <c r="L28" s="355"/>
      <c r="M28" s="356"/>
      <c r="N28" s="355"/>
      <c r="O28" s="356"/>
      <c r="Q28" s="355"/>
      <c r="R28" s="356" t="n">
        <v>28.6699990844727</v>
      </c>
      <c r="S28" s="357"/>
      <c r="T28" s="356"/>
      <c r="U28" s="358"/>
      <c r="V28" s="359"/>
      <c r="W28" s="358"/>
      <c r="X28" s="356"/>
      <c r="Y28" s="357"/>
      <c r="Z28" s="360"/>
      <c r="AB28" s="357"/>
      <c r="AC28" s="356"/>
      <c r="AD28" s="357"/>
      <c r="AE28" s="356"/>
      <c r="AF28" s="357"/>
      <c r="AG28" s="356"/>
      <c r="AI28" s="369"/>
      <c r="AJ28" s="370"/>
      <c r="AK28" s="1" t="n">
        <v>37712</v>
      </c>
      <c r="AL28" s="2" t="n">
        <v>3.059</v>
      </c>
      <c r="AM28" s="2" t="n">
        <v>0.035</v>
      </c>
      <c r="AN28" s="2" t="n">
        <v>0.36</v>
      </c>
      <c r="AO28" s="2" t="n">
        <v>0.36</v>
      </c>
      <c r="AP28" s="2" t="n">
        <v>0.38</v>
      </c>
    </row>
    <row r="29" customFormat="false" ht="12.75" hidden="false" customHeight="false" outlineLevel="0" collapsed="false">
      <c r="A29" s="1" t="n">
        <v>37203</v>
      </c>
      <c r="B29" s="355" t="n">
        <v>17.75</v>
      </c>
      <c r="C29" s="356" t="n">
        <v>24</v>
      </c>
      <c r="D29" s="355" t="n">
        <v>24</v>
      </c>
      <c r="E29" s="356" t="n">
        <v>23.5</v>
      </c>
      <c r="F29" s="355" t="n">
        <v>19.5</v>
      </c>
      <c r="G29" s="356" t="n">
        <v>18.25</v>
      </c>
      <c r="H29" s="355"/>
      <c r="I29" s="356" t="n">
        <v>20.1749992370605</v>
      </c>
      <c r="J29" s="355"/>
      <c r="K29" s="356"/>
      <c r="L29" s="355"/>
      <c r="M29" s="356"/>
      <c r="N29" s="355"/>
      <c r="O29" s="356"/>
      <c r="Q29" s="355"/>
      <c r="R29" s="356" t="n">
        <v>28.6699990844727</v>
      </c>
      <c r="S29" s="357"/>
      <c r="T29" s="356"/>
      <c r="U29" s="358"/>
      <c r="V29" s="359"/>
      <c r="W29" s="358"/>
      <c r="X29" s="356"/>
      <c r="Y29" s="357"/>
      <c r="Z29" s="360"/>
      <c r="AB29" s="357"/>
      <c r="AC29" s="356"/>
      <c r="AD29" s="357"/>
      <c r="AE29" s="356"/>
      <c r="AF29" s="357"/>
      <c r="AG29" s="356"/>
      <c r="AI29" s="369"/>
      <c r="AJ29" s="370"/>
      <c r="AK29" s="1" t="n">
        <v>37742</v>
      </c>
      <c r="AL29" s="2" t="n">
        <v>3.241</v>
      </c>
      <c r="AM29" s="2" t="n">
        <v>0.035</v>
      </c>
      <c r="AN29" s="2" t="n">
        <v>0.325</v>
      </c>
      <c r="AO29" s="2" t="n">
        <v>0.325</v>
      </c>
      <c r="AP29" s="2" t="n">
        <v>0.33</v>
      </c>
    </row>
    <row r="30" customFormat="false" ht="12.75" hidden="false" customHeight="false" outlineLevel="0" collapsed="false">
      <c r="A30" s="1" t="n">
        <v>37204</v>
      </c>
      <c r="B30" s="355" t="n">
        <v>17.75</v>
      </c>
      <c r="C30" s="356" t="n">
        <v>24</v>
      </c>
      <c r="D30" s="355" t="n">
        <v>24</v>
      </c>
      <c r="E30" s="356" t="n">
        <v>23.5</v>
      </c>
      <c r="F30" s="355" t="n">
        <v>19.5</v>
      </c>
      <c r="G30" s="356" t="n">
        <v>18.25</v>
      </c>
      <c r="H30" s="355"/>
      <c r="I30" s="356" t="n">
        <v>20.1749992370605</v>
      </c>
      <c r="J30" s="355"/>
      <c r="K30" s="356"/>
      <c r="L30" s="355"/>
      <c r="M30" s="356"/>
      <c r="N30" s="355"/>
      <c r="O30" s="356"/>
      <c r="Q30" s="355"/>
      <c r="R30" s="356" t="n">
        <v>28.6699990844727</v>
      </c>
      <c r="S30" s="357"/>
      <c r="T30" s="356"/>
      <c r="U30" s="358"/>
      <c r="V30" s="359"/>
      <c r="W30" s="358"/>
      <c r="X30" s="356"/>
      <c r="Y30" s="357"/>
      <c r="Z30" s="360"/>
      <c r="AB30" s="357"/>
      <c r="AC30" s="356"/>
      <c r="AD30" s="357"/>
      <c r="AE30" s="356"/>
      <c r="AF30" s="357"/>
      <c r="AG30" s="356"/>
      <c r="AI30" s="369"/>
      <c r="AJ30" s="370"/>
      <c r="AK30" s="1" t="n">
        <v>37773</v>
      </c>
      <c r="AL30" s="2" t="n">
        <v>3.449</v>
      </c>
      <c r="AM30" s="2" t="n">
        <v>0.035</v>
      </c>
      <c r="AN30" s="2" t="n">
        <v>0.335</v>
      </c>
      <c r="AO30" s="2" t="n">
        <v>0.335</v>
      </c>
      <c r="AP30" s="2" t="n">
        <v>0.37</v>
      </c>
    </row>
    <row r="31" customFormat="false" ht="12.75" hidden="false" customHeight="false" outlineLevel="0" collapsed="false">
      <c r="A31" s="1" t="n">
        <v>37205</v>
      </c>
      <c r="B31" s="355" t="n">
        <v>17.75</v>
      </c>
      <c r="C31" s="356" t="n">
        <v>24</v>
      </c>
      <c r="D31" s="355" t="n">
        <v>24</v>
      </c>
      <c r="E31" s="356" t="n">
        <v>23.5</v>
      </c>
      <c r="F31" s="355" t="n">
        <v>19.5</v>
      </c>
      <c r="G31" s="356" t="n">
        <v>18.25</v>
      </c>
      <c r="H31" s="355"/>
      <c r="I31" s="356" t="n">
        <v>26</v>
      </c>
      <c r="J31" s="355"/>
      <c r="K31" s="356"/>
      <c r="L31" s="355"/>
      <c r="M31" s="356"/>
      <c r="N31" s="355"/>
      <c r="O31" s="356"/>
      <c r="Q31" s="355"/>
      <c r="R31" s="356" t="n">
        <v>28.6699990844727</v>
      </c>
      <c r="S31" s="357"/>
      <c r="T31" s="356"/>
      <c r="U31" s="358"/>
      <c r="V31" s="359"/>
      <c r="W31" s="358"/>
      <c r="X31" s="356"/>
      <c r="Y31" s="357"/>
      <c r="Z31" s="360"/>
      <c r="AB31" s="357"/>
      <c r="AC31" s="356"/>
      <c r="AD31" s="357"/>
      <c r="AE31" s="356"/>
      <c r="AF31" s="357"/>
      <c r="AG31" s="356"/>
      <c r="AI31" s="369"/>
      <c r="AJ31" s="370"/>
      <c r="AK31" s="1" t="n">
        <v>37803</v>
      </c>
      <c r="AL31" s="2" t="n">
        <v>3.572</v>
      </c>
      <c r="AM31" s="2" t="n">
        <v>0.035</v>
      </c>
      <c r="AN31" s="2" t="n">
        <v>0.45</v>
      </c>
      <c r="AO31" s="2" t="n">
        <v>0.35</v>
      </c>
      <c r="AP31" s="2" t="n">
        <v>0.41</v>
      </c>
    </row>
    <row r="32" customFormat="false" ht="12.75" hidden="false" customHeight="false" outlineLevel="0" collapsed="false">
      <c r="A32" s="1" t="n">
        <v>37206</v>
      </c>
      <c r="B32" s="355" t="n">
        <v>17.75</v>
      </c>
      <c r="C32" s="356" t="n">
        <v>24</v>
      </c>
      <c r="D32" s="355" t="n">
        <v>24</v>
      </c>
      <c r="E32" s="356" t="n">
        <v>23.5</v>
      </c>
      <c r="F32" s="355" t="n">
        <v>19.5</v>
      </c>
      <c r="G32" s="356" t="n">
        <v>18.25</v>
      </c>
      <c r="H32" s="355"/>
      <c r="I32" s="356" t="n">
        <v>20.1749992370605</v>
      </c>
      <c r="J32" s="355"/>
      <c r="K32" s="356"/>
      <c r="L32" s="355"/>
      <c r="M32" s="356"/>
      <c r="N32" s="355"/>
      <c r="O32" s="356"/>
      <c r="Q32" s="355"/>
      <c r="R32" s="356" t="n">
        <v>28.6699990844727</v>
      </c>
      <c r="S32" s="357"/>
      <c r="T32" s="356"/>
      <c r="U32" s="358"/>
      <c r="V32" s="359"/>
      <c r="W32" s="358"/>
      <c r="X32" s="356"/>
      <c r="Y32" s="357"/>
      <c r="Z32" s="360"/>
      <c r="AB32" s="357"/>
      <c r="AC32" s="356"/>
      <c r="AD32" s="357"/>
      <c r="AE32" s="356"/>
      <c r="AF32" s="357"/>
      <c r="AG32" s="356"/>
      <c r="AI32" s="369"/>
      <c r="AJ32" s="370"/>
      <c r="AK32" s="1" t="n">
        <v>37834</v>
      </c>
      <c r="AL32" s="2" t="n">
        <v>3.477</v>
      </c>
      <c r="AM32" s="2" t="n">
        <v>0.13</v>
      </c>
      <c r="AN32" s="2" t="n">
        <v>0.45</v>
      </c>
      <c r="AO32" s="2" t="n">
        <v>0.35</v>
      </c>
      <c r="AP32" s="2" t="n">
        <v>0.41</v>
      </c>
    </row>
    <row r="33" customFormat="false" ht="12.75" hidden="false" customHeight="false" outlineLevel="0" collapsed="false">
      <c r="A33" s="1" t="n">
        <v>37207</v>
      </c>
      <c r="B33" s="355" t="n">
        <v>17.75</v>
      </c>
      <c r="C33" s="356" t="n">
        <v>24</v>
      </c>
      <c r="D33" s="355" t="n">
        <v>24</v>
      </c>
      <c r="E33" s="356" t="n">
        <v>23.5</v>
      </c>
      <c r="F33" s="355" t="n">
        <v>19.5</v>
      </c>
      <c r="G33" s="356" t="n">
        <v>18.25</v>
      </c>
      <c r="H33" s="355"/>
      <c r="I33" s="356" t="n">
        <v>20.1749992370605</v>
      </c>
      <c r="J33" s="355"/>
      <c r="K33" s="356"/>
      <c r="L33" s="355"/>
      <c r="M33" s="356"/>
      <c r="N33" s="355"/>
      <c r="O33" s="356"/>
      <c r="Q33" s="355"/>
      <c r="R33" s="356" t="n">
        <v>28.6699990844727</v>
      </c>
      <c r="S33" s="357"/>
      <c r="T33" s="356"/>
      <c r="U33" s="358"/>
      <c r="V33" s="359"/>
      <c r="W33" s="358"/>
      <c r="X33" s="356"/>
      <c r="Y33" s="357"/>
      <c r="Z33" s="360"/>
      <c r="AB33" s="357"/>
      <c r="AC33" s="356"/>
      <c r="AD33" s="357"/>
      <c r="AE33" s="356"/>
      <c r="AF33" s="357"/>
      <c r="AG33" s="356"/>
      <c r="AI33" s="369"/>
      <c r="AJ33" s="370"/>
      <c r="AK33" s="1" t="n">
        <v>37865</v>
      </c>
      <c r="AL33" s="2" t="n">
        <v>3.377</v>
      </c>
      <c r="AM33" s="2" t="n">
        <v>0.13</v>
      </c>
      <c r="AN33" s="2" t="n">
        <v>0.415</v>
      </c>
      <c r="AO33" s="2" t="n">
        <v>0.315</v>
      </c>
      <c r="AP33" s="2" t="n">
        <v>0.36</v>
      </c>
    </row>
    <row r="34" customFormat="false" ht="12.75" hidden="false" customHeight="false" outlineLevel="0" collapsed="false">
      <c r="A34" s="1" t="n">
        <v>37208</v>
      </c>
      <c r="B34" s="355" t="n">
        <v>17.75</v>
      </c>
      <c r="C34" s="356" t="n">
        <v>24</v>
      </c>
      <c r="D34" s="355" t="n">
        <v>24</v>
      </c>
      <c r="E34" s="356" t="n">
        <v>23.5</v>
      </c>
      <c r="F34" s="355" t="n">
        <v>19.5</v>
      </c>
      <c r="G34" s="356" t="n">
        <v>18.25</v>
      </c>
      <c r="H34" s="355"/>
      <c r="I34" s="356" t="n">
        <v>20.1749992370605</v>
      </c>
      <c r="J34" s="355"/>
      <c r="K34" s="356"/>
      <c r="L34" s="355"/>
      <c r="M34" s="356"/>
      <c r="N34" s="355"/>
      <c r="O34" s="356"/>
      <c r="Q34" s="355"/>
      <c r="R34" s="356" t="n">
        <v>28.6749999237061</v>
      </c>
      <c r="S34" s="357"/>
      <c r="T34" s="356"/>
      <c r="U34" s="358"/>
      <c r="V34" s="359"/>
      <c r="W34" s="358"/>
      <c r="X34" s="356"/>
      <c r="Y34" s="357"/>
      <c r="Z34" s="360"/>
      <c r="AB34" s="357"/>
      <c r="AC34" s="356"/>
      <c r="AD34" s="357"/>
      <c r="AE34" s="356"/>
      <c r="AF34" s="357"/>
      <c r="AG34" s="356"/>
      <c r="AI34" s="369"/>
      <c r="AJ34" s="370"/>
      <c r="AK34" s="1" t="n">
        <v>37895</v>
      </c>
      <c r="AL34" s="2" t="n">
        <v>3.253</v>
      </c>
      <c r="AM34" s="2" t="n">
        <v>0.13</v>
      </c>
      <c r="AN34" s="2" t="n">
        <v>0.46</v>
      </c>
      <c r="AO34" s="2" t="n">
        <v>0.36</v>
      </c>
      <c r="AP34" s="2" t="n">
        <v>0.4</v>
      </c>
    </row>
    <row r="35" customFormat="false" ht="12.75" hidden="false" customHeight="false" outlineLevel="0" collapsed="false">
      <c r="A35" s="1" t="n">
        <v>37209</v>
      </c>
      <c r="B35" s="355" t="n">
        <v>17.75</v>
      </c>
      <c r="C35" s="356" t="n">
        <v>24</v>
      </c>
      <c r="D35" s="355" t="n">
        <v>24</v>
      </c>
      <c r="E35" s="356" t="n">
        <v>23.5</v>
      </c>
      <c r="F35" s="355" t="n">
        <v>19.5</v>
      </c>
      <c r="G35" s="356" t="n">
        <v>18.25</v>
      </c>
      <c r="H35" s="355"/>
      <c r="I35" s="356" t="n">
        <v>20.1749992370605</v>
      </c>
      <c r="J35" s="355"/>
      <c r="K35" s="356"/>
      <c r="L35" s="355"/>
      <c r="M35" s="356"/>
      <c r="N35" s="355"/>
      <c r="O35" s="356"/>
      <c r="Q35" s="355"/>
      <c r="R35" s="356" t="n">
        <v>28.6749999237061</v>
      </c>
      <c r="S35" s="357"/>
      <c r="T35" s="356"/>
      <c r="U35" s="358"/>
      <c r="V35" s="359"/>
      <c r="W35" s="358"/>
      <c r="X35" s="356"/>
      <c r="Y35" s="357"/>
      <c r="Z35" s="360"/>
      <c r="AB35" s="357"/>
      <c r="AC35" s="356"/>
      <c r="AD35" s="357"/>
      <c r="AE35" s="356"/>
      <c r="AF35" s="357"/>
      <c r="AG35" s="356"/>
      <c r="AI35" s="369"/>
      <c r="AJ35" s="370"/>
      <c r="AK35" s="1" t="n">
        <v>37926</v>
      </c>
      <c r="AL35" s="2" t="n">
        <v>3.263</v>
      </c>
      <c r="AM35" s="2" t="n">
        <v>0.13</v>
      </c>
      <c r="AN35" s="2" t="n">
        <v>0.56</v>
      </c>
      <c r="AO35" s="2" t="n">
        <v>0.46</v>
      </c>
      <c r="AP35" s="2" t="n">
        <v>0.72</v>
      </c>
    </row>
    <row r="36" customFormat="false" ht="12.75" hidden="false" customHeight="false" outlineLevel="0" collapsed="false">
      <c r="A36" s="1" t="n">
        <v>37210</v>
      </c>
      <c r="B36" s="355" t="n">
        <v>17.75</v>
      </c>
      <c r="C36" s="356" t="n">
        <v>24</v>
      </c>
      <c r="D36" s="355" t="n">
        <v>24</v>
      </c>
      <c r="E36" s="356" t="n">
        <v>23.5</v>
      </c>
      <c r="F36" s="355" t="n">
        <v>19.5</v>
      </c>
      <c r="G36" s="356" t="n">
        <v>18.25</v>
      </c>
      <c r="H36" s="355"/>
      <c r="I36" s="356" t="n">
        <v>20.1749992370605</v>
      </c>
      <c r="J36" s="355"/>
      <c r="K36" s="356"/>
      <c r="L36" s="355"/>
      <c r="M36" s="356"/>
      <c r="N36" s="355"/>
      <c r="O36" s="356"/>
      <c r="Q36" s="355"/>
      <c r="R36" s="356" t="n">
        <v>28.6749999237061</v>
      </c>
      <c r="S36" s="357"/>
      <c r="T36" s="356"/>
      <c r="U36" s="358"/>
      <c r="V36" s="359"/>
      <c r="W36" s="358"/>
      <c r="X36" s="356"/>
      <c r="Y36" s="357"/>
      <c r="Z36" s="360"/>
      <c r="AB36" s="357"/>
      <c r="AC36" s="356"/>
      <c r="AD36" s="357"/>
      <c r="AE36" s="356"/>
      <c r="AF36" s="357"/>
      <c r="AG36" s="356"/>
      <c r="AI36" s="369"/>
      <c r="AJ36" s="370"/>
      <c r="AK36" s="1" t="n">
        <v>37956</v>
      </c>
      <c r="AL36" s="2" t="n">
        <v>3.293</v>
      </c>
      <c r="AM36" s="2" t="n">
        <v>0.13</v>
      </c>
      <c r="AN36" s="2" t="n">
        <v>0.77</v>
      </c>
      <c r="AO36" s="2" t="n">
        <v>0.77</v>
      </c>
      <c r="AP36" s="2" t="n">
        <v>0.97</v>
      </c>
    </row>
    <row r="37" customFormat="false" ht="12.75" hidden="false" customHeight="false" outlineLevel="0" collapsed="false">
      <c r="A37" s="1" t="n">
        <v>37211</v>
      </c>
      <c r="B37" s="355" t="n">
        <v>17.75</v>
      </c>
      <c r="C37" s="356" t="n">
        <v>24</v>
      </c>
      <c r="D37" s="355" t="n">
        <v>24</v>
      </c>
      <c r="E37" s="356" t="n">
        <v>23.5</v>
      </c>
      <c r="F37" s="355" t="n">
        <v>19.5</v>
      </c>
      <c r="G37" s="356" t="n">
        <v>18.25</v>
      </c>
      <c r="H37" s="355"/>
      <c r="I37" s="356" t="n">
        <v>20.1749992370605</v>
      </c>
      <c r="J37" s="355"/>
      <c r="K37" s="356"/>
      <c r="L37" s="355"/>
      <c r="M37" s="356"/>
      <c r="N37" s="355"/>
      <c r="O37" s="356"/>
      <c r="Q37" s="355"/>
      <c r="R37" s="356" t="n">
        <v>28.6675004577637</v>
      </c>
      <c r="S37" s="357"/>
      <c r="T37" s="356"/>
      <c r="U37" s="358"/>
      <c r="V37" s="359"/>
      <c r="W37" s="358"/>
      <c r="X37" s="356"/>
      <c r="Y37" s="357"/>
      <c r="Z37" s="360"/>
      <c r="AB37" s="357"/>
      <c r="AC37" s="356"/>
      <c r="AD37" s="357"/>
      <c r="AE37" s="356"/>
      <c r="AF37" s="357"/>
      <c r="AG37" s="356"/>
      <c r="AI37" s="369"/>
      <c r="AJ37" s="370"/>
      <c r="AK37" s="1" t="n">
        <v>37987</v>
      </c>
      <c r="AL37" s="2" t="n">
        <v>3.319</v>
      </c>
      <c r="AM37" s="2" t="n">
        <v>0.035</v>
      </c>
      <c r="AN37" s="2" t="n">
        <v>1.04</v>
      </c>
      <c r="AO37" s="2" t="n">
        <v>1.04</v>
      </c>
      <c r="AP37" s="2" t="n">
        <v>1.6</v>
      </c>
    </row>
    <row r="38" customFormat="false" ht="12.75" hidden="false" customHeight="false" outlineLevel="0" collapsed="false">
      <c r="A38" s="1" t="n">
        <v>37225</v>
      </c>
      <c r="B38" s="355" t="n">
        <v>16.917</v>
      </c>
      <c r="C38" s="356" t="n">
        <v>25</v>
      </c>
      <c r="D38" s="355" t="n">
        <v>25.188</v>
      </c>
      <c r="E38" s="356" t="n">
        <v>24.333</v>
      </c>
      <c r="F38" s="355" t="n">
        <v>18.917</v>
      </c>
      <c r="G38" s="356" t="n">
        <v>17.417</v>
      </c>
      <c r="H38" s="355"/>
      <c r="I38" s="356" t="n">
        <v>18.275</v>
      </c>
      <c r="J38" s="355"/>
      <c r="K38" s="356"/>
      <c r="L38" s="355"/>
      <c r="M38" s="356"/>
      <c r="N38" s="355"/>
      <c r="O38" s="356"/>
      <c r="Q38" s="355"/>
      <c r="R38" s="356" t="n">
        <v>28.665</v>
      </c>
      <c r="S38" s="357"/>
      <c r="T38" s="356"/>
      <c r="U38" s="358"/>
      <c r="V38" s="359"/>
      <c r="W38" s="358"/>
      <c r="X38" s="356"/>
      <c r="Y38" s="357"/>
      <c r="Z38" s="360"/>
      <c r="AB38" s="357"/>
      <c r="AC38" s="356"/>
      <c r="AD38" s="357"/>
      <c r="AE38" s="356"/>
      <c r="AF38" s="357"/>
      <c r="AG38" s="356"/>
      <c r="AI38" s="369"/>
      <c r="AJ38" s="370"/>
      <c r="AK38" s="1" t="n">
        <v>38018</v>
      </c>
      <c r="AL38" s="2" t="n">
        <v>3.348</v>
      </c>
      <c r="AM38" s="2" t="n">
        <v>0.035</v>
      </c>
      <c r="AN38" s="2" t="n">
        <v>1.04</v>
      </c>
      <c r="AO38" s="2" t="n">
        <v>1.04</v>
      </c>
      <c r="AP38" s="2" t="n">
        <v>1.6</v>
      </c>
    </row>
    <row r="39" customFormat="false" ht="12.75" hidden="false" customHeight="false" outlineLevel="0" collapsed="false">
      <c r="A39" s="1" t="n">
        <v>37226</v>
      </c>
      <c r="B39" s="355" t="n">
        <v>20.331</v>
      </c>
      <c r="C39" s="356" t="n">
        <v>29.702</v>
      </c>
      <c r="D39" s="355" t="n">
        <v>29.774</v>
      </c>
      <c r="E39" s="356" t="n">
        <v>28.04</v>
      </c>
      <c r="F39" s="355" t="n">
        <v>22.177</v>
      </c>
      <c r="G39" s="356" t="n">
        <v>21.331</v>
      </c>
      <c r="H39" s="355"/>
      <c r="I39" s="356" t="n">
        <v>23.855</v>
      </c>
      <c r="J39" s="355"/>
      <c r="K39" s="356"/>
      <c r="L39" s="355"/>
      <c r="M39" s="356"/>
      <c r="N39" s="355"/>
      <c r="O39" s="356"/>
      <c r="Q39" s="355"/>
      <c r="R39" s="356" t="n">
        <v>32.7308045651833</v>
      </c>
      <c r="S39" s="357"/>
      <c r="T39" s="356"/>
      <c r="U39" s="358"/>
      <c r="V39" s="359"/>
      <c r="W39" s="358"/>
      <c r="X39" s="356"/>
      <c r="Y39" s="357"/>
      <c r="Z39" s="360"/>
      <c r="AB39" s="357"/>
      <c r="AC39" s="356"/>
      <c r="AD39" s="357"/>
      <c r="AE39" s="356"/>
      <c r="AF39" s="357"/>
      <c r="AG39" s="356"/>
      <c r="AI39" s="369"/>
      <c r="AJ39" s="370"/>
      <c r="AK39" s="1" t="n">
        <v>38047</v>
      </c>
      <c r="AL39" s="2" t="n">
        <v>3.352</v>
      </c>
      <c r="AM39" s="2" t="n">
        <v>0.035</v>
      </c>
      <c r="AN39" s="2" t="n">
        <v>0.54</v>
      </c>
      <c r="AO39" s="2" t="n">
        <v>0.54</v>
      </c>
      <c r="AP39" s="2" t="n">
        <v>0.71</v>
      </c>
    </row>
    <row r="40" customFormat="false" ht="12.75" hidden="false" customHeight="false" outlineLevel="0" collapsed="false">
      <c r="A40" s="1" t="n">
        <v>37257</v>
      </c>
      <c r="B40" s="355" t="n">
        <v>21.415</v>
      </c>
      <c r="C40" s="356" t="n">
        <v>27.097</v>
      </c>
      <c r="D40" s="355" t="n">
        <v>27.698</v>
      </c>
      <c r="E40" s="356" t="n">
        <v>27.06</v>
      </c>
      <c r="F40" s="355" t="n">
        <v>23.516</v>
      </c>
      <c r="G40" s="356" t="n">
        <v>22.165</v>
      </c>
      <c r="H40" s="355"/>
      <c r="I40" s="356" t="n">
        <v>24.359</v>
      </c>
      <c r="J40" s="355"/>
      <c r="K40" s="356"/>
      <c r="L40" s="355"/>
      <c r="M40" s="356"/>
      <c r="N40" s="355"/>
      <c r="O40" s="356"/>
      <c r="Q40" s="355"/>
      <c r="R40" s="356" t="n">
        <v>25.1931352477728</v>
      </c>
      <c r="S40" s="357"/>
      <c r="T40" s="356"/>
      <c r="U40" s="358"/>
      <c r="V40" s="359"/>
      <c r="W40" s="358"/>
      <c r="X40" s="356"/>
      <c r="Y40" s="357"/>
      <c r="Z40" s="360"/>
      <c r="AB40" s="357"/>
      <c r="AC40" s="356"/>
      <c r="AD40" s="357"/>
      <c r="AE40" s="356"/>
      <c r="AF40" s="357"/>
      <c r="AG40" s="356"/>
      <c r="AI40" s="369"/>
      <c r="AJ40" s="370"/>
      <c r="AK40" s="1" t="n">
        <v>38078</v>
      </c>
      <c r="AL40" s="2" t="n">
        <v>3.364</v>
      </c>
      <c r="AM40" s="2" t="n">
        <v>0.035</v>
      </c>
      <c r="AN40" s="2" t="n">
        <v>0.36</v>
      </c>
      <c r="AO40" s="2" t="n">
        <v>0.36</v>
      </c>
      <c r="AP40" s="2" t="n">
        <v>0.38</v>
      </c>
    </row>
    <row r="41" customFormat="false" ht="12.75" hidden="false" customHeight="false" outlineLevel="0" collapsed="false">
      <c r="A41" s="1" t="n">
        <v>37288</v>
      </c>
      <c r="B41" s="355" t="n">
        <v>21.589</v>
      </c>
      <c r="C41" s="356" t="n">
        <v>22.95</v>
      </c>
      <c r="D41" s="355" t="n">
        <v>23.571</v>
      </c>
      <c r="E41" s="356" t="n">
        <v>26.786</v>
      </c>
      <c r="F41" s="355" t="n">
        <v>23.732</v>
      </c>
      <c r="G41" s="356" t="n">
        <v>22.219</v>
      </c>
      <c r="H41" s="355"/>
      <c r="I41" s="356" t="n">
        <v>23.732</v>
      </c>
      <c r="J41" s="355"/>
      <c r="K41" s="356"/>
      <c r="L41" s="355"/>
      <c r="M41" s="356"/>
      <c r="N41" s="355"/>
      <c r="O41" s="356"/>
      <c r="Q41" s="355"/>
      <c r="R41" s="356" t="n">
        <v>24.9131995639794</v>
      </c>
      <c r="S41" s="357"/>
      <c r="T41" s="356"/>
      <c r="U41" s="358"/>
      <c r="V41" s="359"/>
      <c r="W41" s="358"/>
      <c r="X41" s="356"/>
      <c r="Y41" s="357"/>
      <c r="Z41" s="360"/>
      <c r="AB41" s="357"/>
      <c r="AC41" s="356"/>
      <c r="AD41" s="357"/>
      <c r="AE41" s="356"/>
      <c r="AF41" s="357"/>
      <c r="AG41" s="356"/>
      <c r="AI41" s="369"/>
      <c r="AJ41" s="370"/>
      <c r="AK41" s="1" t="n">
        <v>38108</v>
      </c>
      <c r="AL41" s="2" t="n">
        <v>3.535</v>
      </c>
      <c r="AM41" s="2" t="n">
        <v>0.035</v>
      </c>
      <c r="AN41" s="2" t="n">
        <v>0.325</v>
      </c>
      <c r="AO41" s="2" t="n">
        <v>0.325</v>
      </c>
      <c r="AP41" s="2" t="n">
        <v>0.33</v>
      </c>
    </row>
    <row r="42" customFormat="false" ht="12.75" hidden="false" customHeight="false" outlineLevel="0" collapsed="false">
      <c r="A42" s="1" t="n">
        <v>37316</v>
      </c>
      <c r="B42" s="355" t="n">
        <v>21.718</v>
      </c>
      <c r="C42" s="356" t="n">
        <v>21.056</v>
      </c>
      <c r="D42" s="355" t="n">
        <v>20.395</v>
      </c>
      <c r="E42" s="356" t="n">
        <v>26.073</v>
      </c>
      <c r="F42" s="355" t="n">
        <v>23.94</v>
      </c>
      <c r="G42" s="356" t="n">
        <v>22.348</v>
      </c>
      <c r="H42" s="355"/>
      <c r="I42" s="356" t="n">
        <v>23.581</v>
      </c>
      <c r="J42" s="355"/>
      <c r="K42" s="356"/>
      <c r="L42" s="355"/>
      <c r="M42" s="356"/>
      <c r="N42" s="355"/>
      <c r="O42" s="356"/>
      <c r="Q42" s="355"/>
      <c r="R42" s="356" t="n">
        <v>24.2941418054777</v>
      </c>
      <c r="S42" s="357"/>
      <c r="T42" s="356"/>
      <c r="U42" s="358"/>
      <c r="V42" s="359"/>
      <c r="W42" s="358"/>
      <c r="X42" s="356"/>
      <c r="Y42" s="357"/>
      <c r="Z42" s="360"/>
      <c r="AB42" s="357"/>
      <c r="AC42" s="356"/>
      <c r="AD42" s="357"/>
      <c r="AE42" s="356"/>
      <c r="AF42" s="357"/>
      <c r="AG42" s="356"/>
      <c r="AI42" s="369"/>
      <c r="AJ42" s="370"/>
      <c r="AK42" s="1" t="n">
        <v>38139</v>
      </c>
      <c r="AL42" s="2" t="n">
        <v>3.692</v>
      </c>
      <c r="AM42" s="2" t="n">
        <v>0.035</v>
      </c>
      <c r="AN42" s="2" t="n">
        <v>0.335</v>
      </c>
      <c r="AO42" s="2" t="n">
        <v>0.335</v>
      </c>
      <c r="AP42" s="2" t="n">
        <v>0.37</v>
      </c>
    </row>
    <row r="43" customFormat="false" ht="12.75" hidden="false" customHeight="false" outlineLevel="0" collapsed="false">
      <c r="A43" s="1" t="n">
        <v>37347</v>
      </c>
      <c r="B43" s="355" t="n">
        <v>21.917</v>
      </c>
      <c r="C43" s="356" t="n">
        <v>19.333</v>
      </c>
      <c r="D43" s="355" t="n">
        <v>18.467</v>
      </c>
      <c r="E43" s="356" t="n">
        <v>21.767</v>
      </c>
      <c r="F43" s="355" t="n">
        <v>24.35</v>
      </c>
      <c r="G43" s="356" t="n">
        <v>22.917</v>
      </c>
      <c r="H43" s="355"/>
      <c r="I43" s="356" t="n">
        <v>21.917</v>
      </c>
      <c r="J43" s="355"/>
      <c r="K43" s="356"/>
      <c r="L43" s="355"/>
      <c r="M43" s="356"/>
      <c r="N43" s="355"/>
      <c r="O43" s="356"/>
      <c r="Q43" s="355"/>
      <c r="R43" s="356" t="n">
        <v>23.0185809811215</v>
      </c>
      <c r="S43" s="357"/>
      <c r="T43" s="356"/>
      <c r="U43" s="358"/>
      <c r="V43" s="359"/>
      <c r="W43" s="358"/>
      <c r="X43" s="356"/>
      <c r="Y43" s="357"/>
      <c r="Z43" s="360"/>
      <c r="AB43" s="357"/>
      <c r="AC43" s="356"/>
      <c r="AD43" s="357"/>
      <c r="AE43" s="356"/>
      <c r="AF43" s="357"/>
      <c r="AG43" s="356"/>
      <c r="AI43" s="369"/>
      <c r="AJ43" s="370"/>
      <c r="AK43" s="1" t="n">
        <v>38169</v>
      </c>
      <c r="AL43" s="2" t="n">
        <v>3.747</v>
      </c>
      <c r="AM43" s="2" t="n">
        <v>0.035</v>
      </c>
      <c r="AN43" s="2" t="n">
        <v>0.45</v>
      </c>
      <c r="AO43" s="2" t="n">
        <v>0.35</v>
      </c>
      <c r="AP43" s="2" t="n">
        <v>0.41</v>
      </c>
    </row>
    <row r="44" customFormat="false" ht="12.75" hidden="false" customHeight="false" outlineLevel="0" collapsed="false">
      <c r="A44" s="1" t="n">
        <v>37377</v>
      </c>
      <c r="B44" s="355" t="n">
        <v>20.75</v>
      </c>
      <c r="C44" s="356" t="n">
        <v>21.419</v>
      </c>
      <c r="D44" s="355" t="n">
        <v>20.04</v>
      </c>
      <c r="E44" s="356" t="n">
        <v>24.363</v>
      </c>
      <c r="F44" s="355" t="n">
        <v>23.637</v>
      </c>
      <c r="G44" s="356" t="n">
        <v>22.25</v>
      </c>
      <c r="H44" s="355"/>
      <c r="I44" s="356" t="n">
        <v>24.544</v>
      </c>
      <c r="J44" s="355"/>
      <c r="K44" s="356"/>
      <c r="L44" s="355"/>
      <c r="M44" s="356"/>
      <c r="N44" s="355"/>
      <c r="O44" s="356"/>
      <c r="Q44" s="355"/>
      <c r="R44" s="356" t="n">
        <v>23.2389325914651</v>
      </c>
      <c r="S44" s="357"/>
      <c r="T44" s="356"/>
      <c r="U44" s="358"/>
      <c r="V44" s="359"/>
      <c r="W44" s="358"/>
      <c r="X44" s="356"/>
      <c r="Y44" s="357"/>
      <c r="Z44" s="360"/>
      <c r="AB44" s="357"/>
      <c r="AC44" s="356"/>
      <c r="AD44" s="357"/>
      <c r="AE44" s="356"/>
      <c r="AF44" s="357"/>
      <c r="AG44" s="356"/>
      <c r="AI44" s="369"/>
      <c r="AJ44" s="370"/>
      <c r="AK44" s="1" t="n">
        <v>38200</v>
      </c>
      <c r="AL44" s="2" t="n">
        <v>3.632</v>
      </c>
      <c r="AM44" s="2" t="n">
        <v>0.13</v>
      </c>
      <c r="AN44" s="2" t="n">
        <v>0.45</v>
      </c>
      <c r="AO44" s="2" t="n">
        <v>0.35</v>
      </c>
      <c r="AP44" s="2" t="n">
        <v>0.41</v>
      </c>
    </row>
    <row r="45" customFormat="false" ht="12.75" hidden="false" customHeight="false" outlineLevel="0" collapsed="false">
      <c r="A45" s="1" t="n">
        <v>37408</v>
      </c>
      <c r="B45" s="355" t="n">
        <v>19.833</v>
      </c>
      <c r="C45" s="356" t="n">
        <v>22.375</v>
      </c>
      <c r="D45" s="355" t="n">
        <v>21</v>
      </c>
      <c r="E45" s="356" t="n">
        <v>25.417</v>
      </c>
      <c r="F45" s="355" t="n">
        <v>23.5</v>
      </c>
      <c r="G45" s="356" t="n">
        <v>22.333</v>
      </c>
      <c r="H45" s="355"/>
      <c r="I45" s="356" t="n">
        <v>24.208</v>
      </c>
      <c r="J45" s="355"/>
      <c r="K45" s="356"/>
      <c r="L45" s="355"/>
      <c r="M45" s="356"/>
      <c r="N45" s="355"/>
      <c r="O45" s="356"/>
      <c r="Q45" s="355"/>
      <c r="R45" s="356" t="n">
        <v>23.6812660898697</v>
      </c>
      <c r="S45" s="357"/>
      <c r="T45" s="356"/>
      <c r="U45" s="358"/>
      <c r="V45" s="359"/>
      <c r="W45" s="358"/>
      <c r="X45" s="356"/>
      <c r="Y45" s="357"/>
      <c r="Z45" s="360"/>
      <c r="AB45" s="357"/>
      <c r="AC45" s="356"/>
      <c r="AD45" s="357"/>
      <c r="AE45" s="356"/>
      <c r="AF45" s="357"/>
      <c r="AG45" s="356"/>
      <c r="AI45" s="369"/>
      <c r="AJ45" s="370"/>
      <c r="AK45" s="1" t="n">
        <v>38231</v>
      </c>
      <c r="AL45" s="2" t="n">
        <v>3.485</v>
      </c>
      <c r="AM45" s="2" t="n">
        <v>0.13</v>
      </c>
      <c r="AN45" s="2" t="n">
        <v>0.415</v>
      </c>
      <c r="AO45" s="2" t="n">
        <v>0.315</v>
      </c>
      <c r="AP45" s="2" t="n">
        <v>0.36</v>
      </c>
    </row>
    <row r="46" customFormat="false" ht="12.75" hidden="false" customHeight="false" outlineLevel="0" collapsed="false">
      <c r="A46" s="1" t="n">
        <v>37438</v>
      </c>
      <c r="B46" s="355" t="n">
        <v>29.565</v>
      </c>
      <c r="C46" s="356" t="n">
        <v>30.355</v>
      </c>
      <c r="D46" s="355" t="n">
        <v>29.097</v>
      </c>
      <c r="E46" s="356" t="n">
        <v>29.871</v>
      </c>
      <c r="F46" s="355" t="n">
        <v>30.593</v>
      </c>
      <c r="G46" s="356" t="n">
        <v>33.065</v>
      </c>
      <c r="H46" s="355"/>
      <c r="I46" s="356" t="n">
        <v>29.391</v>
      </c>
      <c r="J46" s="355"/>
      <c r="K46" s="356"/>
      <c r="L46" s="355"/>
      <c r="M46" s="356"/>
      <c r="N46" s="355"/>
      <c r="O46" s="356"/>
      <c r="Q46" s="355"/>
      <c r="R46" s="356" t="n">
        <v>24.1036052850961</v>
      </c>
      <c r="S46" s="357"/>
      <c r="T46" s="356"/>
      <c r="U46" s="358"/>
      <c r="V46" s="359"/>
      <c r="W46" s="358"/>
      <c r="X46" s="356"/>
      <c r="Y46" s="357"/>
      <c r="Z46" s="360"/>
      <c r="AB46" s="357"/>
      <c r="AC46" s="356"/>
      <c r="AD46" s="357"/>
      <c r="AE46" s="356"/>
      <c r="AF46" s="357"/>
      <c r="AG46" s="356"/>
      <c r="AI46" s="369"/>
      <c r="AJ46" s="370"/>
      <c r="AK46" s="1" t="n">
        <v>38261</v>
      </c>
      <c r="AL46" s="2" t="n">
        <v>3.32</v>
      </c>
      <c r="AM46" s="2" t="n">
        <v>0.13</v>
      </c>
      <c r="AN46" s="2" t="n">
        <v>0.46</v>
      </c>
      <c r="AO46" s="2" t="n">
        <v>0.36</v>
      </c>
      <c r="AP46" s="2" t="n">
        <v>0.4</v>
      </c>
    </row>
    <row r="47" customFormat="false" ht="12.75" hidden="false" customHeight="false" outlineLevel="0" collapsed="false">
      <c r="A47" s="1" t="n">
        <v>37469</v>
      </c>
      <c r="B47" s="355" t="n">
        <v>30.194</v>
      </c>
      <c r="C47" s="356" t="n">
        <v>34.79</v>
      </c>
      <c r="D47" s="355" t="n">
        <v>33.387</v>
      </c>
      <c r="E47" s="356" t="n">
        <v>28.742</v>
      </c>
      <c r="F47" s="355" t="n">
        <v>31.258</v>
      </c>
      <c r="G47" s="356" t="n">
        <v>35.194</v>
      </c>
      <c r="H47" s="355"/>
      <c r="I47" s="356" t="n">
        <v>28.887</v>
      </c>
      <c r="J47" s="355"/>
      <c r="K47" s="356"/>
      <c r="L47" s="355"/>
      <c r="M47" s="356"/>
      <c r="N47" s="355"/>
      <c r="O47" s="356"/>
      <c r="Q47" s="355"/>
      <c r="R47" s="356" t="n">
        <v>24.5248205275735</v>
      </c>
      <c r="S47" s="357"/>
      <c r="T47" s="356"/>
      <c r="U47" s="358"/>
      <c r="V47" s="359"/>
      <c r="W47" s="358"/>
      <c r="X47" s="356"/>
      <c r="Y47" s="357"/>
      <c r="Z47" s="360"/>
      <c r="AB47" s="357"/>
      <c r="AC47" s="356"/>
      <c r="AD47" s="357"/>
      <c r="AE47" s="356"/>
      <c r="AF47" s="357"/>
      <c r="AG47" s="356"/>
      <c r="AI47" s="369"/>
      <c r="AJ47" s="370"/>
      <c r="AK47" s="1" t="n">
        <v>38292</v>
      </c>
      <c r="AL47" s="2" t="n">
        <v>3.315</v>
      </c>
      <c r="AM47" s="2" t="n">
        <v>0.13</v>
      </c>
      <c r="AN47" s="2" t="n">
        <v>0.56</v>
      </c>
      <c r="AO47" s="2" t="n">
        <v>0.46</v>
      </c>
      <c r="AP47" s="2" t="n">
        <v>0.725</v>
      </c>
    </row>
    <row r="48" customFormat="false" ht="12.75" hidden="false" customHeight="false" outlineLevel="0" collapsed="false">
      <c r="A48" s="1" t="n">
        <v>37500</v>
      </c>
      <c r="B48" s="355" t="n">
        <v>24.1</v>
      </c>
      <c r="C48" s="356" t="n">
        <v>29.9</v>
      </c>
      <c r="D48" s="355" t="n">
        <v>28.85</v>
      </c>
      <c r="E48" s="356" t="n">
        <v>28.65</v>
      </c>
      <c r="F48" s="355" t="n">
        <v>25.075</v>
      </c>
      <c r="G48" s="356" t="n">
        <v>27.6</v>
      </c>
      <c r="H48" s="355"/>
      <c r="I48" s="356" t="n">
        <v>27.125</v>
      </c>
      <c r="J48" s="355"/>
      <c r="K48" s="356"/>
      <c r="L48" s="355"/>
      <c r="M48" s="356"/>
      <c r="N48" s="355"/>
      <c r="O48" s="356"/>
      <c r="Q48" s="355"/>
      <c r="R48" s="356" t="n">
        <v>24.5005511039994</v>
      </c>
      <c r="S48" s="357"/>
      <c r="T48" s="356"/>
      <c r="U48" s="358"/>
      <c r="V48" s="359"/>
      <c r="W48" s="358"/>
      <c r="X48" s="356"/>
      <c r="Y48" s="357"/>
      <c r="Z48" s="360"/>
      <c r="AB48" s="357"/>
      <c r="AC48" s="356"/>
      <c r="AD48" s="357"/>
      <c r="AE48" s="356"/>
      <c r="AF48" s="357"/>
      <c r="AG48" s="356"/>
      <c r="AI48" s="369"/>
      <c r="AJ48" s="370"/>
      <c r="AK48" s="1" t="n">
        <v>38322</v>
      </c>
      <c r="AL48" s="2" t="n">
        <v>3.353</v>
      </c>
      <c r="AM48" s="2" t="n">
        <v>0.13</v>
      </c>
      <c r="AN48" s="2" t="n">
        <v>0.77</v>
      </c>
      <c r="AO48" s="2" t="n">
        <v>0.77</v>
      </c>
      <c r="AP48" s="2" t="n">
        <v>0.98</v>
      </c>
    </row>
    <row r="49" customFormat="false" ht="12.75" hidden="false" customHeight="false" outlineLevel="0" collapsed="false">
      <c r="A49" s="1" t="n">
        <v>37530</v>
      </c>
      <c r="B49" s="355" t="n">
        <v>24.629</v>
      </c>
      <c r="C49" s="356" t="n">
        <v>28.984</v>
      </c>
      <c r="D49" s="355" t="n">
        <v>27</v>
      </c>
      <c r="E49" s="356" t="n">
        <v>25.355</v>
      </c>
      <c r="F49" s="355" t="n">
        <v>26.129</v>
      </c>
      <c r="G49" s="356" t="n">
        <v>25.879</v>
      </c>
      <c r="H49" s="355"/>
      <c r="I49" s="356" t="n">
        <v>24.435</v>
      </c>
      <c r="J49" s="355"/>
      <c r="K49" s="356"/>
      <c r="L49" s="355"/>
      <c r="M49" s="356"/>
      <c r="N49" s="355"/>
      <c r="O49" s="356"/>
      <c r="Q49" s="355"/>
      <c r="R49" s="356" t="n">
        <v>24.6977681067742</v>
      </c>
      <c r="S49" s="357"/>
      <c r="T49" s="356"/>
      <c r="U49" s="358"/>
      <c r="V49" s="359"/>
      <c r="W49" s="358"/>
      <c r="X49" s="356"/>
      <c r="Y49" s="357"/>
      <c r="Z49" s="360"/>
      <c r="AB49" s="357"/>
      <c r="AC49" s="356"/>
      <c r="AD49" s="357"/>
      <c r="AE49" s="356"/>
      <c r="AF49" s="357"/>
      <c r="AG49" s="356"/>
      <c r="AI49" s="369"/>
      <c r="AJ49" s="370"/>
      <c r="AK49" s="1" t="n">
        <v>38353</v>
      </c>
      <c r="AL49" s="2" t="n">
        <v>3.398</v>
      </c>
      <c r="AM49" s="2" t="n">
        <v>0.045</v>
      </c>
      <c r="AN49" s="2" t="n">
        <v>1.04</v>
      </c>
      <c r="AO49" s="2" t="n">
        <v>1.04</v>
      </c>
      <c r="AP49" s="2" t="n">
        <v>1.615</v>
      </c>
    </row>
    <row r="50" customFormat="false" ht="12.75" hidden="false" customHeight="false" outlineLevel="0" collapsed="false">
      <c r="A50" s="1" t="n">
        <v>37561</v>
      </c>
      <c r="B50" s="355" t="n">
        <v>22.229</v>
      </c>
      <c r="C50" s="356" t="n">
        <v>22.292</v>
      </c>
      <c r="D50" s="355" t="n">
        <v>23.5</v>
      </c>
      <c r="E50" s="356" t="n">
        <v>27.375</v>
      </c>
      <c r="F50" s="355" t="n">
        <v>24.146</v>
      </c>
      <c r="G50" s="356" t="n">
        <v>23.229</v>
      </c>
      <c r="H50" s="355"/>
      <c r="I50" s="356" t="n">
        <v>25.792</v>
      </c>
      <c r="J50" s="355"/>
      <c r="K50" s="356"/>
      <c r="L50" s="355"/>
      <c r="M50" s="356"/>
      <c r="N50" s="355"/>
      <c r="O50" s="356"/>
      <c r="Q50" s="355"/>
      <c r="R50" s="356" t="n">
        <v>27.2825968698373</v>
      </c>
      <c r="S50" s="357"/>
      <c r="T50" s="356"/>
      <c r="U50" s="358"/>
      <c r="V50" s="359"/>
      <c r="W50" s="358"/>
      <c r="X50" s="356"/>
      <c r="Y50" s="357"/>
      <c r="Z50" s="360"/>
      <c r="AB50" s="357"/>
      <c r="AC50" s="356"/>
      <c r="AD50" s="357"/>
      <c r="AE50" s="356"/>
      <c r="AF50" s="357"/>
      <c r="AG50" s="356"/>
      <c r="AI50" s="369"/>
      <c r="AJ50" s="370"/>
      <c r="AK50" s="1" t="n">
        <v>38384</v>
      </c>
      <c r="AL50" s="2" t="n">
        <v>3.436</v>
      </c>
      <c r="AM50" s="2" t="n">
        <v>0.045</v>
      </c>
      <c r="AN50" s="2" t="n">
        <v>1.04</v>
      </c>
      <c r="AO50" s="2" t="n">
        <v>1.04</v>
      </c>
      <c r="AP50" s="2" t="n">
        <v>1.615</v>
      </c>
    </row>
    <row r="51" customFormat="false" ht="12.75" hidden="false" customHeight="false" outlineLevel="0" collapsed="false">
      <c r="A51" s="1" t="n">
        <v>37591</v>
      </c>
      <c r="B51" s="355" t="n">
        <v>21.887</v>
      </c>
      <c r="C51" s="356" t="n">
        <v>28.46</v>
      </c>
      <c r="D51" s="355" t="n">
        <v>29.702</v>
      </c>
      <c r="E51" s="356" t="n">
        <v>27.734</v>
      </c>
      <c r="F51" s="355" t="n">
        <v>24.121</v>
      </c>
      <c r="G51" s="356" t="n">
        <v>22.887</v>
      </c>
      <c r="H51" s="355"/>
      <c r="I51" s="356" t="n">
        <v>26.492</v>
      </c>
      <c r="J51" s="355"/>
      <c r="K51" s="356"/>
      <c r="L51" s="355"/>
      <c r="M51" s="356"/>
      <c r="N51" s="355"/>
      <c r="O51" s="356"/>
      <c r="Q51" s="355"/>
      <c r="R51" s="356" t="n">
        <v>29.2961137647419</v>
      </c>
      <c r="S51" s="357"/>
      <c r="T51" s="356"/>
      <c r="U51" s="358"/>
      <c r="V51" s="359"/>
      <c r="W51" s="358"/>
      <c r="X51" s="356"/>
      <c r="Y51" s="357"/>
      <c r="Z51" s="360"/>
      <c r="AB51" s="357"/>
      <c r="AC51" s="356"/>
      <c r="AD51" s="357"/>
      <c r="AE51" s="356"/>
      <c r="AF51" s="357"/>
      <c r="AG51" s="356"/>
      <c r="AI51" s="369"/>
      <c r="AJ51" s="370"/>
      <c r="AK51" s="1" t="n">
        <v>38412</v>
      </c>
      <c r="AL51" s="2" t="n">
        <v>3.43</v>
      </c>
      <c r="AM51" s="2" t="n">
        <v>0.045</v>
      </c>
      <c r="AN51" s="2" t="n">
        <v>0.54</v>
      </c>
      <c r="AO51" s="2" t="n">
        <v>0.54</v>
      </c>
      <c r="AP51" s="2" t="n">
        <v>0.715</v>
      </c>
    </row>
    <row r="52" customFormat="false" ht="12.75" hidden="false" customHeight="false" outlineLevel="0" collapsed="false">
      <c r="A52" s="1" t="n">
        <v>37622</v>
      </c>
      <c r="B52" s="355" t="n">
        <v>22.222</v>
      </c>
      <c r="C52" s="356" t="n">
        <v>27.415</v>
      </c>
      <c r="D52" s="355" t="n">
        <v>28.677</v>
      </c>
      <c r="E52" s="356" t="n">
        <v>27.024</v>
      </c>
      <c r="F52" s="355" t="n">
        <v>24.5</v>
      </c>
      <c r="G52" s="356" t="n">
        <v>23.222</v>
      </c>
      <c r="H52" s="355"/>
      <c r="I52" s="356" t="n">
        <v>13.935</v>
      </c>
      <c r="J52" s="355"/>
      <c r="K52" s="356"/>
      <c r="L52" s="355"/>
      <c r="M52" s="356"/>
      <c r="N52" s="355"/>
      <c r="O52" s="356"/>
      <c r="Q52" s="355"/>
      <c r="R52" s="356" t="n">
        <v>30.4884840184641</v>
      </c>
      <c r="S52" s="357"/>
      <c r="T52" s="356"/>
      <c r="U52" s="358"/>
      <c r="V52" s="359"/>
      <c r="W52" s="358"/>
      <c r="X52" s="356"/>
      <c r="Y52" s="357"/>
      <c r="Z52" s="360"/>
      <c r="AB52" s="357"/>
      <c r="AC52" s="356"/>
      <c r="AD52" s="357"/>
      <c r="AE52" s="356"/>
      <c r="AF52" s="357"/>
      <c r="AG52" s="356"/>
      <c r="AI52" s="369"/>
      <c r="AJ52" s="370"/>
      <c r="AK52" s="1" t="n">
        <v>38443</v>
      </c>
      <c r="AL52" s="2" t="n">
        <v>3.43</v>
      </c>
      <c r="AM52" s="2" t="n">
        <v>0.045</v>
      </c>
      <c r="AN52" s="2" t="n">
        <v>0.36</v>
      </c>
      <c r="AO52" s="2" t="n">
        <v>0.36</v>
      </c>
      <c r="AP52" s="2" t="n">
        <v>0.38</v>
      </c>
    </row>
    <row r="53" customFormat="false" ht="12.75" hidden="false" customHeight="false" outlineLevel="0" collapsed="false">
      <c r="A53" s="1" t="n">
        <v>37653</v>
      </c>
      <c r="B53" s="355" t="n">
        <v>22.446</v>
      </c>
      <c r="C53" s="356" t="n">
        <v>26.518</v>
      </c>
      <c r="D53" s="355" t="n">
        <v>27.75</v>
      </c>
      <c r="E53" s="356" t="n">
        <v>24.75</v>
      </c>
      <c r="F53" s="355" t="n">
        <v>24.964</v>
      </c>
      <c r="G53" s="356" t="n">
        <v>23.446</v>
      </c>
      <c r="H53" s="355"/>
      <c r="I53" s="356" t="n">
        <v>13.071</v>
      </c>
      <c r="J53" s="355"/>
      <c r="K53" s="356"/>
      <c r="L53" s="355"/>
      <c r="M53" s="356"/>
      <c r="N53" s="355"/>
      <c r="O53" s="356"/>
      <c r="Q53" s="355"/>
      <c r="R53" s="356" t="n">
        <v>29.5725507425809</v>
      </c>
      <c r="S53" s="357"/>
      <c r="T53" s="356"/>
      <c r="U53" s="358"/>
      <c r="V53" s="359"/>
      <c r="W53" s="358"/>
      <c r="X53" s="356"/>
      <c r="Y53" s="357"/>
      <c r="Z53" s="360"/>
      <c r="AB53" s="357"/>
      <c r="AC53" s="356"/>
      <c r="AD53" s="357"/>
      <c r="AE53" s="356"/>
      <c r="AF53" s="357"/>
      <c r="AG53" s="356"/>
      <c r="AI53" s="369"/>
      <c r="AJ53" s="370"/>
      <c r="AK53" s="1" t="n">
        <v>38473</v>
      </c>
      <c r="AL53" s="2" t="n">
        <v>3.6</v>
      </c>
      <c r="AM53" s="2" t="n">
        <v>0.045</v>
      </c>
      <c r="AN53" s="2" t="n">
        <v>0.325</v>
      </c>
      <c r="AO53" s="2" t="n">
        <v>0.325</v>
      </c>
      <c r="AP53" s="2" t="n">
        <v>0.33</v>
      </c>
    </row>
    <row r="54" customFormat="false" ht="12.75" hidden="false" customHeight="false" outlineLevel="0" collapsed="false">
      <c r="A54" s="1" t="n">
        <v>37681</v>
      </c>
      <c r="B54" s="355" t="n">
        <v>21.681</v>
      </c>
      <c r="C54" s="356" t="n">
        <v>25.831</v>
      </c>
      <c r="D54" s="355" t="n">
        <v>25.169</v>
      </c>
      <c r="E54" s="356" t="n">
        <v>23.782</v>
      </c>
      <c r="F54" s="355" t="n">
        <v>24.565</v>
      </c>
      <c r="G54" s="356" t="n">
        <v>22.681</v>
      </c>
      <c r="H54" s="355"/>
      <c r="I54" s="356" t="n">
        <v>13.46</v>
      </c>
      <c r="J54" s="355"/>
      <c r="K54" s="356"/>
      <c r="L54" s="355"/>
      <c r="M54" s="356"/>
      <c r="N54" s="355"/>
      <c r="O54" s="356"/>
      <c r="Q54" s="355"/>
      <c r="R54" s="356" t="n">
        <v>28.6071636324747</v>
      </c>
      <c r="S54" s="357"/>
      <c r="T54" s="356"/>
      <c r="U54" s="358"/>
      <c r="V54" s="359"/>
      <c r="W54" s="358"/>
      <c r="X54" s="356"/>
      <c r="Y54" s="357"/>
      <c r="Z54" s="360"/>
      <c r="AB54" s="357"/>
      <c r="AC54" s="356"/>
      <c r="AD54" s="357"/>
      <c r="AE54" s="356"/>
      <c r="AF54" s="357"/>
      <c r="AG54" s="356"/>
      <c r="AI54" s="369"/>
      <c r="AJ54" s="370"/>
      <c r="AK54" s="1" t="n">
        <v>38504</v>
      </c>
      <c r="AL54" s="2" t="n">
        <v>3.752</v>
      </c>
      <c r="AM54" s="2" t="n">
        <v>0.045</v>
      </c>
      <c r="AN54" s="2" t="n">
        <v>0.335</v>
      </c>
      <c r="AO54" s="2" t="n">
        <v>0.335</v>
      </c>
      <c r="AP54" s="2" t="n">
        <v>0.37</v>
      </c>
    </row>
    <row r="55" customFormat="false" ht="12.75" hidden="false" customHeight="false" outlineLevel="0" collapsed="false">
      <c r="A55" s="1" t="n">
        <v>37712</v>
      </c>
      <c r="B55" s="355" t="n">
        <v>21.333</v>
      </c>
      <c r="C55" s="356" t="n">
        <v>23.233</v>
      </c>
      <c r="D55" s="355" t="n">
        <v>21.667</v>
      </c>
      <c r="E55" s="356" t="n">
        <v>23.083</v>
      </c>
      <c r="F55" s="355" t="n">
        <v>24.15</v>
      </c>
      <c r="G55" s="356" t="n">
        <v>22.333</v>
      </c>
      <c r="H55" s="355"/>
      <c r="I55" s="356" t="n">
        <v>12.717</v>
      </c>
      <c r="J55" s="355"/>
      <c r="K55" s="356"/>
      <c r="L55" s="355"/>
      <c r="M55" s="356"/>
      <c r="N55" s="355"/>
      <c r="O55" s="356"/>
      <c r="Q55" s="355"/>
      <c r="R55" s="356" t="n">
        <v>27.2157063240862</v>
      </c>
      <c r="S55" s="357"/>
      <c r="T55" s="356"/>
      <c r="U55" s="358"/>
      <c r="V55" s="359"/>
      <c r="W55" s="358"/>
      <c r="X55" s="356"/>
      <c r="Y55" s="357"/>
      <c r="Z55" s="360"/>
      <c r="AB55" s="357"/>
      <c r="AC55" s="356"/>
      <c r="AD55" s="357"/>
      <c r="AE55" s="356"/>
      <c r="AF55" s="357"/>
      <c r="AG55" s="356"/>
      <c r="AI55" s="369"/>
      <c r="AJ55" s="370"/>
      <c r="AK55" s="1" t="n">
        <v>38534</v>
      </c>
      <c r="AL55" s="2" t="n">
        <v>3.8395</v>
      </c>
      <c r="AM55" s="2" t="n">
        <v>0.045</v>
      </c>
      <c r="AN55" s="2" t="n">
        <v>0.45</v>
      </c>
      <c r="AO55" s="2" t="n">
        <v>0.35</v>
      </c>
      <c r="AP55" s="2" t="n">
        <v>0.41</v>
      </c>
    </row>
    <row r="56" customFormat="false" ht="12.75" hidden="false" customHeight="false" outlineLevel="0" collapsed="false">
      <c r="A56" s="1" t="n">
        <v>37742</v>
      </c>
      <c r="B56" s="355" t="n">
        <v>21.141</v>
      </c>
      <c r="C56" s="356" t="n">
        <v>15.044</v>
      </c>
      <c r="D56" s="355" t="n">
        <v>11.863</v>
      </c>
      <c r="E56" s="356" t="n">
        <v>24.266</v>
      </c>
      <c r="F56" s="355" t="n">
        <v>23.903</v>
      </c>
      <c r="G56" s="356" t="n">
        <v>22.141</v>
      </c>
      <c r="H56" s="355"/>
      <c r="I56" s="356" t="n">
        <v>13.581</v>
      </c>
      <c r="J56" s="355"/>
      <c r="K56" s="356"/>
      <c r="L56" s="355"/>
      <c r="M56" s="356"/>
      <c r="N56" s="355"/>
      <c r="O56" s="356"/>
      <c r="Q56" s="355"/>
      <c r="R56" s="356" t="n">
        <v>27.3140445810695</v>
      </c>
      <c r="S56" s="357"/>
      <c r="T56" s="356"/>
      <c r="U56" s="358"/>
      <c r="V56" s="359"/>
      <c r="W56" s="358"/>
      <c r="X56" s="356"/>
      <c r="Y56" s="357"/>
      <c r="Z56" s="360"/>
      <c r="AB56" s="357"/>
      <c r="AC56" s="356"/>
      <c r="AD56" s="357"/>
      <c r="AE56" s="356"/>
      <c r="AF56" s="357"/>
      <c r="AG56" s="356"/>
      <c r="AI56" s="369"/>
      <c r="AJ56" s="370"/>
      <c r="AK56" s="1" t="n">
        <v>38565</v>
      </c>
      <c r="AL56" s="2" t="n">
        <v>3.7245</v>
      </c>
      <c r="AM56" s="2" t="n">
        <v>0.13</v>
      </c>
      <c r="AN56" s="2" t="n">
        <v>0.45</v>
      </c>
      <c r="AO56" s="2" t="n">
        <v>0.35</v>
      </c>
      <c r="AP56" s="2" t="n">
        <v>0.41</v>
      </c>
    </row>
    <row r="57" customFormat="false" ht="12.75" hidden="false" customHeight="false" outlineLevel="0" collapsed="false">
      <c r="A57" s="1" t="n">
        <v>37773</v>
      </c>
      <c r="B57" s="355" t="n">
        <v>21.979</v>
      </c>
      <c r="C57" s="356" t="n">
        <v>18</v>
      </c>
      <c r="D57" s="355" t="n">
        <v>14.146</v>
      </c>
      <c r="E57" s="356" t="n">
        <v>25.792</v>
      </c>
      <c r="F57" s="355" t="n">
        <v>24.75</v>
      </c>
      <c r="G57" s="356" t="n">
        <v>24.229</v>
      </c>
      <c r="H57" s="355"/>
      <c r="I57" s="356" t="n">
        <v>15.208</v>
      </c>
      <c r="J57" s="355"/>
      <c r="K57" s="356"/>
      <c r="L57" s="355"/>
      <c r="M57" s="356"/>
      <c r="N57" s="355"/>
      <c r="O57" s="356"/>
      <c r="Q57" s="355"/>
      <c r="R57" s="356" t="n">
        <v>27.6053832762484</v>
      </c>
      <c r="S57" s="357"/>
      <c r="T57" s="356"/>
      <c r="U57" s="358"/>
      <c r="V57" s="359"/>
      <c r="W57" s="358"/>
      <c r="X57" s="356"/>
      <c r="Y57" s="357"/>
      <c r="Z57" s="360"/>
      <c r="AB57" s="357"/>
      <c r="AC57" s="356"/>
      <c r="AD57" s="357"/>
      <c r="AE57" s="356"/>
      <c r="AF57" s="357"/>
      <c r="AG57" s="356"/>
      <c r="AI57" s="369"/>
      <c r="AJ57" s="370"/>
      <c r="AK57" s="1" t="n">
        <v>38596</v>
      </c>
      <c r="AL57" s="2" t="n">
        <v>3.5775</v>
      </c>
      <c r="AM57" s="2" t="n">
        <v>0.13</v>
      </c>
      <c r="AN57" s="2" t="n">
        <v>0.415</v>
      </c>
      <c r="AO57" s="2" t="n">
        <v>0.315</v>
      </c>
      <c r="AP57" s="2" t="n">
        <v>0.36</v>
      </c>
    </row>
    <row r="58" customFormat="false" ht="12.75" hidden="false" customHeight="false" outlineLevel="0" collapsed="false">
      <c r="A58" s="1" t="n">
        <v>37803</v>
      </c>
      <c r="B58" s="355" t="n">
        <v>26.464</v>
      </c>
      <c r="C58" s="356" t="n">
        <v>36.806</v>
      </c>
      <c r="D58" s="355" t="n">
        <v>35.581</v>
      </c>
      <c r="E58" s="356" t="n">
        <v>26.048</v>
      </c>
      <c r="F58" s="355" t="n">
        <v>27.363</v>
      </c>
      <c r="G58" s="356" t="n">
        <v>29.464</v>
      </c>
      <c r="H58" s="355"/>
      <c r="I58" s="356" t="n">
        <v>15.423</v>
      </c>
      <c r="J58" s="355"/>
      <c r="K58" s="356"/>
      <c r="L58" s="355"/>
      <c r="M58" s="356"/>
      <c r="N58" s="355"/>
      <c r="O58" s="356"/>
      <c r="Q58" s="355"/>
      <c r="R58" s="356" t="n">
        <v>27.8573365263697</v>
      </c>
      <c r="S58" s="357"/>
      <c r="T58" s="356"/>
      <c r="U58" s="358"/>
      <c r="V58" s="359"/>
      <c r="W58" s="358"/>
      <c r="X58" s="356"/>
      <c r="Y58" s="357"/>
      <c r="Z58" s="360"/>
      <c r="AB58" s="357"/>
      <c r="AC58" s="356"/>
      <c r="AD58" s="357"/>
      <c r="AE58" s="356"/>
      <c r="AF58" s="357"/>
      <c r="AG58" s="356"/>
      <c r="AI58" s="369"/>
      <c r="AJ58" s="370"/>
      <c r="AK58" s="1" t="n">
        <v>38626</v>
      </c>
      <c r="AL58" s="2" t="n">
        <v>3.4125</v>
      </c>
      <c r="AM58" s="2" t="n">
        <v>0.13</v>
      </c>
      <c r="AN58" s="2" t="n">
        <v>0.46</v>
      </c>
      <c r="AO58" s="2" t="n">
        <v>0.36</v>
      </c>
      <c r="AP58" s="2" t="n">
        <v>0.4</v>
      </c>
    </row>
    <row r="59" customFormat="false" ht="12.75" hidden="false" customHeight="false" outlineLevel="0" collapsed="false">
      <c r="A59" s="1" t="n">
        <v>37834</v>
      </c>
      <c r="B59" s="355" t="n">
        <v>30.181</v>
      </c>
      <c r="C59" s="356" t="n">
        <v>39.081</v>
      </c>
      <c r="D59" s="355" t="n">
        <v>37.613</v>
      </c>
      <c r="E59" s="356" t="n">
        <v>26.516</v>
      </c>
      <c r="F59" s="355" t="n">
        <v>31.141</v>
      </c>
      <c r="G59" s="356" t="n">
        <v>34.181</v>
      </c>
      <c r="H59" s="355"/>
      <c r="I59" s="356" t="n">
        <v>15.952</v>
      </c>
      <c r="J59" s="355"/>
      <c r="K59" s="356"/>
      <c r="L59" s="355"/>
      <c r="M59" s="356"/>
      <c r="N59" s="355"/>
      <c r="O59" s="356"/>
      <c r="Q59" s="355"/>
      <c r="R59" s="356" t="n">
        <v>28.1375856656677</v>
      </c>
      <c r="S59" s="357"/>
      <c r="T59" s="356"/>
      <c r="U59" s="358"/>
      <c r="V59" s="359"/>
      <c r="W59" s="358"/>
      <c r="X59" s="356"/>
      <c r="Y59" s="357"/>
      <c r="Z59" s="360"/>
      <c r="AB59" s="357"/>
      <c r="AC59" s="356"/>
      <c r="AD59" s="357"/>
      <c r="AE59" s="356"/>
      <c r="AF59" s="357"/>
      <c r="AG59" s="356"/>
      <c r="AI59" s="369"/>
      <c r="AJ59" s="370"/>
      <c r="AK59" s="1" t="n">
        <v>38657</v>
      </c>
      <c r="AL59" s="2" t="n">
        <v>3.4075</v>
      </c>
      <c r="AM59" s="2" t="n">
        <v>0.13</v>
      </c>
      <c r="AN59" s="2" t="n">
        <v>0.56</v>
      </c>
      <c r="AO59" s="2" t="n">
        <v>0.46</v>
      </c>
      <c r="AP59" s="2" t="n">
        <v>0.73</v>
      </c>
    </row>
    <row r="60" customFormat="false" ht="12.75" hidden="false" customHeight="false" outlineLevel="0" collapsed="false">
      <c r="A60" s="1" t="n">
        <v>37865</v>
      </c>
      <c r="B60" s="355" t="n">
        <v>28.521</v>
      </c>
      <c r="C60" s="356" t="n">
        <v>33.417</v>
      </c>
      <c r="D60" s="355" t="n">
        <v>31.958</v>
      </c>
      <c r="E60" s="356" t="n">
        <v>26.292</v>
      </c>
      <c r="F60" s="355" t="n">
        <v>29.604</v>
      </c>
      <c r="G60" s="356" t="n">
        <v>31.521</v>
      </c>
      <c r="H60" s="355"/>
      <c r="I60" s="356" t="n">
        <v>14.292</v>
      </c>
      <c r="J60" s="355"/>
      <c r="K60" s="356"/>
      <c r="L60" s="355"/>
      <c r="M60" s="356"/>
      <c r="N60" s="355"/>
      <c r="O60" s="356"/>
      <c r="Q60" s="355"/>
      <c r="R60" s="356" t="n">
        <v>28.1753021315883</v>
      </c>
      <c r="S60" s="357"/>
      <c r="T60" s="356"/>
      <c r="U60" s="358"/>
      <c r="V60" s="359"/>
      <c r="W60" s="358"/>
      <c r="X60" s="356"/>
      <c r="Y60" s="357"/>
      <c r="Z60" s="360"/>
      <c r="AB60" s="357"/>
      <c r="AC60" s="356"/>
      <c r="AD60" s="357"/>
      <c r="AE60" s="356"/>
      <c r="AF60" s="357"/>
      <c r="AG60" s="356"/>
      <c r="AI60" s="369"/>
      <c r="AJ60" s="370"/>
      <c r="AK60" s="1" t="n">
        <v>38687</v>
      </c>
      <c r="AL60" s="2" t="n">
        <v>3.4455</v>
      </c>
      <c r="AM60" s="2" t="n">
        <v>0.13</v>
      </c>
      <c r="AN60" s="2" t="n">
        <v>0.77</v>
      </c>
      <c r="AO60" s="2" t="n">
        <v>0.77</v>
      </c>
      <c r="AP60" s="2" t="n">
        <v>0.98</v>
      </c>
    </row>
    <row r="61" customFormat="false" ht="12.75" hidden="false" customHeight="false" outlineLevel="0" collapsed="false">
      <c r="A61" s="1" t="n">
        <v>37895</v>
      </c>
      <c r="B61" s="355" t="n">
        <v>24.653</v>
      </c>
      <c r="C61" s="356" t="n">
        <v>29.298</v>
      </c>
      <c r="D61" s="355" t="n">
        <v>27.048</v>
      </c>
      <c r="E61" s="356" t="n">
        <v>25.96</v>
      </c>
      <c r="F61" s="355" t="n">
        <v>26.927</v>
      </c>
      <c r="G61" s="356" t="n">
        <v>25.783</v>
      </c>
      <c r="H61" s="355"/>
      <c r="I61" s="356" t="n">
        <v>14.395</v>
      </c>
      <c r="J61" s="355"/>
      <c r="K61" s="356"/>
      <c r="L61" s="355"/>
      <c r="M61" s="356"/>
      <c r="N61" s="355"/>
      <c r="O61" s="356"/>
      <c r="Q61" s="355"/>
      <c r="R61" s="356" t="n">
        <v>28.2903837456825</v>
      </c>
      <c r="S61" s="357"/>
      <c r="T61" s="356"/>
      <c r="U61" s="358"/>
      <c r="V61" s="359"/>
      <c r="W61" s="358"/>
      <c r="X61" s="356"/>
      <c r="Y61" s="357"/>
      <c r="Z61" s="360"/>
      <c r="AB61" s="357"/>
      <c r="AC61" s="356"/>
      <c r="AD61" s="357"/>
      <c r="AE61" s="356"/>
      <c r="AF61" s="357"/>
      <c r="AG61" s="356"/>
      <c r="AI61" s="369"/>
      <c r="AJ61" s="370"/>
      <c r="AK61" s="1" t="n">
        <v>38718</v>
      </c>
      <c r="AL61" s="2" t="n">
        <v>3.4905</v>
      </c>
      <c r="AM61" s="2" t="n">
        <v>0.045</v>
      </c>
      <c r="AN61" s="2" t="n">
        <v>1.04</v>
      </c>
      <c r="AO61" s="2" t="n">
        <v>1.04</v>
      </c>
      <c r="AP61" s="2" t="n">
        <v>1.6</v>
      </c>
    </row>
    <row r="62" customFormat="false" ht="12.75" hidden="false" customHeight="false" outlineLevel="0" collapsed="false">
      <c r="A62" s="1" t="n">
        <v>37926</v>
      </c>
      <c r="B62" s="355" t="n">
        <v>20.575</v>
      </c>
      <c r="C62" s="356" t="n">
        <v>27.025</v>
      </c>
      <c r="D62" s="355" t="n">
        <v>24.5</v>
      </c>
      <c r="E62" s="356" t="n">
        <v>26.35</v>
      </c>
      <c r="F62" s="355" t="n">
        <v>23.175</v>
      </c>
      <c r="G62" s="356" t="n">
        <v>21.455</v>
      </c>
      <c r="H62" s="355"/>
      <c r="I62" s="356" t="n">
        <v>14.4</v>
      </c>
      <c r="J62" s="355"/>
      <c r="K62" s="356"/>
      <c r="L62" s="355"/>
      <c r="M62" s="356"/>
      <c r="N62" s="355"/>
      <c r="O62" s="356"/>
      <c r="Q62" s="355"/>
      <c r="R62" s="356" t="n">
        <v>30.4264613919588</v>
      </c>
      <c r="S62" s="357"/>
      <c r="T62" s="356"/>
      <c r="U62" s="358"/>
      <c r="V62" s="359"/>
      <c r="W62" s="358"/>
      <c r="X62" s="356"/>
      <c r="Y62" s="357"/>
      <c r="Z62" s="360"/>
      <c r="AB62" s="357"/>
      <c r="AC62" s="356"/>
      <c r="AD62" s="357"/>
      <c r="AE62" s="356"/>
      <c r="AF62" s="357"/>
      <c r="AG62" s="356"/>
      <c r="AI62" s="369"/>
      <c r="AJ62" s="370"/>
      <c r="AK62" s="1" t="n">
        <v>38749</v>
      </c>
      <c r="AL62" s="2" t="n">
        <v>3.5285</v>
      </c>
      <c r="AM62" s="2" t="n">
        <v>0.045</v>
      </c>
      <c r="AN62" s="2" t="n">
        <v>1.04</v>
      </c>
      <c r="AO62" s="2" t="n">
        <v>1.04</v>
      </c>
      <c r="AP62" s="2" t="n">
        <v>1.6</v>
      </c>
    </row>
    <row r="63" customFormat="false" ht="12.75" hidden="false" customHeight="false" outlineLevel="0" collapsed="false">
      <c r="A63" s="1" t="n">
        <v>37956</v>
      </c>
      <c r="B63" s="355" t="n">
        <v>21.56</v>
      </c>
      <c r="C63" s="356" t="n">
        <v>32.98</v>
      </c>
      <c r="D63" s="355" t="n">
        <v>30.605</v>
      </c>
      <c r="E63" s="356" t="n">
        <v>26.964</v>
      </c>
      <c r="F63" s="355" t="n">
        <v>24.621</v>
      </c>
      <c r="G63" s="356" t="n">
        <v>22.31</v>
      </c>
      <c r="H63" s="355"/>
      <c r="I63" s="356" t="n">
        <v>15.137</v>
      </c>
      <c r="J63" s="355"/>
      <c r="K63" s="356"/>
      <c r="L63" s="355"/>
      <c r="M63" s="356"/>
      <c r="N63" s="355"/>
      <c r="O63" s="356"/>
      <c r="Q63" s="355"/>
      <c r="R63" s="356" t="n">
        <v>31.9413890647293</v>
      </c>
      <c r="S63" s="357"/>
      <c r="T63" s="356"/>
      <c r="U63" s="358"/>
      <c r="V63" s="359"/>
      <c r="W63" s="358"/>
      <c r="X63" s="356"/>
      <c r="Y63" s="357"/>
      <c r="Z63" s="360"/>
      <c r="AB63" s="357"/>
      <c r="AC63" s="356"/>
      <c r="AD63" s="357"/>
      <c r="AE63" s="356"/>
      <c r="AF63" s="357"/>
      <c r="AG63" s="356"/>
      <c r="AI63" s="369"/>
      <c r="AJ63" s="370"/>
      <c r="AK63" s="1" t="n">
        <v>38777</v>
      </c>
      <c r="AL63" s="2" t="n">
        <v>3.5225</v>
      </c>
      <c r="AM63" s="2" t="n">
        <v>0.045</v>
      </c>
      <c r="AN63" s="2" t="n">
        <v>0.54</v>
      </c>
      <c r="AO63" s="2" t="n">
        <v>0.54</v>
      </c>
      <c r="AP63" s="2" t="n">
        <v>0.72</v>
      </c>
    </row>
    <row r="64" customFormat="false" ht="12.75" hidden="false" customHeight="false" outlineLevel="0" collapsed="false">
      <c r="A64" s="1" t="n">
        <v>37987</v>
      </c>
      <c r="B64" s="355" t="n">
        <v>22.659</v>
      </c>
      <c r="C64" s="356" t="n">
        <v>27.184</v>
      </c>
      <c r="D64" s="355" t="n">
        <v>27.952</v>
      </c>
      <c r="E64" s="356" t="n">
        <v>26.975</v>
      </c>
      <c r="F64" s="355" t="n">
        <v>24.938</v>
      </c>
      <c r="G64" s="356" t="n">
        <v>23.759</v>
      </c>
      <c r="H64" s="355"/>
      <c r="I64" s="356" t="n">
        <v>14.3</v>
      </c>
      <c r="J64" s="355"/>
      <c r="K64" s="356"/>
      <c r="L64" s="355"/>
      <c r="M64" s="356"/>
      <c r="N64" s="355"/>
      <c r="O64" s="356"/>
      <c r="Q64" s="355"/>
      <c r="R64" s="356" t="n">
        <v>32.4690051586491</v>
      </c>
      <c r="S64" s="357"/>
      <c r="T64" s="356"/>
      <c r="U64" s="358"/>
      <c r="V64" s="359"/>
      <c r="W64" s="358"/>
      <c r="X64" s="356"/>
      <c r="Y64" s="357"/>
      <c r="Z64" s="360"/>
      <c r="AB64" s="357"/>
      <c r="AC64" s="356"/>
      <c r="AD64" s="357"/>
      <c r="AE64" s="356"/>
      <c r="AF64" s="357"/>
      <c r="AG64" s="356"/>
      <c r="AI64" s="369"/>
      <c r="AJ64" s="370"/>
      <c r="AK64" s="1" t="n">
        <v>38808</v>
      </c>
      <c r="AL64" s="2" t="n">
        <v>3.5225</v>
      </c>
      <c r="AM64" s="2" t="n">
        <v>0.045</v>
      </c>
      <c r="AN64" s="2" t="n">
        <v>0.36</v>
      </c>
      <c r="AO64" s="2" t="n">
        <v>0.36</v>
      </c>
      <c r="AP64" s="2" t="n">
        <v>0.38</v>
      </c>
    </row>
    <row r="65" customFormat="false" ht="12.75" hidden="false" customHeight="false" outlineLevel="0" collapsed="false">
      <c r="A65" s="1" t="n">
        <v>38018</v>
      </c>
      <c r="B65" s="355" t="n">
        <v>22.694</v>
      </c>
      <c r="C65" s="356" t="n">
        <v>26.418</v>
      </c>
      <c r="D65" s="355" t="n">
        <v>27.201</v>
      </c>
      <c r="E65" s="356" t="n">
        <v>24.918</v>
      </c>
      <c r="F65" s="355" t="n">
        <v>25.182</v>
      </c>
      <c r="G65" s="356" t="n">
        <v>23.794</v>
      </c>
      <c r="H65" s="355"/>
      <c r="I65" s="356" t="n">
        <v>14.077</v>
      </c>
      <c r="J65" s="355"/>
      <c r="K65" s="356"/>
      <c r="L65" s="355"/>
      <c r="M65" s="356"/>
      <c r="N65" s="355"/>
      <c r="O65" s="356"/>
      <c r="Q65" s="355"/>
      <c r="R65" s="356" t="n">
        <v>31.352308016538</v>
      </c>
      <c r="S65" s="357"/>
      <c r="T65" s="356"/>
      <c r="U65" s="358"/>
      <c r="V65" s="359"/>
      <c r="W65" s="358"/>
      <c r="X65" s="356"/>
      <c r="Y65" s="357"/>
      <c r="Z65" s="360"/>
      <c r="AB65" s="357"/>
      <c r="AC65" s="356"/>
      <c r="AD65" s="357"/>
      <c r="AE65" s="356"/>
      <c r="AF65" s="357"/>
      <c r="AG65" s="356"/>
      <c r="AI65" s="369"/>
      <c r="AJ65" s="370"/>
      <c r="AK65" s="1" t="n">
        <v>38838</v>
      </c>
      <c r="AL65" s="2" t="n">
        <v>3.6925</v>
      </c>
      <c r="AM65" s="2" t="n">
        <v>0.045</v>
      </c>
      <c r="AN65" s="2" t="n">
        <v>0.325</v>
      </c>
      <c r="AO65" s="2" t="n">
        <v>0.325</v>
      </c>
      <c r="AP65" s="2" t="n">
        <v>0.33</v>
      </c>
    </row>
    <row r="66" customFormat="false" ht="12.75" hidden="false" customHeight="false" outlineLevel="0" collapsed="false">
      <c r="A66" s="1" t="n">
        <v>38047</v>
      </c>
      <c r="B66" s="355" t="n">
        <v>22.447</v>
      </c>
      <c r="C66" s="356" t="n">
        <v>26.05</v>
      </c>
      <c r="D66" s="355" t="n">
        <v>25.278</v>
      </c>
      <c r="E66" s="356" t="n">
        <v>24.542</v>
      </c>
      <c r="F66" s="355" t="n">
        <v>25.172</v>
      </c>
      <c r="G66" s="356" t="n">
        <v>23.547</v>
      </c>
      <c r="H66" s="355"/>
      <c r="I66" s="356" t="n">
        <v>14.019</v>
      </c>
      <c r="J66" s="355"/>
      <c r="K66" s="356"/>
      <c r="L66" s="355"/>
      <c r="M66" s="356"/>
      <c r="N66" s="355"/>
      <c r="O66" s="356"/>
      <c r="Q66" s="355"/>
      <c r="R66" s="356" t="n">
        <v>29.9261846413701</v>
      </c>
      <c r="S66" s="357"/>
      <c r="T66" s="356"/>
      <c r="U66" s="358"/>
      <c r="V66" s="359"/>
      <c r="W66" s="358"/>
      <c r="X66" s="356"/>
      <c r="Y66" s="357"/>
      <c r="Z66" s="360"/>
      <c r="AB66" s="357"/>
      <c r="AC66" s="356"/>
      <c r="AD66" s="357"/>
      <c r="AE66" s="356"/>
      <c r="AF66" s="357"/>
      <c r="AG66" s="356"/>
      <c r="AI66" s="369"/>
      <c r="AJ66" s="370"/>
      <c r="AK66" s="1" t="n">
        <v>38869</v>
      </c>
      <c r="AL66" s="2" t="n">
        <v>3.8445</v>
      </c>
      <c r="AM66" s="2" t="n">
        <v>0.045</v>
      </c>
      <c r="AN66" s="2" t="n">
        <v>0.335</v>
      </c>
      <c r="AO66" s="2" t="n">
        <v>0.335</v>
      </c>
      <c r="AP66" s="2" t="n">
        <v>0.37</v>
      </c>
    </row>
    <row r="67" customFormat="false" ht="12.75" hidden="false" customHeight="false" outlineLevel="0" collapsed="false">
      <c r="A67" s="1" t="n">
        <v>38078</v>
      </c>
      <c r="B67" s="355" t="n">
        <v>21.983</v>
      </c>
      <c r="C67" s="356" t="n">
        <v>23.963</v>
      </c>
      <c r="D67" s="355" t="n">
        <v>22.455</v>
      </c>
      <c r="E67" s="356" t="n">
        <v>23.807</v>
      </c>
      <c r="F67" s="355" t="n">
        <v>24.716</v>
      </c>
      <c r="G67" s="356" t="n">
        <v>23.083</v>
      </c>
      <c r="H67" s="355"/>
      <c r="I67" s="356" t="n">
        <v>13.834</v>
      </c>
      <c r="J67" s="355"/>
      <c r="K67" s="356"/>
      <c r="L67" s="355"/>
      <c r="M67" s="356"/>
      <c r="N67" s="355"/>
      <c r="O67" s="356"/>
      <c r="Q67" s="355"/>
      <c r="R67" s="356" t="n">
        <v>27.9411988204736</v>
      </c>
      <c r="S67" s="357"/>
      <c r="T67" s="356"/>
      <c r="U67" s="358"/>
      <c r="V67" s="359"/>
      <c r="W67" s="358"/>
      <c r="X67" s="356"/>
      <c r="Y67" s="357"/>
      <c r="Z67" s="360"/>
      <c r="AB67" s="357"/>
      <c r="AC67" s="356"/>
      <c r="AD67" s="357"/>
      <c r="AE67" s="356"/>
      <c r="AF67" s="357"/>
      <c r="AG67" s="356"/>
      <c r="AI67" s="369"/>
      <c r="AJ67" s="370"/>
      <c r="AK67" s="1" t="n">
        <v>38899</v>
      </c>
      <c r="AL67" s="2" t="n">
        <v>3.9345</v>
      </c>
      <c r="AM67" s="2" t="n">
        <v>0.045</v>
      </c>
      <c r="AN67" s="2" t="n">
        <v>0.45</v>
      </c>
      <c r="AO67" s="2" t="n">
        <v>0.35</v>
      </c>
      <c r="AP67" s="2" t="n">
        <v>0.41</v>
      </c>
    </row>
    <row r="68" customFormat="false" ht="12.75" hidden="false" customHeight="false" outlineLevel="0" collapsed="false">
      <c r="A68" s="1" t="n">
        <v>38108</v>
      </c>
      <c r="B68" s="355" t="n">
        <v>21.565</v>
      </c>
      <c r="C68" s="356" t="n">
        <v>16.952</v>
      </c>
      <c r="D68" s="355" t="n">
        <v>14.094</v>
      </c>
      <c r="E68" s="356" t="n">
        <v>24.622</v>
      </c>
      <c r="F68" s="355" t="n">
        <v>24.291</v>
      </c>
      <c r="G68" s="356" t="n">
        <v>22.665</v>
      </c>
      <c r="H68" s="355"/>
      <c r="I68" s="356" t="n">
        <v>11.991</v>
      </c>
      <c r="J68" s="355"/>
      <c r="K68" s="356"/>
      <c r="L68" s="355"/>
      <c r="M68" s="356"/>
      <c r="N68" s="355"/>
      <c r="O68" s="356"/>
      <c r="Q68" s="355"/>
      <c r="R68" s="356" t="n">
        <v>27.8921924724506</v>
      </c>
      <c r="S68" s="357"/>
      <c r="T68" s="356"/>
      <c r="U68" s="358"/>
      <c r="V68" s="359"/>
      <c r="W68" s="358"/>
      <c r="X68" s="356"/>
      <c r="Y68" s="357"/>
      <c r="Z68" s="360"/>
      <c r="AB68" s="357"/>
      <c r="AC68" s="356"/>
      <c r="AD68" s="357"/>
      <c r="AE68" s="356"/>
      <c r="AF68" s="357"/>
      <c r="AG68" s="356"/>
      <c r="AI68" s="369"/>
      <c r="AJ68" s="370"/>
      <c r="AK68" s="1" t="n">
        <v>38930</v>
      </c>
      <c r="AL68" s="2" t="n">
        <v>3.8195</v>
      </c>
      <c r="AM68" s="2" t="n">
        <v>0.13</v>
      </c>
      <c r="AN68" s="2" t="n">
        <v>0.45</v>
      </c>
      <c r="AO68" s="2" t="n">
        <v>0.35</v>
      </c>
      <c r="AP68" s="2" t="n">
        <v>0.41</v>
      </c>
    </row>
    <row r="69" customFormat="false" ht="12.75" hidden="false" customHeight="false" outlineLevel="0" collapsed="false">
      <c r="A69" s="1" t="n">
        <v>38139</v>
      </c>
      <c r="B69" s="355" t="n">
        <v>22.795</v>
      </c>
      <c r="C69" s="356" t="n">
        <v>20.007</v>
      </c>
      <c r="D69" s="355" t="n">
        <v>16.672</v>
      </c>
      <c r="E69" s="356" t="n">
        <v>26.187</v>
      </c>
      <c r="F69" s="355" t="n">
        <v>25.431</v>
      </c>
      <c r="G69" s="356" t="n">
        <v>24.955</v>
      </c>
      <c r="H69" s="355"/>
      <c r="I69" s="356" t="n">
        <v>13.167</v>
      </c>
      <c r="J69" s="355"/>
      <c r="K69" s="356"/>
      <c r="L69" s="355"/>
      <c r="M69" s="356"/>
      <c r="N69" s="355"/>
      <c r="O69" s="356"/>
      <c r="Q69" s="355"/>
      <c r="R69" s="356" t="n">
        <v>28.2585985903389</v>
      </c>
      <c r="S69" s="357"/>
      <c r="T69" s="356"/>
      <c r="U69" s="358"/>
      <c r="V69" s="359"/>
      <c r="W69" s="358"/>
      <c r="X69" s="356"/>
      <c r="Y69" s="357"/>
      <c r="Z69" s="360"/>
      <c r="AB69" s="357"/>
      <c r="AC69" s="356"/>
      <c r="AD69" s="357"/>
      <c r="AE69" s="356"/>
      <c r="AF69" s="357"/>
      <c r="AG69" s="356"/>
      <c r="AI69" s="369"/>
      <c r="AJ69" s="370"/>
      <c r="AK69" s="1" t="n">
        <v>38961</v>
      </c>
      <c r="AL69" s="2" t="n">
        <v>3.6725</v>
      </c>
      <c r="AM69" s="2" t="n">
        <v>0.13</v>
      </c>
      <c r="AN69" s="2" t="n">
        <v>0.415</v>
      </c>
      <c r="AO69" s="2" t="n">
        <v>0.315</v>
      </c>
      <c r="AP69" s="2" t="n">
        <v>0.36</v>
      </c>
    </row>
    <row r="70" customFormat="false" ht="12.75" hidden="false" customHeight="false" outlineLevel="0" collapsed="false">
      <c r="A70" s="1" t="n">
        <v>38169</v>
      </c>
      <c r="B70" s="355" t="n">
        <v>26.06</v>
      </c>
      <c r="C70" s="356" t="n">
        <v>35.012</v>
      </c>
      <c r="D70" s="355" t="n">
        <v>33.812</v>
      </c>
      <c r="E70" s="356" t="n">
        <v>26.125</v>
      </c>
      <c r="F70" s="355" t="n">
        <v>27.205</v>
      </c>
      <c r="G70" s="356" t="n">
        <v>28.86</v>
      </c>
      <c r="H70" s="355"/>
      <c r="I70" s="356" t="n">
        <v>11.179</v>
      </c>
      <c r="J70" s="355"/>
      <c r="K70" s="356"/>
      <c r="L70" s="355"/>
      <c r="M70" s="356"/>
      <c r="N70" s="355"/>
      <c r="O70" s="356"/>
      <c r="Q70" s="355"/>
      <c r="R70" s="356" t="n">
        <v>28.693866200815</v>
      </c>
      <c r="S70" s="357"/>
      <c r="T70" s="356"/>
      <c r="U70" s="358"/>
      <c r="V70" s="359"/>
      <c r="W70" s="358"/>
      <c r="X70" s="356"/>
      <c r="Y70" s="357"/>
      <c r="Z70" s="360"/>
      <c r="AB70" s="357"/>
      <c r="AC70" s="356"/>
      <c r="AD70" s="357"/>
      <c r="AE70" s="356"/>
      <c r="AF70" s="357"/>
      <c r="AG70" s="356"/>
      <c r="AI70" s="369"/>
      <c r="AJ70" s="370"/>
      <c r="AK70" s="1" t="n">
        <v>38991</v>
      </c>
      <c r="AL70" s="2" t="n">
        <v>3.5075</v>
      </c>
      <c r="AM70" s="2" t="n">
        <v>0.13</v>
      </c>
      <c r="AN70" s="2" t="n">
        <v>0.46</v>
      </c>
      <c r="AO70" s="2" t="n">
        <v>0.36</v>
      </c>
      <c r="AP70" s="2" t="n">
        <v>0.4</v>
      </c>
    </row>
    <row r="71" customFormat="false" ht="12.75" hidden="false" customHeight="false" outlineLevel="0" collapsed="false">
      <c r="A71" s="1" t="n">
        <v>38200</v>
      </c>
      <c r="B71" s="355" t="n">
        <v>29.09</v>
      </c>
      <c r="C71" s="356" t="n">
        <v>36.862</v>
      </c>
      <c r="D71" s="355" t="n">
        <v>35.459</v>
      </c>
      <c r="E71" s="356" t="n">
        <v>26.448</v>
      </c>
      <c r="F71" s="355" t="n">
        <v>30.291</v>
      </c>
      <c r="G71" s="356" t="n">
        <v>32.74</v>
      </c>
      <c r="H71" s="355"/>
      <c r="I71" s="356" t="n">
        <v>14.644</v>
      </c>
      <c r="J71" s="355"/>
      <c r="K71" s="356"/>
      <c r="L71" s="355"/>
      <c r="M71" s="356"/>
      <c r="N71" s="355"/>
      <c r="O71" s="356"/>
      <c r="Q71" s="355"/>
      <c r="R71" s="356" t="n">
        <v>29.0629507447698</v>
      </c>
      <c r="S71" s="357"/>
      <c r="T71" s="356"/>
      <c r="U71" s="358"/>
      <c r="V71" s="359"/>
      <c r="W71" s="358"/>
      <c r="X71" s="356"/>
      <c r="Y71" s="357"/>
      <c r="Z71" s="360"/>
      <c r="AB71" s="357"/>
      <c r="AC71" s="356"/>
      <c r="AD71" s="357"/>
      <c r="AE71" s="356"/>
      <c r="AF71" s="357"/>
      <c r="AG71" s="356"/>
      <c r="AI71" s="369"/>
      <c r="AJ71" s="370"/>
      <c r="AK71" s="1" t="n">
        <v>39022</v>
      </c>
      <c r="AL71" s="2" t="n">
        <v>3.5025</v>
      </c>
      <c r="AM71" s="2" t="n">
        <v>0.13</v>
      </c>
      <c r="AN71" s="2" t="n">
        <v>0.56</v>
      </c>
      <c r="AO71" s="2" t="n">
        <v>0.46</v>
      </c>
      <c r="AP71" s="2" t="n">
        <v>0.73</v>
      </c>
    </row>
    <row r="72" customFormat="false" ht="12.75" hidden="false" customHeight="false" outlineLevel="0" collapsed="false">
      <c r="A72" s="1" t="n">
        <v>38231</v>
      </c>
      <c r="B72" s="355" t="n">
        <v>27.799</v>
      </c>
      <c r="C72" s="356" t="n">
        <v>32.327</v>
      </c>
      <c r="D72" s="355" t="n">
        <v>30.928</v>
      </c>
      <c r="E72" s="356" t="n">
        <v>26.299</v>
      </c>
      <c r="F72" s="355" t="n">
        <v>29.103</v>
      </c>
      <c r="G72" s="356" t="n">
        <v>30.599</v>
      </c>
      <c r="H72" s="355"/>
      <c r="I72" s="356" t="n">
        <v>14.886</v>
      </c>
      <c r="J72" s="355"/>
      <c r="K72" s="356"/>
      <c r="L72" s="355"/>
      <c r="M72" s="356"/>
      <c r="N72" s="355"/>
      <c r="O72" s="356"/>
      <c r="Q72" s="355"/>
      <c r="R72" s="356" t="n">
        <v>29.0065500357499</v>
      </c>
      <c r="S72" s="357"/>
      <c r="T72" s="356"/>
      <c r="U72" s="358"/>
      <c r="V72" s="359"/>
      <c r="W72" s="358"/>
      <c r="X72" s="356"/>
      <c r="Y72" s="357"/>
      <c r="Z72" s="360"/>
      <c r="AB72" s="357"/>
      <c r="AC72" s="356"/>
      <c r="AD72" s="357"/>
      <c r="AE72" s="356"/>
      <c r="AF72" s="357"/>
      <c r="AG72" s="356"/>
      <c r="AI72" s="369"/>
      <c r="AJ72" s="370"/>
      <c r="AK72" s="1" t="n">
        <v>39052</v>
      </c>
      <c r="AL72" s="2" t="n">
        <v>3.5405</v>
      </c>
      <c r="AM72" s="2" t="n">
        <v>0.13</v>
      </c>
      <c r="AN72" s="2" t="n">
        <v>0.77</v>
      </c>
      <c r="AO72" s="2" t="n">
        <v>0.77</v>
      </c>
      <c r="AP72" s="2" t="n">
        <v>0.98</v>
      </c>
    </row>
    <row r="73" customFormat="false" ht="12.75" hidden="false" customHeight="false" outlineLevel="0" collapsed="false">
      <c r="A73" s="1" t="n">
        <v>38261</v>
      </c>
      <c r="B73" s="355" t="n">
        <v>24.569</v>
      </c>
      <c r="C73" s="356" t="n">
        <v>29.095</v>
      </c>
      <c r="D73" s="355" t="n">
        <v>26.901</v>
      </c>
      <c r="E73" s="356" t="n">
        <v>25.981</v>
      </c>
      <c r="F73" s="355" t="n">
        <v>26.912</v>
      </c>
      <c r="G73" s="356" t="n">
        <v>25.769</v>
      </c>
      <c r="H73" s="355"/>
      <c r="I73" s="356" t="n">
        <v>14.488</v>
      </c>
      <c r="J73" s="355"/>
      <c r="K73" s="356"/>
      <c r="L73" s="355"/>
      <c r="M73" s="356"/>
      <c r="N73" s="355"/>
      <c r="O73" s="356"/>
      <c r="Q73" s="355"/>
      <c r="R73" s="356" t="n">
        <v>29.0095539684554</v>
      </c>
      <c r="S73" s="357"/>
      <c r="T73" s="356"/>
      <c r="U73" s="358"/>
      <c r="V73" s="359"/>
      <c r="W73" s="358"/>
      <c r="X73" s="356"/>
      <c r="Y73" s="357"/>
      <c r="Z73" s="360"/>
      <c r="AB73" s="357"/>
      <c r="AC73" s="356"/>
      <c r="AD73" s="357"/>
      <c r="AE73" s="356"/>
      <c r="AF73" s="357"/>
      <c r="AG73" s="356"/>
      <c r="AI73" s="369"/>
      <c r="AJ73" s="370"/>
      <c r="AK73" s="1" t="n">
        <v>39083</v>
      </c>
      <c r="AL73" s="2" t="n">
        <v>3.5855</v>
      </c>
      <c r="AM73" s="2" t="n">
        <v>0.045</v>
      </c>
      <c r="AN73" s="2" t="n">
        <v>1.04</v>
      </c>
      <c r="AO73" s="2" t="n">
        <v>1.04</v>
      </c>
      <c r="AP73" s="2" t="n">
        <v>1.6</v>
      </c>
    </row>
    <row r="74" customFormat="false" ht="12.75" hidden="false" customHeight="false" outlineLevel="0" collapsed="false">
      <c r="A74" s="1" t="n">
        <v>38292</v>
      </c>
      <c r="B74" s="355" t="n">
        <v>21.556</v>
      </c>
      <c r="C74" s="356" t="n">
        <v>27.245</v>
      </c>
      <c r="D74" s="355" t="n">
        <v>25.032</v>
      </c>
      <c r="E74" s="356" t="n">
        <v>26.58</v>
      </c>
      <c r="F74" s="355" t="n">
        <v>24.094</v>
      </c>
      <c r="G74" s="356" t="n">
        <v>22.546</v>
      </c>
      <c r="H74" s="355"/>
      <c r="I74" s="356" t="n">
        <v>13.759</v>
      </c>
      <c r="J74" s="355"/>
      <c r="K74" s="356"/>
      <c r="L74" s="355"/>
      <c r="M74" s="356"/>
      <c r="N74" s="355"/>
      <c r="O74" s="356"/>
      <c r="Q74" s="355"/>
      <c r="R74" s="356" t="n">
        <v>31.0399586431202</v>
      </c>
      <c r="S74" s="357"/>
      <c r="T74" s="356"/>
      <c r="U74" s="358"/>
      <c r="V74" s="359"/>
      <c r="W74" s="358"/>
      <c r="X74" s="356"/>
      <c r="Y74" s="357"/>
      <c r="Z74" s="360"/>
      <c r="AB74" s="357"/>
      <c r="AC74" s="356"/>
      <c r="AD74" s="357"/>
      <c r="AE74" s="356"/>
      <c r="AF74" s="357"/>
      <c r="AG74" s="356"/>
      <c r="AI74" s="369"/>
      <c r="AJ74" s="370"/>
      <c r="AK74" s="1" t="n">
        <v>39114</v>
      </c>
      <c r="AL74" s="2" t="n">
        <v>3.6235</v>
      </c>
      <c r="AM74" s="2" t="n">
        <v>0.045</v>
      </c>
      <c r="AN74" s="2" t="n">
        <v>1.04</v>
      </c>
      <c r="AO74" s="2" t="n">
        <v>1.04</v>
      </c>
      <c r="AP74" s="2" t="n">
        <v>1.6</v>
      </c>
    </row>
    <row r="75" customFormat="false" ht="12.75" hidden="false" customHeight="false" outlineLevel="0" collapsed="false">
      <c r="A75" s="1" t="n">
        <v>38322</v>
      </c>
      <c r="B75" s="355" t="n">
        <v>22.157</v>
      </c>
      <c r="C75" s="356" t="n">
        <v>32.211</v>
      </c>
      <c r="D75" s="355" t="n">
        <v>30.017</v>
      </c>
      <c r="E75" s="356" t="n">
        <v>26.975</v>
      </c>
      <c r="F75" s="355" t="n">
        <v>25.079</v>
      </c>
      <c r="G75" s="356" t="n">
        <v>23.047</v>
      </c>
      <c r="H75" s="355"/>
      <c r="I75" s="356" t="n">
        <v>14.431</v>
      </c>
      <c r="J75" s="355"/>
      <c r="K75" s="356"/>
      <c r="L75" s="355"/>
      <c r="M75" s="356"/>
      <c r="N75" s="355"/>
      <c r="O75" s="356"/>
      <c r="Q75" s="355"/>
      <c r="R75" s="356" t="n">
        <v>32.5027115332502</v>
      </c>
      <c r="S75" s="357"/>
      <c r="T75" s="356"/>
      <c r="U75" s="358"/>
      <c r="V75" s="359"/>
      <c r="W75" s="358"/>
      <c r="X75" s="356"/>
      <c r="Y75" s="357"/>
      <c r="Z75" s="360"/>
      <c r="AB75" s="357"/>
      <c r="AC75" s="356"/>
      <c r="AD75" s="357"/>
      <c r="AE75" s="356"/>
      <c r="AF75" s="357"/>
      <c r="AG75" s="356"/>
      <c r="AI75" s="369"/>
      <c r="AJ75" s="370"/>
      <c r="AK75" s="1" t="n">
        <v>39142</v>
      </c>
      <c r="AL75" s="2" t="n">
        <v>3.6175</v>
      </c>
      <c r="AM75" s="2" t="n">
        <v>0.045</v>
      </c>
      <c r="AN75" s="2" t="n">
        <v>0.54</v>
      </c>
      <c r="AO75" s="2" t="n">
        <v>0.54</v>
      </c>
      <c r="AP75" s="2" t="n">
        <v>0.72</v>
      </c>
    </row>
    <row r="76" customFormat="false" ht="12.75" hidden="false" customHeight="false" outlineLevel="0" collapsed="false">
      <c r="A76" s="1" t="n">
        <v>38353</v>
      </c>
      <c r="B76" s="355" t="n">
        <v>22.658</v>
      </c>
      <c r="C76" s="356" t="n">
        <v>27.421</v>
      </c>
      <c r="D76" s="355" t="n">
        <v>28.13</v>
      </c>
      <c r="E76" s="356" t="n">
        <v>26.86</v>
      </c>
      <c r="F76" s="355" t="n">
        <v>24.93</v>
      </c>
      <c r="G76" s="356" t="n">
        <v>23.818</v>
      </c>
      <c r="H76" s="355"/>
      <c r="I76" s="356" t="n">
        <v>15.869</v>
      </c>
      <c r="J76" s="355"/>
      <c r="K76" s="356"/>
      <c r="L76" s="355"/>
      <c r="M76" s="356"/>
      <c r="N76" s="355"/>
      <c r="O76" s="356"/>
      <c r="Q76" s="355"/>
      <c r="R76" s="356" t="n">
        <v>33.3417534084685</v>
      </c>
      <c r="S76" s="357"/>
      <c r="T76" s="356"/>
      <c r="U76" s="358"/>
      <c r="V76" s="359"/>
      <c r="W76" s="358"/>
      <c r="X76" s="356"/>
      <c r="Y76" s="357"/>
      <c r="Z76" s="360"/>
      <c r="AB76" s="357"/>
      <c r="AC76" s="356"/>
      <c r="AD76" s="357"/>
      <c r="AE76" s="356"/>
      <c r="AF76" s="357"/>
      <c r="AG76" s="356"/>
      <c r="AI76" s="369"/>
      <c r="AJ76" s="370"/>
      <c r="AK76" s="1" t="n">
        <v>39173</v>
      </c>
      <c r="AL76" s="2" t="n">
        <v>3.6175</v>
      </c>
      <c r="AM76" s="2" t="n">
        <v>0.045</v>
      </c>
      <c r="AN76" s="2" t="n">
        <v>0.36</v>
      </c>
      <c r="AO76" s="2" t="n">
        <v>0.36</v>
      </c>
      <c r="AP76" s="2" t="n">
        <v>0.38</v>
      </c>
    </row>
    <row r="77" customFormat="false" ht="12.75" hidden="false" customHeight="false" outlineLevel="0" collapsed="false">
      <c r="A77" s="1" t="n">
        <v>38384</v>
      </c>
      <c r="B77" s="355" t="n">
        <v>23.113</v>
      </c>
      <c r="C77" s="356" t="n">
        <v>26.974</v>
      </c>
      <c r="D77" s="355" t="n">
        <v>27.589</v>
      </c>
      <c r="E77" s="356" t="n">
        <v>25.399</v>
      </c>
      <c r="F77" s="355" t="n">
        <v>25.579</v>
      </c>
      <c r="G77" s="356" t="n">
        <v>24.273</v>
      </c>
      <c r="H77" s="355"/>
      <c r="I77" s="356" t="n">
        <v>15.882</v>
      </c>
      <c r="J77" s="355"/>
      <c r="K77" s="356"/>
      <c r="L77" s="355"/>
      <c r="M77" s="356"/>
      <c r="N77" s="355"/>
      <c r="O77" s="356"/>
      <c r="Q77" s="355"/>
      <c r="R77" s="356" t="n">
        <v>32.2240014876912</v>
      </c>
      <c r="S77" s="357"/>
      <c r="T77" s="356"/>
      <c r="U77" s="358"/>
      <c r="V77" s="359"/>
      <c r="W77" s="358"/>
      <c r="X77" s="356"/>
      <c r="Y77" s="357"/>
      <c r="Z77" s="360"/>
      <c r="AB77" s="357"/>
      <c r="AC77" s="356"/>
      <c r="AD77" s="357"/>
      <c r="AE77" s="356"/>
      <c r="AF77" s="357"/>
      <c r="AG77" s="356"/>
      <c r="AI77" s="369"/>
      <c r="AJ77" s="370"/>
      <c r="AK77" s="1" t="n">
        <v>39203</v>
      </c>
      <c r="AL77" s="2" t="n">
        <v>3.7875</v>
      </c>
      <c r="AM77" s="2" t="n">
        <v>0.045</v>
      </c>
      <c r="AN77" s="2" t="n">
        <v>0.325</v>
      </c>
      <c r="AO77" s="2" t="n">
        <v>0.325</v>
      </c>
      <c r="AP77" s="2" t="n">
        <v>0.33</v>
      </c>
    </row>
    <row r="78" customFormat="false" ht="12.75" hidden="false" customHeight="false" outlineLevel="0" collapsed="false">
      <c r="A78" s="1" t="n">
        <v>38412</v>
      </c>
      <c r="B78" s="355" t="n">
        <v>22.743</v>
      </c>
      <c r="C78" s="356" t="n">
        <v>26.497</v>
      </c>
      <c r="D78" s="355" t="n">
        <v>25.714</v>
      </c>
      <c r="E78" s="356" t="n">
        <v>24.851</v>
      </c>
      <c r="F78" s="355" t="n">
        <v>25.415</v>
      </c>
      <c r="G78" s="356" t="n">
        <v>23.903</v>
      </c>
      <c r="H78" s="355"/>
      <c r="I78" s="356" t="n">
        <v>15.726</v>
      </c>
      <c r="J78" s="355"/>
      <c r="K78" s="356"/>
      <c r="L78" s="355"/>
      <c r="M78" s="356"/>
      <c r="N78" s="355"/>
      <c r="O78" s="356"/>
      <c r="Q78" s="355"/>
      <c r="R78" s="356" t="n">
        <v>30.797685287972</v>
      </c>
      <c r="S78" s="357"/>
      <c r="T78" s="356"/>
      <c r="U78" s="358"/>
      <c r="V78" s="359"/>
      <c r="W78" s="358"/>
      <c r="X78" s="356"/>
      <c r="Y78" s="357"/>
      <c r="Z78" s="360"/>
      <c r="AB78" s="357"/>
      <c r="AC78" s="356"/>
      <c r="AD78" s="357"/>
      <c r="AE78" s="356"/>
      <c r="AF78" s="357"/>
      <c r="AG78" s="356"/>
      <c r="AI78" s="369"/>
      <c r="AJ78" s="370"/>
      <c r="AK78" s="1" t="n">
        <v>39234</v>
      </c>
      <c r="AL78" s="2" t="n">
        <v>3.9395</v>
      </c>
      <c r="AM78" s="2" t="n">
        <v>0.045</v>
      </c>
      <c r="AN78" s="2" t="n">
        <v>0.335</v>
      </c>
      <c r="AO78" s="2" t="n">
        <v>0.335</v>
      </c>
      <c r="AP78" s="2" t="n">
        <v>0.37</v>
      </c>
    </row>
    <row r="79" customFormat="false" ht="12.75" hidden="false" customHeight="false" outlineLevel="0" collapsed="false">
      <c r="A79" s="1" t="n">
        <v>38443</v>
      </c>
      <c r="B79" s="355" t="n">
        <v>22.315</v>
      </c>
      <c r="C79" s="356" t="n">
        <v>24.603</v>
      </c>
      <c r="D79" s="355" t="n">
        <v>23.108</v>
      </c>
      <c r="E79" s="356" t="n">
        <v>24.178</v>
      </c>
      <c r="F79" s="355" t="n">
        <v>24.996</v>
      </c>
      <c r="G79" s="356" t="n">
        <v>23.475</v>
      </c>
      <c r="H79" s="355"/>
      <c r="I79" s="356" t="n">
        <v>14.887</v>
      </c>
      <c r="J79" s="355"/>
      <c r="K79" s="356"/>
      <c r="L79" s="355"/>
      <c r="M79" s="356"/>
      <c r="N79" s="355"/>
      <c r="O79" s="356"/>
      <c r="Q79" s="355"/>
      <c r="R79" s="356" t="n">
        <v>28.7167636298099</v>
      </c>
      <c r="S79" s="357"/>
      <c r="T79" s="356"/>
      <c r="U79" s="358"/>
      <c r="V79" s="359"/>
      <c r="W79" s="358"/>
      <c r="X79" s="356"/>
      <c r="Y79" s="357"/>
      <c r="Z79" s="360"/>
      <c r="AB79" s="357"/>
      <c r="AC79" s="356"/>
      <c r="AD79" s="357"/>
      <c r="AE79" s="356"/>
      <c r="AF79" s="357"/>
      <c r="AG79" s="356"/>
      <c r="AI79" s="369"/>
      <c r="AJ79" s="370"/>
      <c r="AK79" s="1" t="n">
        <v>39264</v>
      </c>
      <c r="AL79" s="2" t="n">
        <v>4.032</v>
      </c>
      <c r="AM79" s="2" t="n">
        <v>0.045</v>
      </c>
      <c r="AN79" s="2" t="n">
        <v>0.45</v>
      </c>
      <c r="AO79" s="2" t="n">
        <v>0.35</v>
      </c>
      <c r="AP79" s="2" t="n">
        <v>0.41</v>
      </c>
    </row>
    <row r="80" customFormat="false" ht="12.75" hidden="false" customHeight="false" outlineLevel="0" collapsed="false">
      <c r="A80" s="1" t="n">
        <v>38473</v>
      </c>
      <c r="B80" s="355" t="n">
        <v>21.857</v>
      </c>
      <c r="C80" s="356" t="n">
        <v>18.127</v>
      </c>
      <c r="D80" s="355" t="n">
        <v>15.401</v>
      </c>
      <c r="E80" s="356" t="n">
        <v>24.825</v>
      </c>
      <c r="F80" s="355" t="n">
        <v>24.539</v>
      </c>
      <c r="G80" s="356" t="n">
        <v>23.017</v>
      </c>
      <c r="H80" s="355"/>
      <c r="I80" s="356" t="n">
        <v>12.996</v>
      </c>
      <c r="J80" s="355"/>
      <c r="K80" s="356"/>
      <c r="L80" s="355"/>
      <c r="M80" s="356"/>
      <c r="N80" s="355"/>
      <c r="O80" s="356"/>
      <c r="Q80" s="355"/>
      <c r="R80" s="356" t="n">
        <v>28.6671487164619</v>
      </c>
      <c r="S80" s="357"/>
      <c r="T80" s="356"/>
      <c r="U80" s="358"/>
      <c r="V80" s="359"/>
      <c r="W80" s="358"/>
      <c r="X80" s="356"/>
      <c r="Y80" s="357"/>
      <c r="Z80" s="360"/>
      <c r="AB80" s="357"/>
      <c r="AC80" s="356"/>
      <c r="AD80" s="357"/>
      <c r="AE80" s="356"/>
      <c r="AF80" s="357"/>
      <c r="AG80" s="356"/>
      <c r="AI80" s="369"/>
      <c r="AJ80" s="370"/>
      <c r="AK80" s="1" t="n">
        <v>39295</v>
      </c>
      <c r="AL80" s="2" t="n">
        <v>3.917</v>
      </c>
      <c r="AM80" s="2" t="n">
        <v>0.13</v>
      </c>
      <c r="AN80" s="2" t="n">
        <v>0.45</v>
      </c>
      <c r="AO80" s="2" t="n">
        <v>0.35</v>
      </c>
      <c r="AP80" s="2" t="n">
        <v>0.41</v>
      </c>
    </row>
    <row r="81" customFormat="false" ht="12.75" hidden="false" customHeight="false" outlineLevel="0" collapsed="false">
      <c r="A81" s="1" t="n">
        <v>38504</v>
      </c>
      <c r="B81" s="355" t="n">
        <v>23.087</v>
      </c>
      <c r="C81" s="356" t="n">
        <v>20.971</v>
      </c>
      <c r="D81" s="355" t="n">
        <v>17.814</v>
      </c>
      <c r="E81" s="356" t="n">
        <v>26.375</v>
      </c>
      <c r="F81" s="355" t="n">
        <v>25.695</v>
      </c>
      <c r="G81" s="356" t="n">
        <v>25.157</v>
      </c>
      <c r="H81" s="355"/>
      <c r="I81" s="356" t="n">
        <v>11.498</v>
      </c>
      <c r="J81" s="355"/>
      <c r="K81" s="356"/>
      <c r="L81" s="355"/>
      <c r="M81" s="356"/>
      <c r="N81" s="355"/>
      <c r="O81" s="356"/>
      <c r="Q81" s="355"/>
      <c r="R81" s="356" t="n">
        <v>29.0327084698864</v>
      </c>
      <c r="S81" s="357"/>
      <c r="T81" s="356"/>
      <c r="U81" s="358"/>
      <c r="V81" s="359"/>
      <c r="W81" s="358"/>
      <c r="X81" s="356"/>
      <c r="Y81" s="357"/>
      <c r="Z81" s="360"/>
      <c r="AB81" s="357"/>
      <c r="AC81" s="356"/>
      <c r="AD81" s="357"/>
      <c r="AE81" s="356"/>
      <c r="AF81" s="357"/>
      <c r="AG81" s="356"/>
      <c r="AI81" s="369"/>
      <c r="AJ81" s="370"/>
      <c r="AK81" s="1" t="n">
        <v>39326</v>
      </c>
      <c r="AL81" s="2" t="n">
        <v>3.77</v>
      </c>
      <c r="AM81" s="2" t="n">
        <v>0.13</v>
      </c>
      <c r="AN81" s="2" t="n">
        <v>0.415</v>
      </c>
      <c r="AO81" s="2" t="n">
        <v>0.315</v>
      </c>
      <c r="AP81" s="2" t="n">
        <v>0.36</v>
      </c>
    </row>
    <row r="82" customFormat="false" ht="12.75" hidden="false" customHeight="false" outlineLevel="0" collapsed="false">
      <c r="A82" s="1" t="n">
        <v>38534</v>
      </c>
      <c r="B82" s="355" t="n">
        <v>25.62</v>
      </c>
      <c r="C82" s="356" t="n">
        <v>34.718</v>
      </c>
      <c r="D82" s="355" t="n">
        <v>33.595</v>
      </c>
      <c r="E82" s="356" t="n">
        <v>25.904</v>
      </c>
      <c r="F82" s="355" t="n">
        <v>26.864</v>
      </c>
      <c r="G82" s="356" t="n">
        <v>28.22</v>
      </c>
      <c r="H82" s="355"/>
      <c r="I82" s="356" t="n">
        <v>12.1</v>
      </c>
      <c r="J82" s="355"/>
      <c r="K82" s="356"/>
      <c r="L82" s="355"/>
      <c r="M82" s="356"/>
      <c r="N82" s="355"/>
      <c r="O82" s="356"/>
      <c r="Q82" s="355"/>
      <c r="R82" s="356" t="n">
        <v>29.4671985136222</v>
      </c>
      <c r="S82" s="357"/>
      <c r="T82" s="356"/>
      <c r="U82" s="358"/>
      <c r="V82" s="359"/>
      <c r="W82" s="358"/>
      <c r="X82" s="356"/>
      <c r="Y82" s="357"/>
      <c r="Z82" s="360"/>
      <c r="AB82" s="357"/>
      <c r="AC82" s="356"/>
      <c r="AD82" s="357"/>
      <c r="AE82" s="356"/>
      <c r="AF82" s="357"/>
      <c r="AG82" s="356"/>
      <c r="AI82" s="369"/>
      <c r="AJ82" s="370"/>
      <c r="AK82" s="1" t="n">
        <v>39356</v>
      </c>
      <c r="AL82" s="2" t="n">
        <v>3.605</v>
      </c>
      <c r="AM82" s="2" t="n">
        <v>0.13</v>
      </c>
      <c r="AN82" s="2" t="n">
        <v>0.46</v>
      </c>
      <c r="AO82" s="2" t="n">
        <v>0.36</v>
      </c>
      <c r="AP82" s="2" t="n">
        <v>0.4</v>
      </c>
    </row>
    <row r="83" customFormat="false" ht="12.75" hidden="false" customHeight="false" outlineLevel="0" collapsed="false">
      <c r="A83" s="1" t="n">
        <v>38565</v>
      </c>
      <c r="B83" s="355" t="n">
        <v>29.597</v>
      </c>
      <c r="C83" s="356" t="n">
        <v>36.806</v>
      </c>
      <c r="D83" s="355" t="n">
        <v>35.367</v>
      </c>
      <c r="E83" s="356" t="n">
        <v>27.491</v>
      </c>
      <c r="F83" s="355" t="n">
        <v>30.878</v>
      </c>
      <c r="G83" s="356" t="n">
        <v>32.917</v>
      </c>
      <c r="H83" s="355"/>
      <c r="I83" s="356" t="n">
        <v>16.352</v>
      </c>
      <c r="J83" s="355"/>
      <c r="K83" s="356"/>
      <c r="L83" s="355"/>
      <c r="M83" s="356"/>
      <c r="N83" s="355"/>
      <c r="O83" s="356"/>
      <c r="Q83" s="355"/>
      <c r="R83" s="356" t="n">
        <v>29.8354168522473</v>
      </c>
      <c r="S83" s="357"/>
      <c r="T83" s="356"/>
      <c r="U83" s="358"/>
      <c r="V83" s="359"/>
      <c r="W83" s="358"/>
      <c r="X83" s="356"/>
      <c r="Y83" s="357"/>
      <c r="Z83" s="360"/>
      <c r="AB83" s="357"/>
      <c r="AC83" s="356"/>
      <c r="AD83" s="357"/>
      <c r="AE83" s="356"/>
      <c r="AF83" s="357"/>
      <c r="AG83" s="356"/>
      <c r="AI83" s="369"/>
      <c r="AJ83" s="370"/>
      <c r="AK83" s="1" t="n">
        <v>39387</v>
      </c>
      <c r="AL83" s="2" t="n">
        <v>3.6</v>
      </c>
      <c r="AM83" s="2" t="n">
        <v>0.13</v>
      </c>
      <c r="AN83" s="2" t="n">
        <v>0.56</v>
      </c>
      <c r="AO83" s="2" t="n">
        <v>0.46</v>
      </c>
      <c r="AP83" s="2" t="n">
        <v>0.73</v>
      </c>
    </row>
    <row r="84" customFormat="false" ht="12.75" hidden="false" customHeight="false" outlineLevel="0" collapsed="false">
      <c r="A84" s="1" t="n">
        <v>38596</v>
      </c>
      <c r="B84" s="355" t="n">
        <v>27.696</v>
      </c>
      <c r="C84" s="356" t="n">
        <v>32.378</v>
      </c>
      <c r="D84" s="355" t="n">
        <v>30.968</v>
      </c>
      <c r="E84" s="356" t="n">
        <v>26.585</v>
      </c>
      <c r="F84" s="355" t="n">
        <v>29.08</v>
      </c>
      <c r="G84" s="356" t="n">
        <v>30.296</v>
      </c>
      <c r="H84" s="355"/>
      <c r="I84" s="356" t="n">
        <v>15.072</v>
      </c>
      <c r="J84" s="355"/>
      <c r="K84" s="356"/>
      <c r="L84" s="355"/>
      <c r="M84" s="356"/>
      <c r="N84" s="355"/>
      <c r="O84" s="356"/>
      <c r="Q84" s="355"/>
      <c r="R84" s="356" t="n">
        <v>29.7785647731954</v>
      </c>
      <c r="S84" s="357"/>
      <c r="T84" s="356"/>
      <c r="U84" s="358"/>
      <c r="V84" s="359"/>
      <c r="W84" s="358"/>
      <c r="X84" s="356"/>
      <c r="Y84" s="357"/>
      <c r="Z84" s="360"/>
      <c r="AB84" s="357"/>
      <c r="AC84" s="356"/>
      <c r="AD84" s="357"/>
      <c r="AE84" s="356"/>
      <c r="AF84" s="357"/>
      <c r="AG84" s="356"/>
      <c r="AI84" s="369"/>
      <c r="AJ84" s="370"/>
      <c r="AK84" s="1" t="n">
        <v>39417</v>
      </c>
      <c r="AL84" s="2" t="n">
        <v>3.638</v>
      </c>
      <c r="AM84" s="2" t="n">
        <v>0.13</v>
      </c>
      <c r="AN84" s="2" t="n">
        <v>0.77</v>
      </c>
      <c r="AO84" s="2" t="n">
        <v>0.77</v>
      </c>
      <c r="AP84" s="2" t="n">
        <v>0.98</v>
      </c>
    </row>
    <row r="85" customFormat="false" ht="12.75" hidden="false" customHeight="false" outlineLevel="0" collapsed="false">
      <c r="A85" s="1" t="n">
        <v>38626</v>
      </c>
      <c r="B85" s="355" t="n">
        <v>24.667</v>
      </c>
      <c r="C85" s="356" t="n">
        <v>29.322</v>
      </c>
      <c r="D85" s="355" t="n">
        <v>27.225</v>
      </c>
      <c r="E85" s="356" t="n">
        <v>26.161</v>
      </c>
      <c r="F85" s="355" t="n">
        <v>26.991</v>
      </c>
      <c r="G85" s="356" t="n">
        <v>25.917</v>
      </c>
      <c r="H85" s="355"/>
      <c r="I85" s="356" t="n">
        <v>13.997</v>
      </c>
      <c r="J85" s="355"/>
      <c r="K85" s="356"/>
      <c r="L85" s="355"/>
      <c r="M85" s="356"/>
      <c r="N85" s="355"/>
      <c r="O85" s="356"/>
      <c r="Q85" s="355"/>
      <c r="R85" s="356" t="n">
        <v>29.7804905208754</v>
      </c>
      <c r="S85" s="357"/>
      <c r="T85" s="356"/>
      <c r="U85" s="358"/>
      <c r="V85" s="359"/>
      <c r="W85" s="358"/>
      <c r="X85" s="356"/>
      <c r="Y85" s="357"/>
      <c r="Z85" s="360"/>
      <c r="AB85" s="357"/>
      <c r="AC85" s="356"/>
      <c r="AD85" s="357"/>
      <c r="AE85" s="356"/>
      <c r="AF85" s="357"/>
      <c r="AG85" s="356"/>
      <c r="AI85" s="369"/>
      <c r="AJ85" s="370"/>
      <c r="AK85" s="1" t="n">
        <v>39448</v>
      </c>
      <c r="AL85" s="2" t="n">
        <v>3.683</v>
      </c>
      <c r="AM85" s="2" t="n">
        <v>0.045</v>
      </c>
      <c r="AN85" s="2" t="n">
        <v>1.04</v>
      </c>
      <c r="AO85" s="2" t="n">
        <v>1.04</v>
      </c>
      <c r="AP85" s="2" t="n">
        <v>1.6</v>
      </c>
    </row>
    <row r="86" customFormat="false" ht="12.75" hidden="false" customHeight="false" outlineLevel="0" collapsed="false">
      <c r="A86" s="1" t="n">
        <v>38657</v>
      </c>
      <c r="B86" s="355" t="n">
        <v>21.909</v>
      </c>
      <c r="C86" s="356" t="n">
        <v>27.589</v>
      </c>
      <c r="D86" s="355" t="n">
        <v>25.473</v>
      </c>
      <c r="E86" s="356" t="n">
        <v>26.724</v>
      </c>
      <c r="F86" s="355" t="n">
        <v>24.43</v>
      </c>
      <c r="G86" s="356" t="n">
        <v>22.979</v>
      </c>
      <c r="H86" s="355"/>
      <c r="I86" s="356" t="n">
        <v>14.194</v>
      </c>
      <c r="J86" s="355"/>
      <c r="K86" s="356"/>
      <c r="L86" s="355"/>
      <c r="M86" s="356"/>
      <c r="N86" s="355"/>
      <c r="O86" s="356"/>
      <c r="Q86" s="355"/>
      <c r="R86" s="356" t="n">
        <v>31.8620049479689</v>
      </c>
      <c r="S86" s="357"/>
      <c r="T86" s="356"/>
      <c r="U86" s="358"/>
      <c r="V86" s="359"/>
      <c r="W86" s="358"/>
      <c r="X86" s="356"/>
      <c r="Y86" s="357"/>
      <c r="Z86" s="360"/>
      <c r="AB86" s="357"/>
      <c r="AC86" s="356"/>
      <c r="AD86" s="357"/>
      <c r="AE86" s="356"/>
      <c r="AF86" s="357"/>
      <c r="AG86" s="356"/>
      <c r="AI86" s="369"/>
      <c r="AJ86" s="370"/>
      <c r="AK86" s="1" t="n">
        <v>39479</v>
      </c>
      <c r="AL86" s="2" t="n">
        <v>3.721</v>
      </c>
      <c r="AM86" s="2" t="n">
        <v>0.045</v>
      </c>
      <c r="AN86" s="2" t="n">
        <v>1.04</v>
      </c>
      <c r="AO86" s="2" t="n">
        <v>1.04</v>
      </c>
      <c r="AP86" s="2" t="n">
        <v>1.6</v>
      </c>
    </row>
    <row r="87" customFormat="false" ht="12.75" hidden="false" customHeight="false" outlineLevel="0" collapsed="false">
      <c r="A87" s="1" t="n">
        <v>38687</v>
      </c>
      <c r="B87" s="355" t="n">
        <v>22.46</v>
      </c>
      <c r="C87" s="356" t="n">
        <v>32.154</v>
      </c>
      <c r="D87" s="355" t="n">
        <v>30.043</v>
      </c>
      <c r="E87" s="356" t="n">
        <v>27.077</v>
      </c>
      <c r="F87" s="355" t="n">
        <v>25.333</v>
      </c>
      <c r="G87" s="356" t="n">
        <v>23.44</v>
      </c>
      <c r="H87" s="355"/>
      <c r="I87" s="356" t="n">
        <v>14.841</v>
      </c>
      <c r="J87" s="355"/>
      <c r="K87" s="356"/>
      <c r="L87" s="355"/>
      <c r="M87" s="356"/>
      <c r="N87" s="355"/>
      <c r="O87" s="356"/>
      <c r="Q87" s="355"/>
      <c r="R87" s="356" t="n">
        <v>33.335219751916</v>
      </c>
      <c r="S87" s="357"/>
      <c r="T87" s="356"/>
      <c r="U87" s="358"/>
      <c r="V87" s="359"/>
      <c r="W87" s="358"/>
      <c r="X87" s="356"/>
      <c r="Y87" s="357"/>
      <c r="Z87" s="360"/>
      <c r="AB87" s="357"/>
      <c r="AC87" s="356"/>
      <c r="AD87" s="357"/>
      <c r="AE87" s="356"/>
      <c r="AF87" s="357"/>
      <c r="AG87" s="356"/>
      <c r="AI87" s="369"/>
      <c r="AJ87" s="370"/>
      <c r="AK87" s="1" t="n">
        <v>39508</v>
      </c>
      <c r="AL87" s="2" t="n">
        <v>3.715</v>
      </c>
      <c r="AM87" s="2" t="n">
        <v>0.045</v>
      </c>
      <c r="AN87" s="2" t="n">
        <v>0.54</v>
      </c>
      <c r="AO87" s="2" t="n">
        <v>0.54</v>
      </c>
      <c r="AP87" s="2" t="n">
        <v>0.72</v>
      </c>
    </row>
    <row r="88" customFormat="false" ht="12.75" hidden="false" customHeight="false" outlineLevel="0" collapsed="false">
      <c r="A88" s="1" t="n">
        <v>38718</v>
      </c>
      <c r="B88" s="355" t="n">
        <v>22.87</v>
      </c>
      <c r="C88" s="356" t="n">
        <v>27.661</v>
      </c>
      <c r="D88" s="355" t="n">
        <v>28.313</v>
      </c>
      <c r="E88" s="356" t="n">
        <v>26.967</v>
      </c>
      <c r="F88" s="355" t="n">
        <v>25.175</v>
      </c>
      <c r="G88" s="356" t="n">
        <v>24.08</v>
      </c>
      <c r="H88" s="355"/>
      <c r="I88" s="356" t="n">
        <v>16.009</v>
      </c>
      <c r="J88" s="355"/>
      <c r="K88" s="356"/>
      <c r="L88" s="355"/>
      <c r="M88" s="356"/>
      <c r="N88" s="355"/>
      <c r="O88" s="356"/>
      <c r="Q88" s="355"/>
      <c r="R88" s="356" t="n">
        <v>28.9497150292726</v>
      </c>
      <c r="S88" s="357"/>
      <c r="T88" s="356"/>
      <c r="U88" s="358"/>
      <c r="V88" s="359"/>
      <c r="W88" s="358"/>
      <c r="X88" s="356"/>
      <c r="Y88" s="357"/>
      <c r="Z88" s="360"/>
      <c r="AB88" s="357"/>
      <c r="AC88" s="356"/>
      <c r="AD88" s="357"/>
      <c r="AE88" s="356"/>
      <c r="AF88" s="357"/>
      <c r="AG88" s="356"/>
      <c r="AI88" s="369"/>
      <c r="AJ88" s="370"/>
      <c r="AK88" s="1" t="n">
        <v>39539</v>
      </c>
      <c r="AL88" s="2" t="n">
        <v>3.715</v>
      </c>
      <c r="AM88" s="2" t="n">
        <v>0.045</v>
      </c>
      <c r="AN88" s="2" t="n">
        <v>0.36</v>
      </c>
      <c r="AO88" s="2" t="n">
        <v>0.36</v>
      </c>
      <c r="AP88" s="2" t="n">
        <v>0.38</v>
      </c>
    </row>
    <row r="89" customFormat="false" ht="12.75" hidden="false" customHeight="false" outlineLevel="0" collapsed="false">
      <c r="A89" s="1" t="n">
        <v>38749</v>
      </c>
      <c r="B89" s="355" t="n">
        <v>23.357</v>
      </c>
      <c r="C89" s="356" t="n">
        <v>27.309</v>
      </c>
      <c r="D89" s="355" t="n">
        <v>27.827</v>
      </c>
      <c r="E89" s="356" t="n">
        <v>25.693</v>
      </c>
      <c r="F89" s="355" t="n">
        <v>25.815</v>
      </c>
      <c r="G89" s="356" t="n">
        <v>24.567</v>
      </c>
      <c r="H89" s="355"/>
      <c r="I89" s="356" t="n">
        <v>16.012</v>
      </c>
      <c r="J89" s="355"/>
      <c r="K89" s="356"/>
      <c r="L89" s="355"/>
      <c r="M89" s="356"/>
      <c r="N89" s="355"/>
      <c r="O89" s="356"/>
      <c r="Q89" s="355"/>
      <c r="R89" s="356" t="n">
        <v>28.0213845015552</v>
      </c>
      <c r="S89" s="357"/>
      <c r="T89" s="356"/>
      <c r="U89" s="358"/>
      <c r="V89" s="359"/>
      <c r="W89" s="358"/>
      <c r="X89" s="356"/>
      <c r="Y89" s="357"/>
      <c r="Z89" s="360"/>
      <c r="AB89" s="357"/>
      <c r="AC89" s="356"/>
      <c r="AD89" s="357"/>
      <c r="AE89" s="356"/>
      <c r="AF89" s="357"/>
      <c r="AG89" s="356"/>
      <c r="AI89" s="369"/>
      <c r="AJ89" s="370"/>
      <c r="AK89" s="1" t="n">
        <v>39569</v>
      </c>
      <c r="AL89" s="2" t="n">
        <v>3.885</v>
      </c>
      <c r="AM89" s="2" t="n">
        <v>0.045</v>
      </c>
      <c r="AN89" s="2" t="n">
        <v>0.325</v>
      </c>
      <c r="AO89" s="2" t="n">
        <v>0.325</v>
      </c>
      <c r="AP89" s="2" t="n">
        <v>0.33</v>
      </c>
    </row>
    <row r="90" customFormat="false" ht="12.75" hidden="false" customHeight="false" outlineLevel="0" collapsed="false">
      <c r="A90" s="1" t="n">
        <v>38777</v>
      </c>
      <c r="B90" s="355" t="n">
        <v>23.033</v>
      </c>
      <c r="C90" s="356" t="n">
        <v>26.913</v>
      </c>
      <c r="D90" s="355" t="n">
        <v>26.133</v>
      </c>
      <c r="E90" s="356" t="n">
        <v>25.211</v>
      </c>
      <c r="F90" s="355" t="n">
        <v>25.676</v>
      </c>
      <c r="G90" s="356" t="n">
        <v>24.243</v>
      </c>
      <c r="H90" s="355"/>
      <c r="I90" s="356" t="n">
        <v>15.866</v>
      </c>
      <c r="J90" s="355"/>
      <c r="K90" s="356"/>
      <c r="L90" s="355"/>
      <c r="M90" s="356"/>
      <c r="N90" s="355"/>
      <c r="O90" s="356"/>
      <c r="Q90" s="355"/>
      <c r="R90" s="356" t="n">
        <v>26.8294734165715</v>
      </c>
      <c r="S90" s="357"/>
      <c r="T90" s="356"/>
      <c r="U90" s="358"/>
      <c r="V90" s="359"/>
      <c r="W90" s="358"/>
      <c r="X90" s="356"/>
      <c r="Y90" s="357"/>
      <c r="Z90" s="360"/>
      <c r="AB90" s="357"/>
      <c r="AC90" s="356"/>
      <c r="AD90" s="357"/>
      <c r="AE90" s="356"/>
      <c r="AF90" s="357"/>
      <c r="AG90" s="356"/>
      <c r="AI90" s="369"/>
      <c r="AJ90" s="370"/>
      <c r="AK90" s="1" t="n">
        <v>39600</v>
      </c>
      <c r="AL90" s="2" t="n">
        <v>4.037</v>
      </c>
      <c r="AM90" s="2" t="n">
        <v>0.045</v>
      </c>
      <c r="AN90" s="2" t="n">
        <v>0.335</v>
      </c>
      <c r="AO90" s="2" t="n">
        <v>0.335</v>
      </c>
      <c r="AP90" s="2" t="n">
        <v>0.37</v>
      </c>
    </row>
    <row r="91" customFormat="false" ht="12.75" hidden="false" customHeight="false" outlineLevel="0" collapsed="false">
      <c r="A91" s="1" t="n">
        <v>38808</v>
      </c>
      <c r="B91" s="355" t="n">
        <v>22.363</v>
      </c>
      <c r="C91" s="356" t="n">
        <v>25.03</v>
      </c>
      <c r="D91" s="355" t="n">
        <v>23.641</v>
      </c>
      <c r="E91" s="356" t="n">
        <v>24.367</v>
      </c>
      <c r="F91" s="355" t="n">
        <v>25.066</v>
      </c>
      <c r="G91" s="356" t="n">
        <v>23.573</v>
      </c>
      <c r="H91" s="355"/>
      <c r="I91" s="356" t="n">
        <v>14.835</v>
      </c>
      <c r="J91" s="355"/>
      <c r="K91" s="356"/>
      <c r="L91" s="355"/>
      <c r="M91" s="356"/>
      <c r="N91" s="355"/>
      <c r="O91" s="356"/>
      <c r="Q91" s="355"/>
      <c r="R91" s="356" t="n">
        <v>25.0402040426072</v>
      </c>
      <c r="S91" s="357"/>
      <c r="T91" s="356"/>
      <c r="U91" s="358"/>
      <c r="V91" s="359"/>
      <c r="W91" s="358"/>
      <c r="X91" s="356"/>
      <c r="Y91" s="357"/>
      <c r="Z91" s="360"/>
      <c r="AB91" s="357"/>
      <c r="AC91" s="356"/>
      <c r="AD91" s="357"/>
      <c r="AE91" s="356"/>
      <c r="AF91" s="357"/>
      <c r="AG91" s="356"/>
      <c r="AI91" s="369"/>
      <c r="AJ91" s="370"/>
      <c r="AK91" s="1" t="n">
        <v>39630</v>
      </c>
      <c r="AL91" s="2" t="n">
        <v>4.132</v>
      </c>
      <c r="AM91" s="2" t="n">
        <v>0.045</v>
      </c>
      <c r="AN91" s="2" t="n">
        <v>0.45</v>
      </c>
      <c r="AO91" s="2" t="n">
        <v>0.35</v>
      </c>
      <c r="AP91" s="2" t="n">
        <v>0.41</v>
      </c>
    </row>
    <row r="92" customFormat="false" ht="12.75" hidden="false" customHeight="false" outlineLevel="0" collapsed="false">
      <c r="A92" s="1" t="n">
        <v>38838</v>
      </c>
      <c r="B92" s="355" t="n">
        <v>22.408</v>
      </c>
      <c r="C92" s="356" t="n">
        <v>19.612</v>
      </c>
      <c r="D92" s="355" t="n">
        <v>17.056</v>
      </c>
      <c r="E92" s="356" t="n">
        <v>25.316</v>
      </c>
      <c r="F92" s="355" t="n">
        <v>25.039</v>
      </c>
      <c r="G92" s="356" t="n">
        <v>23.618</v>
      </c>
      <c r="H92" s="355"/>
      <c r="I92" s="356" t="n">
        <v>13.386</v>
      </c>
      <c r="J92" s="355"/>
      <c r="K92" s="356"/>
      <c r="L92" s="355"/>
      <c r="M92" s="356"/>
      <c r="N92" s="355"/>
      <c r="O92" s="356"/>
      <c r="Q92" s="355"/>
      <c r="R92" s="356" t="n">
        <v>25.010850385653</v>
      </c>
      <c r="S92" s="357"/>
      <c r="T92" s="356"/>
      <c r="U92" s="358"/>
      <c r="V92" s="359"/>
      <c r="W92" s="358"/>
      <c r="X92" s="356"/>
      <c r="Y92" s="357"/>
      <c r="Z92" s="360"/>
      <c r="AB92" s="357"/>
      <c r="AC92" s="356"/>
      <c r="AD92" s="357"/>
      <c r="AE92" s="356"/>
      <c r="AF92" s="357"/>
      <c r="AG92" s="356"/>
      <c r="AI92" s="369"/>
      <c r="AJ92" s="370"/>
      <c r="AK92" s="1" t="n">
        <v>39661</v>
      </c>
      <c r="AL92" s="2" t="n">
        <v>4.017</v>
      </c>
      <c r="AM92" s="2" t="n">
        <v>0.13</v>
      </c>
      <c r="AN92" s="2" t="n">
        <v>0.45</v>
      </c>
      <c r="AO92" s="2" t="n">
        <v>0.35</v>
      </c>
      <c r="AP92" s="2" t="n">
        <v>0.41</v>
      </c>
    </row>
    <row r="93" customFormat="false" ht="12.75" hidden="false" customHeight="false" outlineLevel="0" collapsed="false">
      <c r="A93" s="1" t="n">
        <v>38869</v>
      </c>
      <c r="B93" s="355" t="n">
        <v>23.381</v>
      </c>
      <c r="C93" s="356" t="n">
        <v>21.913</v>
      </c>
      <c r="D93" s="355" t="n">
        <v>18.933</v>
      </c>
      <c r="E93" s="356" t="n">
        <v>26.603</v>
      </c>
      <c r="F93" s="355" t="n">
        <v>25.959</v>
      </c>
      <c r="G93" s="356" t="n">
        <v>25.361</v>
      </c>
      <c r="H93" s="355"/>
      <c r="I93" s="356" t="n">
        <v>11.638</v>
      </c>
      <c r="J93" s="355"/>
      <c r="K93" s="356"/>
      <c r="L93" s="355"/>
      <c r="M93" s="356"/>
      <c r="N93" s="355"/>
      <c r="O93" s="356"/>
      <c r="Q93" s="355"/>
      <c r="R93" s="356" t="n">
        <v>25.334701027887</v>
      </c>
      <c r="S93" s="357"/>
      <c r="T93" s="356"/>
      <c r="U93" s="358"/>
      <c r="V93" s="359"/>
      <c r="W93" s="358"/>
      <c r="X93" s="356"/>
      <c r="Y93" s="357"/>
      <c r="Z93" s="360"/>
      <c r="AB93" s="357"/>
      <c r="AC93" s="356"/>
      <c r="AD93" s="357"/>
      <c r="AE93" s="356"/>
      <c r="AF93" s="357"/>
      <c r="AG93" s="356"/>
      <c r="AI93" s="369"/>
      <c r="AJ93" s="370"/>
      <c r="AK93" s="1" t="n">
        <v>39692</v>
      </c>
      <c r="AL93" s="2" t="n">
        <v>3.87</v>
      </c>
      <c r="AM93" s="2" t="n">
        <v>0.13</v>
      </c>
      <c r="AN93" s="2" t="n">
        <v>0.415</v>
      </c>
      <c r="AO93" s="2" t="n">
        <v>0.315</v>
      </c>
      <c r="AP93" s="2" t="n">
        <v>0.36</v>
      </c>
    </row>
    <row r="94" customFormat="false" ht="12.75" hidden="false" customHeight="false" outlineLevel="0" collapsed="false">
      <c r="A94" s="1" t="n">
        <v>38899</v>
      </c>
      <c r="B94" s="355" t="n">
        <v>25.773</v>
      </c>
      <c r="C94" s="356" t="n">
        <v>34.388</v>
      </c>
      <c r="D94" s="355" t="n">
        <v>33.279</v>
      </c>
      <c r="E94" s="356" t="n">
        <v>26.114</v>
      </c>
      <c r="F94" s="355" t="n">
        <v>27.114</v>
      </c>
      <c r="G94" s="356" t="n">
        <v>28.203</v>
      </c>
      <c r="H94" s="355"/>
      <c r="I94" s="356" t="n">
        <v>12.24</v>
      </c>
      <c r="J94" s="355"/>
      <c r="K94" s="356"/>
      <c r="L94" s="355"/>
      <c r="M94" s="356"/>
      <c r="N94" s="355"/>
      <c r="O94" s="356"/>
      <c r="Q94" s="355"/>
      <c r="R94" s="356" t="n">
        <v>25.7162197305478</v>
      </c>
      <c r="S94" s="357"/>
      <c r="T94" s="356"/>
      <c r="U94" s="358"/>
      <c r="V94" s="359"/>
      <c r="W94" s="358"/>
      <c r="X94" s="356"/>
      <c r="Y94" s="357"/>
      <c r="Z94" s="360"/>
      <c r="AB94" s="357"/>
      <c r="AC94" s="356"/>
      <c r="AD94" s="357"/>
      <c r="AE94" s="356"/>
      <c r="AF94" s="357"/>
      <c r="AG94" s="356"/>
      <c r="AI94" s="369"/>
      <c r="AJ94" s="370"/>
      <c r="AK94" s="1" t="n">
        <v>39722</v>
      </c>
      <c r="AL94" s="2" t="n">
        <v>3.705</v>
      </c>
      <c r="AM94" s="2" t="n">
        <v>0.13</v>
      </c>
      <c r="AN94" s="2" t="n">
        <v>0.46</v>
      </c>
      <c r="AO94" s="2" t="n">
        <v>0.36</v>
      </c>
      <c r="AP94" s="2" t="n">
        <v>0.4</v>
      </c>
    </row>
    <row r="95" customFormat="false" ht="12.75" hidden="false" customHeight="false" outlineLevel="0" collapsed="false">
      <c r="A95" s="1" t="n">
        <v>38930</v>
      </c>
      <c r="B95" s="355" t="n">
        <v>29.441</v>
      </c>
      <c r="C95" s="356" t="n">
        <v>36.353</v>
      </c>
      <c r="D95" s="355" t="n">
        <v>34.902</v>
      </c>
      <c r="E95" s="356" t="n">
        <v>27.615</v>
      </c>
      <c r="F95" s="355" t="n">
        <v>30.818</v>
      </c>
      <c r="G95" s="356" t="n">
        <v>32.481</v>
      </c>
      <c r="H95" s="355"/>
      <c r="I95" s="356" t="n">
        <v>16.492</v>
      </c>
      <c r="J95" s="355"/>
      <c r="K95" s="356"/>
      <c r="L95" s="355"/>
      <c r="M95" s="356"/>
      <c r="N95" s="355"/>
      <c r="O95" s="356"/>
      <c r="Q95" s="355"/>
      <c r="R95" s="356" t="n">
        <v>26.0414622382041</v>
      </c>
      <c r="S95" s="357"/>
      <c r="T95" s="356"/>
      <c r="U95" s="358"/>
      <c r="V95" s="359"/>
      <c r="W95" s="358"/>
      <c r="X95" s="356"/>
      <c r="Y95" s="357"/>
      <c r="Z95" s="360"/>
      <c r="AB95" s="357"/>
      <c r="AC95" s="356"/>
      <c r="AD95" s="357"/>
      <c r="AE95" s="356"/>
      <c r="AF95" s="357"/>
      <c r="AG95" s="356"/>
      <c r="AI95" s="369"/>
      <c r="AJ95" s="370"/>
      <c r="AK95" s="1" t="n">
        <v>39753</v>
      </c>
      <c r="AL95" s="2" t="n">
        <v>3.7</v>
      </c>
      <c r="AM95" s="2" t="n">
        <v>0.13</v>
      </c>
      <c r="AN95" s="2" t="n">
        <v>0.56</v>
      </c>
      <c r="AO95" s="2" t="n">
        <v>0.46</v>
      </c>
      <c r="AP95" s="2" t="n">
        <v>0.73</v>
      </c>
    </row>
    <row r="96" customFormat="false" ht="12.75" hidden="false" customHeight="false" outlineLevel="0" collapsed="false">
      <c r="A96" s="1" t="n">
        <v>38961</v>
      </c>
      <c r="B96" s="355" t="n">
        <v>27.613</v>
      </c>
      <c r="C96" s="356" t="n">
        <v>32.302</v>
      </c>
      <c r="D96" s="355" t="n">
        <v>30.885</v>
      </c>
      <c r="E96" s="356" t="n">
        <v>26.771</v>
      </c>
      <c r="F96" s="355" t="n">
        <v>29.068</v>
      </c>
      <c r="G96" s="356" t="n">
        <v>30.043</v>
      </c>
      <c r="H96" s="355"/>
      <c r="I96" s="356" t="n">
        <v>15.19</v>
      </c>
      <c r="J96" s="355"/>
      <c r="K96" s="356"/>
      <c r="L96" s="355"/>
      <c r="M96" s="356"/>
      <c r="N96" s="355"/>
      <c r="O96" s="356"/>
      <c r="Q96" s="355"/>
      <c r="R96" s="356" t="n">
        <v>26.0061624268245</v>
      </c>
      <c r="S96" s="357"/>
      <c r="T96" s="356"/>
      <c r="U96" s="358"/>
      <c r="V96" s="359"/>
      <c r="W96" s="358"/>
      <c r="X96" s="356"/>
      <c r="Y96" s="357"/>
      <c r="Z96" s="360"/>
      <c r="AB96" s="357"/>
      <c r="AC96" s="356"/>
      <c r="AD96" s="357"/>
      <c r="AE96" s="356"/>
      <c r="AF96" s="357"/>
      <c r="AG96" s="356"/>
      <c r="AI96" s="369"/>
      <c r="AJ96" s="370"/>
      <c r="AK96" s="1" t="n">
        <v>39783</v>
      </c>
      <c r="AL96" s="2" t="n">
        <v>3.738</v>
      </c>
      <c r="AM96" s="2" t="n">
        <v>0.13</v>
      </c>
      <c r="AN96" s="2" t="n">
        <v>0.77</v>
      </c>
      <c r="AO96" s="2" t="n">
        <v>0.77</v>
      </c>
      <c r="AP96" s="2" t="n">
        <v>0.98</v>
      </c>
    </row>
    <row r="97" customFormat="false" ht="12.75" hidden="false" customHeight="false" outlineLevel="0" collapsed="false">
      <c r="A97" s="1" t="n">
        <v>38991</v>
      </c>
      <c r="B97" s="355" t="n">
        <v>24.763</v>
      </c>
      <c r="C97" s="356" t="n">
        <v>29.544</v>
      </c>
      <c r="D97" s="355" t="n">
        <v>27.469</v>
      </c>
      <c r="E97" s="356" t="n">
        <v>26.396</v>
      </c>
      <c r="F97" s="355" t="n">
        <v>27.086</v>
      </c>
      <c r="G97" s="356" t="n">
        <v>26.043</v>
      </c>
      <c r="H97" s="355"/>
      <c r="I97" s="356" t="n">
        <v>14.016</v>
      </c>
      <c r="J97" s="355"/>
      <c r="K97" s="356"/>
      <c r="L97" s="355"/>
      <c r="M97" s="356"/>
      <c r="N97" s="355"/>
      <c r="O97" s="356"/>
      <c r="Q97" s="355"/>
      <c r="R97" s="356" t="n">
        <v>26.0200116240488</v>
      </c>
      <c r="S97" s="357"/>
      <c r="T97" s="356"/>
      <c r="U97" s="358"/>
      <c r="V97" s="359"/>
      <c r="W97" s="358"/>
      <c r="X97" s="356"/>
      <c r="Y97" s="357"/>
      <c r="Z97" s="360"/>
      <c r="AB97" s="357"/>
      <c r="AC97" s="356"/>
      <c r="AD97" s="357"/>
      <c r="AE97" s="356"/>
      <c r="AF97" s="357"/>
      <c r="AG97" s="356"/>
      <c r="AI97" s="369"/>
      <c r="AJ97" s="370"/>
      <c r="AK97" s="1" t="n">
        <v>39814</v>
      </c>
      <c r="AL97" s="2" t="n">
        <v>3.783</v>
      </c>
      <c r="AM97" s="2" t="n">
        <v>0.045</v>
      </c>
      <c r="AN97" s="2" t="n">
        <v>1.04</v>
      </c>
      <c r="AO97" s="2" t="n">
        <v>1.04</v>
      </c>
      <c r="AP97" s="2" t="n">
        <v>1.6</v>
      </c>
    </row>
    <row r="98" customFormat="false" ht="12.75" hidden="false" customHeight="false" outlineLevel="0" collapsed="false">
      <c r="A98" s="1" t="n">
        <v>39022</v>
      </c>
      <c r="B98" s="355" t="n">
        <v>22.256</v>
      </c>
      <c r="C98" s="356" t="n">
        <v>27.983</v>
      </c>
      <c r="D98" s="355" t="n">
        <v>25.877</v>
      </c>
      <c r="E98" s="356" t="n">
        <v>26.919</v>
      </c>
      <c r="F98" s="355" t="n">
        <v>24.767</v>
      </c>
      <c r="G98" s="356" t="n">
        <v>23.386</v>
      </c>
      <c r="H98" s="355"/>
      <c r="I98" s="356" t="n">
        <v>14.209</v>
      </c>
      <c r="J98" s="355"/>
      <c r="K98" s="356"/>
      <c r="L98" s="355"/>
      <c r="M98" s="356"/>
      <c r="N98" s="355"/>
      <c r="O98" s="356"/>
      <c r="Q98" s="355"/>
      <c r="R98" s="356" t="n">
        <v>27.8361383751552</v>
      </c>
      <c r="S98" s="357"/>
      <c r="T98" s="356"/>
      <c r="U98" s="358"/>
      <c r="V98" s="359"/>
      <c r="W98" s="358"/>
      <c r="X98" s="356"/>
      <c r="Y98" s="357"/>
      <c r="Z98" s="360"/>
      <c r="AB98" s="357"/>
      <c r="AC98" s="356"/>
      <c r="AD98" s="357"/>
      <c r="AE98" s="356"/>
      <c r="AF98" s="357"/>
      <c r="AG98" s="356"/>
      <c r="AI98" s="369"/>
      <c r="AJ98" s="370"/>
      <c r="AK98" s="1" t="n">
        <v>39845</v>
      </c>
      <c r="AL98" s="2" t="n">
        <v>3.821</v>
      </c>
      <c r="AM98" s="2" t="n">
        <v>0.045</v>
      </c>
      <c r="AN98" s="2" t="n">
        <v>1.04</v>
      </c>
      <c r="AO98" s="2" t="n">
        <v>1.04</v>
      </c>
      <c r="AP98" s="2" t="n">
        <v>1.6</v>
      </c>
    </row>
    <row r="99" customFormat="false" ht="12.75" hidden="false" customHeight="false" outlineLevel="0" collapsed="false">
      <c r="A99" s="1" t="n">
        <v>39052</v>
      </c>
      <c r="B99" s="355" t="n">
        <v>22.478</v>
      </c>
      <c r="C99" s="356" t="n">
        <v>32.262</v>
      </c>
      <c r="D99" s="355" t="n">
        <v>30.085</v>
      </c>
      <c r="E99" s="356" t="n">
        <v>27.012</v>
      </c>
      <c r="F99" s="355" t="n">
        <v>25.345</v>
      </c>
      <c r="G99" s="356" t="n">
        <v>23.528</v>
      </c>
      <c r="H99" s="355"/>
      <c r="I99" s="356" t="n">
        <v>14.551</v>
      </c>
      <c r="J99" s="355"/>
      <c r="K99" s="356"/>
      <c r="L99" s="355"/>
      <c r="M99" s="356"/>
      <c r="N99" s="355"/>
      <c r="O99" s="356"/>
      <c r="Q99" s="355"/>
      <c r="R99" s="356" t="n">
        <v>29.0884848901893</v>
      </c>
      <c r="S99" s="357"/>
      <c r="T99" s="356"/>
      <c r="U99" s="358"/>
      <c r="V99" s="359"/>
      <c r="W99" s="358"/>
      <c r="X99" s="356"/>
      <c r="Y99" s="357"/>
      <c r="Z99" s="360"/>
      <c r="AB99" s="357"/>
      <c r="AC99" s="356"/>
      <c r="AD99" s="357"/>
      <c r="AE99" s="356"/>
      <c r="AF99" s="357"/>
      <c r="AG99" s="356"/>
      <c r="AI99" s="369"/>
      <c r="AJ99" s="370"/>
      <c r="AK99" s="1" t="n">
        <v>39873</v>
      </c>
      <c r="AL99" s="2" t="n">
        <v>3.815</v>
      </c>
      <c r="AM99" s="2" t="n">
        <v>0.045</v>
      </c>
      <c r="AN99" s="2" t="n">
        <v>0.54</v>
      </c>
      <c r="AO99" s="2" t="n">
        <v>0.54</v>
      </c>
      <c r="AP99" s="2" t="n">
        <v>0.72</v>
      </c>
    </row>
    <row r="100" customFormat="false" ht="12.75" hidden="false" customHeight="false" outlineLevel="0" collapsed="false">
      <c r="A100" s="1" t="n">
        <v>39083</v>
      </c>
      <c r="B100" s="355" t="n">
        <v>23.413</v>
      </c>
      <c r="C100" s="356" t="n">
        <v>27.95</v>
      </c>
      <c r="D100" s="355" t="n">
        <v>28.537</v>
      </c>
      <c r="E100" s="356" t="n">
        <v>27.326</v>
      </c>
      <c r="F100" s="355" t="n">
        <v>25.73</v>
      </c>
      <c r="G100" s="356" t="n">
        <v>24.643</v>
      </c>
      <c r="H100" s="355"/>
      <c r="I100" s="356" t="n">
        <v>17.714</v>
      </c>
      <c r="J100" s="355"/>
      <c r="K100" s="356"/>
      <c r="L100" s="355"/>
      <c r="M100" s="356"/>
      <c r="N100" s="355"/>
      <c r="O100" s="356"/>
      <c r="Q100" s="355"/>
      <c r="R100" s="356" t="n">
        <v>29.8521696035854</v>
      </c>
      <c r="S100" s="357"/>
      <c r="T100" s="356"/>
      <c r="U100" s="358"/>
      <c r="V100" s="359"/>
      <c r="W100" s="358"/>
      <c r="X100" s="356"/>
      <c r="Y100" s="357"/>
      <c r="Z100" s="360"/>
      <c r="AB100" s="357"/>
      <c r="AC100" s="356"/>
      <c r="AD100" s="357"/>
      <c r="AE100" s="356"/>
      <c r="AF100" s="357"/>
      <c r="AG100" s="356"/>
      <c r="AI100" s="369"/>
      <c r="AJ100" s="370"/>
      <c r="AK100" s="1" t="n">
        <v>39904</v>
      </c>
      <c r="AL100" s="2" t="n">
        <v>3.815</v>
      </c>
      <c r="AM100" s="2" t="n">
        <v>0.045</v>
      </c>
      <c r="AN100" s="2" t="n">
        <v>0.36</v>
      </c>
      <c r="AO100" s="2" t="n">
        <v>0.36</v>
      </c>
      <c r="AP100" s="2" t="n">
        <v>0.38</v>
      </c>
    </row>
    <row r="101" customFormat="false" ht="12.75" hidden="false" customHeight="false" outlineLevel="0" collapsed="false">
      <c r="A101" s="1" t="n">
        <v>39114</v>
      </c>
      <c r="B101" s="355" t="n">
        <v>23.625</v>
      </c>
      <c r="C101" s="356" t="n">
        <v>27.561</v>
      </c>
      <c r="D101" s="355" t="n">
        <v>28.024</v>
      </c>
      <c r="E101" s="356" t="n">
        <v>25.989</v>
      </c>
      <c r="F101" s="355" t="n">
        <v>26.079</v>
      </c>
      <c r="G101" s="356" t="n">
        <v>24.855</v>
      </c>
      <c r="H101" s="355"/>
      <c r="I101" s="356" t="n">
        <v>17.809</v>
      </c>
      <c r="J101" s="355"/>
      <c r="K101" s="356"/>
      <c r="L101" s="355"/>
      <c r="M101" s="356"/>
      <c r="N101" s="355"/>
      <c r="O101" s="356"/>
      <c r="Q101" s="355"/>
      <c r="R101" s="356" t="n">
        <v>28.9103284056258</v>
      </c>
      <c r="S101" s="357"/>
      <c r="T101" s="356"/>
      <c r="U101" s="358"/>
      <c r="V101" s="359"/>
      <c r="W101" s="358"/>
      <c r="X101" s="356"/>
      <c r="Y101" s="357"/>
      <c r="Z101" s="360"/>
      <c r="AB101" s="357"/>
      <c r="AC101" s="356"/>
      <c r="AD101" s="357"/>
      <c r="AE101" s="356"/>
      <c r="AF101" s="357"/>
      <c r="AG101" s="356"/>
      <c r="AI101" s="369"/>
      <c r="AJ101" s="370"/>
      <c r="AK101" s="1" t="n">
        <v>39934</v>
      </c>
      <c r="AL101" s="2" t="n">
        <v>3.985</v>
      </c>
      <c r="AM101" s="2" t="n">
        <v>0.045</v>
      </c>
      <c r="AN101" s="2" t="n">
        <v>0.325</v>
      </c>
      <c r="AO101" s="2" t="n">
        <v>0.325</v>
      </c>
      <c r="AP101" s="2" t="n">
        <v>0.33</v>
      </c>
    </row>
    <row r="102" customFormat="false" ht="12.75" hidden="false" customHeight="false" outlineLevel="0" collapsed="false">
      <c r="A102" s="1" t="n">
        <v>39142</v>
      </c>
      <c r="B102" s="355" t="n">
        <v>23.355</v>
      </c>
      <c r="C102" s="356" t="n">
        <v>27.284</v>
      </c>
      <c r="D102" s="355" t="n">
        <v>26.475</v>
      </c>
      <c r="E102" s="356" t="n">
        <v>25.572</v>
      </c>
      <c r="F102" s="355" t="n">
        <v>25.965</v>
      </c>
      <c r="G102" s="356" t="n">
        <v>24.585</v>
      </c>
      <c r="H102" s="355"/>
      <c r="I102" s="356" t="n">
        <v>17.75</v>
      </c>
      <c r="J102" s="355"/>
      <c r="K102" s="356"/>
      <c r="L102" s="355"/>
      <c r="M102" s="356"/>
      <c r="N102" s="355"/>
      <c r="O102" s="356"/>
      <c r="Q102" s="355"/>
      <c r="R102" s="356" t="n">
        <v>27.7048636342152</v>
      </c>
      <c r="S102" s="357"/>
      <c r="T102" s="356"/>
      <c r="U102" s="358"/>
      <c r="V102" s="359"/>
      <c r="W102" s="358"/>
      <c r="X102" s="356"/>
      <c r="Y102" s="357"/>
      <c r="Z102" s="360"/>
      <c r="AB102" s="357"/>
      <c r="AC102" s="356"/>
      <c r="AD102" s="357"/>
      <c r="AE102" s="356"/>
      <c r="AF102" s="357"/>
      <c r="AG102" s="356"/>
      <c r="AI102" s="369"/>
      <c r="AJ102" s="370"/>
      <c r="AK102" s="1" t="n">
        <v>39965</v>
      </c>
      <c r="AL102" s="2" t="n">
        <v>4.137</v>
      </c>
      <c r="AM102" s="2" t="n">
        <v>0.045</v>
      </c>
      <c r="AN102" s="2" t="n">
        <v>0.335</v>
      </c>
      <c r="AO102" s="2" t="n">
        <v>0.335</v>
      </c>
      <c r="AP102" s="2" t="n">
        <v>0.37</v>
      </c>
    </row>
    <row r="103" customFormat="false" ht="12.75" hidden="false" customHeight="false" outlineLevel="0" collapsed="false">
      <c r="A103" s="1" t="n">
        <v>39173</v>
      </c>
      <c r="B103" s="355" t="n">
        <v>22.709</v>
      </c>
      <c r="C103" s="356" t="n">
        <v>25.584</v>
      </c>
      <c r="D103" s="355" t="n">
        <v>24.213</v>
      </c>
      <c r="E103" s="356" t="n">
        <v>24.769</v>
      </c>
      <c r="F103" s="355" t="n">
        <v>25.391</v>
      </c>
      <c r="G103" s="356" t="n">
        <v>23.939</v>
      </c>
      <c r="H103" s="355"/>
      <c r="I103" s="356" t="n">
        <v>16.473</v>
      </c>
      <c r="J103" s="355"/>
      <c r="K103" s="356"/>
      <c r="L103" s="355"/>
      <c r="M103" s="356"/>
      <c r="N103" s="355"/>
      <c r="O103" s="356"/>
      <c r="Q103" s="355"/>
      <c r="R103" s="356" t="n">
        <v>25.899222904459</v>
      </c>
      <c r="S103" s="357"/>
      <c r="T103" s="356"/>
      <c r="U103" s="358"/>
      <c r="V103" s="359"/>
      <c r="W103" s="358"/>
      <c r="X103" s="356"/>
      <c r="Y103" s="357"/>
      <c r="Z103" s="360"/>
      <c r="AB103" s="357"/>
      <c r="AC103" s="356"/>
      <c r="AD103" s="357"/>
      <c r="AE103" s="356"/>
      <c r="AF103" s="357"/>
      <c r="AG103" s="356"/>
      <c r="AI103" s="369"/>
      <c r="AJ103" s="370"/>
      <c r="AK103" s="1" t="n">
        <v>39995</v>
      </c>
      <c r="AL103" s="2" t="n">
        <v>4.2345</v>
      </c>
      <c r="AM103" s="2" t="n">
        <v>0.045</v>
      </c>
      <c r="AN103" s="2" t="n">
        <v>0.45</v>
      </c>
      <c r="AO103" s="2" t="n">
        <v>0.35</v>
      </c>
      <c r="AP103" s="2" t="n">
        <v>0.41</v>
      </c>
    </row>
    <row r="104" customFormat="false" ht="12.75" hidden="false" customHeight="false" outlineLevel="0" collapsed="false">
      <c r="A104" s="1" t="n">
        <v>39203</v>
      </c>
      <c r="B104" s="355" t="n">
        <v>22.769</v>
      </c>
      <c r="C104" s="356" t="n">
        <v>20.69</v>
      </c>
      <c r="D104" s="355" t="n">
        <v>18.236</v>
      </c>
      <c r="E104" s="356" t="n">
        <v>25.641</v>
      </c>
      <c r="F104" s="355" t="n">
        <v>25.372</v>
      </c>
      <c r="G104" s="356" t="n">
        <v>23.999</v>
      </c>
      <c r="H104" s="355"/>
      <c r="I104" s="356" t="n">
        <v>15.057</v>
      </c>
      <c r="J104" s="355"/>
      <c r="K104" s="356"/>
      <c r="L104" s="355"/>
      <c r="M104" s="356"/>
      <c r="N104" s="355"/>
      <c r="O104" s="356"/>
      <c r="Q104" s="355"/>
      <c r="R104" s="356" t="n">
        <v>25.8609819905256</v>
      </c>
      <c r="S104" s="357"/>
      <c r="T104" s="356"/>
      <c r="U104" s="358"/>
      <c r="V104" s="359"/>
      <c r="W104" s="358"/>
      <c r="X104" s="356"/>
      <c r="Y104" s="357"/>
      <c r="Z104" s="360"/>
      <c r="AB104" s="357"/>
      <c r="AC104" s="356"/>
      <c r="AD104" s="357"/>
      <c r="AE104" s="356"/>
      <c r="AF104" s="357"/>
      <c r="AG104" s="356"/>
      <c r="AI104" s="369"/>
      <c r="AJ104" s="370"/>
      <c r="AK104" s="1" t="n">
        <v>40026</v>
      </c>
      <c r="AL104" s="2" t="n">
        <v>4.1195</v>
      </c>
      <c r="AM104" s="2" t="n">
        <v>0.13</v>
      </c>
      <c r="AN104" s="2" t="n">
        <v>0.45</v>
      </c>
      <c r="AO104" s="2" t="n">
        <v>0.35</v>
      </c>
      <c r="AP104" s="2" t="n">
        <v>0.41</v>
      </c>
    </row>
    <row r="105" customFormat="false" ht="12.75" hidden="false" customHeight="false" outlineLevel="0" collapsed="false">
      <c r="A105" s="1" t="n">
        <v>39234</v>
      </c>
      <c r="B105" s="355" t="n">
        <v>23.674</v>
      </c>
      <c r="C105" s="356" t="n">
        <v>22.868</v>
      </c>
      <c r="D105" s="355" t="n">
        <v>19.943</v>
      </c>
      <c r="E105" s="356" t="n">
        <v>26.843</v>
      </c>
      <c r="F105" s="355" t="n">
        <v>26.225</v>
      </c>
      <c r="G105" s="356" t="n">
        <v>25.594</v>
      </c>
      <c r="H105" s="355"/>
      <c r="I105" s="356" t="n">
        <v>16.227</v>
      </c>
      <c r="J105" s="355"/>
      <c r="K105" s="356"/>
      <c r="L105" s="355"/>
      <c r="M105" s="356"/>
      <c r="N105" s="355"/>
      <c r="O105" s="356"/>
      <c r="Q105" s="355"/>
      <c r="R105" s="356" t="n">
        <v>26.1764358980003</v>
      </c>
      <c r="S105" s="357"/>
      <c r="T105" s="356"/>
      <c r="U105" s="358"/>
      <c r="V105" s="359"/>
      <c r="W105" s="358"/>
      <c r="X105" s="356"/>
      <c r="Y105" s="357"/>
      <c r="Z105" s="360"/>
      <c r="AB105" s="357"/>
      <c r="AC105" s="356"/>
      <c r="AD105" s="357"/>
      <c r="AE105" s="356"/>
      <c r="AF105" s="357"/>
      <c r="AG105" s="356"/>
      <c r="AI105" s="369"/>
      <c r="AJ105" s="370"/>
      <c r="AK105" s="1" t="n">
        <v>40057</v>
      </c>
      <c r="AL105" s="2" t="n">
        <v>3.9725</v>
      </c>
      <c r="AM105" s="2" t="n">
        <v>0.13</v>
      </c>
      <c r="AN105" s="2" t="n">
        <v>0.415</v>
      </c>
      <c r="AO105" s="2" t="n">
        <v>0.315</v>
      </c>
      <c r="AP105" s="2" t="n">
        <v>0.36</v>
      </c>
    </row>
    <row r="106" customFormat="false" ht="12.75" hidden="false" customHeight="false" outlineLevel="0" collapsed="false">
      <c r="A106" s="1" t="n">
        <v>39264</v>
      </c>
      <c r="B106" s="355" t="n">
        <v>25.773</v>
      </c>
      <c r="C106" s="356" t="n">
        <v>34.267</v>
      </c>
      <c r="D106" s="355" t="n">
        <v>32.964</v>
      </c>
      <c r="E106" s="356" t="n">
        <v>26.34</v>
      </c>
      <c r="F106" s="355" t="n">
        <v>27.234</v>
      </c>
      <c r="G106" s="356" t="n">
        <v>28.093</v>
      </c>
      <c r="H106" s="355"/>
      <c r="I106" s="356" t="n">
        <v>18.097</v>
      </c>
      <c r="J106" s="355"/>
      <c r="K106" s="356"/>
      <c r="L106" s="355"/>
      <c r="M106" s="356"/>
      <c r="N106" s="355"/>
      <c r="O106" s="356"/>
      <c r="Q106" s="355"/>
      <c r="R106" s="356" t="n">
        <v>26.5494208308007</v>
      </c>
      <c r="S106" s="357"/>
      <c r="T106" s="356"/>
      <c r="U106" s="358"/>
      <c r="V106" s="359"/>
      <c r="W106" s="358"/>
      <c r="X106" s="356"/>
      <c r="Y106" s="357"/>
      <c r="Z106" s="360"/>
      <c r="AB106" s="357"/>
      <c r="AC106" s="356"/>
      <c r="AD106" s="357"/>
      <c r="AE106" s="356"/>
      <c r="AF106" s="357"/>
      <c r="AG106" s="356"/>
      <c r="AI106" s="369"/>
      <c r="AJ106" s="370"/>
      <c r="AK106" s="1" t="n">
        <v>40087</v>
      </c>
      <c r="AL106" s="2" t="n">
        <v>3.8075</v>
      </c>
      <c r="AM106" s="2" t="n">
        <v>0.13</v>
      </c>
      <c r="AN106" s="2" t="n">
        <v>0.46</v>
      </c>
      <c r="AO106" s="2" t="n">
        <v>0.36</v>
      </c>
      <c r="AP106" s="2" t="n">
        <v>0.4</v>
      </c>
    </row>
    <row r="107" customFormat="false" ht="12.75" hidden="false" customHeight="false" outlineLevel="0" collapsed="false">
      <c r="A107" s="1" t="n">
        <v>39295</v>
      </c>
      <c r="B107" s="355" t="n">
        <v>29.179</v>
      </c>
      <c r="C107" s="356" t="n">
        <v>36.187</v>
      </c>
      <c r="D107" s="355" t="n">
        <v>34.453</v>
      </c>
      <c r="E107" s="356" t="n">
        <v>27.77</v>
      </c>
      <c r="F107" s="355" t="n">
        <v>30.646</v>
      </c>
      <c r="G107" s="356" t="n">
        <v>32.049</v>
      </c>
      <c r="H107" s="355"/>
      <c r="I107" s="356" t="n">
        <v>23.891</v>
      </c>
      <c r="J107" s="355"/>
      <c r="K107" s="356"/>
      <c r="L107" s="355"/>
      <c r="M107" s="356"/>
      <c r="N107" s="355"/>
      <c r="O107" s="356"/>
      <c r="Q107" s="355"/>
      <c r="R107" s="356" t="n">
        <v>26.8649891326756</v>
      </c>
      <c r="S107" s="357"/>
      <c r="T107" s="356"/>
      <c r="U107" s="358"/>
      <c r="V107" s="359"/>
      <c r="W107" s="358"/>
      <c r="X107" s="356"/>
      <c r="Y107" s="357"/>
      <c r="Z107" s="360"/>
      <c r="AB107" s="357"/>
      <c r="AC107" s="356"/>
      <c r="AD107" s="357"/>
      <c r="AE107" s="356"/>
      <c r="AF107" s="357"/>
      <c r="AG107" s="356"/>
      <c r="AI107" s="369"/>
      <c r="AJ107" s="370"/>
      <c r="AK107" s="1" t="n">
        <v>40118</v>
      </c>
      <c r="AL107" s="2" t="n">
        <v>3.8025</v>
      </c>
      <c r="AM107" s="2" t="n">
        <v>0.13</v>
      </c>
      <c r="AN107" s="2" t="n">
        <v>0.56</v>
      </c>
      <c r="AO107" s="2" t="n">
        <v>0.46</v>
      </c>
      <c r="AP107" s="2" t="n">
        <v>0.73</v>
      </c>
    </row>
    <row r="108" customFormat="false" ht="12.75" hidden="false" customHeight="false" outlineLevel="0" collapsed="false">
      <c r="A108" s="1" t="n">
        <v>39326</v>
      </c>
      <c r="B108" s="355" t="n">
        <v>27.158</v>
      </c>
      <c r="C108" s="356" t="n">
        <v>32.334</v>
      </c>
      <c r="D108" s="355" t="n">
        <v>30.694</v>
      </c>
      <c r="E108" s="356" t="n">
        <v>26.415</v>
      </c>
      <c r="F108" s="355" t="n">
        <v>28.729</v>
      </c>
      <c r="G108" s="356" t="n">
        <v>29.478</v>
      </c>
      <c r="H108" s="355"/>
      <c r="I108" s="356" t="n">
        <v>20.244</v>
      </c>
      <c r="J108" s="355"/>
      <c r="K108" s="356"/>
      <c r="L108" s="355"/>
      <c r="M108" s="356"/>
      <c r="N108" s="355"/>
      <c r="O108" s="356"/>
      <c r="Q108" s="355"/>
      <c r="R108" s="356" t="n">
        <v>26.8186413783849</v>
      </c>
      <c r="S108" s="357"/>
      <c r="T108" s="356"/>
      <c r="U108" s="358"/>
      <c r="V108" s="359"/>
      <c r="W108" s="358"/>
      <c r="X108" s="356"/>
      <c r="Y108" s="357"/>
      <c r="Z108" s="360"/>
      <c r="AB108" s="357"/>
      <c r="AC108" s="356"/>
      <c r="AD108" s="357"/>
      <c r="AE108" s="356"/>
      <c r="AF108" s="357"/>
      <c r="AG108" s="356"/>
      <c r="AI108" s="369"/>
      <c r="AJ108" s="370"/>
      <c r="AK108" s="1" t="n">
        <v>40148</v>
      </c>
      <c r="AL108" s="2" t="n">
        <v>3.8405</v>
      </c>
      <c r="AM108" s="2" t="n">
        <v>0.13</v>
      </c>
      <c r="AN108" s="2" t="n">
        <v>0.77</v>
      </c>
      <c r="AO108" s="2" t="n">
        <v>0.77</v>
      </c>
      <c r="AP108" s="2" t="n">
        <v>0.98</v>
      </c>
    </row>
    <row r="109" customFormat="false" ht="12.75" hidden="false" customHeight="false" outlineLevel="0" collapsed="false">
      <c r="A109" s="1" t="n">
        <v>39356</v>
      </c>
      <c r="B109" s="355" t="n">
        <v>25.133</v>
      </c>
      <c r="C109" s="356" t="n">
        <v>30.119</v>
      </c>
      <c r="D109" s="355" t="n">
        <v>27.822</v>
      </c>
      <c r="E109" s="356" t="n">
        <v>26.882</v>
      </c>
      <c r="F109" s="355" t="n">
        <v>27.408</v>
      </c>
      <c r="G109" s="356" t="n">
        <v>26.423</v>
      </c>
      <c r="H109" s="355"/>
      <c r="I109" s="356" t="n">
        <v>18.703</v>
      </c>
      <c r="J109" s="355"/>
      <c r="K109" s="356"/>
      <c r="L109" s="355"/>
      <c r="M109" s="356"/>
      <c r="N109" s="355"/>
      <c r="O109" s="356"/>
      <c r="Q109" s="355"/>
      <c r="R109" s="356" t="n">
        <v>26.8215344771782</v>
      </c>
      <c r="S109" s="357"/>
      <c r="T109" s="356"/>
      <c r="U109" s="358"/>
      <c r="V109" s="359"/>
      <c r="W109" s="358"/>
      <c r="X109" s="356"/>
      <c r="Y109" s="357"/>
      <c r="Z109" s="360"/>
      <c r="AB109" s="357"/>
      <c r="AC109" s="356"/>
      <c r="AD109" s="357"/>
      <c r="AE109" s="356"/>
      <c r="AF109" s="357"/>
      <c r="AG109" s="356"/>
      <c r="AI109" s="369"/>
      <c r="AJ109" s="370"/>
      <c r="AK109" s="1" t="n">
        <v>40179</v>
      </c>
      <c r="AL109" s="2" t="n">
        <v>3.8855</v>
      </c>
      <c r="AM109" s="2" t="n">
        <v>0.045</v>
      </c>
      <c r="AN109" s="2" t="n">
        <v>1.04</v>
      </c>
      <c r="AO109" s="2" t="n">
        <v>1.04</v>
      </c>
      <c r="AP109" s="2" t="n">
        <v>1.6</v>
      </c>
    </row>
    <row r="110" customFormat="false" ht="12.75" hidden="false" customHeight="false" outlineLevel="0" collapsed="false">
      <c r="A110" s="1" t="n">
        <v>39387</v>
      </c>
      <c r="B110" s="355" t="n">
        <v>22.617</v>
      </c>
      <c r="C110" s="356" t="n">
        <v>28.676</v>
      </c>
      <c r="D110" s="355" t="n">
        <v>26.253</v>
      </c>
      <c r="E110" s="356" t="n">
        <v>27.131</v>
      </c>
      <c r="F110" s="355" t="n">
        <v>25.124</v>
      </c>
      <c r="G110" s="356" t="n">
        <v>23.777</v>
      </c>
      <c r="H110" s="355"/>
      <c r="I110" s="356" t="n">
        <v>17.058</v>
      </c>
      <c r="J110" s="355"/>
      <c r="K110" s="356"/>
      <c r="L110" s="355"/>
      <c r="M110" s="356"/>
      <c r="N110" s="355"/>
      <c r="O110" s="356"/>
      <c r="Q110" s="355"/>
      <c r="R110" s="356" t="n">
        <v>28.5936083178761</v>
      </c>
      <c r="S110" s="357"/>
      <c r="T110" s="356"/>
      <c r="U110" s="358"/>
      <c r="V110" s="359"/>
      <c r="W110" s="358"/>
      <c r="X110" s="356"/>
      <c r="Y110" s="357"/>
      <c r="Z110" s="360"/>
      <c r="AB110" s="357"/>
      <c r="AC110" s="356"/>
      <c r="AD110" s="357"/>
      <c r="AE110" s="356"/>
      <c r="AF110" s="357"/>
      <c r="AG110" s="356"/>
      <c r="AI110" s="369"/>
      <c r="AJ110" s="370"/>
      <c r="AK110" s="1" t="n">
        <v>40210</v>
      </c>
      <c r="AL110" s="2" t="n">
        <v>3.9235</v>
      </c>
      <c r="AM110" s="2" t="n">
        <v>0.045</v>
      </c>
      <c r="AN110" s="2" t="n">
        <v>1.04</v>
      </c>
      <c r="AO110" s="2" t="n">
        <v>1.04</v>
      </c>
      <c r="AP110" s="2" t="n">
        <v>1.6</v>
      </c>
    </row>
    <row r="111" customFormat="false" ht="12.75" hidden="false" customHeight="false" outlineLevel="0" collapsed="false">
      <c r="A111" s="1" t="n">
        <v>39417</v>
      </c>
      <c r="B111" s="355" t="n">
        <v>22.809</v>
      </c>
      <c r="C111" s="356" t="n">
        <v>32.664</v>
      </c>
      <c r="D111" s="355" t="n">
        <v>30.064</v>
      </c>
      <c r="E111" s="356" t="n">
        <v>27.167</v>
      </c>
      <c r="F111" s="355" t="n">
        <v>25.645</v>
      </c>
      <c r="G111" s="356" t="n">
        <v>23.889</v>
      </c>
      <c r="H111" s="355"/>
      <c r="I111" s="356" t="n">
        <v>17.179</v>
      </c>
      <c r="J111" s="355"/>
      <c r="K111" s="356"/>
      <c r="L111" s="355"/>
      <c r="M111" s="356"/>
      <c r="N111" s="355"/>
      <c r="O111" s="356"/>
      <c r="Q111" s="355"/>
      <c r="R111" s="356" t="n">
        <v>29.8475045040484</v>
      </c>
      <c r="S111" s="357"/>
      <c r="T111" s="356"/>
      <c r="U111" s="358"/>
      <c r="V111" s="359"/>
      <c r="W111" s="358"/>
      <c r="X111" s="356"/>
      <c r="Y111" s="357"/>
      <c r="Z111" s="360"/>
      <c r="AB111" s="357"/>
      <c r="AC111" s="356"/>
      <c r="AD111" s="357"/>
      <c r="AE111" s="356"/>
      <c r="AF111" s="357"/>
      <c r="AG111" s="356"/>
      <c r="AI111" s="369"/>
      <c r="AJ111" s="370"/>
      <c r="AK111" s="1" t="n">
        <v>40238</v>
      </c>
      <c r="AL111" s="2" t="n">
        <v>3.9175</v>
      </c>
      <c r="AM111" s="2" t="n">
        <v>0.045</v>
      </c>
      <c r="AN111" s="2" t="n">
        <v>0.54</v>
      </c>
      <c r="AO111" s="2" t="n">
        <v>0.54</v>
      </c>
      <c r="AP111" s="2" t="n">
        <v>0.72</v>
      </c>
    </row>
    <row r="112" customFormat="false" ht="12.75" hidden="false" customHeight="false" outlineLevel="0" collapsed="false">
      <c r="A112" s="1" t="n">
        <v>39448</v>
      </c>
      <c r="B112" s="355" t="n">
        <v>23.663</v>
      </c>
      <c r="C112" s="356" t="n">
        <v>28.937</v>
      </c>
      <c r="D112" s="355" t="n">
        <v>28.645</v>
      </c>
      <c r="E112" s="356" t="n">
        <v>27.497</v>
      </c>
      <c r="F112" s="355" t="n">
        <v>25.998</v>
      </c>
      <c r="G112" s="356" t="n">
        <v>24.893</v>
      </c>
      <c r="H112" s="355"/>
      <c r="I112" s="356" t="n">
        <v>17.894</v>
      </c>
      <c r="J112" s="355"/>
      <c r="K112" s="356"/>
      <c r="L112" s="355"/>
      <c r="M112" s="356"/>
      <c r="N112" s="355"/>
      <c r="O112" s="356"/>
      <c r="Q112" s="355"/>
      <c r="R112" s="356" t="n">
        <v>30.632639845355</v>
      </c>
      <c r="S112" s="357"/>
      <c r="T112" s="356"/>
      <c r="U112" s="358"/>
      <c r="V112" s="359"/>
      <c r="W112" s="358"/>
      <c r="X112" s="356"/>
      <c r="Y112" s="357"/>
      <c r="Z112" s="360"/>
      <c r="AB112" s="357"/>
      <c r="AC112" s="356"/>
      <c r="AD112" s="357"/>
      <c r="AE112" s="356"/>
      <c r="AF112" s="357"/>
      <c r="AG112" s="356"/>
      <c r="AI112" s="369"/>
      <c r="AJ112" s="370"/>
      <c r="AK112" s="1" t="n">
        <v>40269</v>
      </c>
      <c r="AL112" s="2" t="n">
        <v>3.9175</v>
      </c>
      <c r="AM112" s="2" t="n">
        <v>0.045</v>
      </c>
      <c r="AN112" s="2" t="n">
        <v>0.36</v>
      </c>
      <c r="AO112" s="2" t="n">
        <v>0.36</v>
      </c>
      <c r="AP112" s="2" t="n">
        <v>0.38</v>
      </c>
    </row>
    <row r="113" customFormat="false" ht="12.75" hidden="false" customHeight="false" outlineLevel="0" collapsed="false">
      <c r="A113" s="1" t="n">
        <v>39479</v>
      </c>
      <c r="B113" s="355" t="n">
        <v>23.915</v>
      </c>
      <c r="C113" s="356" t="n">
        <v>28.607</v>
      </c>
      <c r="D113" s="355" t="n">
        <v>28.191</v>
      </c>
      <c r="E113" s="356" t="n">
        <v>26.324</v>
      </c>
      <c r="F113" s="355" t="n">
        <v>26.369</v>
      </c>
      <c r="G113" s="356" t="n">
        <v>25.145</v>
      </c>
      <c r="H113" s="355"/>
      <c r="I113" s="356" t="n">
        <v>18.031</v>
      </c>
      <c r="J113" s="355"/>
      <c r="K113" s="356"/>
      <c r="L113" s="355"/>
      <c r="M113" s="356"/>
      <c r="N113" s="355"/>
      <c r="O113" s="356"/>
      <c r="Q113" s="355"/>
      <c r="R113" s="356" t="n">
        <v>29.6894057196748</v>
      </c>
      <c r="S113" s="357"/>
      <c r="T113" s="356"/>
      <c r="U113" s="358"/>
      <c r="V113" s="359"/>
      <c r="W113" s="358"/>
      <c r="X113" s="356"/>
      <c r="Y113" s="357"/>
      <c r="Z113" s="360"/>
      <c r="AB113" s="357"/>
      <c r="AC113" s="356"/>
      <c r="AD113" s="357"/>
      <c r="AE113" s="356"/>
      <c r="AF113" s="357"/>
      <c r="AG113" s="356"/>
      <c r="AI113" s="369"/>
      <c r="AJ113" s="370"/>
      <c r="AK113" s="1" t="n">
        <v>40299</v>
      </c>
      <c r="AL113" s="2" t="n">
        <v>4.0875</v>
      </c>
      <c r="AM113" s="2" t="n">
        <v>0.045</v>
      </c>
      <c r="AN113" s="2" t="n">
        <v>0.325</v>
      </c>
      <c r="AO113" s="2" t="n">
        <v>0.325</v>
      </c>
      <c r="AP113" s="2" t="n">
        <v>0.33</v>
      </c>
    </row>
    <row r="114" customFormat="false" ht="12.75" hidden="false" customHeight="false" outlineLevel="0" collapsed="false">
      <c r="A114" s="1" t="n">
        <v>39508</v>
      </c>
      <c r="B114" s="355" t="n">
        <v>23.369</v>
      </c>
      <c r="C114" s="356" t="n">
        <v>28.242</v>
      </c>
      <c r="D114" s="355" t="n">
        <v>26.685</v>
      </c>
      <c r="E114" s="356" t="n">
        <v>25.645</v>
      </c>
      <c r="F114" s="355" t="n">
        <v>26.021</v>
      </c>
      <c r="G114" s="356" t="n">
        <v>24.599</v>
      </c>
      <c r="H114" s="355"/>
      <c r="I114" s="356" t="n">
        <v>17.737</v>
      </c>
      <c r="J114" s="355"/>
      <c r="K114" s="356"/>
      <c r="L114" s="355"/>
      <c r="M114" s="356"/>
      <c r="N114" s="355"/>
      <c r="O114" s="356"/>
      <c r="Q114" s="355"/>
      <c r="R114" s="356" t="n">
        <v>28.4823266446264</v>
      </c>
      <c r="S114" s="357"/>
      <c r="T114" s="356"/>
      <c r="U114" s="358"/>
      <c r="V114" s="359"/>
      <c r="W114" s="358"/>
      <c r="X114" s="356"/>
      <c r="Y114" s="357"/>
      <c r="Z114" s="360"/>
      <c r="AB114" s="357"/>
      <c r="AC114" s="356"/>
      <c r="AD114" s="357"/>
      <c r="AE114" s="356"/>
      <c r="AF114" s="357"/>
      <c r="AG114" s="356"/>
      <c r="AI114" s="369"/>
      <c r="AJ114" s="370"/>
      <c r="AK114" s="1" t="n">
        <v>40330</v>
      </c>
      <c r="AL114" s="2" t="n">
        <v>4.2395</v>
      </c>
      <c r="AM114" s="2" t="n">
        <v>0.045</v>
      </c>
      <c r="AN114" s="2" t="n">
        <v>0.335</v>
      </c>
      <c r="AO114" s="2" t="n">
        <v>0.335</v>
      </c>
      <c r="AP114" s="2" t="n">
        <v>0.37</v>
      </c>
    </row>
    <row r="115" customFormat="false" ht="12.75" hidden="false" customHeight="false" outlineLevel="0" collapsed="false">
      <c r="A115" s="1" t="n">
        <v>39539</v>
      </c>
      <c r="B115" s="355" t="n">
        <v>23.307</v>
      </c>
      <c r="C115" s="356" t="n">
        <v>26.893</v>
      </c>
      <c r="D115" s="355" t="n">
        <v>24.755</v>
      </c>
      <c r="E115" s="356" t="n">
        <v>25.369</v>
      </c>
      <c r="F115" s="355" t="n">
        <v>25.903</v>
      </c>
      <c r="G115" s="356" t="n">
        <v>24.537</v>
      </c>
      <c r="H115" s="355"/>
      <c r="I115" s="356" t="n">
        <v>17.148</v>
      </c>
      <c r="J115" s="355"/>
      <c r="K115" s="356"/>
      <c r="L115" s="355"/>
      <c r="M115" s="356"/>
      <c r="N115" s="355"/>
      <c r="O115" s="356"/>
      <c r="Q115" s="355"/>
      <c r="R115" s="356" t="n">
        <v>26.6741838758573</v>
      </c>
      <c r="S115" s="357"/>
      <c r="T115" s="356"/>
      <c r="U115" s="358"/>
      <c r="V115" s="359"/>
      <c r="W115" s="358"/>
      <c r="X115" s="356"/>
      <c r="Y115" s="357"/>
      <c r="Z115" s="360"/>
      <c r="AB115" s="357"/>
      <c r="AC115" s="356"/>
      <c r="AD115" s="357"/>
      <c r="AE115" s="356"/>
      <c r="AF115" s="357"/>
      <c r="AG115" s="356"/>
      <c r="AI115" s="369"/>
      <c r="AJ115" s="370"/>
      <c r="AK115" s="1" t="n">
        <v>40360</v>
      </c>
      <c r="AL115" s="2" t="n">
        <v>4.3395</v>
      </c>
      <c r="AM115" s="2" t="n">
        <v>0.045</v>
      </c>
      <c r="AN115" s="2" t="n">
        <v>0.45</v>
      </c>
      <c r="AO115" s="2" t="n">
        <v>0.35</v>
      </c>
      <c r="AP115" s="2" t="n">
        <v>0.41</v>
      </c>
    </row>
    <row r="116" customFormat="false" ht="12.75" hidden="false" customHeight="false" outlineLevel="0" collapsed="false">
      <c r="A116" s="1" t="n">
        <v>39569</v>
      </c>
      <c r="B116" s="355" t="n">
        <v>23.061</v>
      </c>
      <c r="C116" s="356" t="n">
        <v>22.1</v>
      </c>
      <c r="D116" s="355" t="n">
        <v>19.09</v>
      </c>
      <c r="E116" s="356" t="n">
        <v>25.942</v>
      </c>
      <c r="F116" s="355" t="n">
        <v>25.661</v>
      </c>
      <c r="G116" s="356" t="n">
        <v>24.291</v>
      </c>
      <c r="H116" s="355"/>
      <c r="I116" s="356" t="n">
        <v>15.237</v>
      </c>
      <c r="J116" s="355"/>
      <c r="K116" s="356"/>
      <c r="L116" s="355"/>
      <c r="M116" s="356"/>
      <c r="N116" s="355"/>
      <c r="O116" s="356"/>
      <c r="Q116" s="355"/>
      <c r="R116" s="356" t="n">
        <v>26.6357793051166</v>
      </c>
      <c r="S116" s="357"/>
      <c r="T116" s="356"/>
      <c r="U116" s="358"/>
      <c r="V116" s="359"/>
      <c r="W116" s="358"/>
      <c r="X116" s="356"/>
      <c r="Y116" s="357"/>
      <c r="Z116" s="360"/>
      <c r="AB116" s="357"/>
      <c r="AC116" s="356"/>
      <c r="AD116" s="357"/>
      <c r="AE116" s="356"/>
      <c r="AF116" s="357"/>
      <c r="AG116" s="356"/>
      <c r="AI116" s="369"/>
      <c r="AJ116" s="370"/>
      <c r="AK116" s="1" t="n">
        <v>40391</v>
      </c>
      <c r="AL116" s="2" t="n">
        <v>4.2245</v>
      </c>
      <c r="AM116" s="2" t="n">
        <v>0.13</v>
      </c>
      <c r="AN116" s="2" t="n">
        <v>0.45</v>
      </c>
      <c r="AO116" s="2" t="n">
        <v>0.35</v>
      </c>
      <c r="AP116" s="2" t="n">
        <v>0.41</v>
      </c>
    </row>
    <row r="117" customFormat="false" ht="12.75" hidden="false" customHeight="false" outlineLevel="0" collapsed="false">
      <c r="A117" s="1" t="n">
        <v>39600</v>
      </c>
      <c r="B117" s="355" t="n">
        <v>23.582</v>
      </c>
      <c r="C117" s="356" t="n">
        <v>23.913</v>
      </c>
      <c r="D117" s="355" t="n">
        <v>20.421</v>
      </c>
      <c r="E117" s="356" t="n">
        <v>26.82</v>
      </c>
      <c r="F117" s="355" t="n">
        <v>26.179</v>
      </c>
      <c r="G117" s="356" t="n">
        <v>25.452</v>
      </c>
      <c r="H117" s="355"/>
      <c r="I117" s="356" t="n">
        <v>15.304</v>
      </c>
      <c r="J117" s="355"/>
      <c r="K117" s="356"/>
      <c r="L117" s="355"/>
      <c r="M117" s="356"/>
      <c r="N117" s="355"/>
      <c r="O117" s="356"/>
      <c r="Q117" s="355"/>
      <c r="R117" s="356" t="n">
        <v>26.9515251331094</v>
      </c>
      <c r="S117" s="357"/>
      <c r="T117" s="356"/>
      <c r="U117" s="358"/>
      <c r="V117" s="359"/>
      <c r="W117" s="358"/>
      <c r="X117" s="356"/>
      <c r="Y117" s="357"/>
      <c r="Z117" s="360"/>
      <c r="AB117" s="357"/>
      <c r="AC117" s="356"/>
      <c r="AD117" s="357"/>
      <c r="AE117" s="356"/>
      <c r="AF117" s="357"/>
      <c r="AG117" s="356"/>
      <c r="AI117" s="369"/>
      <c r="AJ117" s="370"/>
      <c r="AK117" s="1" t="n">
        <v>40422</v>
      </c>
      <c r="AL117" s="2" t="n">
        <v>4.0775</v>
      </c>
      <c r="AM117" s="2" t="n">
        <v>0.13</v>
      </c>
      <c r="AN117" s="2" t="n">
        <v>0.415</v>
      </c>
      <c r="AO117" s="2" t="n">
        <v>0.315</v>
      </c>
      <c r="AP117" s="2" t="n">
        <v>0.36</v>
      </c>
    </row>
    <row r="118" customFormat="false" ht="12.75" hidden="false" customHeight="false" outlineLevel="0" collapsed="false">
      <c r="A118" s="1" t="n">
        <v>39630</v>
      </c>
      <c r="B118" s="355" t="n">
        <v>26.337</v>
      </c>
      <c r="C118" s="356" t="n">
        <v>35.186</v>
      </c>
      <c r="D118" s="355" t="n">
        <v>32.789</v>
      </c>
      <c r="E118" s="356" t="n">
        <v>27.031</v>
      </c>
      <c r="F118" s="355" t="n">
        <v>27.851</v>
      </c>
      <c r="G118" s="356" t="n">
        <v>28.567</v>
      </c>
      <c r="H118" s="355"/>
      <c r="I118" s="356" t="n">
        <v>19.113</v>
      </c>
      <c r="J118" s="355"/>
      <c r="K118" s="356"/>
      <c r="L118" s="355"/>
      <c r="M118" s="356"/>
      <c r="N118" s="355"/>
      <c r="O118" s="356"/>
      <c r="Q118" s="355"/>
      <c r="R118" s="356" t="n">
        <v>27.3248750197672</v>
      </c>
      <c r="S118" s="357"/>
      <c r="T118" s="356"/>
      <c r="U118" s="358"/>
      <c r="V118" s="359"/>
      <c r="W118" s="358"/>
      <c r="X118" s="356"/>
      <c r="Y118" s="357"/>
      <c r="Z118" s="360"/>
      <c r="AB118" s="357"/>
      <c r="AC118" s="356"/>
      <c r="AD118" s="357"/>
      <c r="AE118" s="356"/>
      <c r="AF118" s="357"/>
      <c r="AG118" s="356"/>
      <c r="AI118" s="369"/>
      <c r="AJ118" s="370"/>
      <c r="AK118" s="1" t="n">
        <v>40452</v>
      </c>
      <c r="AL118" s="2" t="n">
        <v>3.9125</v>
      </c>
      <c r="AM118" s="2" t="n">
        <v>0.13</v>
      </c>
      <c r="AN118" s="2" t="n">
        <v>0.46</v>
      </c>
      <c r="AO118" s="2" t="n">
        <v>0.36</v>
      </c>
      <c r="AP118" s="2" t="n">
        <v>0.4</v>
      </c>
    </row>
    <row r="119" customFormat="false" ht="12.75" hidden="false" customHeight="false" outlineLevel="0" collapsed="false">
      <c r="A119" s="1" t="n">
        <v>39661</v>
      </c>
      <c r="B119" s="355" t="n">
        <v>28.534</v>
      </c>
      <c r="C119" s="356" t="n">
        <v>36.673</v>
      </c>
      <c r="D119" s="355" t="n">
        <v>34.01</v>
      </c>
      <c r="E119" s="356" t="n">
        <v>27.336</v>
      </c>
      <c r="F119" s="355" t="n">
        <v>30.088</v>
      </c>
      <c r="G119" s="356" t="n">
        <v>31.274</v>
      </c>
      <c r="H119" s="355"/>
      <c r="I119" s="356" t="n">
        <v>23.669</v>
      </c>
      <c r="J119" s="355"/>
      <c r="K119" s="356"/>
      <c r="L119" s="355"/>
      <c r="M119" s="356"/>
      <c r="N119" s="355"/>
      <c r="O119" s="356"/>
      <c r="Q119" s="355"/>
      <c r="R119" s="356" t="n">
        <v>27.6407246384952</v>
      </c>
      <c r="S119" s="357"/>
      <c r="T119" s="356"/>
      <c r="U119" s="358"/>
      <c r="V119" s="359"/>
      <c r="W119" s="358"/>
      <c r="X119" s="356"/>
      <c r="Y119" s="357"/>
      <c r="Z119" s="360"/>
      <c r="AB119" s="357"/>
      <c r="AC119" s="356"/>
      <c r="AD119" s="357"/>
      <c r="AE119" s="356"/>
      <c r="AF119" s="357"/>
      <c r="AG119" s="356"/>
      <c r="AI119" s="369"/>
      <c r="AJ119" s="370"/>
      <c r="AK119" s="1" t="n">
        <v>40483</v>
      </c>
      <c r="AL119" s="2" t="n">
        <v>3.9075</v>
      </c>
      <c r="AM119" s="2" t="n">
        <v>0.13</v>
      </c>
      <c r="AN119" s="2" t="n">
        <v>0.56</v>
      </c>
      <c r="AO119" s="2" t="n">
        <v>0.46</v>
      </c>
      <c r="AP119" s="2" t="n">
        <v>0.73</v>
      </c>
    </row>
    <row r="120" customFormat="false" ht="12.75" hidden="false" customHeight="false" outlineLevel="0" collapsed="false">
      <c r="A120" s="1" t="n">
        <v>39692</v>
      </c>
      <c r="B120" s="355" t="n">
        <v>27.446</v>
      </c>
      <c r="C120" s="356" t="n">
        <v>33.421</v>
      </c>
      <c r="D120" s="355" t="n">
        <v>30.765</v>
      </c>
      <c r="E120" s="356" t="n">
        <v>27.178</v>
      </c>
      <c r="F120" s="355" t="n">
        <v>29.056</v>
      </c>
      <c r="G120" s="356" t="n">
        <v>29.686</v>
      </c>
      <c r="H120" s="355"/>
      <c r="I120" s="356" t="n">
        <v>21.481</v>
      </c>
      <c r="J120" s="355"/>
      <c r="K120" s="356"/>
      <c r="L120" s="355"/>
      <c r="M120" s="356"/>
      <c r="N120" s="355"/>
      <c r="O120" s="356"/>
      <c r="Q120" s="355"/>
      <c r="R120" s="356" t="n">
        <v>27.5941912920637</v>
      </c>
      <c r="S120" s="357"/>
      <c r="T120" s="356"/>
      <c r="U120" s="358"/>
      <c r="V120" s="359"/>
      <c r="W120" s="358"/>
      <c r="X120" s="356"/>
      <c r="Y120" s="357"/>
      <c r="Z120" s="360"/>
      <c r="AB120" s="357"/>
      <c r="AC120" s="356"/>
      <c r="AD120" s="357"/>
      <c r="AE120" s="356"/>
      <c r="AF120" s="357"/>
      <c r="AG120" s="356"/>
      <c r="AI120" s="369"/>
      <c r="AJ120" s="370"/>
      <c r="AK120" s="1" t="n">
        <v>40513</v>
      </c>
      <c r="AL120" s="2" t="n">
        <v>3.9455</v>
      </c>
      <c r="AM120" s="2" t="n">
        <v>0.13</v>
      </c>
      <c r="AN120" s="2" t="n">
        <v>0.77</v>
      </c>
      <c r="AO120" s="2" t="n">
        <v>0.77</v>
      </c>
      <c r="AP120" s="2" t="n">
        <v>0.98</v>
      </c>
    </row>
    <row r="121" customFormat="false" ht="12.75" hidden="false" customHeight="false" outlineLevel="0" collapsed="false">
      <c r="A121" s="1" t="n">
        <v>39722</v>
      </c>
      <c r="B121" s="355" t="n">
        <v>25.302</v>
      </c>
      <c r="C121" s="356" t="n">
        <v>31.133</v>
      </c>
      <c r="D121" s="355" t="n">
        <v>28.007</v>
      </c>
      <c r="E121" s="356" t="n">
        <v>27.122</v>
      </c>
      <c r="F121" s="355" t="n">
        <v>27.577</v>
      </c>
      <c r="G121" s="356" t="n">
        <v>26.592</v>
      </c>
      <c r="H121" s="355"/>
      <c r="I121" s="356" t="n">
        <v>18.882</v>
      </c>
      <c r="J121" s="355"/>
      <c r="K121" s="356"/>
      <c r="L121" s="355"/>
      <c r="M121" s="356"/>
      <c r="N121" s="355"/>
      <c r="O121" s="356"/>
      <c r="Q121" s="355"/>
      <c r="R121" s="356" t="n">
        <v>27.5969656263369</v>
      </c>
      <c r="S121" s="357"/>
      <c r="T121" s="356"/>
      <c r="U121" s="358"/>
      <c r="V121" s="359"/>
      <c r="W121" s="358"/>
      <c r="X121" s="356"/>
      <c r="Y121" s="357"/>
      <c r="Z121" s="360"/>
      <c r="AB121" s="357"/>
      <c r="AC121" s="356"/>
      <c r="AD121" s="357"/>
      <c r="AE121" s="356"/>
      <c r="AF121" s="357"/>
      <c r="AG121" s="356"/>
      <c r="AI121" s="369"/>
      <c r="AJ121" s="370"/>
      <c r="AK121" s="1" t="n">
        <v>40544</v>
      </c>
      <c r="AL121" s="2" t="n">
        <v>3.9905</v>
      </c>
      <c r="AM121" s="2" t="n">
        <v>0.045</v>
      </c>
      <c r="AN121" s="2" t="n">
        <v>1.04</v>
      </c>
      <c r="AO121" s="2" t="n">
        <v>1.04</v>
      </c>
      <c r="AP121" s="2" t="n">
        <v>1.6</v>
      </c>
    </row>
    <row r="122" customFormat="false" ht="12.75" hidden="false" customHeight="false" outlineLevel="0" collapsed="false">
      <c r="A122" s="1" t="n">
        <v>39753</v>
      </c>
      <c r="B122" s="355" t="n">
        <v>22.631</v>
      </c>
      <c r="C122" s="356" t="n">
        <v>29.745</v>
      </c>
      <c r="D122" s="355" t="n">
        <v>26.443</v>
      </c>
      <c r="E122" s="356" t="n">
        <v>27.203</v>
      </c>
      <c r="F122" s="355" t="n">
        <v>25.163</v>
      </c>
      <c r="G122" s="356" t="n">
        <v>23.801</v>
      </c>
      <c r="H122" s="355"/>
      <c r="I122" s="356" t="n">
        <v>16.717</v>
      </c>
      <c r="J122" s="355"/>
      <c r="K122" s="356"/>
      <c r="L122" s="355"/>
      <c r="M122" s="356"/>
      <c r="N122" s="355"/>
      <c r="O122" s="356"/>
      <c r="Q122" s="355"/>
      <c r="R122" s="356" t="n">
        <v>29.2128387816028</v>
      </c>
      <c r="S122" s="357"/>
      <c r="T122" s="356"/>
      <c r="U122" s="358"/>
      <c r="V122" s="359"/>
      <c r="W122" s="358"/>
      <c r="X122" s="356"/>
      <c r="Y122" s="357"/>
      <c r="Z122" s="360"/>
      <c r="AB122" s="357"/>
      <c r="AC122" s="356"/>
      <c r="AD122" s="357"/>
      <c r="AE122" s="356"/>
      <c r="AF122" s="357"/>
      <c r="AG122" s="356"/>
      <c r="AI122" s="369"/>
      <c r="AJ122" s="370"/>
      <c r="AK122" s="1" t="n">
        <v>40575</v>
      </c>
      <c r="AL122" s="2" t="n">
        <v>4.0285</v>
      </c>
      <c r="AM122" s="2" t="n">
        <v>0.045</v>
      </c>
      <c r="AN122" s="2" t="n">
        <v>1.04</v>
      </c>
      <c r="AO122" s="2" t="n">
        <v>1.04</v>
      </c>
      <c r="AP122" s="2" t="n">
        <v>1.6</v>
      </c>
    </row>
    <row r="123" customFormat="false" ht="12.75" hidden="false" customHeight="false" outlineLevel="0" collapsed="false">
      <c r="A123" s="1" t="n">
        <v>39783</v>
      </c>
      <c r="B123" s="355" t="n">
        <v>23.38</v>
      </c>
      <c r="C123" s="356" t="n">
        <v>33.511</v>
      </c>
      <c r="D123" s="355" t="n">
        <v>30.061</v>
      </c>
      <c r="E123" s="356" t="n">
        <v>27.578</v>
      </c>
      <c r="F123" s="355" t="n">
        <v>26.162</v>
      </c>
      <c r="G123" s="356" t="n">
        <v>24.48</v>
      </c>
      <c r="H123" s="355"/>
      <c r="I123" s="356" t="n">
        <v>17.993</v>
      </c>
      <c r="J123" s="355"/>
      <c r="K123" s="356"/>
      <c r="L123" s="355"/>
      <c r="M123" s="356"/>
      <c r="N123" s="355"/>
      <c r="O123" s="356"/>
      <c r="Q123" s="355"/>
      <c r="R123" s="356" t="n">
        <v>30.485574792791</v>
      </c>
      <c r="S123" s="357"/>
      <c r="T123" s="356"/>
      <c r="U123" s="358"/>
      <c r="V123" s="359"/>
      <c r="W123" s="358"/>
      <c r="X123" s="356"/>
      <c r="Y123" s="357"/>
      <c r="Z123" s="360"/>
      <c r="AB123" s="357"/>
      <c r="AC123" s="356"/>
      <c r="AD123" s="357"/>
      <c r="AE123" s="356"/>
      <c r="AF123" s="357"/>
      <c r="AG123" s="356"/>
      <c r="AI123" s="369"/>
      <c r="AJ123" s="370"/>
      <c r="AK123" s="1" t="n">
        <v>40603</v>
      </c>
      <c r="AL123" s="2" t="n">
        <v>4.0225</v>
      </c>
      <c r="AM123" s="2" t="n">
        <v>0.045</v>
      </c>
      <c r="AN123" s="2" t="n">
        <v>0.54</v>
      </c>
      <c r="AO123" s="2" t="n">
        <v>0.54</v>
      </c>
      <c r="AP123" s="2" t="n">
        <v>0.72</v>
      </c>
    </row>
    <row r="124" customFormat="false" ht="12.75" hidden="false" customHeight="false" outlineLevel="0" collapsed="false">
      <c r="A124" s="1" t="n">
        <v>39814</v>
      </c>
      <c r="B124" s="355" t="n">
        <v>23.904</v>
      </c>
      <c r="C124" s="356" t="n">
        <v>30.085</v>
      </c>
      <c r="D124" s="355" t="n">
        <v>28.765</v>
      </c>
      <c r="E124" s="356" t="n">
        <v>27.669</v>
      </c>
      <c r="F124" s="355" t="n">
        <v>26.255</v>
      </c>
      <c r="G124" s="356" t="n">
        <v>25.134</v>
      </c>
      <c r="H124" s="355"/>
      <c r="I124" s="356" t="n">
        <v>18.034</v>
      </c>
      <c r="J124" s="355"/>
      <c r="K124" s="356"/>
      <c r="L124" s="355"/>
      <c r="M124" s="356"/>
      <c r="N124" s="355"/>
      <c r="O124" s="356"/>
      <c r="Q124" s="355"/>
      <c r="R124" s="356" t="n">
        <v>31.3113698221653</v>
      </c>
      <c r="S124" s="357"/>
      <c r="T124" s="356"/>
      <c r="U124" s="358"/>
      <c r="V124" s="359"/>
      <c r="W124" s="358"/>
      <c r="X124" s="356"/>
      <c r="Y124" s="357"/>
      <c r="Z124" s="360"/>
      <c r="AB124" s="357"/>
      <c r="AC124" s="356"/>
      <c r="AD124" s="357"/>
      <c r="AE124" s="356"/>
      <c r="AF124" s="357"/>
      <c r="AG124" s="356"/>
      <c r="AI124" s="369"/>
      <c r="AJ124" s="370"/>
      <c r="AK124" s="1" t="n">
        <v>40634</v>
      </c>
      <c r="AL124" s="2" t="n">
        <v>4.0225</v>
      </c>
      <c r="AM124" s="2" t="n">
        <v>0.045</v>
      </c>
      <c r="AN124" s="2" t="n">
        <v>0.36</v>
      </c>
      <c r="AO124" s="2" t="n">
        <v>0.36</v>
      </c>
      <c r="AP124" s="2" t="n">
        <v>0.38</v>
      </c>
    </row>
    <row r="125" customFormat="false" ht="12.75" hidden="false" customHeight="false" outlineLevel="0" collapsed="false">
      <c r="A125" s="1" t="n">
        <v>39845</v>
      </c>
      <c r="B125" s="355" t="n">
        <v>24.129</v>
      </c>
      <c r="C125" s="356" t="n">
        <v>29.747</v>
      </c>
      <c r="D125" s="355" t="n">
        <v>28.341</v>
      </c>
      <c r="E125" s="356" t="n">
        <v>26.552</v>
      </c>
      <c r="F125" s="355" t="n">
        <v>26.58</v>
      </c>
      <c r="G125" s="356" t="n">
        <v>25.359</v>
      </c>
      <c r="H125" s="355"/>
      <c r="I125" s="356" t="n">
        <v>18.139</v>
      </c>
      <c r="J125" s="355"/>
      <c r="K125" s="356"/>
      <c r="L125" s="355"/>
      <c r="M125" s="356"/>
      <c r="N125" s="355"/>
      <c r="O125" s="356"/>
      <c r="Q125" s="355"/>
      <c r="R125" s="356" t="n">
        <v>30.383972839598</v>
      </c>
      <c r="S125" s="357"/>
      <c r="T125" s="356"/>
      <c r="U125" s="358"/>
      <c r="V125" s="359"/>
      <c r="W125" s="358"/>
      <c r="X125" s="356"/>
      <c r="Y125" s="357"/>
      <c r="Z125" s="360"/>
      <c r="AB125" s="357"/>
      <c r="AC125" s="356"/>
      <c r="AD125" s="357"/>
      <c r="AE125" s="356"/>
      <c r="AF125" s="357"/>
      <c r="AG125" s="356"/>
      <c r="AI125" s="369"/>
      <c r="AJ125" s="370"/>
      <c r="AK125" s="1" t="n">
        <v>40664</v>
      </c>
      <c r="AL125" s="2" t="n">
        <v>4.1925</v>
      </c>
      <c r="AM125" s="2" t="n">
        <v>0.045</v>
      </c>
      <c r="AN125" s="2" t="n">
        <v>0.325</v>
      </c>
      <c r="AO125" s="2" t="n">
        <v>0.325</v>
      </c>
      <c r="AP125" s="2" t="n">
        <v>0.33</v>
      </c>
    </row>
    <row r="126" customFormat="false" ht="12.75" hidden="false" customHeight="false" outlineLevel="0" collapsed="false">
      <c r="A126" s="1" t="n">
        <v>39873</v>
      </c>
      <c r="B126" s="355" t="n">
        <v>23.631</v>
      </c>
      <c r="C126" s="356" t="n">
        <v>29.421</v>
      </c>
      <c r="D126" s="355" t="n">
        <v>26.946</v>
      </c>
      <c r="E126" s="356" t="n">
        <v>25.959</v>
      </c>
      <c r="F126" s="355" t="n">
        <v>26.275</v>
      </c>
      <c r="G126" s="356" t="n">
        <v>24.871</v>
      </c>
      <c r="H126" s="355"/>
      <c r="I126" s="356" t="n">
        <v>17.877</v>
      </c>
      <c r="J126" s="355"/>
      <c r="K126" s="356"/>
      <c r="L126" s="355"/>
      <c r="M126" s="356"/>
      <c r="N126" s="355"/>
      <c r="O126" s="356"/>
      <c r="Q126" s="355"/>
      <c r="R126" s="356" t="n">
        <v>29.1891336323734</v>
      </c>
      <c r="S126" s="357"/>
      <c r="T126" s="356"/>
      <c r="U126" s="358"/>
      <c r="V126" s="359"/>
      <c r="W126" s="358"/>
      <c r="X126" s="356"/>
      <c r="Y126" s="357"/>
      <c r="Z126" s="360"/>
      <c r="AB126" s="357"/>
      <c r="AC126" s="356"/>
      <c r="AD126" s="357"/>
      <c r="AE126" s="356"/>
      <c r="AF126" s="357"/>
      <c r="AG126" s="356"/>
      <c r="AI126" s="369"/>
      <c r="AJ126" s="370"/>
      <c r="AK126" s="1" t="n">
        <v>40695</v>
      </c>
      <c r="AL126" s="2" t="n">
        <v>4.3445</v>
      </c>
      <c r="AM126" s="2" t="n">
        <v>0.045</v>
      </c>
      <c r="AN126" s="2" t="n">
        <v>0.335</v>
      </c>
      <c r="AO126" s="2" t="n">
        <v>0.335</v>
      </c>
      <c r="AP126" s="2" t="n">
        <v>0.37</v>
      </c>
    </row>
    <row r="127" customFormat="false" ht="12.75" hidden="false" customHeight="false" outlineLevel="0" collapsed="false">
      <c r="A127" s="1" t="n">
        <v>39904</v>
      </c>
      <c r="B127" s="355" t="n">
        <v>23.609</v>
      </c>
      <c r="C127" s="356" t="n">
        <v>28.139</v>
      </c>
      <c r="D127" s="355" t="n">
        <v>25.169</v>
      </c>
      <c r="E127" s="356" t="n">
        <v>25.723</v>
      </c>
      <c r="F127" s="355" t="n">
        <v>26.183</v>
      </c>
      <c r="G127" s="356" t="n">
        <v>24.849</v>
      </c>
      <c r="H127" s="355"/>
      <c r="I127" s="356" t="n">
        <v>17.298</v>
      </c>
      <c r="J127" s="355"/>
      <c r="K127" s="356"/>
      <c r="L127" s="355"/>
      <c r="M127" s="356"/>
      <c r="N127" s="355"/>
      <c r="O127" s="356"/>
      <c r="Q127" s="355"/>
      <c r="R127" s="356" t="n">
        <v>27.1019637640362</v>
      </c>
      <c r="S127" s="357"/>
      <c r="T127" s="356"/>
      <c r="U127" s="358"/>
      <c r="V127" s="359"/>
      <c r="W127" s="358"/>
      <c r="X127" s="356"/>
      <c r="Y127" s="357"/>
      <c r="Z127" s="360"/>
      <c r="AB127" s="357"/>
      <c r="AC127" s="356"/>
      <c r="AD127" s="357"/>
      <c r="AE127" s="356"/>
      <c r="AF127" s="357"/>
      <c r="AG127" s="356"/>
      <c r="AI127" s="369"/>
      <c r="AJ127" s="370"/>
      <c r="AK127" s="1" t="n">
        <v>40725</v>
      </c>
      <c r="AL127" s="2" t="n">
        <v>4.447</v>
      </c>
      <c r="AM127" s="2" t="n">
        <v>0.045</v>
      </c>
      <c r="AN127" s="2" t="n">
        <v>0.45</v>
      </c>
      <c r="AO127" s="2" t="n">
        <v>0.35</v>
      </c>
      <c r="AP127" s="2" t="n">
        <v>0.41</v>
      </c>
    </row>
    <row r="128" customFormat="false" ht="12.75" hidden="false" customHeight="false" outlineLevel="0" collapsed="false">
      <c r="A128" s="1" t="n">
        <v>39934</v>
      </c>
      <c r="B128" s="355" t="n">
        <v>23.072</v>
      </c>
      <c r="C128" s="356" t="n">
        <v>23.287</v>
      </c>
      <c r="D128" s="355" t="n">
        <v>19.61</v>
      </c>
      <c r="E128" s="356" t="n">
        <v>26.026</v>
      </c>
      <c r="F128" s="355" t="n">
        <v>25.709</v>
      </c>
      <c r="G128" s="356" t="n">
        <v>24.312</v>
      </c>
      <c r="H128" s="355"/>
      <c r="I128" s="356" t="n">
        <v>14.803</v>
      </c>
      <c r="J128" s="355"/>
      <c r="K128" s="356"/>
      <c r="L128" s="355"/>
      <c r="M128" s="356"/>
      <c r="N128" s="355"/>
      <c r="O128" s="356"/>
      <c r="Q128" s="355"/>
      <c r="R128" s="356" t="n">
        <v>27.0801984739864</v>
      </c>
      <c r="S128" s="357"/>
      <c r="T128" s="356"/>
      <c r="U128" s="358"/>
      <c r="V128" s="359"/>
      <c r="W128" s="358"/>
      <c r="X128" s="356"/>
      <c r="Y128" s="357"/>
      <c r="Z128" s="360"/>
      <c r="AB128" s="357"/>
      <c r="AC128" s="356"/>
      <c r="AD128" s="357"/>
      <c r="AE128" s="356"/>
      <c r="AF128" s="357"/>
      <c r="AG128" s="356"/>
      <c r="AI128" s="369"/>
      <c r="AJ128" s="370"/>
      <c r="AK128" s="1" t="n">
        <v>40756</v>
      </c>
      <c r="AL128" s="2" t="n">
        <v>4.332</v>
      </c>
      <c r="AM128" s="2" t="n">
        <v>0.13</v>
      </c>
      <c r="AN128" s="2" t="n">
        <v>0.45</v>
      </c>
      <c r="AO128" s="2" t="n">
        <v>0.35</v>
      </c>
      <c r="AP128" s="2" t="n">
        <v>0.41</v>
      </c>
    </row>
    <row r="129" customFormat="false" ht="12.75" hidden="false" customHeight="false" outlineLevel="0" collapsed="false">
      <c r="A129" s="1" t="n">
        <v>39965</v>
      </c>
      <c r="B129" s="355" t="n">
        <v>24.193</v>
      </c>
      <c r="C129" s="356" t="n">
        <v>25.571</v>
      </c>
      <c r="D129" s="355" t="n">
        <v>21.415</v>
      </c>
      <c r="E129" s="356" t="n">
        <v>27.317</v>
      </c>
      <c r="F129" s="355" t="n">
        <v>26.723</v>
      </c>
      <c r="G129" s="356" t="n">
        <v>26.013</v>
      </c>
      <c r="H129" s="355"/>
      <c r="I129" s="356" t="n">
        <v>16.557</v>
      </c>
      <c r="J129" s="355"/>
      <c r="K129" s="356"/>
      <c r="L129" s="355"/>
      <c r="M129" s="356"/>
      <c r="N129" s="355"/>
      <c r="O129" s="356"/>
      <c r="Q129" s="355"/>
      <c r="R129" s="356" t="n">
        <v>27.4154861060926</v>
      </c>
      <c r="S129" s="357"/>
      <c r="T129" s="356"/>
      <c r="U129" s="358"/>
      <c r="V129" s="359"/>
      <c r="W129" s="358"/>
      <c r="X129" s="356"/>
      <c r="Y129" s="357"/>
      <c r="Z129" s="360"/>
      <c r="AB129" s="357"/>
      <c r="AC129" s="356"/>
      <c r="AD129" s="357"/>
      <c r="AE129" s="356"/>
      <c r="AF129" s="357"/>
      <c r="AG129" s="356"/>
      <c r="AI129" s="369"/>
      <c r="AJ129" s="370"/>
      <c r="AK129" s="1"/>
    </row>
    <row r="130" customFormat="false" ht="12.75" hidden="false" customHeight="false" outlineLevel="0" collapsed="false">
      <c r="A130" s="1" t="n">
        <v>39995</v>
      </c>
      <c r="B130" s="355" t="n">
        <v>26.388</v>
      </c>
      <c r="C130" s="356" t="n">
        <v>36.085</v>
      </c>
      <c r="D130" s="355" t="n">
        <v>32.618</v>
      </c>
      <c r="E130" s="356" t="n">
        <v>27.244</v>
      </c>
      <c r="F130" s="355" t="n">
        <v>27.991</v>
      </c>
      <c r="G130" s="356" t="n">
        <v>28.538</v>
      </c>
      <c r="H130" s="355"/>
      <c r="I130" s="356" t="n">
        <v>19.243</v>
      </c>
      <c r="J130" s="355"/>
      <c r="K130" s="356"/>
      <c r="L130" s="355"/>
      <c r="M130" s="356"/>
      <c r="N130" s="355"/>
      <c r="O130" s="356"/>
      <c r="Q130" s="355"/>
      <c r="R130" s="356" t="n">
        <v>27.8089449853797</v>
      </c>
      <c r="S130" s="357"/>
      <c r="T130" s="356"/>
      <c r="U130" s="358"/>
      <c r="V130" s="359"/>
      <c r="W130" s="358"/>
      <c r="X130" s="356"/>
      <c r="Y130" s="357"/>
      <c r="Z130" s="360"/>
      <c r="AB130" s="357"/>
      <c r="AC130" s="356"/>
      <c r="AD130" s="357"/>
      <c r="AE130" s="356"/>
      <c r="AF130" s="357"/>
      <c r="AG130" s="356"/>
      <c r="AI130" s="369"/>
      <c r="AJ130" s="370"/>
      <c r="AK130" s="1"/>
    </row>
    <row r="131" customFormat="false" ht="12.75" hidden="false" customHeight="false" outlineLevel="0" collapsed="false">
      <c r="A131" s="1" t="n">
        <v>40026</v>
      </c>
      <c r="B131" s="355" t="n">
        <v>28.436</v>
      </c>
      <c r="C131" s="356" t="n">
        <v>37.513</v>
      </c>
      <c r="D131" s="355" t="n">
        <v>33.742</v>
      </c>
      <c r="E131" s="356" t="n">
        <v>27.535</v>
      </c>
      <c r="F131" s="355" t="n">
        <v>30.061</v>
      </c>
      <c r="G131" s="356" t="n">
        <v>31.056</v>
      </c>
      <c r="H131" s="355"/>
      <c r="I131" s="356" t="n">
        <v>23.797</v>
      </c>
      <c r="J131" s="355"/>
      <c r="K131" s="356"/>
      <c r="L131" s="355"/>
      <c r="M131" s="356"/>
      <c r="N131" s="355"/>
      <c r="O131" s="356"/>
      <c r="Q131" s="355"/>
      <c r="R131" s="356" t="n">
        <v>28.14598387169</v>
      </c>
      <c r="S131" s="357"/>
      <c r="T131" s="356"/>
      <c r="U131" s="358"/>
      <c r="V131" s="359"/>
      <c r="W131" s="358"/>
      <c r="X131" s="356"/>
      <c r="Y131" s="357"/>
      <c r="Z131" s="360"/>
      <c r="AB131" s="357"/>
      <c r="AC131" s="356"/>
      <c r="AD131" s="357"/>
      <c r="AE131" s="356"/>
      <c r="AF131" s="357"/>
      <c r="AG131" s="356"/>
      <c r="AI131" s="369"/>
      <c r="AJ131" s="370"/>
      <c r="AK131" s="1"/>
    </row>
    <row r="132" customFormat="false" ht="12.75" hidden="false" customHeight="false" outlineLevel="0" collapsed="false">
      <c r="A132" s="1" t="n">
        <v>40057</v>
      </c>
      <c r="B132" s="355" t="n">
        <v>27.428</v>
      </c>
      <c r="C132" s="356" t="n">
        <v>34.409</v>
      </c>
      <c r="D132" s="355" t="n">
        <v>30.737</v>
      </c>
      <c r="E132" s="356" t="n">
        <v>27.395</v>
      </c>
      <c r="F132" s="355" t="n">
        <v>29.104</v>
      </c>
      <c r="G132" s="356" t="n">
        <v>29.588</v>
      </c>
      <c r="H132" s="355"/>
      <c r="I132" s="356" t="n">
        <v>21.569</v>
      </c>
      <c r="J132" s="355"/>
      <c r="K132" s="356"/>
      <c r="L132" s="355"/>
      <c r="M132" s="356"/>
      <c r="N132" s="355"/>
      <c r="O132" s="356"/>
      <c r="Q132" s="355"/>
      <c r="R132" s="356" t="n">
        <v>28.118675229005</v>
      </c>
      <c r="S132" s="357"/>
      <c r="T132" s="356"/>
      <c r="U132" s="358"/>
      <c r="V132" s="359"/>
      <c r="W132" s="358"/>
      <c r="X132" s="356"/>
      <c r="Y132" s="357"/>
      <c r="Z132" s="360"/>
      <c r="AB132" s="357"/>
      <c r="AC132" s="356"/>
      <c r="AD132" s="357"/>
      <c r="AE132" s="356"/>
      <c r="AF132" s="357"/>
      <c r="AG132" s="356"/>
      <c r="AI132" s="369"/>
      <c r="AJ132" s="370"/>
      <c r="AK132" s="1"/>
    </row>
    <row r="133" customFormat="false" ht="12.75" hidden="false" customHeight="false" outlineLevel="0" collapsed="false">
      <c r="A133" s="1" t="n">
        <v>40087</v>
      </c>
      <c r="B133" s="355" t="n">
        <v>25.457</v>
      </c>
      <c r="C133" s="356" t="n">
        <v>32.205</v>
      </c>
      <c r="D133" s="355" t="n">
        <v>28.206</v>
      </c>
      <c r="E133" s="356" t="n">
        <v>27.375</v>
      </c>
      <c r="F133" s="355" t="n">
        <v>27.747</v>
      </c>
      <c r="G133" s="356" t="n">
        <v>26.747</v>
      </c>
      <c r="H133" s="355"/>
      <c r="I133" s="356" t="n">
        <v>19.032</v>
      </c>
      <c r="J133" s="355"/>
      <c r="K133" s="356"/>
      <c r="L133" s="355"/>
      <c r="M133" s="356"/>
      <c r="N133" s="355"/>
      <c r="O133" s="356"/>
      <c r="Q133" s="355"/>
      <c r="R133" s="356" t="n">
        <v>28.1407729093309</v>
      </c>
      <c r="S133" s="357"/>
      <c r="T133" s="356"/>
      <c r="U133" s="358"/>
      <c r="V133" s="359"/>
      <c r="W133" s="358"/>
      <c r="X133" s="356"/>
      <c r="Y133" s="357"/>
      <c r="Z133" s="360"/>
      <c r="AB133" s="357"/>
      <c r="AC133" s="356"/>
      <c r="AD133" s="357"/>
      <c r="AE133" s="356"/>
      <c r="AF133" s="357"/>
      <c r="AG133" s="356"/>
      <c r="AI133" s="369"/>
      <c r="AJ133" s="370"/>
      <c r="AK133" s="1"/>
    </row>
    <row r="134" customFormat="false" ht="12.75" hidden="false" customHeight="false" outlineLevel="0" collapsed="false">
      <c r="A134" s="1" t="n">
        <v>40118</v>
      </c>
      <c r="B134" s="355" t="n">
        <v>22.935</v>
      </c>
      <c r="C134" s="356" t="n">
        <v>30.916</v>
      </c>
      <c r="D134" s="355" t="n">
        <v>26.716</v>
      </c>
      <c r="E134" s="356" t="n">
        <v>27.428</v>
      </c>
      <c r="F134" s="355" t="n">
        <v>25.474</v>
      </c>
      <c r="G134" s="356" t="n">
        <v>24.105</v>
      </c>
      <c r="H134" s="355"/>
      <c r="I134" s="356" t="n">
        <v>16.837</v>
      </c>
      <c r="J134" s="355"/>
      <c r="K134" s="356"/>
      <c r="L134" s="355"/>
      <c r="M134" s="356"/>
      <c r="N134" s="355"/>
      <c r="O134" s="356"/>
      <c r="Q134" s="355"/>
      <c r="R134" s="356" t="n">
        <v>30.076227517085</v>
      </c>
      <c r="S134" s="357"/>
      <c r="T134" s="356"/>
      <c r="U134" s="358"/>
      <c r="V134" s="359"/>
      <c r="W134" s="358"/>
      <c r="X134" s="356"/>
      <c r="Y134" s="357"/>
      <c r="Z134" s="360"/>
      <c r="AB134" s="357"/>
      <c r="AC134" s="356"/>
      <c r="AD134" s="357"/>
      <c r="AE134" s="356"/>
      <c r="AF134" s="357"/>
      <c r="AG134" s="356"/>
      <c r="AI134" s="369"/>
      <c r="AJ134" s="370"/>
      <c r="AK134" s="1"/>
    </row>
    <row r="135" customFormat="false" ht="12.75" hidden="false" customHeight="false" outlineLevel="0" collapsed="false">
      <c r="A135" s="1" t="n">
        <v>40148</v>
      </c>
      <c r="B135" s="355" t="n">
        <v>23.661</v>
      </c>
      <c r="C135" s="356" t="n">
        <v>34.49</v>
      </c>
      <c r="D135" s="355" t="n">
        <v>30.091</v>
      </c>
      <c r="E135" s="356" t="n">
        <v>27.778</v>
      </c>
      <c r="F135" s="355" t="n">
        <v>26.414</v>
      </c>
      <c r="G135" s="356" t="n">
        <v>24.771</v>
      </c>
      <c r="H135" s="355"/>
      <c r="I135" s="356" t="n">
        <v>18.133</v>
      </c>
      <c r="J135" s="355"/>
      <c r="K135" s="356"/>
      <c r="L135" s="355"/>
      <c r="M135" s="356"/>
      <c r="N135" s="355"/>
      <c r="O135" s="356"/>
      <c r="Q135" s="355"/>
      <c r="R135" s="356" t="n">
        <v>31.3653766364656</v>
      </c>
      <c r="S135" s="357"/>
      <c r="T135" s="356"/>
      <c r="U135" s="358"/>
      <c r="V135" s="359"/>
      <c r="W135" s="358"/>
      <c r="X135" s="356"/>
      <c r="Y135" s="357"/>
      <c r="Z135" s="360"/>
      <c r="AB135" s="357"/>
      <c r="AC135" s="356"/>
      <c r="AD135" s="357"/>
      <c r="AE135" s="356"/>
      <c r="AF135" s="357"/>
      <c r="AG135" s="356"/>
      <c r="AI135" s="369"/>
      <c r="AJ135" s="370"/>
      <c r="AK135" s="1"/>
    </row>
    <row r="136" customFormat="false" ht="12.75" hidden="false" customHeight="false" outlineLevel="0" collapsed="false">
      <c r="A136" s="1" t="n">
        <v>40179</v>
      </c>
      <c r="B136" s="355" t="n">
        <v>23.865</v>
      </c>
      <c r="C136" s="356" t="n">
        <v>31.088</v>
      </c>
      <c r="D136" s="355" t="n">
        <v>28.764</v>
      </c>
      <c r="E136" s="356" t="n">
        <v>27.613</v>
      </c>
      <c r="F136" s="355" t="n">
        <v>26.227</v>
      </c>
      <c r="G136" s="356" t="n">
        <v>25.075</v>
      </c>
      <c r="H136" s="355"/>
      <c r="I136" s="356" t="n">
        <v>17.886</v>
      </c>
      <c r="J136" s="355"/>
      <c r="K136" s="356"/>
      <c r="L136" s="355"/>
      <c r="M136" s="356"/>
      <c r="N136" s="355"/>
      <c r="O136" s="356"/>
      <c r="Q136" s="355"/>
      <c r="R136" s="356" t="n">
        <v>32.2248454198186</v>
      </c>
      <c r="S136" s="357"/>
      <c r="T136" s="356"/>
      <c r="U136" s="358"/>
      <c r="V136" s="359"/>
      <c r="W136" s="358"/>
      <c r="X136" s="356"/>
      <c r="Y136" s="357"/>
      <c r="Z136" s="360"/>
      <c r="AB136" s="357"/>
      <c r="AC136" s="356"/>
      <c r="AD136" s="357"/>
      <c r="AE136" s="356"/>
      <c r="AF136" s="357"/>
      <c r="AG136" s="356"/>
      <c r="AI136" s="369"/>
      <c r="AJ136" s="370"/>
      <c r="AK136" s="1"/>
    </row>
    <row r="137" customFormat="false" ht="12.75" hidden="false" customHeight="false" outlineLevel="0" collapsed="false">
      <c r="A137" s="1" t="n">
        <v>40210</v>
      </c>
      <c r="B137" s="355" t="n">
        <v>24.371</v>
      </c>
      <c r="C137" s="356" t="n">
        <v>30.911</v>
      </c>
      <c r="D137" s="355" t="n">
        <v>28.509</v>
      </c>
      <c r="E137" s="356" t="n">
        <v>26.839</v>
      </c>
      <c r="F137" s="355" t="n">
        <v>26.814</v>
      </c>
      <c r="G137" s="356" t="n">
        <v>25.581</v>
      </c>
      <c r="H137" s="355"/>
      <c r="I137" s="356" t="n">
        <v>18.349</v>
      </c>
      <c r="J137" s="355"/>
      <c r="K137" s="356"/>
      <c r="L137" s="355"/>
      <c r="M137" s="356"/>
      <c r="N137" s="355"/>
      <c r="O137" s="356"/>
      <c r="Q137" s="355"/>
      <c r="R137" s="356" t="n">
        <v>31.2941375055422</v>
      </c>
      <c r="S137" s="357"/>
      <c r="T137" s="356"/>
      <c r="U137" s="358"/>
      <c r="V137" s="359"/>
      <c r="W137" s="358"/>
      <c r="X137" s="356"/>
      <c r="Y137" s="357"/>
      <c r="Z137" s="360"/>
      <c r="AB137" s="357"/>
      <c r="AC137" s="356"/>
      <c r="AD137" s="357"/>
      <c r="AE137" s="356"/>
      <c r="AF137" s="357"/>
      <c r="AG137" s="356"/>
      <c r="AI137" s="369"/>
      <c r="AJ137" s="370"/>
      <c r="AK137" s="1"/>
    </row>
    <row r="138" customFormat="false" ht="12.75" hidden="false" customHeight="false" outlineLevel="0" collapsed="false">
      <c r="A138" s="1" t="n">
        <v>40238</v>
      </c>
      <c r="B138" s="355" t="n">
        <v>24.185</v>
      </c>
      <c r="C138" s="356" t="n">
        <v>30.666</v>
      </c>
      <c r="D138" s="355" t="n">
        <v>27.297</v>
      </c>
      <c r="E138" s="356" t="n">
        <v>26.53</v>
      </c>
      <c r="F138" s="355" t="n">
        <v>26.757</v>
      </c>
      <c r="G138" s="356" t="n">
        <v>25.395</v>
      </c>
      <c r="H138" s="355"/>
      <c r="I138" s="356" t="n">
        <v>18.3</v>
      </c>
      <c r="J138" s="355"/>
      <c r="K138" s="356"/>
      <c r="L138" s="355"/>
      <c r="M138" s="356"/>
      <c r="N138" s="355"/>
      <c r="O138" s="356"/>
      <c r="Q138" s="355"/>
      <c r="R138" s="356" t="n">
        <v>30.0926672386972</v>
      </c>
      <c r="S138" s="357"/>
      <c r="T138" s="356"/>
      <c r="U138" s="358"/>
      <c r="V138" s="359"/>
      <c r="W138" s="358"/>
      <c r="X138" s="356"/>
      <c r="Y138" s="357"/>
      <c r="Z138" s="360"/>
      <c r="AB138" s="357"/>
      <c r="AC138" s="356"/>
      <c r="AD138" s="357"/>
      <c r="AE138" s="356"/>
      <c r="AF138" s="357"/>
      <c r="AG138" s="356"/>
      <c r="AI138" s="369"/>
      <c r="AJ138" s="370"/>
      <c r="AK138" s="1"/>
    </row>
    <row r="139" customFormat="false" ht="12.75" hidden="false" customHeight="false" outlineLevel="0" collapsed="false">
      <c r="A139" s="1" t="n">
        <v>40269</v>
      </c>
      <c r="B139" s="355" t="n">
        <v>23.899</v>
      </c>
      <c r="C139" s="356" t="n">
        <v>29.388</v>
      </c>
      <c r="D139" s="355" t="n">
        <v>25.575</v>
      </c>
      <c r="E139" s="356" t="n">
        <v>26.08</v>
      </c>
      <c r="F139" s="355" t="n">
        <v>26.469</v>
      </c>
      <c r="G139" s="356" t="n">
        <v>25.109</v>
      </c>
      <c r="H139" s="355"/>
      <c r="I139" s="356" t="n">
        <v>17.458</v>
      </c>
      <c r="J139" s="355"/>
      <c r="K139" s="356"/>
      <c r="L139" s="355"/>
      <c r="M139" s="356"/>
      <c r="N139" s="355"/>
      <c r="O139" s="356"/>
      <c r="Q139" s="355"/>
      <c r="R139" s="356" t="n">
        <v>27.6981598520113</v>
      </c>
      <c r="S139" s="357"/>
      <c r="T139" s="356"/>
      <c r="U139" s="358"/>
      <c r="V139" s="359"/>
      <c r="W139" s="358"/>
      <c r="X139" s="356"/>
      <c r="Y139" s="357"/>
      <c r="Z139" s="360"/>
      <c r="AB139" s="357"/>
      <c r="AC139" s="356"/>
      <c r="AD139" s="357"/>
      <c r="AE139" s="356"/>
      <c r="AF139" s="357"/>
      <c r="AG139" s="356"/>
      <c r="AI139" s="369"/>
      <c r="AJ139" s="370"/>
      <c r="AK139" s="1"/>
    </row>
    <row r="140" customFormat="false" ht="12.75" hidden="false" customHeight="false" outlineLevel="0" collapsed="false">
      <c r="A140" s="1" t="n">
        <v>40299</v>
      </c>
      <c r="B140" s="355" t="n">
        <v>23.357</v>
      </c>
      <c r="C140" s="356" t="n">
        <v>24.795</v>
      </c>
      <c r="D140" s="355" t="n">
        <v>20.378</v>
      </c>
      <c r="E140" s="356" t="n">
        <v>26.304</v>
      </c>
      <c r="F140" s="355" t="n">
        <v>25.992</v>
      </c>
      <c r="G140" s="356" t="n">
        <v>24.567</v>
      </c>
      <c r="H140" s="355"/>
      <c r="I140" s="356" t="n">
        <v>14.933</v>
      </c>
      <c r="J140" s="355"/>
      <c r="K140" s="356"/>
      <c r="L140" s="355"/>
      <c r="M140" s="356"/>
      <c r="N140" s="355"/>
      <c r="O140" s="356"/>
      <c r="Q140" s="355"/>
      <c r="R140" s="356" t="n">
        <v>27.6805334258512</v>
      </c>
      <c r="S140" s="357"/>
      <c r="T140" s="356"/>
      <c r="U140" s="358"/>
      <c r="V140" s="359"/>
      <c r="W140" s="358"/>
      <c r="X140" s="356"/>
      <c r="Y140" s="357"/>
      <c r="Z140" s="360"/>
      <c r="AB140" s="357"/>
      <c r="AC140" s="356"/>
      <c r="AD140" s="357"/>
      <c r="AE140" s="356"/>
      <c r="AF140" s="357"/>
      <c r="AG140" s="356"/>
      <c r="AI140" s="369"/>
      <c r="AJ140" s="370"/>
      <c r="AK140" s="1"/>
    </row>
    <row r="141" customFormat="false" ht="12.75" hidden="false" customHeight="false" outlineLevel="0" collapsed="false">
      <c r="A141" s="1" t="n">
        <v>40330</v>
      </c>
      <c r="B141" s="355" t="n">
        <v>24.441</v>
      </c>
      <c r="C141" s="356" t="n">
        <v>26.945</v>
      </c>
      <c r="D141" s="355" t="n">
        <v>22.083</v>
      </c>
      <c r="E141" s="356" t="n">
        <v>27.557</v>
      </c>
      <c r="F141" s="355" t="n">
        <v>26.969</v>
      </c>
      <c r="G141" s="356" t="n">
        <v>26.191</v>
      </c>
      <c r="H141" s="355"/>
      <c r="I141" s="356" t="n">
        <v>16.777</v>
      </c>
      <c r="J141" s="355"/>
      <c r="K141" s="356"/>
      <c r="L141" s="355"/>
      <c r="M141" s="356"/>
      <c r="N141" s="355"/>
      <c r="O141" s="356"/>
      <c r="Q141" s="355"/>
      <c r="R141" s="356" t="n">
        <v>28.0236661062401</v>
      </c>
      <c r="S141" s="357"/>
      <c r="T141" s="356"/>
      <c r="U141" s="358"/>
      <c r="V141" s="359"/>
      <c r="W141" s="358"/>
      <c r="X141" s="356"/>
      <c r="Y141" s="357"/>
      <c r="Z141" s="360"/>
      <c r="AB141" s="357"/>
      <c r="AC141" s="356"/>
      <c r="AD141" s="357"/>
      <c r="AE141" s="356"/>
      <c r="AF141" s="357"/>
      <c r="AG141" s="356"/>
      <c r="AI141" s="369"/>
      <c r="AJ141" s="370"/>
      <c r="AK141" s="1"/>
    </row>
    <row r="142" customFormat="false" ht="12.75" hidden="false" customHeight="false" outlineLevel="0" collapsed="false">
      <c r="A142" s="1" t="n">
        <v>40360</v>
      </c>
      <c r="B142" s="355" t="n">
        <v>26.471</v>
      </c>
      <c r="C142" s="356" t="n">
        <v>36.98</v>
      </c>
      <c r="D142" s="355" t="n">
        <v>32.467</v>
      </c>
      <c r="E142" s="356" t="n">
        <v>27.481</v>
      </c>
      <c r="F142" s="355" t="n">
        <v>28.121</v>
      </c>
      <c r="G142" s="356" t="n">
        <v>28.521</v>
      </c>
      <c r="H142" s="355"/>
      <c r="I142" s="356" t="n">
        <v>19.393</v>
      </c>
      <c r="J142" s="355"/>
      <c r="K142" s="356"/>
      <c r="L142" s="355"/>
      <c r="M142" s="356"/>
      <c r="N142" s="355"/>
      <c r="O142" s="356"/>
      <c r="Q142" s="355"/>
      <c r="R142" s="356" t="n">
        <v>28.4255188408555</v>
      </c>
      <c r="S142" s="357"/>
      <c r="T142" s="356"/>
      <c r="U142" s="358"/>
      <c r="V142" s="359"/>
      <c r="W142" s="358"/>
      <c r="X142" s="356"/>
      <c r="Y142" s="357"/>
      <c r="Z142" s="360"/>
      <c r="AB142" s="357"/>
      <c r="AC142" s="356"/>
      <c r="AD142" s="357"/>
      <c r="AE142" s="356"/>
      <c r="AF142" s="357"/>
      <c r="AG142" s="356"/>
      <c r="AI142" s="369"/>
      <c r="AJ142" s="370"/>
      <c r="AK142" s="1"/>
    </row>
    <row r="143" customFormat="false" ht="12.75" hidden="false" customHeight="false" outlineLevel="0" collapsed="false">
      <c r="A143" s="1" t="n">
        <v>40391</v>
      </c>
      <c r="B143" s="355" t="n">
        <v>28.363</v>
      </c>
      <c r="C143" s="356" t="n">
        <v>38.357</v>
      </c>
      <c r="D143" s="355" t="n">
        <v>33.518</v>
      </c>
      <c r="E143" s="356" t="n">
        <v>27.746</v>
      </c>
      <c r="F143" s="355" t="n">
        <v>30.049</v>
      </c>
      <c r="G143" s="356" t="n">
        <v>30.833</v>
      </c>
      <c r="H143" s="355"/>
      <c r="I143" s="356" t="n">
        <v>23.948</v>
      </c>
      <c r="J143" s="355"/>
      <c r="K143" s="356"/>
      <c r="L143" s="355"/>
      <c r="M143" s="356"/>
      <c r="N143" s="355"/>
      <c r="O143" s="356"/>
      <c r="Q143" s="355"/>
      <c r="R143" s="356" t="n">
        <v>28.770644366734</v>
      </c>
      <c r="S143" s="357"/>
      <c r="T143" s="356"/>
      <c r="U143" s="358"/>
      <c r="V143" s="359"/>
      <c r="W143" s="358"/>
      <c r="X143" s="356"/>
      <c r="Y143" s="357"/>
      <c r="Z143" s="360"/>
      <c r="AB143" s="357"/>
      <c r="AC143" s="356"/>
      <c r="AD143" s="357"/>
      <c r="AE143" s="356"/>
      <c r="AF143" s="357"/>
      <c r="AG143" s="356"/>
      <c r="AI143" s="369"/>
      <c r="AJ143" s="370"/>
      <c r="AK143" s="1"/>
    </row>
    <row r="144" customFormat="false" ht="12.75" hidden="false" customHeight="false" outlineLevel="0" collapsed="false">
      <c r="A144" s="1" t="n">
        <v>40422</v>
      </c>
      <c r="B144" s="355" t="n">
        <v>27.417</v>
      </c>
      <c r="C144" s="356" t="n">
        <v>35.393</v>
      </c>
      <c r="D144" s="355" t="n">
        <v>30.717</v>
      </c>
      <c r="E144" s="356" t="n">
        <v>27.602</v>
      </c>
      <c r="F144" s="355" t="n">
        <v>29.15</v>
      </c>
      <c r="G144" s="356" t="n">
        <v>29.467</v>
      </c>
      <c r="H144" s="355"/>
      <c r="I144" s="356" t="n">
        <v>21.667</v>
      </c>
      <c r="J144" s="355"/>
      <c r="K144" s="356"/>
      <c r="L144" s="355"/>
      <c r="M144" s="356"/>
      <c r="N144" s="355"/>
      <c r="O144" s="356"/>
      <c r="Q144" s="355"/>
      <c r="R144" s="356" t="n">
        <v>28.7477273375889</v>
      </c>
      <c r="S144" s="357"/>
      <c r="T144" s="356"/>
      <c r="U144" s="358"/>
      <c r="V144" s="359"/>
      <c r="W144" s="358"/>
      <c r="X144" s="356"/>
      <c r="Y144" s="357"/>
      <c r="Z144" s="360"/>
      <c r="AB144" s="357"/>
      <c r="AC144" s="356"/>
      <c r="AD144" s="357"/>
      <c r="AE144" s="356"/>
      <c r="AF144" s="357"/>
      <c r="AG144" s="356"/>
      <c r="AI144" s="369"/>
      <c r="AJ144" s="370"/>
      <c r="AK144" s="1"/>
    </row>
    <row r="145" customFormat="false" ht="12.75" hidden="false" customHeight="false" outlineLevel="0" collapsed="false">
      <c r="A145" s="1" t="n">
        <v>40452</v>
      </c>
      <c r="B145" s="355" t="n">
        <v>25.38</v>
      </c>
      <c r="C145" s="356" t="n">
        <v>33.265</v>
      </c>
      <c r="D145" s="355" t="n">
        <v>28.265</v>
      </c>
      <c r="E145" s="356" t="n">
        <v>27.353</v>
      </c>
      <c r="F145" s="355" t="n">
        <v>27.732</v>
      </c>
      <c r="G145" s="356" t="n">
        <v>26.64</v>
      </c>
      <c r="H145" s="355"/>
      <c r="I145" s="356" t="n">
        <v>18.577</v>
      </c>
      <c r="J145" s="355"/>
      <c r="K145" s="356"/>
      <c r="L145" s="355"/>
      <c r="M145" s="356"/>
      <c r="N145" s="355"/>
      <c r="O145" s="356"/>
      <c r="Q145" s="355"/>
      <c r="R145" s="356" t="n">
        <v>28.7745849667317</v>
      </c>
      <c r="S145" s="357"/>
      <c r="T145" s="356"/>
      <c r="U145" s="358"/>
      <c r="V145" s="359"/>
      <c r="W145" s="358"/>
      <c r="X145" s="356"/>
      <c r="Y145" s="357"/>
      <c r="Z145" s="360"/>
      <c r="AB145" s="357"/>
      <c r="AC145" s="356"/>
      <c r="AD145" s="357"/>
      <c r="AE145" s="356"/>
      <c r="AF145" s="357"/>
      <c r="AG145" s="356"/>
      <c r="AI145" s="369"/>
      <c r="AJ145" s="370"/>
      <c r="AK145" s="1"/>
    </row>
    <row r="146" customFormat="false" ht="12.75" hidden="false" customHeight="false" outlineLevel="0" collapsed="false">
      <c r="A146" s="1" t="n">
        <v>40483</v>
      </c>
      <c r="B146" s="355" t="n">
        <v>23.548</v>
      </c>
      <c r="C146" s="356" t="n">
        <v>32.085</v>
      </c>
      <c r="D146" s="355" t="n">
        <v>27.106</v>
      </c>
      <c r="E146" s="356" t="n">
        <v>27.815</v>
      </c>
      <c r="F146" s="355" t="n">
        <v>26.057</v>
      </c>
      <c r="G146" s="356" t="n">
        <v>24.698</v>
      </c>
      <c r="H146" s="355"/>
      <c r="I146" s="356" t="n">
        <v>17.507</v>
      </c>
      <c r="J146" s="355"/>
      <c r="K146" s="356"/>
      <c r="L146" s="355"/>
      <c r="M146" s="356"/>
      <c r="N146" s="355"/>
      <c r="O146" s="356"/>
      <c r="Q146" s="355"/>
      <c r="R146" s="356" t="n">
        <v>30.4834170108706</v>
      </c>
      <c r="S146" s="357"/>
      <c r="T146" s="356"/>
      <c r="U146" s="358"/>
      <c r="V146" s="359"/>
      <c r="W146" s="358"/>
      <c r="X146" s="356"/>
      <c r="Y146" s="357"/>
      <c r="Z146" s="360"/>
      <c r="AB146" s="357"/>
      <c r="AC146" s="356"/>
      <c r="AD146" s="357"/>
      <c r="AE146" s="356"/>
      <c r="AF146" s="357"/>
      <c r="AG146" s="356"/>
      <c r="AI146" s="369"/>
      <c r="AJ146" s="370"/>
      <c r="AK146" s="1"/>
    </row>
    <row r="147" customFormat="false" ht="12.75" hidden="false" customHeight="false" outlineLevel="0" collapsed="false">
      <c r="A147" s="1" t="n">
        <v>40513</v>
      </c>
      <c r="B147" s="355" t="n">
        <v>23.944</v>
      </c>
      <c r="C147" s="356" t="n">
        <v>35.473</v>
      </c>
      <c r="D147" s="355" t="n">
        <v>30.135</v>
      </c>
      <c r="E147" s="356" t="n">
        <v>27.967</v>
      </c>
      <c r="F147" s="355" t="n">
        <v>26.681</v>
      </c>
      <c r="G147" s="356" t="n">
        <v>25.044</v>
      </c>
      <c r="H147" s="355"/>
      <c r="I147" s="356" t="n">
        <v>18.273</v>
      </c>
      <c r="J147" s="355"/>
      <c r="K147" s="356"/>
      <c r="L147" s="355"/>
      <c r="M147" s="356"/>
      <c r="N147" s="355"/>
      <c r="O147" s="356"/>
      <c r="Q147" s="355"/>
      <c r="R147" s="356" t="n">
        <v>31.7911963399161</v>
      </c>
      <c r="S147" s="357"/>
      <c r="T147" s="356"/>
      <c r="U147" s="358"/>
      <c r="V147" s="359"/>
      <c r="W147" s="358"/>
      <c r="X147" s="356"/>
      <c r="Y147" s="357"/>
      <c r="Z147" s="360"/>
      <c r="AB147" s="357"/>
      <c r="AC147" s="356"/>
      <c r="AD147" s="357"/>
      <c r="AE147" s="356"/>
      <c r="AF147" s="357"/>
      <c r="AG147" s="356"/>
      <c r="AI147" s="369"/>
      <c r="AJ147" s="370"/>
      <c r="AK147" s="1"/>
    </row>
    <row r="148" customFormat="false" ht="12.75" hidden="false" customHeight="false" outlineLevel="0" collapsed="false">
      <c r="A148" s="1" t="n">
        <v>40544</v>
      </c>
      <c r="B148" s="355" t="n">
        <v>24.081</v>
      </c>
      <c r="C148" s="356" t="n">
        <v>32.254</v>
      </c>
      <c r="D148" s="355" t="n">
        <v>28.913</v>
      </c>
      <c r="E148" s="356" t="n">
        <v>27.81</v>
      </c>
      <c r="F148" s="355" t="n">
        <v>26.461</v>
      </c>
      <c r="G148" s="356" t="n">
        <v>25.271</v>
      </c>
      <c r="H148" s="355"/>
      <c r="I148" s="356" t="n">
        <v>18.086</v>
      </c>
      <c r="J148" s="355"/>
      <c r="K148" s="356"/>
      <c r="L148" s="355"/>
      <c r="M148" s="356"/>
      <c r="N148" s="355"/>
      <c r="O148" s="356"/>
      <c r="Q148" s="355"/>
      <c r="R148" s="356" t="n">
        <v>28.2232647061438</v>
      </c>
      <c r="S148" s="357"/>
      <c r="T148" s="356"/>
      <c r="U148" s="358"/>
      <c r="V148" s="359"/>
      <c r="W148" s="358"/>
      <c r="X148" s="356"/>
      <c r="Y148" s="357"/>
      <c r="Z148" s="360"/>
      <c r="AB148" s="357"/>
      <c r="AC148" s="356"/>
      <c r="AD148" s="357"/>
      <c r="AE148" s="356"/>
      <c r="AF148" s="357"/>
      <c r="AG148" s="356"/>
      <c r="AI148" s="369"/>
      <c r="AJ148" s="370"/>
      <c r="AK148" s="1"/>
    </row>
    <row r="149" customFormat="false" ht="12.75" hidden="false" customHeight="false" outlineLevel="0" collapsed="false">
      <c r="A149" s="1" t="n">
        <v>40575</v>
      </c>
      <c r="B149" s="355" t="n">
        <v>24.591</v>
      </c>
      <c r="C149" s="356" t="n">
        <v>32.053</v>
      </c>
      <c r="D149" s="355" t="n">
        <v>28.684</v>
      </c>
      <c r="E149" s="356" t="n">
        <v>27.101</v>
      </c>
      <c r="F149" s="355" t="n">
        <v>27.039</v>
      </c>
      <c r="G149" s="356" t="n">
        <v>25.781</v>
      </c>
      <c r="H149" s="355"/>
      <c r="I149" s="356" t="n">
        <v>18.569</v>
      </c>
      <c r="J149" s="355"/>
      <c r="K149" s="356"/>
      <c r="L149" s="355"/>
      <c r="M149" s="356"/>
      <c r="N149" s="355"/>
      <c r="O149" s="356"/>
      <c r="Q149" s="355"/>
      <c r="R149" s="356" t="n">
        <v>27.3873328808888</v>
      </c>
      <c r="S149" s="357"/>
      <c r="T149" s="356"/>
      <c r="U149" s="358"/>
      <c r="V149" s="359"/>
      <c r="W149" s="358"/>
      <c r="X149" s="356"/>
      <c r="Y149" s="357"/>
      <c r="Z149" s="360"/>
      <c r="AB149" s="357"/>
      <c r="AC149" s="356"/>
      <c r="AD149" s="357"/>
      <c r="AE149" s="356"/>
      <c r="AF149" s="357"/>
      <c r="AG149" s="356"/>
      <c r="AI149" s="369"/>
      <c r="AJ149" s="370"/>
      <c r="AK149" s="1"/>
    </row>
    <row r="150" customFormat="false" ht="12.75" hidden="false" customHeight="false" outlineLevel="0" collapsed="false">
      <c r="A150" s="1" t="n">
        <v>40603</v>
      </c>
      <c r="B150" s="355" t="n">
        <v>24.419</v>
      </c>
      <c r="C150" s="356" t="n">
        <v>31.799</v>
      </c>
      <c r="D150" s="355" t="n">
        <v>27.551</v>
      </c>
      <c r="E150" s="356" t="n">
        <v>26.819</v>
      </c>
      <c r="F150" s="355" t="n">
        <v>26.986</v>
      </c>
      <c r="G150" s="356" t="n">
        <v>25.609</v>
      </c>
      <c r="H150" s="355"/>
      <c r="I150" s="356" t="n">
        <v>18.52</v>
      </c>
      <c r="J150" s="355"/>
      <c r="K150" s="356"/>
      <c r="L150" s="355"/>
      <c r="M150" s="356"/>
      <c r="N150" s="355"/>
      <c r="O150" s="356"/>
      <c r="Q150" s="355"/>
      <c r="R150" s="356" t="n">
        <v>26.3103355020356</v>
      </c>
      <c r="S150" s="357"/>
      <c r="T150" s="356"/>
      <c r="U150" s="358"/>
      <c r="V150" s="359"/>
      <c r="W150" s="358"/>
      <c r="X150" s="356"/>
      <c r="Y150" s="357"/>
      <c r="Z150" s="360"/>
      <c r="AB150" s="357"/>
      <c r="AC150" s="356"/>
      <c r="AD150" s="357"/>
      <c r="AE150" s="356"/>
      <c r="AF150" s="357"/>
      <c r="AG150" s="356"/>
      <c r="AI150" s="369"/>
      <c r="AJ150" s="370"/>
      <c r="AK150" s="1"/>
    </row>
    <row r="151" customFormat="false" ht="12.75" hidden="false" customHeight="false" outlineLevel="0" collapsed="false">
      <c r="A151" s="1" t="n">
        <v>40634</v>
      </c>
      <c r="B151" s="355" t="n">
        <v>24.143</v>
      </c>
      <c r="C151" s="356" t="n">
        <v>30.563</v>
      </c>
      <c r="D151" s="355" t="n">
        <v>25.908</v>
      </c>
      <c r="E151" s="356" t="n">
        <v>26.378</v>
      </c>
      <c r="F151" s="355" t="n">
        <v>26.707</v>
      </c>
      <c r="G151" s="356" t="n">
        <v>25.333</v>
      </c>
      <c r="H151" s="355"/>
      <c r="I151" s="356" t="n">
        <v>17.678</v>
      </c>
      <c r="J151" s="355"/>
      <c r="K151" s="356"/>
      <c r="L151" s="355"/>
      <c r="M151" s="356"/>
      <c r="N151" s="355"/>
      <c r="O151" s="356"/>
      <c r="Q151" s="355"/>
      <c r="R151" s="356" t="n">
        <v>24.4290141796107</v>
      </c>
      <c r="S151" s="357"/>
      <c r="T151" s="356"/>
      <c r="U151" s="358"/>
      <c r="V151" s="359"/>
      <c r="W151" s="358"/>
      <c r="X151" s="356"/>
      <c r="Y151" s="357"/>
      <c r="Z151" s="360"/>
      <c r="AB151" s="357"/>
      <c r="AC151" s="356"/>
      <c r="AD151" s="357"/>
      <c r="AE151" s="356"/>
      <c r="AF151" s="357"/>
      <c r="AG151" s="356"/>
      <c r="AI151" s="369"/>
      <c r="AJ151" s="370"/>
      <c r="AK151" s="1"/>
    </row>
    <row r="152" customFormat="false" ht="12.75" hidden="false" customHeight="false" outlineLevel="0" collapsed="false">
      <c r="A152" s="1" t="n">
        <v>40664</v>
      </c>
      <c r="B152" s="355" t="n">
        <v>23.603</v>
      </c>
      <c r="C152" s="356" t="n">
        <v>26.102</v>
      </c>
      <c r="D152" s="355" t="n">
        <v>20.933</v>
      </c>
      <c r="E152" s="356" t="n">
        <v>26.56</v>
      </c>
      <c r="F152" s="355" t="n">
        <v>26.225</v>
      </c>
      <c r="G152" s="356" t="n">
        <v>24.793</v>
      </c>
      <c r="H152" s="355"/>
      <c r="I152" s="356" t="n">
        <v>15.133</v>
      </c>
      <c r="J152" s="355"/>
      <c r="K152" s="356"/>
      <c r="L152" s="355"/>
      <c r="M152" s="356"/>
      <c r="N152" s="355"/>
      <c r="O152" s="356"/>
      <c r="Q152" s="355"/>
      <c r="R152" s="356" t="n">
        <v>24.4093955060755</v>
      </c>
      <c r="S152" s="357"/>
      <c r="T152" s="356"/>
      <c r="U152" s="358"/>
      <c r="V152" s="359"/>
      <c r="W152" s="358"/>
      <c r="X152" s="356"/>
      <c r="Y152" s="357"/>
      <c r="Z152" s="360"/>
      <c r="AB152" s="357"/>
      <c r="AC152" s="356"/>
      <c r="AD152" s="357"/>
      <c r="AE152" s="356"/>
      <c r="AF152" s="357"/>
      <c r="AG152" s="356"/>
      <c r="AI152" s="369"/>
      <c r="AJ152" s="370"/>
      <c r="AK152" s="1"/>
    </row>
    <row r="153" customFormat="false" ht="12.75" hidden="false" customHeight="false" outlineLevel="0" collapsed="false">
      <c r="A153" s="1" t="n">
        <v>40695</v>
      </c>
      <c r="B153" s="355" t="n">
        <v>24.677</v>
      </c>
      <c r="C153" s="356" t="n">
        <v>28.195</v>
      </c>
      <c r="D153" s="355" t="n">
        <v>22.591</v>
      </c>
      <c r="E153" s="356" t="n">
        <v>27.783</v>
      </c>
      <c r="F153" s="355" t="n">
        <v>27.203</v>
      </c>
      <c r="G153" s="356" t="n">
        <v>26.357</v>
      </c>
      <c r="H153" s="355"/>
      <c r="I153" s="356" t="n">
        <v>16.997</v>
      </c>
      <c r="J153" s="355"/>
      <c r="K153" s="356"/>
      <c r="L153" s="355"/>
      <c r="M153" s="356"/>
      <c r="N153" s="355"/>
      <c r="O153" s="356"/>
      <c r="Q153" s="355"/>
      <c r="R153" s="356" t="n">
        <v>24.7116151677311</v>
      </c>
      <c r="S153" s="357"/>
      <c r="T153" s="356"/>
      <c r="U153" s="358"/>
      <c r="V153" s="359"/>
      <c r="W153" s="358"/>
      <c r="X153" s="356"/>
      <c r="Y153" s="357"/>
      <c r="Z153" s="360"/>
      <c r="AB153" s="357"/>
      <c r="AC153" s="356"/>
      <c r="AD153" s="357"/>
      <c r="AE153" s="356"/>
      <c r="AF153" s="357"/>
      <c r="AG153" s="356"/>
      <c r="AI153" s="369"/>
      <c r="AJ153" s="370"/>
      <c r="AK153" s="1"/>
    </row>
    <row r="154" customFormat="false" ht="12.75" hidden="false" customHeight="false" outlineLevel="0" collapsed="false">
      <c r="A154" s="1" t="n">
        <v>40725</v>
      </c>
      <c r="B154" s="355" t="n">
        <v>26.155</v>
      </c>
      <c r="C154" s="356" t="n">
        <v>37.952</v>
      </c>
      <c r="D154" s="355" t="n">
        <v>32.375</v>
      </c>
      <c r="E154" s="356" t="n">
        <v>27.302</v>
      </c>
      <c r="F154" s="355" t="n">
        <v>27.876</v>
      </c>
      <c r="G154" s="356" t="n">
        <v>28.105</v>
      </c>
      <c r="H154" s="355"/>
      <c r="I154" s="356" t="n">
        <v>18.717</v>
      </c>
      <c r="J154" s="355"/>
      <c r="K154" s="356"/>
      <c r="L154" s="355"/>
      <c r="M154" s="356"/>
      <c r="N154" s="355"/>
      <c r="O154" s="356"/>
      <c r="Q154" s="355"/>
      <c r="R154" s="356" t="n">
        <v>25.0662688978033</v>
      </c>
      <c r="S154" s="357"/>
      <c r="T154" s="356"/>
      <c r="U154" s="358"/>
      <c r="V154" s="359"/>
      <c r="W154" s="358"/>
      <c r="X154" s="356"/>
      <c r="Y154" s="357"/>
      <c r="Z154" s="360"/>
      <c r="AB154" s="357"/>
      <c r="AC154" s="356"/>
      <c r="AD154" s="357"/>
      <c r="AE154" s="356"/>
      <c r="AF154" s="357"/>
      <c r="AG154" s="356"/>
      <c r="AI154" s="369"/>
      <c r="AJ154" s="370"/>
      <c r="AK154" s="1"/>
    </row>
    <row r="155" customFormat="false" ht="12.75" hidden="false" customHeight="false" outlineLevel="0" collapsed="false">
      <c r="A155" s="1" t="n">
        <v>40756</v>
      </c>
      <c r="B155" s="355" t="n">
        <v>28.891</v>
      </c>
      <c r="C155" s="356" t="n">
        <v>39.5</v>
      </c>
      <c r="D155" s="355" t="n">
        <v>33.633</v>
      </c>
      <c r="E155" s="356" t="n">
        <v>28.556</v>
      </c>
      <c r="F155" s="355" t="n">
        <v>30.581</v>
      </c>
      <c r="G155" s="356" t="n">
        <v>31.231</v>
      </c>
      <c r="H155" s="355"/>
      <c r="I155" s="356" t="n">
        <v>24.601</v>
      </c>
      <c r="J155" s="355"/>
      <c r="K155" s="356"/>
      <c r="L155" s="355"/>
      <c r="M155" s="356"/>
      <c r="N155" s="355"/>
      <c r="O155" s="356"/>
      <c r="Q155" s="355"/>
      <c r="R155" s="356" t="n">
        <v>25.3700670950278</v>
      </c>
      <c r="S155" s="357"/>
      <c r="T155" s="356"/>
      <c r="U155" s="358"/>
      <c r="V155" s="359"/>
      <c r="W155" s="358"/>
      <c r="X155" s="356"/>
      <c r="Y155" s="357"/>
      <c r="Z155" s="360"/>
      <c r="AB155" s="357"/>
      <c r="AC155" s="356"/>
      <c r="AD155" s="357"/>
      <c r="AE155" s="356"/>
      <c r="AF155" s="357"/>
      <c r="AG155" s="356"/>
      <c r="AI155" s="369"/>
      <c r="AJ155" s="370"/>
      <c r="AK155" s="1"/>
    </row>
    <row r="156" customFormat="false" ht="12.75" hidden="false" customHeight="false" outlineLevel="0" collapsed="false">
      <c r="A156" s="1" t="n">
        <v>40787</v>
      </c>
      <c r="B156" s="355" t="n">
        <v>27.496</v>
      </c>
      <c r="C156" s="356" t="n">
        <v>36.48</v>
      </c>
      <c r="D156" s="355" t="n">
        <v>30.798</v>
      </c>
      <c r="E156" s="356" t="n">
        <v>27.868</v>
      </c>
      <c r="F156" s="355" t="n">
        <v>29.271</v>
      </c>
      <c r="G156" s="356" t="n">
        <v>29.446</v>
      </c>
      <c r="H156" s="355"/>
      <c r="I156" s="356" t="n">
        <v>21.836</v>
      </c>
      <c r="J156" s="355"/>
      <c r="K156" s="356"/>
      <c r="L156" s="355"/>
      <c r="M156" s="356"/>
      <c r="N156" s="355"/>
      <c r="O156" s="356"/>
      <c r="Q156" s="355"/>
      <c r="R156" s="356" t="n">
        <v>25.3454517857761</v>
      </c>
      <c r="S156" s="357"/>
      <c r="T156" s="356"/>
      <c r="U156" s="358"/>
      <c r="V156" s="359"/>
      <c r="W156" s="358"/>
      <c r="X156" s="356"/>
      <c r="Y156" s="357"/>
      <c r="Z156" s="360"/>
      <c r="AB156" s="357"/>
      <c r="AC156" s="356"/>
      <c r="AD156" s="357"/>
      <c r="AE156" s="356"/>
      <c r="AF156" s="357"/>
      <c r="AG156" s="356"/>
      <c r="AI156" s="369"/>
      <c r="AJ156" s="370"/>
      <c r="AK156" s="1"/>
    </row>
    <row r="157" customFormat="false" ht="12.75" hidden="false" customHeight="false" outlineLevel="0" collapsed="false">
      <c r="A157" s="1" t="n">
        <v>40817</v>
      </c>
      <c r="B157" s="355" t="n">
        <v>25.547</v>
      </c>
      <c r="C157" s="356" t="n">
        <v>34.364</v>
      </c>
      <c r="D157" s="355" t="n">
        <v>28.469</v>
      </c>
      <c r="E157" s="356" t="n">
        <v>27.59</v>
      </c>
      <c r="F157" s="355" t="n">
        <v>27.913</v>
      </c>
      <c r="G157" s="356" t="n">
        <v>26.777</v>
      </c>
      <c r="H157" s="355"/>
      <c r="I157" s="356" t="n">
        <v>18.787</v>
      </c>
      <c r="J157" s="355"/>
      <c r="K157" s="356"/>
      <c r="L157" s="355"/>
      <c r="M157" s="356"/>
      <c r="N157" s="355"/>
      <c r="O157" s="356"/>
      <c r="Q157" s="355"/>
      <c r="R157" s="356" t="n">
        <v>25.3653700673707</v>
      </c>
      <c r="S157" s="357"/>
      <c r="T157" s="356"/>
      <c r="U157" s="358"/>
      <c r="V157" s="359"/>
      <c r="W157" s="358"/>
      <c r="X157" s="356"/>
      <c r="Y157" s="357"/>
      <c r="Z157" s="360"/>
      <c r="AB157" s="357"/>
      <c r="AC157" s="356"/>
      <c r="AD157" s="357"/>
      <c r="AE157" s="356"/>
      <c r="AF157" s="357"/>
      <c r="AG157" s="356"/>
      <c r="AI157" s="369"/>
      <c r="AJ157" s="370"/>
      <c r="AK157" s="1"/>
    </row>
    <row r="158" customFormat="false" ht="12.75" hidden="false" customHeight="false" outlineLevel="0" collapsed="false">
      <c r="A158" s="1" t="n">
        <v>40848</v>
      </c>
      <c r="B158" s="355" t="n">
        <v>23.806</v>
      </c>
      <c r="C158" s="356" t="n">
        <v>33.223</v>
      </c>
      <c r="D158" s="355" t="n">
        <v>27.353</v>
      </c>
      <c r="E158" s="356" t="n">
        <v>28.042</v>
      </c>
      <c r="F158" s="355" t="n">
        <v>26.322</v>
      </c>
      <c r="G158" s="356" t="n">
        <v>24.936</v>
      </c>
      <c r="H158" s="355"/>
      <c r="I158" s="356" t="n">
        <v>17.717</v>
      </c>
      <c r="J158" s="355"/>
      <c r="K158" s="356"/>
      <c r="L158" s="355"/>
      <c r="M158" s="356"/>
      <c r="N158" s="355"/>
      <c r="O158" s="356"/>
      <c r="Q158" s="355"/>
      <c r="R158" s="356" t="n">
        <v>27.1099391498355</v>
      </c>
      <c r="S158" s="357"/>
      <c r="T158" s="356"/>
      <c r="U158" s="358"/>
      <c r="V158" s="359"/>
      <c r="W158" s="358"/>
      <c r="X158" s="356"/>
      <c r="Y158" s="357"/>
      <c r="Z158" s="360"/>
      <c r="AB158" s="357"/>
      <c r="AC158" s="356"/>
      <c r="AD158" s="357"/>
      <c r="AE158" s="356"/>
      <c r="AF158" s="357"/>
      <c r="AG158" s="356"/>
      <c r="AI158" s="369"/>
      <c r="AJ158" s="370"/>
      <c r="AK158" s="1"/>
    </row>
    <row r="159" customFormat="false" ht="12.75" hidden="false" customHeight="false" outlineLevel="0" collapsed="false">
      <c r="A159" s="1" t="n">
        <v>40878</v>
      </c>
      <c r="B159" s="355" t="n">
        <v>24.176</v>
      </c>
      <c r="C159" s="356" t="n">
        <v>36.52</v>
      </c>
      <c r="D159" s="355" t="n">
        <v>30.231</v>
      </c>
      <c r="E159" s="356" t="n">
        <v>28.185</v>
      </c>
      <c r="F159" s="355" t="n">
        <v>26.912</v>
      </c>
      <c r="G159" s="356" t="n">
        <v>25.256</v>
      </c>
      <c r="H159" s="355"/>
      <c r="I159" s="356" t="n">
        <v>18.483</v>
      </c>
      <c r="J159" s="355"/>
      <c r="K159" s="356"/>
      <c r="L159" s="355"/>
      <c r="M159" s="356"/>
      <c r="N159" s="355"/>
      <c r="O159" s="356"/>
      <c r="Q159" s="355"/>
      <c r="R159" s="356" t="n">
        <v>28.2719450617012</v>
      </c>
      <c r="S159" s="357"/>
      <c r="T159" s="356"/>
      <c r="U159" s="358"/>
      <c r="V159" s="359"/>
      <c r="W159" s="358"/>
      <c r="X159" s="356"/>
      <c r="Y159" s="357"/>
      <c r="Z159" s="360"/>
      <c r="AB159" s="357"/>
      <c r="AC159" s="356"/>
      <c r="AD159" s="357"/>
      <c r="AE159" s="356"/>
      <c r="AF159" s="357"/>
      <c r="AG159" s="356"/>
      <c r="AI159" s="369"/>
      <c r="AJ159" s="370"/>
      <c r="AK159" s="1"/>
    </row>
    <row r="160" customFormat="false" ht="12.75" hidden="false" customHeight="false" outlineLevel="0" collapsed="false">
      <c r="A160" s="1" t="n">
        <v>40909</v>
      </c>
      <c r="B160" s="355" t="n">
        <v>24.283</v>
      </c>
      <c r="C160" s="356" t="n">
        <v>33.391</v>
      </c>
      <c r="D160" s="355" t="n">
        <v>29.06</v>
      </c>
      <c r="E160" s="356" t="n">
        <v>28.007</v>
      </c>
      <c r="F160" s="355" t="n">
        <v>26.695</v>
      </c>
      <c r="G160" s="356" t="n">
        <v>25.443</v>
      </c>
      <c r="H160" s="355"/>
      <c r="I160" s="356" t="n">
        <v>18.366</v>
      </c>
      <c r="J160" s="355"/>
      <c r="K160" s="356"/>
      <c r="L160" s="355"/>
      <c r="M160" s="356"/>
      <c r="N160" s="355"/>
      <c r="O160" s="356"/>
      <c r="Q160" s="355"/>
      <c r="R160" s="356" t="n">
        <v>28.2232647061438</v>
      </c>
      <c r="S160" s="357"/>
      <c r="T160" s="356"/>
      <c r="U160" s="358"/>
      <c r="V160" s="359"/>
      <c r="W160" s="358"/>
      <c r="X160" s="356"/>
      <c r="Y160" s="357"/>
      <c r="Z160" s="360"/>
      <c r="AB160" s="357"/>
      <c r="AC160" s="356"/>
      <c r="AD160" s="357"/>
      <c r="AE160" s="356"/>
      <c r="AF160" s="357"/>
      <c r="AG160" s="356"/>
      <c r="AI160" s="369"/>
      <c r="AJ160" s="370"/>
      <c r="AK160" s="1"/>
    </row>
    <row r="161" customFormat="false" ht="12" hidden="false" customHeight="true" outlineLevel="0" collapsed="false">
      <c r="A161" s="1" t="n">
        <v>40940</v>
      </c>
      <c r="B161" s="355" t="n">
        <v>24.845</v>
      </c>
      <c r="C161" s="356" t="n">
        <v>33.198</v>
      </c>
      <c r="D161" s="355" t="n">
        <v>28.883</v>
      </c>
      <c r="E161" s="356" t="n">
        <v>27.409</v>
      </c>
      <c r="F161" s="355" t="n">
        <v>27.291</v>
      </c>
      <c r="G161" s="356" t="n">
        <v>26.005</v>
      </c>
      <c r="H161" s="355"/>
      <c r="I161" s="356" t="n">
        <v>18.881</v>
      </c>
      <c r="J161" s="355"/>
      <c r="K161" s="356"/>
      <c r="L161" s="355"/>
      <c r="M161" s="356"/>
      <c r="N161" s="355"/>
      <c r="O161" s="356"/>
      <c r="Q161" s="355"/>
      <c r="R161" s="356" t="n">
        <v>27.3873328808888</v>
      </c>
      <c r="S161" s="357"/>
      <c r="T161" s="356"/>
      <c r="U161" s="358"/>
      <c r="V161" s="359"/>
      <c r="W161" s="358"/>
      <c r="X161" s="356"/>
      <c r="Y161" s="357"/>
      <c r="Z161" s="360"/>
      <c r="AB161" s="357"/>
      <c r="AC161" s="356"/>
      <c r="AD161" s="357"/>
      <c r="AE161" s="356"/>
      <c r="AF161" s="357"/>
      <c r="AG161" s="356"/>
      <c r="AI161" s="369"/>
      <c r="AJ161" s="370"/>
      <c r="AK161" s="1"/>
    </row>
    <row r="162" customFormat="false" ht="12.75" hidden="false" customHeight="false" outlineLevel="0" collapsed="false">
      <c r="A162" s="1"/>
      <c r="AI162" s="369"/>
      <c r="AJ162" s="370"/>
    </row>
    <row r="163" customFormat="false" ht="12.75" hidden="false" customHeight="false" outlineLevel="0" collapsed="false">
      <c r="A163" s="1"/>
      <c r="AI163" s="369"/>
      <c r="AJ163" s="370"/>
    </row>
    <row r="164" customFormat="false" ht="12.75" hidden="false" customHeight="false" outlineLevel="0" collapsed="false">
      <c r="A164" s="1"/>
      <c r="AI164" s="369"/>
      <c r="AJ164" s="370"/>
    </row>
    <row r="165" customFormat="false" ht="12.75" hidden="false" customHeight="false" outlineLevel="0" collapsed="false">
      <c r="A165" s="1"/>
      <c r="AI165" s="369"/>
      <c r="AJ165" s="370"/>
    </row>
    <row r="166" customFormat="false" ht="12.75" hidden="false" customHeight="false" outlineLevel="0" collapsed="false">
      <c r="A166" s="1"/>
      <c r="AI166" s="369"/>
      <c r="AJ166" s="370"/>
    </row>
    <row r="167" customFormat="false" ht="12.75" hidden="false" customHeight="false" outlineLevel="0" collapsed="false">
      <c r="A167" s="1"/>
      <c r="AI167" s="369"/>
      <c r="AJ167" s="370"/>
    </row>
    <row r="168" customFormat="false" ht="12.75" hidden="false" customHeight="false" outlineLevel="0" collapsed="false">
      <c r="A168" s="1"/>
      <c r="AI168" s="369"/>
      <c r="AJ168" s="370"/>
    </row>
    <row r="169" customFormat="false" ht="12.75" hidden="false" customHeight="false" outlineLevel="0" collapsed="false">
      <c r="A169" s="1"/>
      <c r="AI169" s="369"/>
      <c r="AJ169" s="370"/>
    </row>
    <row r="170" customFormat="false" ht="12.75" hidden="false" customHeight="false" outlineLevel="0" collapsed="false">
      <c r="A170" s="1"/>
      <c r="AI170" s="369"/>
      <c r="AJ170" s="370"/>
    </row>
    <row r="171" customFormat="false" ht="12.75" hidden="false" customHeight="false" outlineLevel="0" collapsed="false">
      <c r="A171" s="1"/>
      <c r="AI171" s="369"/>
      <c r="AJ171" s="370"/>
    </row>
    <row r="172" customFormat="false" ht="12.75" hidden="false" customHeight="false" outlineLevel="0" collapsed="false">
      <c r="A172" s="1"/>
      <c r="AI172" s="369"/>
      <c r="AJ172" s="370"/>
    </row>
    <row r="173" customFormat="false" ht="12.75" hidden="false" customHeight="false" outlineLevel="0" collapsed="false">
      <c r="A173" s="1"/>
      <c r="AI173" s="369"/>
      <c r="AJ173" s="370"/>
    </row>
    <row r="174" customFormat="false" ht="12.75" hidden="false" customHeight="false" outlineLevel="0" collapsed="false">
      <c r="A174" s="1"/>
      <c r="AI174" s="369"/>
      <c r="AJ174" s="370"/>
    </row>
    <row r="175" customFormat="false" ht="12.75" hidden="false" customHeight="false" outlineLevel="0" collapsed="false">
      <c r="A175" s="1"/>
      <c r="AI175" s="369"/>
      <c r="AJ175" s="370"/>
    </row>
    <row r="176" customFormat="false" ht="12.75" hidden="false" customHeight="false" outlineLevel="0" collapsed="false">
      <c r="A176" s="1"/>
      <c r="AI176" s="369"/>
      <c r="AJ176" s="370"/>
    </row>
    <row r="177" customFormat="false" ht="12.75" hidden="false" customHeight="false" outlineLevel="0" collapsed="false">
      <c r="A177" s="1"/>
      <c r="AI177" s="369"/>
      <c r="AJ177" s="370"/>
    </row>
    <row r="178" customFormat="false" ht="12.75" hidden="false" customHeight="false" outlineLevel="0" collapsed="false">
      <c r="A178" s="1"/>
      <c r="AI178" s="369"/>
      <c r="AJ178" s="370"/>
    </row>
    <row r="179" customFormat="false" ht="12.75" hidden="false" customHeight="false" outlineLevel="0" collapsed="false">
      <c r="A179" s="1"/>
      <c r="AI179" s="369"/>
      <c r="AJ179" s="370"/>
    </row>
    <row r="180" customFormat="false" ht="12.75" hidden="false" customHeight="false" outlineLevel="0" collapsed="false">
      <c r="A180" s="1"/>
      <c r="AI180" s="369"/>
      <c r="AJ180" s="370"/>
    </row>
    <row r="181" customFormat="false" ht="12.75" hidden="false" customHeight="false" outlineLevel="0" collapsed="false">
      <c r="A181" s="1"/>
      <c r="AI181" s="369"/>
      <c r="AJ181" s="370"/>
    </row>
    <row r="182" customFormat="false" ht="12.75" hidden="false" customHeight="false" outlineLevel="0" collapsed="false">
      <c r="A182" s="1"/>
      <c r="AI182" s="369"/>
      <c r="AJ182" s="370"/>
    </row>
    <row r="183" customFormat="false" ht="12.75" hidden="false" customHeight="false" outlineLevel="0" collapsed="false">
      <c r="A183" s="1"/>
      <c r="AI183" s="369"/>
      <c r="AJ183" s="370"/>
    </row>
    <row r="184" customFormat="false" ht="12.75" hidden="false" customHeight="false" outlineLevel="0" collapsed="false">
      <c r="A184" s="1"/>
      <c r="AI184" s="369"/>
      <c r="AJ184" s="370"/>
    </row>
    <row r="185" customFormat="false" ht="12.75" hidden="false" customHeight="false" outlineLevel="0" collapsed="false">
      <c r="A185" s="1"/>
      <c r="AI185" s="369"/>
      <c r="AJ185" s="370"/>
    </row>
    <row r="186" customFormat="false" ht="12.75" hidden="false" customHeight="false" outlineLevel="0" collapsed="false">
      <c r="A186" s="1"/>
      <c r="AI186" s="369"/>
      <c r="AJ186" s="370"/>
    </row>
    <row r="187" customFormat="false" ht="12.75" hidden="false" customHeight="false" outlineLevel="0" collapsed="false">
      <c r="A187" s="1"/>
      <c r="AI187" s="369"/>
      <c r="AJ187" s="370"/>
    </row>
    <row r="188" customFormat="false" ht="12.75" hidden="false" customHeight="false" outlineLevel="0" collapsed="false">
      <c r="A188" s="1"/>
      <c r="AI188" s="369"/>
      <c r="AJ188" s="370"/>
    </row>
    <row r="189" customFormat="false" ht="12.75" hidden="false" customHeight="false" outlineLevel="0" collapsed="false">
      <c r="A189" s="1"/>
      <c r="AI189" s="369"/>
      <c r="AJ189" s="370"/>
    </row>
    <row r="190" customFormat="false" ht="12.75" hidden="false" customHeight="false" outlineLevel="0" collapsed="false">
      <c r="A190" s="1"/>
      <c r="AI190" s="369"/>
      <c r="AJ190" s="370"/>
    </row>
    <row r="191" customFormat="false" ht="12.75" hidden="false" customHeight="false" outlineLevel="0" collapsed="false">
      <c r="A191" s="1"/>
      <c r="AI191" s="369"/>
      <c r="AJ191" s="370"/>
    </row>
    <row r="192" customFormat="false" ht="12.75" hidden="false" customHeight="false" outlineLevel="0" collapsed="false">
      <c r="A192" s="1"/>
      <c r="AI192" s="369"/>
      <c r="AJ192" s="370"/>
    </row>
    <row r="193" customFormat="false" ht="12.75" hidden="false" customHeight="false" outlineLevel="0" collapsed="false">
      <c r="A193" s="1"/>
      <c r="AI193" s="369"/>
      <c r="AJ193" s="370"/>
    </row>
    <row r="194" customFormat="false" ht="12.75" hidden="false" customHeight="false" outlineLevel="0" collapsed="false">
      <c r="A194" s="1"/>
      <c r="AI194" s="369"/>
      <c r="AJ194" s="370"/>
    </row>
    <row r="195" customFormat="false" ht="12.75" hidden="false" customHeight="false" outlineLevel="0" collapsed="false">
      <c r="A195" s="1"/>
      <c r="AI195" s="369"/>
      <c r="AJ195" s="370"/>
    </row>
    <row r="196" customFormat="false" ht="12.75" hidden="false" customHeight="false" outlineLevel="0" collapsed="false">
      <c r="A196" s="1"/>
      <c r="AI196" s="369"/>
      <c r="AJ196" s="370"/>
    </row>
    <row r="197" customFormat="false" ht="12.75" hidden="false" customHeight="false" outlineLevel="0" collapsed="false">
      <c r="A197" s="1"/>
      <c r="AI197" s="369"/>
      <c r="AJ197" s="370"/>
    </row>
    <row r="198" customFormat="false" ht="12.75" hidden="false" customHeight="false" outlineLevel="0" collapsed="false">
      <c r="A198" s="1"/>
      <c r="AI198" s="369"/>
      <c r="AJ198" s="370"/>
    </row>
    <row r="199" customFormat="false" ht="12.75" hidden="false" customHeight="false" outlineLevel="0" collapsed="false">
      <c r="A199" s="1"/>
      <c r="AI199" s="369"/>
      <c r="AJ199" s="370"/>
    </row>
    <row r="200" customFormat="false" ht="12.75" hidden="false" customHeight="false" outlineLevel="0" collapsed="false">
      <c r="A200" s="1"/>
      <c r="AI200" s="369"/>
      <c r="AJ200" s="370"/>
    </row>
    <row r="201" customFormat="false" ht="12.75" hidden="false" customHeight="false" outlineLevel="0" collapsed="false">
      <c r="A201" s="1"/>
      <c r="AI201" s="369"/>
      <c r="AJ201" s="370"/>
    </row>
    <row r="202" customFormat="false" ht="12.75" hidden="false" customHeight="false" outlineLevel="0" collapsed="false">
      <c r="A202" s="1"/>
      <c r="AI202" s="369"/>
      <c r="AJ202" s="370"/>
    </row>
    <row r="203" customFormat="false" ht="12.75" hidden="false" customHeight="false" outlineLevel="0" collapsed="false">
      <c r="A203" s="1"/>
      <c r="AI203" s="369"/>
      <c r="AJ203" s="370"/>
    </row>
    <row r="204" customFormat="false" ht="12.75" hidden="false" customHeight="false" outlineLevel="0" collapsed="false">
      <c r="A204" s="1"/>
      <c r="AI204" s="369"/>
      <c r="AJ204" s="370"/>
    </row>
    <row r="205" customFormat="false" ht="12.75" hidden="false" customHeight="false" outlineLevel="0" collapsed="false">
      <c r="A205" s="1"/>
      <c r="AI205" s="369"/>
      <c r="AJ205" s="370"/>
    </row>
    <row r="206" customFormat="false" ht="12.75" hidden="false" customHeight="false" outlineLevel="0" collapsed="false">
      <c r="A206" s="1"/>
      <c r="AI206" s="369"/>
      <c r="AJ206" s="370"/>
    </row>
    <row r="207" customFormat="false" ht="12.75" hidden="false" customHeight="false" outlineLevel="0" collapsed="false">
      <c r="A207" s="1"/>
      <c r="AI207" s="369"/>
      <c r="AJ207" s="370"/>
    </row>
    <row r="208" customFormat="false" ht="12.75" hidden="false" customHeight="false" outlineLevel="0" collapsed="false">
      <c r="A208" s="1"/>
      <c r="AI208" s="369"/>
      <c r="AJ208" s="370"/>
    </row>
    <row r="209" customFormat="false" ht="12.75" hidden="false" customHeight="false" outlineLevel="0" collapsed="false">
      <c r="A209" s="1"/>
      <c r="AI209" s="369"/>
      <c r="AJ209" s="370"/>
    </row>
    <row r="210" customFormat="false" ht="12.75" hidden="false" customHeight="false" outlineLevel="0" collapsed="false">
      <c r="A210" s="1"/>
      <c r="AI210" s="369"/>
      <c r="AJ210" s="370"/>
    </row>
    <row r="211" customFormat="false" ht="12.75" hidden="false" customHeight="false" outlineLevel="0" collapsed="false">
      <c r="A211" s="1"/>
      <c r="AI211" s="369"/>
      <c r="AJ211" s="370"/>
    </row>
    <row r="212" customFormat="false" ht="12.75" hidden="false" customHeight="false" outlineLevel="0" collapsed="false">
      <c r="A212" s="1"/>
      <c r="AI212" s="369"/>
      <c r="AJ212" s="370"/>
    </row>
    <row r="213" customFormat="false" ht="12.75" hidden="false" customHeight="false" outlineLevel="0" collapsed="false">
      <c r="A213" s="1"/>
      <c r="AI213" s="369"/>
      <c r="AJ213" s="370"/>
    </row>
    <row r="214" customFormat="false" ht="12.75" hidden="false" customHeight="false" outlineLevel="0" collapsed="false">
      <c r="A214" s="1"/>
      <c r="AI214" s="369"/>
      <c r="AJ214" s="370"/>
    </row>
    <row r="215" customFormat="false" ht="12.75" hidden="false" customHeight="false" outlineLevel="0" collapsed="false">
      <c r="A215" s="1"/>
      <c r="AI215" s="369"/>
      <c r="AJ215" s="370"/>
    </row>
    <row r="216" customFormat="false" ht="12.75" hidden="false" customHeight="false" outlineLevel="0" collapsed="false">
      <c r="A216" s="1"/>
      <c r="AI216" s="369"/>
      <c r="AJ216" s="370"/>
    </row>
    <row r="217" customFormat="false" ht="12.75" hidden="false" customHeight="false" outlineLevel="0" collapsed="false">
      <c r="A217" s="1"/>
      <c r="AI217" s="369"/>
      <c r="AJ217" s="370"/>
    </row>
    <row r="218" customFormat="false" ht="12.75" hidden="false" customHeight="false" outlineLevel="0" collapsed="false">
      <c r="A218" s="1"/>
      <c r="AI218" s="369"/>
      <c r="AJ218" s="370"/>
    </row>
    <row r="219" customFormat="false" ht="12.75" hidden="false" customHeight="false" outlineLevel="0" collapsed="false">
      <c r="A219" s="1"/>
      <c r="AI219" s="369"/>
      <c r="AJ219" s="370"/>
    </row>
    <row r="220" customFormat="false" ht="12.75" hidden="false" customHeight="false" outlineLevel="0" collapsed="false">
      <c r="A220" s="1"/>
      <c r="AI220" s="369"/>
      <c r="AJ220" s="370"/>
    </row>
    <row r="221" customFormat="false" ht="12.75" hidden="false" customHeight="false" outlineLevel="0" collapsed="false">
      <c r="A221" s="1"/>
      <c r="AI221" s="369"/>
      <c r="AJ221" s="370"/>
    </row>
    <row r="222" customFormat="false" ht="12.75" hidden="false" customHeight="false" outlineLevel="0" collapsed="false">
      <c r="A222" s="1"/>
      <c r="AI222" s="369"/>
      <c r="AJ222" s="370"/>
    </row>
    <row r="223" customFormat="false" ht="12.75" hidden="false" customHeight="false" outlineLevel="0" collapsed="false">
      <c r="A223" s="1"/>
      <c r="AI223" s="369"/>
      <c r="AJ223" s="370"/>
    </row>
    <row r="224" customFormat="false" ht="12.75" hidden="false" customHeight="false" outlineLevel="0" collapsed="false">
      <c r="A224" s="1"/>
      <c r="AI224" s="369"/>
      <c r="AJ224" s="370"/>
    </row>
    <row r="225" customFormat="false" ht="12.75" hidden="false" customHeight="false" outlineLevel="0" collapsed="false">
      <c r="A225" s="1"/>
      <c r="AI225" s="369"/>
      <c r="AJ225" s="370"/>
    </row>
    <row r="226" customFormat="false" ht="12.75" hidden="false" customHeight="false" outlineLevel="0" collapsed="false">
      <c r="A226" s="1"/>
      <c r="AI226" s="369"/>
      <c r="AJ226" s="370"/>
    </row>
    <row r="227" customFormat="false" ht="12.75" hidden="false" customHeight="false" outlineLevel="0" collapsed="false">
      <c r="A227" s="1"/>
      <c r="AI227" s="369"/>
      <c r="AJ227" s="370"/>
    </row>
    <row r="228" customFormat="false" ht="12.75" hidden="false" customHeight="false" outlineLevel="0" collapsed="false">
      <c r="A228" s="1"/>
      <c r="AI228" s="369"/>
      <c r="AJ228" s="370"/>
    </row>
    <row r="229" customFormat="false" ht="12.75" hidden="false" customHeight="false" outlineLevel="0" collapsed="false">
      <c r="A229" s="1"/>
      <c r="AI229" s="369"/>
      <c r="AJ229" s="370"/>
    </row>
    <row r="230" customFormat="false" ht="12.75" hidden="false" customHeight="false" outlineLevel="0" collapsed="false">
      <c r="A230" s="1"/>
      <c r="AI230" s="369"/>
      <c r="AJ230" s="370"/>
    </row>
    <row r="231" customFormat="false" ht="12.75" hidden="false" customHeight="false" outlineLevel="0" collapsed="false">
      <c r="A231" s="1"/>
      <c r="AI231" s="369"/>
      <c r="AJ231" s="370"/>
    </row>
    <row r="232" customFormat="false" ht="12.75" hidden="false" customHeight="false" outlineLevel="0" collapsed="false">
      <c r="A232" s="1"/>
      <c r="AI232" s="369"/>
      <c r="AJ232" s="370"/>
    </row>
    <row r="233" customFormat="false" ht="12.75" hidden="false" customHeight="false" outlineLevel="0" collapsed="false">
      <c r="A233" s="1"/>
      <c r="AI233" s="369"/>
      <c r="AJ233" s="370"/>
    </row>
    <row r="234" customFormat="false" ht="12.75" hidden="false" customHeight="false" outlineLevel="0" collapsed="false">
      <c r="A234" s="1"/>
      <c r="AI234" s="369"/>
      <c r="AJ234" s="370"/>
    </row>
    <row r="235" customFormat="false" ht="12.75" hidden="false" customHeight="false" outlineLevel="0" collapsed="false">
      <c r="A235" s="1"/>
      <c r="AI235" s="369"/>
      <c r="AJ235" s="370"/>
    </row>
    <row r="236" customFormat="false" ht="12.75" hidden="false" customHeight="false" outlineLevel="0" collapsed="false">
      <c r="A236" s="1"/>
      <c r="AI236" s="369"/>
      <c r="AJ236" s="370"/>
    </row>
    <row r="237" customFormat="false" ht="12.75" hidden="false" customHeight="false" outlineLevel="0" collapsed="false">
      <c r="A237" s="1"/>
      <c r="AI237" s="369"/>
      <c r="AJ237" s="370"/>
    </row>
    <row r="238" customFormat="false" ht="12.75" hidden="false" customHeight="false" outlineLevel="0" collapsed="false">
      <c r="A238" s="1"/>
      <c r="AI238" s="369"/>
      <c r="AJ238" s="370"/>
    </row>
    <row r="239" customFormat="false" ht="12.75" hidden="false" customHeight="false" outlineLevel="0" collapsed="false">
      <c r="A239" s="1"/>
      <c r="AI239" s="369"/>
      <c r="AJ239" s="370"/>
    </row>
    <row r="240" customFormat="false" ht="12.75" hidden="false" customHeight="false" outlineLevel="0" collapsed="false">
      <c r="A240" s="1"/>
      <c r="AI240" s="369"/>
      <c r="AJ240" s="370"/>
    </row>
    <row r="241" customFormat="false" ht="12.75" hidden="false" customHeight="false" outlineLevel="0" collapsed="false">
      <c r="A241" s="1"/>
      <c r="AI241" s="369"/>
      <c r="AJ241" s="370"/>
    </row>
    <row r="242" customFormat="false" ht="12.75" hidden="false" customHeight="false" outlineLevel="0" collapsed="false">
      <c r="A242" s="1"/>
      <c r="AI242" s="369"/>
      <c r="AJ242" s="370"/>
    </row>
    <row r="243" customFormat="false" ht="12.75" hidden="false" customHeight="false" outlineLevel="0" collapsed="false">
      <c r="A243" s="1"/>
      <c r="AI243" s="369"/>
      <c r="AJ243" s="370"/>
    </row>
    <row r="244" customFormat="false" ht="12.75" hidden="false" customHeight="false" outlineLevel="0" collapsed="false">
      <c r="A244" s="1"/>
      <c r="AI244" s="369"/>
      <c r="AJ244" s="370"/>
    </row>
    <row r="245" customFormat="false" ht="12.75" hidden="false" customHeight="false" outlineLevel="0" collapsed="false">
      <c r="A245" s="1"/>
      <c r="AI245" s="369"/>
      <c r="AJ245" s="370"/>
    </row>
    <row r="246" customFormat="false" ht="12.75" hidden="false" customHeight="false" outlineLevel="0" collapsed="false">
      <c r="A246" s="1"/>
      <c r="AI246" s="369"/>
      <c r="AJ246" s="370"/>
    </row>
    <row r="247" customFormat="false" ht="12.75" hidden="false" customHeight="false" outlineLevel="0" collapsed="false">
      <c r="A247" s="1"/>
      <c r="AI247" s="369"/>
      <c r="AJ247" s="370"/>
    </row>
    <row r="248" customFormat="false" ht="12.75" hidden="false" customHeight="false" outlineLevel="0" collapsed="false">
      <c r="A248" s="1"/>
      <c r="AI248" s="369"/>
      <c r="AJ248" s="370"/>
    </row>
    <row r="249" customFormat="false" ht="12.75" hidden="false" customHeight="false" outlineLevel="0" collapsed="false">
      <c r="A249" s="1"/>
      <c r="AI249" s="369"/>
      <c r="AJ249" s="370"/>
    </row>
    <row r="250" customFormat="false" ht="12.75" hidden="false" customHeight="false" outlineLevel="0" collapsed="false">
      <c r="A250" s="1"/>
      <c r="AI250" s="369"/>
      <c r="AJ250" s="370"/>
    </row>
    <row r="251" customFormat="false" ht="12.75" hidden="false" customHeight="false" outlineLevel="0" collapsed="false">
      <c r="A251" s="1"/>
      <c r="AI251" s="369"/>
      <c r="AJ251" s="370"/>
    </row>
    <row r="252" customFormat="false" ht="12.75" hidden="false" customHeight="false" outlineLevel="0" collapsed="false">
      <c r="A252" s="1"/>
      <c r="AI252" s="369"/>
      <c r="AJ252" s="370"/>
    </row>
    <row r="253" customFormat="false" ht="12.75" hidden="false" customHeight="false" outlineLevel="0" collapsed="false">
      <c r="A253" s="1"/>
      <c r="AI253" s="369"/>
      <c r="AJ253" s="370"/>
    </row>
    <row r="254" customFormat="false" ht="12.75" hidden="false" customHeight="false" outlineLevel="0" collapsed="false">
      <c r="A254" s="1"/>
      <c r="AI254" s="369"/>
      <c r="AJ254" s="370"/>
    </row>
    <row r="255" customFormat="false" ht="12.75" hidden="false" customHeight="false" outlineLevel="0" collapsed="false">
      <c r="A255" s="1"/>
      <c r="AI255" s="369"/>
      <c r="AJ255" s="370"/>
    </row>
    <row r="256" customFormat="false" ht="12.75" hidden="false" customHeight="false" outlineLevel="0" collapsed="false">
      <c r="A256" s="1"/>
      <c r="AI256" s="369"/>
      <c r="AJ256" s="370"/>
    </row>
    <row r="257" customFormat="false" ht="12.75" hidden="false" customHeight="false" outlineLevel="0" collapsed="false">
      <c r="A257" s="1"/>
      <c r="AI257" s="369"/>
      <c r="AJ257" s="370"/>
    </row>
    <row r="258" customFormat="false" ht="12.75" hidden="false" customHeight="false" outlineLevel="0" collapsed="false">
      <c r="A258" s="1"/>
      <c r="AI258" s="369"/>
      <c r="AJ258" s="370"/>
    </row>
    <row r="259" customFormat="false" ht="12.75" hidden="false" customHeight="false" outlineLevel="0" collapsed="false">
      <c r="A259" s="1"/>
      <c r="AI259" s="369"/>
      <c r="AJ259" s="370"/>
    </row>
    <row r="260" customFormat="false" ht="12.75" hidden="false" customHeight="false" outlineLevel="0" collapsed="false">
      <c r="A260" s="1"/>
      <c r="AI260" s="369"/>
      <c r="AJ260" s="370"/>
    </row>
    <row r="261" customFormat="false" ht="12.75" hidden="false" customHeight="false" outlineLevel="0" collapsed="false">
      <c r="A261" s="1"/>
      <c r="AI261" s="369"/>
      <c r="AJ261" s="370"/>
    </row>
    <row r="262" customFormat="false" ht="12.75" hidden="false" customHeight="false" outlineLevel="0" collapsed="false">
      <c r="A262" s="1"/>
      <c r="AI262" s="369"/>
      <c r="AJ262" s="370"/>
    </row>
    <row r="263" customFormat="false" ht="12.75" hidden="false" customHeight="false" outlineLevel="0" collapsed="false">
      <c r="A263" s="1"/>
      <c r="AI263" s="369"/>
      <c r="AJ263" s="370"/>
    </row>
    <row r="264" customFormat="false" ht="12.75" hidden="false" customHeight="false" outlineLevel="0" collapsed="false">
      <c r="A264" s="1"/>
      <c r="AI264" s="369"/>
      <c r="AJ264" s="370"/>
    </row>
    <row r="265" customFormat="false" ht="12.75" hidden="false" customHeight="false" outlineLevel="0" collapsed="false">
      <c r="A265" s="1"/>
      <c r="AI265" s="369"/>
      <c r="AJ265" s="370"/>
    </row>
    <row r="266" customFormat="false" ht="12.75" hidden="false" customHeight="false" outlineLevel="0" collapsed="false">
      <c r="A266" s="1"/>
      <c r="AI266" s="369"/>
      <c r="AJ266" s="370"/>
    </row>
    <row r="267" customFormat="false" ht="12.75" hidden="false" customHeight="false" outlineLevel="0" collapsed="false">
      <c r="A267" s="1"/>
      <c r="AI267" s="369"/>
      <c r="AJ267" s="370"/>
    </row>
    <row r="268" customFormat="false" ht="12.75" hidden="false" customHeight="false" outlineLevel="0" collapsed="false">
      <c r="A268" s="1"/>
      <c r="AI268" s="369"/>
      <c r="AJ268" s="370"/>
    </row>
    <row r="269" customFormat="false" ht="12.75" hidden="false" customHeight="false" outlineLevel="0" collapsed="false">
      <c r="A269" s="1"/>
      <c r="AI269" s="369"/>
      <c r="AJ269" s="370"/>
    </row>
    <row r="270" customFormat="false" ht="12.75" hidden="false" customHeight="false" outlineLevel="0" collapsed="false">
      <c r="A270" s="1"/>
      <c r="AI270" s="369"/>
      <c r="AJ270" s="370"/>
    </row>
    <row r="271" customFormat="false" ht="12.75" hidden="false" customHeight="false" outlineLevel="0" collapsed="false">
      <c r="A271" s="1"/>
      <c r="AI271" s="369"/>
      <c r="AJ271" s="370"/>
    </row>
    <row r="272" customFormat="false" ht="12.75" hidden="false" customHeight="false" outlineLevel="0" collapsed="false">
      <c r="A272" s="1"/>
      <c r="AI272" s="369"/>
      <c r="AJ272" s="370"/>
    </row>
    <row r="273" customFormat="false" ht="12.75" hidden="false" customHeight="false" outlineLevel="0" collapsed="false">
      <c r="A273" s="1"/>
      <c r="AI273" s="369"/>
      <c r="AJ273" s="370"/>
    </row>
    <row r="274" customFormat="false" ht="12.75" hidden="false" customHeight="false" outlineLevel="0" collapsed="false">
      <c r="A274" s="1"/>
      <c r="AI274" s="369"/>
      <c r="AJ274" s="370"/>
    </row>
    <row r="275" customFormat="false" ht="12.75" hidden="false" customHeight="false" outlineLevel="0" collapsed="false">
      <c r="A275" s="1"/>
      <c r="AI275" s="369"/>
      <c r="AJ275" s="370"/>
    </row>
    <row r="276" customFormat="false" ht="12.75" hidden="false" customHeight="false" outlineLevel="0" collapsed="false">
      <c r="A276" s="1"/>
      <c r="AI276" s="369"/>
      <c r="AJ276" s="370"/>
    </row>
    <row r="277" customFormat="false" ht="12.75" hidden="false" customHeight="false" outlineLevel="0" collapsed="false">
      <c r="A277" s="1"/>
      <c r="AI277" s="369"/>
      <c r="AJ277" s="370"/>
    </row>
    <row r="278" customFormat="false" ht="12.75" hidden="false" customHeight="false" outlineLevel="0" collapsed="false">
      <c r="A278" s="1"/>
      <c r="AI278" s="369"/>
      <c r="AJ278" s="370"/>
    </row>
    <row r="279" customFormat="false" ht="12.75" hidden="false" customHeight="false" outlineLevel="0" collapsed="false">
      <c r="A279" s="1"/>
      <c r="AI279" s="369"/>
      <c r="AJ279" s="370"/>
    </row>
    <row r="280" customFormat="false" ht="12.75" hidden="false" customHeight="false" outlineLevel="0" collapsed="false">
      <c r="A280" s="1"/>
      <c r="AI280" s="369"/>
      <c r="AJ280" s="370"/>
    </row>
    <row r="281" customFormat="false" ht="12.75" hidden="false" customHeight="false" outlineLevel="0" collapsed="false">
      <c r="A281" s="1"/>
      <c r="AI281" s="369"/>
      <c r="AJ281" s="370"/>
    </row>
    <row r="282" customFormat="false" ht="12.75" hidden="false" customHeight="false" outlineLevel="0" collapsed="false">
      <c r="A282" s="1"/>
      <c r="AI282" s="369"/>
      <c r="AJ282" s="370"/>
    </row>
    <row r="283" customFormat="false" ht="12.75" hidden="false" customHeight="false" outlineLevel="0" collapsed="false">
      <c r="A283" s="1"/>
      <c r="AI283" s="369"/>
      <c r="AJ283" s="370"/>
    </row>
    <row r="284" customFormat="false" ht="12.75" hidden="false" customHeight="false" outlineLevel="0" collapsed="false">
      <c r="A284" s="1"/>
      <c r="AI284" s="369"/>
      <c r="AJ284" s="370"/>
    </row>
    <row r="285" customFormat="false" ht="12.75" hidden="false" customHeight="false" outlineLevel="0" collapsed="false">
      <c r="A285" s="1"/>
      <c r="AI285" s="369"/>
      <c r="AJ285" s="370"/>
    </row>
    <row r="286" customFormat="false" ht="12.75" hidden="false" customHeight="false" outlineLevel="0" collapsed="false">
      <c r="A286" s="1"/>
      <c r="AI286" s="369"/>
      <c r="AJ286" s="370"/>
    </row>
    <row r="287" customFormat="false" ht="12.75" hidden="false" customHeight="false" outlineLevel="0" collapsed="false">
      <c r="A287" s="1"/>
      <c r="AI287" s="369"/>
      <c r="AJ287" s="370"/>
    </row>
    <row r="288" customFormat="false" ht="12.75" hidden="false" customHeight="false" outlineLevel="0" collapsed="false">
      <c r="A288" s="1"/>
      <c r="AI288" s="369"/>
      <c r="AJ288" s="370"/>
    </row>
    <row r="289" customFormat="false" ht="12.75" hidden="false" customHeight="false" outlineLevel="0" collapsed="false">
      <c r="A289" s="1"/>
      <c r="AI289" s="369"/>
      <c r="AJ289" s="370"/>
    </row>
    <row r="290" customFormat="false" ht="12.75" hidden="false" customHeight="false" outlineLevel="0" collapsed="false">
      <c r="A290" s="1"/>
      <c r="AI290" s="369"/>
      <c r="AJ290" s="370"/>
    </row>
    <row r="291" customFormat="false" ht="12.75" hidden="false" customHeight="false" outlineLevel="0" collapsed="false">
      <c r="A291" s="1"/>
      <c r="AI291" s="369"/>
      <c r="AJ291" s="370"/>
    </row>
    <row r="292" customFormat="false" ht="12.75" hidden="false" customHeight="false" outlineLevel="0" collapsed="false">
      <c r="A292" s="1"/>
      <c r="AI292" s="369"/>
      <c r="AJ292" s="370"/>
    </row>
    <row r="293" customFormat="false" ht="12.75" hidden="false" customHeight="false" outlineLevel="0" collapsed="false">
      <c r="A293" s="1"/>
      <c r="AI293" s="369"/>
      <c r="AJ293" s="370"/>
    </row>
    <row r="294" customFormat="false" ht="12.75" hidden="false" customHeight="false" outlineLevel="0" collapsed="false">
      <c r="A294" s="1"/>
      <c r="AI294" s="369"/>
      <c r="AJ294" s="370"/>
    </row>
    <row r="295" customFormat="false" ht="12.75" hidden="false" customHeight="false" outlineLevel="0" collapsed="false">
      <c r="A295" s="1"/>
      <c r="AI295" s="369"/>
      <c r="AJ295" s="370"/>
    </row>
    <row r="296" customFormat="false" ht="12.75" hidden="false" customHeight="false" outlineLevel="0" collapsed="false">
      <c r="A296" s="1"/>
      <c r="AI296" s="369"/>
      <c r="AJ296" s="370"/>
    </row>
    <row r="297" customFormat="false" ht="12.75" hidden="false" customHeight="false" outlineLevel="0" collapsed="false">
      <c r="A297" s="1"/>
      <c r="AI297" s="369"/>
      <c r="AJ297" s="370"/>
    </row>
    <row r="298" customFormat="false" ht="12.75" hidden="false" customHeight="false" outlineLevel="0" collapsed="false">
      <c r="A298" s="1"/>
      <c r="AI298" s="369"/>
      <c r="AJ298" s="370"/>
    </row>
    <row r="299" customFormat="false" ht="12.75" hidden="false" customHeight="false" outlineLevel="0" collapsed="false">
      <c r="A299" s="1"/>
      <c r="AI299" s="369"/>
      <c r="AJ299" s="370"/>
    </row>
    <row r="300" customFormat="false" ht="12.75" hidden="false" customHeight="false" outlineLevel="0" collapsed="false">
      <c r="A300" s="1"/>
      <c r="AI300" s="369"/>
      <c r="AJ300" s="370"/>
    </row>
    <row r="301" customFormat="false" ht="12.75" hidden="false" customHeight="false" outlineLevel="0" collapsed="false">
      <c r="A301" s="1"/>
      <c r="AI301" s="369"/>
      <c r="AJ301" s="370"/>
    </row>
    <row r="302" customFormat="false" ht="12.75" hidden="false" customHeight="false" outlineLevel="0" collapsed="false">
      <c r="A302" s="1"/>
      <c r="AI302" s="369"/>
      <c r="AJ302" s="370"/>
    </row>
    <row r="303" customFormat="false" ht="12.75" hidden="false" customHeight="false" outlineLevel="0" collapsed="false">
      <c r="A303" s="1"/>
      <c r="AI303" s="369"/>
      <c r="AJ303" s="370"/>
    </row>
    <row r="304" customFormat="false" ht="12.75" hidden="false" customHeight="false" outlineLevel="0" collapsed="false">
      <c r="A304" s="1"/>
      <c r="AI304" s="369"/>
      <c r="AJ304" s="370"/>
    </row>
    <row r="305" customFormat="false" ht="12.75" hidden="false" customHeight="false" outlineLevel="0" collapsed="false">
      <c r="A305" s="1"/>
      <c r="AI305" s="369"/>
      <c r="AJ305" s="370"/>
    </row>
    <row r="306" customFormat="false" ht="12.75" hidden="false" customHeight="false" outlineLevel="0" collapsed="false">
      <c r="A306" s="1"/>
      <c r="AI306" s="369"/>
      <c r="AJ306" s="370"/>
    </row>
    <row r="307" customFormat="false" ht="12.75" hidden="false" customHeight="false" outlineLevel="0" collapsed="false">
      <c r="A307" s="1"/>
      <c r="AI307" s="369"/>
      <c r="AJ307" s="370"/>
    </row>
    <row r="308" customFormat="false" ht="12.75" hidden="false" customHeight="false" outlineLevel="0" collapsed="false">
      <c r="A308" s="1"/>
      <c r="AI308" s="369"/>
      <c r="AJ308" s="370"/>
    </row>
    <row r="309" customFormat="false" ht="12.75" hidden="false" customHeight="false" outlineLevel="0" collapsed="false">
      <c r="A309" s="1"/>
      <c r="AI309" s="369"/>
      <c r="AJ309" s="370"/>
    </row>
    <row r="310" customFormat="false" ht="12.75" hidden="false" customHeight="false" outlineLevel="0" collapsed="false">
      <c r="A310" s="1"/>
      <c r="AI310" s="369"/>
      <c r="AJ310" s="370"/>
    </row>
    <row r="311" customFormat="false" ht="12.75" hidden="false" customHeight="false" outlineLevel="0" collapsed="false">
      <c r="A311" s="1"/>
      <c r="AI311" s="369"/>
      <c r="AJ311" s="370"/>
    </row>
    <row r="312" customFormat="false" ht="12.75" hidden="false" customHeight="false" outlineLevel="0" collapsed="false">
      <c r="A312" s="1"/>
      <c r="AI312" s="369"/>
      <c r="AJ312" s="370"/>
    </row>
    <row r="313" customFormat="false" ht="12.75" hidden="false" customHeight="false" outlineLevel="0" collapsed="false">
      <c r="A313" s="1"/>
      <c r="AI313" s="369"/>
      <c r="AJ313" s="370"/>
    </row>
    <row r="314" customFormat="false" ht="12.75" hidden="false" customHeight="false" outlineLevel="0" collapsed="false">
      <c r="A314" s="1"/>
      <c r="AI314" s="369"/>
      <c r="AJ314" s="370"/>
    </row>
    <row r="315" customFormat="false" ht="12.75" hidden="false" customHeight="false" outlineLevel="0" collapsed="false">
      <c r="A315" s="1"/>
      <c r="AI315" s="369"/>
      <c r="AJ315" s="370"/>
    </row>
    <row r="316" customFormat="false" ht="12.75" hidden="false" customHeight="false" outlineLevel="0" collapsed="false">
      <c r="A316" s="1"/>
      <c r="AI316" s="369"/>
      <c r="AJ316" s="370"/>
    </row>
    <row r="317" customFormat="false" ht="12.75" hidden="false" customHeight="false" outlineLevel="0" collapsed="false">
      <c r="A317" s="1"/>
      <c r="AI317" s="369"/>
      <c r="AJ317" s="370"/>
    </row>
    <row r="318" customFormat="false" ht="12.75" hidden="false" customHeight="false" outlineLevel="0" collapsed="false">
      <c r="A318" s="1"/>
      <c r="AI318" s="369"/>
      <c r="AJ318" s="370"/>
    </row>
    <row r="319" customFormat="false" ht="12.75" hidden="false" customHeight="false" outlineLevel="0" collapsed="false">
      <c r="A319" s="1"/>
      <c r="AI319" s="369"/>
      <c r="AJ319" s="370"/>
    </row>
    <row r="320" customFormat="false" ht="12.75" hidden="false" customHeight="false" outlineLevel="0" collapsed="false">
      <c r="A320" s="1"/>
      <c r="AI320" s="369"/>
      <c r="AJ320" s="370"/>
    </row>
    <row r="321" customFormat="false" ht="12.75" hidden="false" customHeight="false" outlineLevel="0" collapsed="false">
      <c r="A321" s="1"/>
      <c r="AI321" s="369"/>
      <c r="AJ321" s="370"/>
    </row>
    <row r="322" customFormat="false" ht="12.75" hidden="false" customHeight="false" outlineLevel="0" collapsed="false">
      <c r="A322" s="1"/>
      <c r="AI322" s="369"/>
      <c r="AJ322" s="370"/>
    </row>
    <row r="323" customFormat="false" ht="12.75" hidden="false" customHeight="false" outlineLevel="0" collapsed="false">
      <c r="A323" s="1"/>
      <c r="AI323" s="369"/>
      <c r="AJ323" s="370"/>
    </row>
    <row r="324" customFormat="false" ht="12.75" hidden="false" customHeight="false" outlineLevel="0" collapsed="false">
      <c r="A324" s="1"/>
      <c r="AI324" s="369"/>
      <c r="AJ324" s="370"/>
    </row>
    <row r="325" customFormat="false" ht="12.75" hidden="false" customHeight="false" outlineLevel="0" collapsed="false">
      <c r="A325" s="1"/>
      <c r="AI325" s="369"/>
      <c r="AJ325" s="370"/>
    </row>
    <row r="326" customFormat="false" ht="12.75" hidden="false" customHeight="false" outlineLevel="0" collapsed="false">
      <c r="A326" s="1"/>
      <c r="AI326" s="369"/>
      <c r="AJ326" s="370"/>
    </row>
    <row r="327" customFormat="false" ht="12.75" hidden="false" customHeight="false" outlineLevel="0" collapsed="false">
      <c r="A327" s="1"/>
      <c r="AI327" s="369"/>
      <c r="AJ327" s="370"/>
    </row>
    <row r="328" customFormat="false" ht="12.75" hidden="false" customHeight="false" outlineLevel="0" collapsed="false">
      <c r="A328" s="1"/>
      <c r="AI328" s="369"/>
      <c r="AJ328" s="370"/>
    </row>
    <row r="329" customFormat="false" ht="12.75" hidden="false" customHeight="false" outlineLevel="0" collapsed="false">
      <c r="A329" s="1"/>
      <c r="AI329" s="369"/>
      <c r="AJ329" s="370"/>
    </row>
    <row r="330" customFormat="false" ht="12.75" hidden="false" customHeight="false" outlineLevel="0" collapsed="false">
      <c r="A330" s="1"/>
      <c r="AI330" s="369"/>
      <c r="AJ330" s="370"/>
    </row>
    <row r="331" customFormat="false" ht="12.75" hidden="false" customHeight="false" outlineLevel="0" collapsed="false">
      <c r="A331" s="1"/>
      <c r="AI331" s="369"/>
      <c r="AJ331" s="370"/>
    </row>
    <row r="332" customFormat="false" ht="12.75" hidden="false" customHeight="false" outlineLevel="0" collapsed="false">
      <c r="A332" s="1"/>
      <c r="AI332" s="369"/>
      <c r="AJ332" s="370"/>
    </row>
    <row r="333" customFormat="false" ht="12.75" hidden="false" customHeight="false" outlineLevel="0" collapsed="false">
      <c r="A333" s="1"/>
      <c r="AI333" s="369"/>
      <c r="AJ333" s="370"/>
    </row>
    <row r="334" customFormat="false" ht="12.75" hidden="false" customHeight="false" outlineLevel="0" collapsed="false">
      <c r="A334" s="1"/>
      <c r="AI334" s="369"/>
      <c r="AJ334" s="370"/>
    </row>
    <row r="335" customFormat="false" ht="12.75" hidden="false" customHeight="false" outlineLevel="0" collapsed="false">
      <c r="A335" s="1"/>
      <c r="AI335" s="369"/>
      <c r="AJ335" s="370"/>
    </row>
    <row r="336" customFormat="false" ht="12.75" hidden="false" customHeight="false" outlineLevel="0" collapsed="false">
      <c r="A336" s="1"/>
      <c r="AI336" s="369"/>
      <c r="AJ336" s="370"/>
    </row>
    <row r="337" customFormat="false" ht="12.75" hidden="false" customHeight="false" outlineLevel="0" collapsed="false">
      <c r="A337" s="1"/>
      <c r="AI337" s="369"/>
      <c r="AJ337" s="370"/>
    </row>
    <row r="338" customFormat="false" ht="12.75" hidden="false" customHeight="false" outlineLevel="0" collapsed="false">
      <c r="A338" s="1"/>
      <c r="AI338" s="369"/>
      <c r="AJ338" s="370"/>
    </row>
    <row r="339" customFormat="false" ht="12.75" hidden="false" customHeight="false" outlineLevel="0" collapsed="false">
      <c r="A339" s="1"/>
      <c r="AI339" s="369"/>
      <c r="AJ339" s="370"/>
    </row>
    <row r="340" customFormat="false" ht="12.75" hidden="false" customHeight="false" outlineLevel="0" collapsed="false">
      <c r="A340" s="1"/>
      <c r="AI340" s="369"/>
      <c r="AJ340" s="370"/>
    </row>
    <row r="341" customFormat="false" ht="12.75" hidden="false" customHeight="false" outlineLevel="0" collapsed="false">
      <c r="A341" s="1"/>
      <c r="AI341" s="369"/>
      <c r="AJ341" s="370"/>
    </row>
    <row r="342" customFormat="false" ht="12.75" hidden="false" customHeight="false" outlineLevel="0" collapsed="false">
      <c r="A342" s="1"/>
      <c r="AI342" s="369"/>
      <c r="AJ342" s="370"/>
    </row>
    <row r="343" customFormat="false" ht="12.75" hidden="false" customHeight="false" outlineLevel="0" collapsed="false">
      <c r="A343" s="1"/>
      <c r="AI343" s="369"/>
      <c r="AJ343" s="370"/>
    </row>
    <row r="344" customFormat="false" ht="12.75" hidden="false" customHeight="false" outlineLevel="0" collapsed="false">
      <c r="A344" s="1"/>
      <c r="AI344" s="369"/>
      <c r="AJ344" s="370"/>
    </row>
    <row r="345" customFormat="false" ht="12.75" hidden="false" customHeight="false" outlineLevel="0" collapsed="false">
      <c r="A345" s="1"/>
      <c r="AI345" s="369"/>
      <c r="AJ345" s="370"/>
    </row>
    <row r="346" customFormat="false" ht="12.75" hidden="false" customHeight="false" outlineLevel="0" collapsed="false">
      <c r="A346" s="1"/>
      <c r="AI346" s="369"/>
      <c r="AJ346" s="370"/>
    </row>
    <row r="347" customFormat="false" ht="12.75" hidden="false" customHeight="false" outlineLevel="0" collapsed="false">
      <c r="A347" s="1"/>
      <c r="AI347" s="369"/>
      <c r="AJ347" s="370"/>
    </row>
    <row r="348" customFormat="false" ht="12.75" hidden="false" customHeight="false" outlineLevel="0" collapsed="false">
      <c r="A348" s="1"/>
      <c r="AI348" s="369"/>
      <c r="AJ348" s="370"/>
    </row>
    <row r="349" customFormat="false" ht="12.75" hidden="false" customHeight="false" outlineLevel="0" collapsed="false">
      <c r="A349" s="1"/>
      <c r="AI349" s="369"/>
      <c r="AJ349" s="370"/>
    </row>
    <row r="350" customFormat="false" ht="12.75" hidden="false" customHeight="false" outlineLevel="0" collapsed="false">
      <c r="A350" s="1"/>
      <c r="AI350" s="369"/>
      <c r="AJ350" s="370"/>
    </row>
    <row r="351" customFormat="false" ht="12.75" hidden="false" customHeight="false" outlineLevel="0" collapsed="false">
      <c r="A351" s="1"/>
      <c r="AI351" s="369"/>
      <c r="AJ351" s="370"/>
    </row>
    <row r="352" customFormat="false" ht="12.75" hidden="false" customHeight="false" outlineLevel="0" collapsed="false">
      <c r="A352" s="1"/>
      <c r="AI352" s="369"/>
      <c r="AJ352" s="370"/>
    </row>
    <row r="353" customFormat="false" ht="12.75" hidden="false" customHeight="false" outlineLevel="0" collapsed="false">
      <c r="A353" s="1"/>
      <c r="AI353" s="369"/>
      <c r="AJ353" s="370"/>
    </row>
    <row r="354" customFormat="false" ht="12.75" hidden="false" customHeight="false" outlineLevel="0" collapsed="false">
      <c r="A354" s="1"/>
      <c r="AI354" s="369"/>
      <c r="AJ354" s="370"/>
    </row>
    <row r="355" customFormat="false" ht="12.75" hidden="false" customHeight="false" outlineLevel="0" collapsed="false">
      <c r="A355" s="1"/>
      <c r="AI355" s="369"/>
      <c r="AJ355" s="370"/>
    </row>
    <row r="356" customFormat="false" ht="12.75" hidden="false" customHeight="false" outlineLevel="0" collapsed="false">
      <c r="A356" s="1"/>
      <c r="AI356" s="369"/>
      <c r="AJ356" s="370"/>
    </row>
    <row r="357" customFormat="false" ht="12.75" hidden="false" customHeight="false" outlineLevel="0" collapsed="false">
      <c r="A357" s="1"/>
      <c r="AI357" s="369"/>
      <c r="AJ357" s="370"/>
    </row>
    <row r="358" customFormat="false" ht="12.75" hidden="false" customHeight="false" outlineLevel="0" collapsed="false">
      <c r="A358" s="1"/>
    </row>
    <row r="359" customFormat="false" ht="12.75" hidden="false" customHeight="false" outlineLevel="0" collapsed="false">
      <c r="A359" s="1"/>
    </row>
    <row r="360" customFormat="false" ht="12.75" hidden="false" customHeight="false" outlineLevel="0" collapsed="false">
      <c r="A360" s="1"/>
    </row>
    <row r="361" customFormat="false" ht="12.75" hidden="false" customHeight="false" outlineLevel="0" collapsed="false">
      <c r="A361" s="1"/>
    </row>
    <row r="362" customFormat="false" ht="12.75" hidden="false" customHeight="false" outlineLevel="0" collapsed="false">
      <c r="A362" s="1"/>
    </row>
    <row r="363" customFormat="false" ht="12.75" hidden="false" customHeight="false" outlineLevel="0" collapsed="false">
      <c r="A363" s="1"/>
    </row>
    <row r="364" customFormat="false" ht="12.75" hidden="false" customHeight="false" outlineLevel="0" collapsed="false">
      <c r="A364" s="1"/>
    </row>
    <row r="365" customFormat="false" ht="12.75" hidden="false" customHeight="false" outlineLevel="0" collapsed="false">
      <c r="A365" s="1"/>
    </row>
    <row r="366" customFormat="false" ht="12.75" hidden="false" customHeight="false" outlineLevel="0" collapsed="false">
      <c r="A366" s="1"/>
    </row>
    <row r="367" customFormat="false" ht="12.75" hidden="false" customHeight="false" outlineLevel="0" collapsed="false">
      <c r="A367" s="1"/>
    </row>
    <row r="368" customFormat="false" ht="12.75" hidden="false" customHeight="false" outlineLevel="0" collapsed="false">
      <c r="A368" s="1"/>
    </row>
    <row r="369" customFormat="false" ht="12.75" hidden="false" customHeight="false" outlineLevel="0" collapsed="false">
      <c r="A369" s="1"/>
    </row>
    <row r="370" customFormat="false" ht="12.75" hidden="false" customHeight="false" outlineLevel="0" collapsed="false">
      <c r="A370" s="1"/>
    </row>
    <row r="371" customFormat="false" ht="12.75" hidden="false" customHeight="false" outlineLevel="0" collapsed="false">
      <c r="A371" s="1"/>
    </row>
    <row r="372" customFormat="false" ht="12.75" hidden="false" customHeight="false" outlineLevel="0" collapsed="false">
      <c r="A372" s="1"/>
    </row>
    <row r="373" customFormat="false" ht="12.75" hidden="false" customHeight="false" outlineLevel="0" collapsed="false">
      <c r="A373" s="1"/>
    </row>
    <row r="374" customFormat="false" ht="12.75" hidden="false" customHeight="false" outlineLevel="0" collapsed="false">
      <c r="A374" s="1"/>
    </row>
    <row r="375" customFormat="false" ht="12.75" hidden="false" customHeight="false" outlineLevel="0" collapsed="false">
      <c r="A375" s="1"/>
    </row>
    <row r="376" customFormat="false" ht="12.75" hidden="false" customHeight="false" outlineLevel="0" collapsed="false">
      <c r="A376" s="1"/>
    </row>
    <row r="377" customFormat="false" ht="12.75" hidden="false" customHeight="false" outlineLevel="0" collapsed="false">
      <c r="A377" s="1"/>
    </row>
    <row r="378" customFormat="false" ht="12.75" hidden="false" customHeight="false" outlineLevel="0" collapsed="false">
      <c r="A378" s="1"/>
    </row>
    <row r="379" customFormat="false" ht="12.75" hidden="false" customHeight="false" outlineLevel="0" collapsed="false">
      <c r="A379" s="1"/>
    </row>
    <row r="380" customFormat="false" ht="12.75" hidden="false" customHeight="false" outlineLevel="0" collapsed="false">
      <c r="A380" s="1"/>
    </row>
    <row r="381" customFormat="false" ht="12.75" hidden="false" customHeight="false" outlineLevel="0" collapsed="false">
      <c r="A381" s="1"/>
    </row>
    <row r="382" customFormat="false" ht="12.75" hidden="false" customHeight="false" outlineLevel="0" collapsed="false">
      <c r="A382" s="1"/>
    </row>
    <row r="383" customFormat="false" ht="12.75" hidden="false" customHeight="false" outlineLevel="0" collapsed="false">
      <c r="A383" s="1"/>
    </row>
    <row r="384" customFormat="false" ht="12.75" hidden="false" customHeight="false" outlineLevel="0" collapsed="false">
      <c r="A384" s="1"/>
    </row>
    <row r="385" customFormat="false" ht="12.75" hidden="false" customHeight="false" outlineLevel="0" collapsed="false">
      <c r="A385" s="1"/>
    </row>
    <row r="386" customFormat="false" ht="12.75" hidden="false" customHeight="false" outlineLevel="0" collapsed="false">
      <c r="A386" s="1"/>
    </row>
    <row r="387" customFormat="false" ht="12.75" hidden="false" customHeight="false" outlineLevel="0" collapsed="false">
      <c r="A387" s="1"/>
    </row>
    <row r="388" customFormat="false" ht="12.75" hidden="false" customHeight="false" outlineLevel="0" collapsed="false">
      <c r="A388" s="1"/>
    </row>
    <row r="389" customFormat="false" ht="12.75" hidden="false" customHeight="false" outlineLevel="0" collapsed="false">
      <c r="A389" s="1"/>
    </row>
    <row r="390" customFormat="false" ht="12.75" hidden="false" customHeight="false" outlineLevel="0" collapsed="false">
      <c r="A390" s="1"/>
    </row>
    <row r="391" customFormat="false" ht="12.75" hidden="false" customHeight="false" outlineLevel="0" collapsed="false">
      <c r="A391" s="1"/>
    </row>
    <row r="392" customFormat="false" ht="12.75" hidden="false" customHeight="false" outlineLevel="0" collapsed="false">
      <c r="A392" s="1"/>
    </row>
    <row r="393" customFormat="false" ht="12.75" hidden="false" customHeight="false" outlineLevel="0" collapsed="false">
      <c r="A393" s="1"/>
    </row>
    <row r="394" customFormat="false" ht="12.75" hidden="false" customHeight="false" outlineLevel="0" collapsed="false">
      <c r="A394" s="1"/>
    </row>
    <row r="395" customFormat="false" ht="12.75" hidden="false" customHeight="false" outlineLevel="0" collapsed="false">
      <c r="A395" s="1"/>
    </row>
    <row r="396" customFormat="false" ht="12.75" hidden="false" customHeight="false" outlineLevel="0" collapsed="false">
      <c r="A396" s="1"/>
    </row>
    <row r="397" customFormat="false" ht="12.75" hidden="false" customHeight="false" outlineLevel="0" collapsed="false">
      <c r="A397" s="1"/>
    </row>
    <row r="398" customFormat="false" ht="12.75" hidden="false" customHeight="false" outlineLevel="0" collapsed="false">
      <c r="A398" s="1"/>
    </row>
    <row r="399" customFormat="false" ht="12.75" hidden="false" customHeight="false" outlineLevel="0" collapsed="false">
      <c r="A399" s="1"/>
    </row>
    <row r="400" customFormat="false" ht="12.75" hidden="false" customHeight="false" outlineLevel="0" collapsed="false">
      <c r="A400" s="1"/>
    </row>
    <row r="401" customFormat="false" ht="12.75" hidden="false" customHeight="false" outlineLevel="0" collapsed="false">
      <c r="A401" s="1"/>
    </row>
    <row r="402" customFormat="false" ht="12.75" hidden="false" customHeight="false" outlineLevel="0" collapsed="false">
      <c r="A402" s="1"/>
    </row>
    <row r="403" customFormat="false" ht="12.75" hidden="false" customHeight="false" outlineLevel="0" collapsed="false">
      <c r="A403" s="1"/>
    </row>
    <row r="404" customFormat="false" ht="12.75" hidden="false" customHeight="false" outlineLevel="0" collapsed="false">
      <c r="A404" s="1"/>
    </row>
    <row r="405" customFormat="false" ht="12.75" hidden="false" customHeight="false" outlineLevel="0" collapsed="false">
      <c r="A405" s="1"/>
    </row>
    <row r="406" customFormat="false" ht="12.75" hidden="false" customHeight="false" outlineLevel="0" collapsed="false">
      <c r="A406" s="1"/>
    </row>
    <row r="407" customFormat="false" ht="12.75" hidden="false" customHeight="false" outlineLevel="0" collapsed="false">
      <c r="A407" s="1"/>
    </row>
    <row r="408" customFormat="false" ht="12.75" hidden="false" customHeight="false" outlineLevel="0" collapsed="false">
      <c r="A408" s="1"/>
    </row>
    <row r="409" customFormat="false" ht="12.75" hidden="false" customHeight="false" outlineLevel="0" collapsed="false">
      <c r="A409" s="1"/>
    </row>
    <row r="410" customFormat="false" ht="12.75" hidden="false" customHeight="false" outlineLevel="0" collapsed="false">
      <c r="A410" s="1"/>
    </row>
    <row r="411" customFormat="false" ht="12.75" hidden="false" customHeight="false" outlineLevel="0" collapsed="false">
      <c r="A411" s="1"/>
    </row>
    <row r="412" customFormat="false" ht="12.75" hidden="false" customHeight="false" outlineLevel="0" collapsed="false">
      <c r="A412" s="1"/>
    </row>
    <row r="413" customFormat="false" ht="12.75" hidden="false" customHeight="false" outlineLevel="0" collapsed="false">
      <c r="A413" s="1"/>
    </row>
    <row r="414" customFormat="false" ht="12.75" hidden="false" customHeight="false" outlineLevel="0" collapsed="false">
      <c r="A414" s="1"/>
    </row>
    <row r="415" customFormat="false" ht="12.75" hidden="false" customHeight="false" outlineLevel="0" collapsed="false">
      <c r="A415" s="1"/>
    </row>
    <row r="416" customFormat="false" ht="12.75" hidden="false" customHeight="false" outlineLevel="0" collapsed="false">
      <c r="A416" s="1"/>
    </row>
    <row r="417" customFormat="false" ht="12.75" hidden="false" customHeight="false" outlineLevel="0" collapsed="false">
      <c r="A417" s="1"/>
    </row>
    <row r="418" customFormat="false" ht="12.75" hidden="false" customHeight="false" outlineLevel="0" collapsed="false">
      <c r="A418" s="1"/>
    </row>
    <row r="419" customFormat="false" ht="12.75" hidden="false" customHeight="false" outlineLevel="0" collapsed="false">
      <c r="A419" s="1"/>
    </row>
    <row r="420" customFormat="false" ht="12.75" hidden="false" customHeight="false" outlineLevel="0" collapsed="false">
      <c r="A420" s="1"/>
    </row>
    <row r="421" customFormat="false" ht="12.75" hidden="false" customHeight="false" outlineLevel="0" collapsed="false">
      <c r="A421" s="1"/>
    </row>
    <row r="422" customFormat="false" ht="12.75" hidden="false" customHeight="false" outlineLevel="0" collapsed="false">
      <c r="A422" s="1"/>
    </row>
    <row r="423" customFormat="false" ht="12.75" hidden="false" customHeight="false" outlineLevel="0" collapsed="false">
      <c r="A423" s="1"/>
    </row>
    <row r="424" customFormat="false" ht="12.75" hidden="false" customHeight="false" outlineLevel="0" collapsed="false">
      <c r="A424" s="1"/>
    </row>
    <row r="425" customFormat="false" ht="12.75" hidden="false" customHeight="false" outlineLevel="0" collapsed="false">
      <c r="A425" s="1"/>
    </row>
    <row r="426" customFormat="false" ht="12.75" hidden="false" customHeight="false" outlineLevel="0" collapsed="false">
      <c r="A426" s="1"/>
    </row>
    <row r="427" customFormat="false" ht="12.75" hidden="false" customHeight="false" outlineLevel="0" collapsed="false">
      <c r="A427" s="1"/>
    </row>
    <row r="428" customFormat="false" ht="12.75" hidden="false" customHeight="false" outlineLevel="0" collapsed="false">
      <c r="A428" s="1"/>
    </row>
    <row r="429" customFormat="false" ht="12.75" hidden="false" customHeight="false" outlineLevel="0" collapsed="false">
      <c r="A429" s="1"/>
    </row>
    <row r="430" customFormat="false" ht="12.75" hidden="false" customHeight="false" outlineLevel="0" collapsed="false">
      <c r="A430" s="1"/>
    </row>
    <row r="431" customFormat="false" ht="12.75" hidden="false" customHeight="false" outlineLevel="0" collapsed="false">
      <c r="A431" s="1"/>
    </row>
    <row r="432" customFormat="false" ht="12.75" hidden="false" customHeight="false" outlineLevel="0" collapsed="false">
      <c r="A432" s="1"/>
    </row>
    <row r="433" customFormat="false" ht="12.75" hidden="false" customHeight="false" outlineLevel="0" collapsed="false">
      <c r="A433" s="1"/>
    </row>
    <row r="434" customFormat="false" ht="12.75" hidden="false" customHeight="false" outlineLevel="0" collapsed="false">
      <c r="A434" s="1"/>
    </row>
    <row r="435" customFormat="false" ht="12.75" hidden="false" customHeight="false" outlineLevel="0" collapsed="false">
      <c r="A435" s="1"/>
    </row>
    <row r="436" customFormat="false" ht="12.75" hidden="false" customHeight="false" outlineLevel="0" collapsed="false">
      <c r="A436" s="1"/>
    </row>
    <row r="437" customFormat="false" ht="12.75" hidden="false" customHeight="false" outlineLevel="0" collapsed="false">
      <c r="A437" s="1"/>
    </row>
    <row r="438" customFormat="false" ht="12.75" hidden="false" customHeight="false" outlineLevel="0" collapsed="false">
      <c r="A438" s="1"/>
    </row>
    <row r="439" customFormat="false" ht="12.75" hidden="false" customHeight="false" outlineLevel="0" collapsed="false">
      <c r="A439" s="1"/>
    </row>
    <row r="440" customFormat="false" ht="12.75" hidden="false" customHeight="false" outlineLevel="0" collapsed="false">
      <c r="A440" s="1"/>
    </row>
    <row r="441" customFormat="false" ht="12.75" hidden="false" customHeight="false" outlineLevel="0" collapsed="false">
      <c r="A441" s="1"/>
    </row>
    <row r="442" customFormat="false" ht="12.75" hidden="false" customHeight="false" outlineLevel="0" collapsed="false">
      <c r="A442" s="1"/>
    </row>
    <row r="443" customFormat="false" ht="12.75" hidden="false" customHeight="false" outlineLevel="0" collapsed="false">
      <c r="A443" s="1"/>
    </row>
    <row r="444" customFormat="false" ht="12.75" hidden="false" customHeight="false" outlineLevel="0" collapsed="false">
      <c r="A444" s="1"/>
    </row>
    <row r="445" customFormat="false" ht="12.75" hidden="false" customHeight="false" outlineLevel="0" collapsed="false">
      <c r="A445" s="1"/>
    </row>
    <row r="446" customFormat="false" ht="12.75" hidden="false" customHeight="false" outlineLevel="0" collapsed="false">
      <c r="A446" s="1"/>
    </row>
    <row r="447" customFormat="false" ht="12.75" hidden="false" customHeight="false" outlineLevel="0" collapsed="false">
      <c r="A447" s="1"/>
    </row>
    <row r="448" customFormat="false" ht="12.75" hidden="false" customHeight="false" outlineLevel="0" collapsed="false">
      <c r="A448" s="1"/>
    </row>
    <row r="449" customFormat="false" ht="12.75" hidden="false" customHeight="false" outlineLevel="0" collapsed="false">
      <c r="A449" s="1"/>
    </row>
    <row r="450" customFormat="false" ht="12.75" hidden="false" customHeight="false" outlineLevel="0" collapsed="false">
      <c r="A450" s="1"/>
    </row>
    <row r="451" customFormat="false" ht="12.75" hidden="false" customHeight="false" outlineLevel="0" collapsed="false">
      <c r="A451" s="1"/>
    </row>
    <row r="452" customFormat="false" ht="12.75" hidden="false" customHeight="false" outlineLevel="0" collapsed="false">
      <c r="A452" s="1"/>
    </row>
    <row r="453" customFormat="false" ht="12.75" hidden="false" customHeight="false" outlineLevel="0" collapsed="false">
      <c r="A453" s="1"/>
    </row>
    <row r="454" customFormat="false" ht="12.75" hidden="false" customHeight="false" outlineLevel="0" collapsed="false">
      <c r="A454" s="1"/>
    </row>
    <row r="455" customFormat="false" ht="12.75" hidden="false" customHeight="false" outlineLevel="0" collapsed="false">
      <c r="A455" s="1"/>
    </row>
    <row r="456" customFormat="false" ht="12.75" hidden="false" customHeight="false" outlineLevel="0" collapsed="false">
      <c r="A456" s="1"/>
    </row>
    <row r="457" customFormat="false" ht="12.75" hidden="false" customHeight="false" outlineLevel="0" collapsed="false">
      <c r="A457" s="1"/>
    </row>
    <row r="458" customFormat="false" ht="12.75" hidden="false" customHeight="false" outlineLevel="0" collapsed="false">
      <c r="A458" s="1"/>
    </row>
    <row r="459" customFormat="false" ht="12.75" hidden="false" customHeight="false" outlineLevel="0" collapsed="false">
      <c r="A459" s="1"/>
    </row>
    <row r="460" customFormat="false" ht="12.75" hidden="false" customHeight="false" outlineLevel="0" collapsed="false">
      <c r="A460" s="1"/>
    </row>
    <row r="461" customFormat="false" ht="12.75" hidden="false" customHeight="false" outlineLevel="0" collapsed="false">
      <c r="A461" s="1"/>
    </row>
    <row r="462" customFormat="false" ht="12.75" hidden="false" customHeight="false" outlineLevel="0" collapsed="false">
      <c r="A462" s="1"/>
    </row>
    <row r="463" customFormat="false" ht="12.75" hidden="false" customHeight="false" outlineLevel="0" collapsed="false">
      <c r="A463" s="1"/>
    </row>
    <row r="464" customFormat="false" ht="12.75" hidden="false" customHeight="false" outlineLevel="0" collapsed="false">
      <c r="A464" s="1"/>
    </row>
    <row r="465" customFormat="false" ht="12.75" hidden="false" customHeight="false" outlineLevel="0" collapsed="false">
      <c r="A465" s="1"/>
    </row>
    <row r="466" customFormat="false" ht="12.75" hidden="false" customHeight="false" outlineLevel="0" collapsed="false">
      <c r="A466" s="1"/>
    </row>
    <row r="467" customFormat="false" ht="12.75" hidden="false" customHeight="false" outlineLevel="0" collapsed="false">
      <c r="A467" s="1"/>
    </row>
    <row r="468" customFormat="false" ht="12.75" hidden="false" customHeight="false" outlineLevel="0" collapsed="false">
      <c r="A468" s="1"/>
    </row>
    <row r="469" customFormat="false" ht="12.75" hidden="false" customHeight="false" outlineLevel="0" collapsed="false">
      <c r="A469" s="1"/>
    </row>
    <row r="470" customFormat="false" ht="12.75" hidden="false" customHeight="false" outlineLevel="0" collapsed="false">
      <c r="A470" s="1"/>
    </row>
    <row r="471" customFormat="false" ht="12.75" hidden="false" customHeight="false" outlineLevel="0" collapsed="false">
      <c r="A471" s="1"/>
    </row>
    <row r="472" customFormat="false" ht="12.75" hidden="false" customHeight="false" outlineLevel="0" collapsed="false">
      <c r="A472" s="1"/>
    </row>
    <row r="473" customFormat="false" ht="12.75" hidden="false" customHeight="false" outlineLevel="0" collapsed="false">
      <c r="A473" s="1"/>
    </row>
    <row r="474" customFormat="false" ht="12.75" hidden="false" customHeight="false" outlineLevel="0" collapsed="false">
      <c r="A474" s="1"/>
    </row>
    <row r="475" customFormat="false" ht="12.75" hidden="false" customHeight="false" outlineLevel="0" collapsed="false">
      <c r="A475" s="1"/>
    </row>
    <row r="476" customFormat="false" ht="12.75" hidden="false" customHeight="false" outlineLevel="0" collapsed="false">
      <c r="A476" s="1"/>
    </row>
    <row r="477" customFormat="false" ht="12.75" hidden="false" customHeight="false" outlineLevel="0" collapsed="false">
      <c r="A477" s="1"/>
    </row>
    <row r="478" customFormat="false" ht="12.75" hidden="false" customHeight="false" outlineLevel="0" collapsed="false">
      <c r="A478" s="1"/>
    </row>
    <row r="479" customFormat="false" ht="12.75" hidden="false" customHeight="false" outlineLevel="0" collapsed="false">
      <c r="A479" s="1"/>
    </row>
    <row r="480" customFormat="false" ht="12.75" hidden="false" customHeight="false" outlineLevel="0" collapsed="false">
      <c r="A480" s="1"/>
    </row>
    <row r="481" customFormat="false" ht="12.75" hidden="false" customHeight="false" outlineLevel="0" collapsed="false">
      <c r="A481" s="1"/>
    </row>
    <row r="482" customFormat="false" ht="12.75" hidden="false" customHeight="false" outlineLevel="0" collapsed="false">
      <c r="A482" s="1"/>
    </row>
    <row r="483" customFormat="false" ht="12.75" hidden="false" customHeight="false" outlineLevel="0" collapsed="false">
      <c r="A483" s="1"/>
    </row>
    <row r="484" customFormat="false" ht="12.75" hidden="false" customHeight="false" outlineLevel="0" collapsed="false">
      <c r="A484" s="1"/>
    </row>
    <row r="485" customFormat="false" ht="12.75" hidden="false" customHeight="false" outlineLevel="0" collapsed="false">
      <c r="A485" s="1"/>
    </row>
    <row r="486" customFormat="false" ht="12.75" hidden="false" customHeight="false" outlineLevel="0" collapsed="false">
      <c r="A486" s="1"/>
    </row>
    <row r="487" customFormat="false" ht="12.75" hidden="false" customHeight="false" outlineLevel="0" collapsed="false">
      <c r="A487" s="1"/>
    </row>
    <row r="488" customFormat="false" ht="12.75" hidden="false" customHeight="false" outlineLevel="0" collapsed="false">
      <c r="A488" s="1"/>
    </row>
    <row r="489" customFormat="false" ht="12.75" hidden="false" customHeight="false" outlineLevel="0" collapsed="false">
      <c r="A489" s="1"/>
    </row>
    <row r="490" customFormat="false" ht="12.75" hidden="false" customHeight="false" outlineLevel="0" collapsed="false">
      <c r="A490" s="1"/>
    </row>
    <row r="491" customFormat="false" ht="12.75" hidden="false" customHeight="false" outlineLevel="0" collapsed="false">
      <c r="A491" s="1"/>
    </row>
    <row r="492" customFormat="false" ht="12.75" hidden="false" customHeight="false" outlineLevel="0" collapsed="false">
      <c r="A492" s="1"/>
    </row>
    <row r="493" customFormat="false" ht="12.75" hidden="false" customHeight="false" outlineLevel="0" collapsed="false">
      <c r="A493" s="1"/>
    </row>
    <row r="494" customFormat="false" ht="12.75" hidden="false" customHeight="false" outlineLevel="0" collapsed="false">
      <c r="A494" s="1"/>
    </row>
    <row r="495" customFormat="false" ht="12.75" hidden="false" customHeight="false" outlineLevel="0" collapsed="false">
      <c r="A495" s="1"/>
    </row>
    <row r="496" customFormat="false" ht="12.75" hidden="false" customHeight="false" outlineLevel="0" collapsed="false">
      <c r="A496" s="1"/>
    </row>
    <row r="497" customFormat="false" ht="12.75" hidden="false" customHeight="false" outlineLevel="0" collapsed="false">
      <c r="A497" s="1"/>
    </row>
    <row r="498" customFormat="false" ht="12.75" hidden="false" customHeight="false" outlineLevel="0" collapsed="false">
      <c r="A498" s="1"/>
    </row>
    <row r="499" customFormat="false" ht="12.75" hidden="false" customHeight="false" outlineLevel="0" collapsed="false">
      <c r="A499" s="1"/>
    </row>
    <row r="500" customFormat="false" ht="12.75" hidden="false" customHeight="false" outlineLevel="0" collapsed="false">
      <c r="A500" s="1"/>
    </row>
    <row r="501" customFormat="false" ht="12.75" hidden="false" customHeight="false" outlineLevel="0" collapsed="false">
      <c r="A501" s="1"/>
    </row>
    <row r="502" customFormat="false" ht="12.75" hidden="false" customHeight="false" outlineLevel="0" collapsed="false">
      <c r="A502" s="1"/>
    </row>
    <row r="503" customFormat="false" ht="12.75" hidden="false" customHeight="false" outlineLevel="0" collapsed="false">
      <c r="A503" s="1"/>
    </row>
    <row r="504" customFormat="false" ht="12.75" hidden="false" customHeight="false" outlineLevel="0" collapsed="false">
      <c r="A504" s="1"/>
    </row>
    <row r="505" customFormat="false" ht="12.75" hidden="false" customHeight="false" outlineLevel="0" collapsed="false">
      <c r="A505" s="1"/>
    </row>
    <row r="506" customFormat="false" ht="12.75" hidden="false" customHeight="false" outlineLevel="0" collapsed="false">
      <c r="A506" s="1"/>
    </row>
    <row r="507" customFormat="false" ht="12.75" hidden="false" customHeight="false" outlineLevel="0" collapsed="false">
      <c r="A507" s="1"/>
    </row>
    <row r="508" customFormat="false" ht="12.75" hidden="false" customHeight="false" outlineLevel="0" collapsed="false">
      <c r="A508" s="1"/>
    </row>
    <row r="509" customFormat="false" ht="12.75" hidden="false" customHeight="false" outlineLevel="0" collapsed="false">
      <c r="A509" s="1"/>
    </row>
    <row r="510" customFormat="false" ht="12.75" hidden="false" customHeight="false" outlineLevel="0" collapsed="false">
      <c r="A510" s="1"/>
    </row>
    <row r="511" customFormat="false" ht="12.75" hidden="false" customHeight="false" outlineLevel="0" collapsed="false">
      <c r="A511" s="1"/>
    </row>
    <row r="512" customFormat="false" ht="12.75" hidden="false" customHeight="false" outlineLevel="0" collapsed="false">
      <c r="A512" s="1"/>
    </row>
    <row r="513" customFormat="false" ht="12.75" hidden="false" customHeight="false" outlineLevel="0" collapsed="false">
      <c r="A513" s="1"/>
    </row>
    <row r="514" customFormat="false" ht="12.75" hidden="false" customHeight="false" outlineLevel="0" collapsed="false">
      <c r="A514" s="1"/>
    </row>
    <row r="515" customFormat="false" ht="12.75" hidden="false" customHeight="false" outlineLevel="0" collapsed="false">
      <c r="A515" s="1"/>
    </row>
    <row r="516" customFormat="false" ht="12.75" hidden="false" customHeight="false" outlineLevel="0" collapsed="false">
      <c r="A516" s="1"/>
    </row>
    <row r="517" customFormat="false" ht="12.75" hidden="false" customHeight="false" outlineLevel="0" collapsed="false">
      <c r="A517" s="1"/>
    </row>
    <row r="518" customFormat="false" ht="12.75" hidden="false" customHeight="false" outlineLevel="0" collapsed="false">
      <c r="A518" s="1"/>
    </row>
    <row r="519" customFormat="false" ht="12.75" hidden="false" customHeight="false" outlineLevel="0" collapsed="false">
      <c r="A519" s="1"/>
    </row>
    <row r="520" customFormat="false" ht="12.75" hidden="false" customHeight="false" outlineLevel="0" collapsed="false">
      <c r="A520" s="1"/>
    </row>
    <row r="521" customFormat="false" ht="12.75" hidden="false" customHeight="false" outlineLevel="0" collapsed="false">
      <c r="A521" s="1"/>
    </row>
    <row r="522" customFormat="false" ht="12.75" hidden="false" customHeight="false" outlineLevel="0" collapsed="false">
      <c r="A522" s="1"/>
    </row>
    <row r="523" customFormat="false" ht="12.75" hidden="false" customHeight="false" outlineLevel="0" collapsed="false">
      <c r="A523" s="1"/>
    </row>
    <row r="524" customFormat="false" ht="12.75" hidden="false" customHeight="false" outlineLevel="0" collapsed="false">
      <c r="A524" s="1"/>
    </row>
    <row r="525" customFormat="false" ht="12.75" hidden="false" customHeight="false" outlineLevel="0" collapsed="false">
      <c r="A525" s="1"/>
    </row>
    <row r="526" customFormat="false" ht="12.75" hidden="false" customHeight="false" outlineLevel="0" collapsed="false">
      <c r="A526" s="1"/>
    </row>
    <row r="527" customFormat="false" ht="12.75" hidden="false" customHeight="false" outlineLevel="0" collapsed="false">
      <c r="A527" s="1"/>
    </row>
    <row r="528" customFormat="false" ht="12.75" hidden="false" customHeight="false" outlineLevel="0" collapsed="false">
      <c r="A528" s="1"/>
    </row>
    <row r="529" customFormat="false" ht="12.75" hidden="false" customHeight="false" outlineLevel="0" collapsed="false">
      <c r="A529" s="1"/>
    </row>
    <row r="530" customFormat="false" ht="12.75" hidden="false" customHeight="false" outlineLevel="0" collapsed="false">
      <c r="A530" s="1"/>
    </row>
    <row r="531" customFormat="false" ht="12.75" hidden="false" customHeight="false" outlineLevel="0" collapsed="false">
      <c r="A531" s="1"/>
    </row>
    <row r="532" customFormat="false" ht="12.75" hidden="false" customHeight="false" outlineLevel="0" collapsed="false">
      <c r="A532" s="1"/>
    </row>
    <row r="533" customFormat="false" ht="12.75" hidden="false" customHeight="false" outlineLevel="0" collapsed="false">
      <c r="A533" s="1"/>
    </row>
    <row r="534" customFormat="false" ht="12.75" hidden="false" customHeight="false" outlineLevel="0" collapsed="false">
      <c r="A534" s="1"/>
    </row>
    <row r="535" customFormat="false" ht="12.75" hidden="false" customHeight="false" outlineLevel="0" collapsed="false">
      <c r="A535" s="1"/>
    </row>
    <row r="536" customFormat="false" ht="12.75" hidden="false" customHeight="false" outlineLevel="0" collapsed="false">
      <c r="A536" s="1"/>
    </row>
    <row r="537" customFormat="false" ht="12.75" hidden="false" customHeight="false" outlineLevel="0" collapsed="false">
      <c r="A537" s="1"/>
    </row>
    <row r="538" customFormat="false" ht="12.75" hidden="false" customHeight="false" outlineLevel="0" collapsed="false">
      <c r="A538" s="1"/>
    </row>
    <row r="539" customFormat="false" ht="12.75" hidden="false" customHeight="false" outlineLevel="0" collapsed="false">
      <c r="A539" s="1"/>
    </row>
    <row r="540" customFormat="false" ht="12.75" hidden="false" customHeight="false" outlineLevel="0" collapsed="false">
      <c r="A540" s="1"/>
    </row>
    <row r="541" customFormat="false" ht="12.75" hidden="false" customHeight="false" outlineLevel="0" collapsed="false">
      <c r="A541" s="1"/>
    </row>
    <row r="542" customFormat="false" ht="12.75" hidden="false" customHeight="false" outlineLevel="0" collapsed="false">
      <c r="A542" s="1"/>
    </row>
    <row r="543" customFormat="false" ht="12.75" hidden="false" customHeight="false" outlineLevel="0" collapsed="false">
      <c r="A543" s="1"/>
    </row>
    <row r="544" customFormat="false" ht="12.75" hidden="false" customHeight="false" outlineLevel="0" collapsed="false">
      <c r="A544" s="1"/>
    </row>
    <row r="545" customFormat="false" ht="12.75" hidden="false" customHeight="false" outlineLevel="0" collapsed="false">
      <c r="A545" s="1"/>
    </row>
    <row r="546" customFormat="false" ht="12.75" hidden="false" customHeight="false" outlineLevel="0" collapsed="false">
      <c r="A546" s="1"/>
    </row>
    <row r="547" customFormat="false" ht="12.75" hidden="false" customHeight="false" outlineLevel="0" collapsed="false">
      <c r="A547" s="1"/>
    </row>
    <row r="548" customFormat="false" ht="12.75" hidden="false" customHeight="false" outlineLevel="0" collapsed="false">
      <c r="A548" s="1"/>
    </row>
    <row r="549" customFormat="false" ht="12.75" hidden="false" customHeight="false" outlineLevel="0" collapsed="false">
      <c r="A549" s="1"/>
    </row>
    <row r="550" customFormat="false" ht="12.75" hidden="false" customHeight="false" outlineLevel="0" collapsed="false">
      <c r="A550" s="1"/>
    </row>
    <row r="551" customFormat="false" ht="12.75" hidden="false" customHeight="false" outlineLevel="0" collapsed="false">
      <c r="A551" s="1"/>
    </row>
    <row r="552" customFormat="false" ht="12.75" hidden="false" customHeight="false" outlineLevel="0" collapsed="false">
      <c r="A552" s="1"/>
    </row>
    <row r="553" customFormat="false" ht="12.75" hidden="false" customHeight="false" outlineLevel="0" collapsed="false">
      <c r="A553" s="1"/>
    </row>
    <row r="554" customFormat="false" ht="12.75" hidden="false" customHeight="false" outlineLevel="0" collapsed="false">
      <c r="A554" s="1"/>
    </row>
    <row r="555" customFormat="false" ht="12.75" hidden="false" customHeight="false" outlineLevel="0" collapsed="false">
      <c r="A555" s="1"/>
    </row>
    <row r="556" customFormat="false" ht="12.75" hidden="false" customHeight="false" outlineLevel="0" collapsed="false">
      <c r="A556" s="1"/>
    </row>
    <row r="557" customFormat="false" ht="12.75" hidden="false" customHeight="false" outlineLevel="0" collapsed="false">
      <c r="A557" s="1"/>
    </row>
    <row r="558" customFormat="false" ht="12.75" hidden="false" customHeight="false" outlineLevel="0" collapsed="false">
      <c r="A558" s="1"/>
    </row>
    <row r="559" customFormat="false" ht="12.75" hidden="false" customHeight="false" outlineLevel="0" collapsed="false">
      <c r="A559" s="1"/>
    </row>
    <row r="560" customFormat="false" ht="12.75" hidden="false" customHeight="false" outlineLevel="0" collapsed="false">
      <c r="A560" s="1"/>
    </row>
    <row r="561" customFormat="false" ht="12.75" hidden="false" customHeight="false" outlineLevel="0" collapsed="false">
      <c r="A561" s="1"/>
    </row>
    <row r="562" customFormat="false" ht="12.75" hidden="false" customHeight="false" outlineLevel="0" collapsed="false">
      <c r="A562" s="1"/>
    </row>
    <row r="563" customFormat="false" ht="12.75" hidden="false" customHeight="false" outlineLevel="0" collapsed="false">
      <c r="A563" s="1"/>
    </row>
    <row r="564" customFormat="false" ht="12.75" hidden="false" customHeight="false" outlineLevel="0" collapsed="false">
      <c r="A564" s="1"/>
    </row>
    <row r="565" customFormat="false" ht="12.75" hidden="false" customHeight="false" outlineLevel="0" collapsed="false">
      <c r="A565" s="1"/>
    </row>
    <row r="566" customFormat="false" ht="12.75" hidden="false" customHeight="false" outlineLevel="0" collapsed="false">
      <c r="A566" s="1"/>
    </row>
    <row r="567" customFormat="false" ht="12.75" hidden="false" customHeight="false" outlineLevel="0" collapsed="false">
      <c r="A567" s="1"/>
    </row>
    <row r="568" customFormat="false" ht="12.75" hidden="false" customHeight="false" outlineLevel="0" collapsed="false">
      <c r="A568" s="1"/>
    </row>
    <row r="569" customFormat="false" ht="12.75" hidden="false" customHeight="false" outlineLevel="0" collapsed="false">
      <c r="A569" s="1"/>
    </row>
    <row r="570" customFormat="false" ht="12.75" hidden="false" customHeight="false" outlineLevel="0" collapsed="false">
      <c r="A570" s="1"/>
    </row>
    <row r="571" customFormat="false" ht="12.75" hidden="false" customHeight="false" outlineLevel="0" collapsed="false">
      <c r="A571" s="1"/>
    </row>
    <row r="572" customFormat="false" ht="12.75" hidden="false" customHeight="false" outlineLevel="0" collapsed="false">
      <c r="A572" s="1"/>
    </row>
    <row r="573" customFormat="false" ht="12.75" hidden="false" customHeight="false" outlineLevel="0" collapsed="false">
      <c r="A573" s="1"/>
    </row>
    <row r="574" customFormat="false" ht="12.75" hidden="false" customHeight="false" outlineLevel="0" collapsed="false">
      <c r="A574" s="1"/>
    </row>
    <row r="575" customFormat="false" ht="12.75" hidden="false" customHeight="false" outlineLevel="0" collapsed="false">
      <c r="A575" s="1"/>
    </row>
    <row r="576" customFormat="false" ht="12.75" hidden="false" customHeight="false" outlineLevel="0" collapsed="false">
      <c r="A576" s="1"/>
    </row>
    <row r="577" customFormat="false" ht="12.75" hidden="false" customHeight="false" outlineLevel="0" collapsed="false">
      <c r="A577" s="1"/>
    </row>
    <row r="578" customFormat="false" ht="12.75" hidden="false" customHeight="false" outlineLevel="0" collapsed="false">
      <c r="A578" s="1"/>
    </row>
    <row r="579" customFormat="false" ht="12.75" hidden="false" customHeight="false" outlineLevel="0" collapsed="false">
      <c r="A579" s="1"/>
    </row>
    <row r="580" customFormat="false" ht="12.75" hidden="false" customHeight="false" outlineLevel="0" collapsed="false">
      <c r="A580" s="1"/>
    </row>
    <row r="581" customFormat="false" ht="12.75" hidden="false" customHeight="false" outlineLevel="0" collapsed="false">
      <c r="A581" s="1"/>
    </row>
    <row r="582" customFormat="false" ht="12.75" hidden="false" customHeight="false" outlineLevel="0" collapsed="false">
      <c r="A582" s="1"/>
    </row>
    <row r="583" customFormat="false" ht="12.75" hidden="false" customHeight="false" outlineLevel="0" collapsed="false">
      <c r="A583" s="1"/>
    </row>
    <row r="584" customFormat="false" ht="12.75" hidden="false" customHeight="false" outlineLevel="0" collapsed="false">
      <c r="A584" s="1"/>
    </row>
    <row r="585" customFormat="false" ht="12.75" hidden="false" customHeight="false" outlineLevel="0" collapsed="false">
      <c r="A585" s="1"/>
    </row>
    <row r="586" customFormat="false" ht="12.75" hidden="false" customHeight="false" outlineLevel="0" collapsed="false">
      <c r="A586" s="1"/>
    </row>
    <row r="587" customFormat="false" ht="12.75" hidden="false" customHeight="false" outlineLevel="0" collapsed="false">
      <c r="A587" s="1"/>
    </row>
    <row r="588" customFormat="false" ht="12.75" hidden="false" customHeight="false" outlineLevel="0" collapsed="false">
      <c r="A588" s="1"/>
    </row>
    <row r="589" customFormat="false" ht="12.75" hidden="false" customHeight="false" outlineLevel="0" collapsed="false">
      <c r="A589" s="1"/>
    </row>
    <row r="590" customFormat="false" ht="12.75" hidden="false" customHeight="false" outlineLevel="0" collapsed="false">
      <c r="A590" s="1"/>
    </row>
    <row r="591" customFormat="false" ht="12.75" hidden="false" customHeight="false" outlineLevel="0" collapsed="false">
      <c r="A591" s="1"/>
    </row>
    <row r="592" customFormat="false" ht="12.75" hidden="false" customHeight="false" outlineLevel="0" collapsed="false">
      <c r="A592" s="1"/>
    </row>
    <row r="593" customFormat="false" ht="12.75" hidden="false" customHeight="false" outlineLevel="0" collapsed="false">
      <c r="A593" s="1"/>
    </row>
    <row r="594" customFormat="false" ht="12.75" hidden="false" customHeight="false" outlineLevel="0" collapsed="false">
      <c r="A594" s="1"/>
    </row>
    <row r="595" customFormat="false" ht="12.75" hidden="false" customHeight="false" outlineLevel="0" collapsed="false">
      <c r="A595" s="1"/>
    </row>
    <row r="596" customFormat="false" ht="12.75" hidden="false" customHeight="false" outlineLevel="0" collapsed="false">
      <c r="A596" s="1"/>
    </row>
    <row r="597" customFormat="false" ht="12.75" hidden="false" customHeight="false" outlineLevel="0" collapsed="false">
      <c r="A597" s="1"/>
    </row>
    <row r="598" customFormat="false" ht="12.75" hidden="false" customHeight="false" outlineLevel="0" collapsed="false">
      <c r="A598" s="1"/>
    </row>
    <row r="599" customFormat="false" ht="12.75" hidden="false" customHeight="false" outlineLevel="0" collapsed="false">
      <c r="A599" s="1"/>
    </row>
    <row r="600" customFormat="false" ht="12.75" hidden="false" customHeight="false" outlineLevel="0" collapsed="false">
      <c r="A600" s="1"/>
    </row>
    <row r="601" customFormat="false" ht="12.75" hidden="false" customHeight="false" outlineLevel="0" collapsed="false">
      <c r="A601" s="1"/>
    </row>
    <row r="602" customFormat="false" ht="12.75" hidden="false" customHeight="false" outlineLevel="0" collapsed="false">
      <c r="A602" s="1"/>
    </row>
    <row r="603" customFormat="false" ht="12.75" hidden="false" customHeight="false" outlineLevel="0" collapsed="false">
      <c r="A603" s="1"/>
    </row>
    <row r="604" customFormat="false" ht="12.75" hidden="false" customHeight="false" outlineLevel="0" collapsed="false">
      <c r="A604" s="1"/>
    </row>
    <row r="605" customFormat="false" ht="12.75" hidden="false" customHeight="false" outlineLevel="0" collapsed="false">
      <c r="A605" s="1"/>
    </row>
    <row r="606" customFormat="false" ht="12.75" hidden="false" customHeight="false" outlineLevel="0" collapsed="false">
      <c r="A606" s="1"/>
    </row>
    <row r="607" customFormat="false" ht="12.75" hidden="false" customHeight="false" outlineLevel="0" collapsed="false">
      <c r="A607" s="1"/>
    </row>
    <row r="608" customFormat="false" ht="12.75" hidden="false" customHeight="false" outlineLevel="0" collapsed="false">
      <c r="A608" s="1"/>
    </row>
    <row r="609" customFormat="false" ht="12.75" hidden="false" customHeight="false" outlineLevel="0" collapsed="false">
      <c r="A609" s="1"/>
    </row>
    <row r="610" customFormat="false" ht="12.75" hidden="false" customHeight="false" outlineLevel="0" collapsed="false">
      <c r="A610" s="1"/>
    </row>
    <row r="611" customFormat="false" ht="12.75" hidden="false" customHeight="false" outlineLevel="0" collapsed="false">
      <c r="A611" s="1"/>
    </row>
    <row r="612" customFormat="false" ht="12.75" hidden="false" customHeight="false" outlineLevel="0" collapsed="false">
      <c r="A612" s="1"/>
    </row>
    <row r="613" customFormat="false" ht="12.75" hidden="false" customHeight="false" outlineLevel="0" collapsed="false">
      <c r="A613" s="1"/>
    </row>
    <row r="614" customFormat="false" ht="12.75" hidden="false" customHeight="false" outlineLevel="0" collapsed="false">
      <c r="A614" s="1"/>
    </row>
    <row r="615" customFormat="false" ht="12.75" hidden="false" customHeight="false" outlineLevel="0" collapsed="false">
      <c r="A615" s="1"/>
    </row>
    <row r="616" customFormat="false" ht="12.75" hidden="false" customHeight="false" outlineLevel="0" collapsed="false">
      <c r="A616" s="1"/>
    </row>
    <row r="617" customFormat="false" ht="12.75" hidden="false" customHeight="false" outlineLevel="0" collapsed="false">
      <c r="A617" s="1"/>
    </row>
    <row r="618" customFormat="false" ht="12.75" hidden="false" customHeight="false" outlineLevel="0" collapsed="false">
      <c r="A618" s="1"/>
    </row>
    <row r="619" customFormat="false" ht="12.75" hidden="false" customHeight="false" outlineLevel="0" collapsed="false">
      <c r="A619" s="1"/>
    </row>
    <row r="620" customFormat="false" ht="12.75" hidden="false" customHeight="false" outlineLevel="0" collapsed="false">
      <c r="A620" s="1"/>
    </row>
    <row r="621" customFormat="false" ht="12.75" hidden="false" customHeight="false" outlineLevel="0" collapsed="false">
      <c r="A621" s="1"/>
    </row>
    <row r="622" customFormat="false" ht="12.75" hidden="false" customHeight="false" outlineLevel="0" collapsed="false">
      <c r="A622" s="1"/>
    </row>
    <row r="623" customFormat="false" ht="12.75" hidden="false" customHeight="false" outlineLevel="0" collapsed="false">
      <c r="A623" s="1"/>
    </row>
    <row r="624" customFormat="false" ht="12.75" hidden="false" customHeight="false" outlineLevel="0" collapsed="false">
      <c r="A624" s="1"/>
    </row>
    <row r="625" customFormat="false" ht="12.75" hidden="false" customHeight="false" outlineLevel="0" collapsed="false">
      <c r="A625" s="1"/>
    </row>
    <row r="626" customFormat="false" ht="12.75" hidden="false" customHeight="false" outlineLevel="0" collapsed="false">
      <c r="A626" s="1"/>
    </row>
    <row r="627" customFormat="false" ht="12.75" hidden="false" customHeight="false" outlineLevel="0" collapsed="false">
      <c r="A627" s="1"/>
    </row>
    <row r="628" customFormat="false" ht="12.75" hidden="false" customHeight="false" outlineLevel="0" collapsed="false">
      <c r="A628" s="1"/>
    </row>
    <row r="629" customFormat="false" ht="12.75" hidden="false" customHeight="false" outlineLevel="0" collapsed="false">
      <c r="A629" s="1"/>
    </row>
    <row r="630" customFormat="false" ht="12.75" hidden="false" customHeight="false" outlineLevel="0" collapsed="false">
      <c r="A630" s="1"/>
    </row>
    <row r="631" customFormat="false" ht="12.75" hidden="false" customHeight="false" outlineLevel="0" collapsed="false">
      <c r="A631" s="1"/>
    </row>
    <row r="632" customFormat="false" ht="12.75" hidden="false" customHeight="false" outlineLevel="0" collapsed="false">
      <c r="A632" s="1"/>
    </row>
    <row r="633" customFormat="false" ht="12.75" hidden="false" customHeight="false" outlineLevel="0" collapsed="false">
      <c r="A633" s="1"/>
    </row>
    <row r="634" customFormat="false" ht="12.75" hidden="false" customHeight="false" outlineLevel="0" collapsed="false">
      <c r="A634" s="1"/>
    </row>
    <row r="635" customFormat="false" ht="12.75" hidden="false" customHeight="false" outlineLevel="0" collapsed="false">
      <c r="A635" s="1"/>
    </row>
    <row r="636" customFormat="false" ht="12.75" hidden="false" customHeight="false" outlineLevel="0" collapsed="false">
      <c r="A636" s="1"/>
    </row>
    <row r="637" customFormat="false" ht="12.75" hidden="false" customHeight="false" outlineLevel="0" collapsed="false">
      <c r="A637" s="1"/>
    </row>
    <row r="638" customFormat="false" ht="12.75" hidden="false" customHeight="false" outlineLevel="0" collapsed="false">
      <c r="A638" s="1"/>
    </row>
    <row r="639" customFormat="false" ht="12.75" hidden="false" customHeight="false" outlineLevel="0" collapsed="false">
      <c r="A639" s="1"/>
    </row>
    <row r="640" customFormat="false" ht="12.75" hidden="false" customHeight="false" outlineLevel="0" collapsed="false">
      <c r="A640" s="1"/>
    </row>
    <row r="641" customFormat="false" ht="12.75" hidden="false" customHeight="false" outlineLevel="0" collapsed="false">
      <c r="A641" s="1"/>
    </row>
    <row r="642" customFormat="false" ht="12.75" hidden="false" customHeight="false" outlineLevel="0" collapsed="false">
      <c r="A642" s="1"/>
    </row>
    <row r="643" customFormat="false" ht="12.75" hidden="false" customHeight="false" outlineLevel="0" collapsed="false">
      <c r="A643" s="1"/>
    </row>
    <row r="644" customFormat="false" ht="12.75" hidden="false" customHeight="false" outlineLevel="0" collapsed="false">
      <c r="A644" s="1"/>
    </row>
    <row r="645" customFormat="false" ht="12.75" hidden="false" customHeight="false" outlineLevel="0" collapsed="false">
      <c r="A645" s="1"/>
    </row>
    <row r="646" customFormat="false" ht="12.75" hidden="false" customHeight="false" outlineLevel="0" collapsed="false">
      <c r="A646" s="1"/>
    </row>
    <row r="647" customFormat="false" ht="12.75" hidden="false" customHeight="false" outlineLevel="0" collapsed="false">
      <c r="A647" s="1"/>
    </row>
    <row r="648" customFormat="false" ht="12.75" hidden="false" customHeight="false" outlineLevel="0" collapsed="false">
      <c r="A648" s="1"/>
    </row>
    <row r="649" customFormat="false" ht="12.75" hidden="false" customHeight="false" outlineLevel="0" collapsed="false">
      <c r="A649" s="1"/>
    </row>
    <row r="650" customFormat="false" ht="12.75" hidden="false" customHeight="false" outlineLevel="0" collapsed="false">
      <c r="A650" s="1"/>
    </row>
    <row r="651" customFormat="false" ht="12.75" hidden="false" customHeight="false" outlineLevel="0" collapsed="false">
      <c r="A651" s="1"/>
    </row>
    <row r="652" customFormat="false" ht="12.75" hidden="false" customHeight="false" outlineLevel="0" collapsed="false">
      <c r="A652" s="1"/>
    </row>
    <row r="653" customFormat="false" ht="12.75" hidden="false" customHeight="false" outlineLevel="0" collapsed="false">
      <c r="A653" s="1"/>
    </row>
    <row r="654" customFormat="false" ht="12.75" hidden="false" customHeight="false" outlineLevel="0" collapsed="false">
      <c r="A654" s="1"/>
    </row>
    <row r="655" customFormat="false" ht="12.75" hidden="false" customHeight="false" outlineLevel="0" collapsed="false">
      <c r="A655" s="1"/>
    </row>
    <row r="656" customFormat="false" ht="12.75" hidden="false" customHeight="false" outlineLevel="0" collapsed="false">
      <c r="A656" s="1"/>
    </row>
    <row r="657" customFormat="false" ht="12.75" hidden="false" customHeight="false" outlineLevel="0" collapsed="false">
      <c r="A657" s="1"/>
    </row>
    <row r="658" customFormat="false" ht="12.75" hidden="false" customHeight="false" outlineLevel="0" collapsed="false">
      <c r="A658" s="1"/>
    </row>
    <row r="659" customFormat="false" ht="12.75" hidden="false" customHeight="false" outlineLevel="0" collapsed="false">
      <c r="A659" s="1"/>
    </row>
    <row r="660" customFormat="false" ht="12.75" hidden="false" customHeight="false" outlineLevel="0" collapsed="false">
      <c r="A660" s="1"/>
    </row>
    <row r="661" customFormat="false" ht="12.75" hidden="false" customHeight="false" outlineLevel="0" collapsed="false">
      <c r="A661" s="1"/>
    </row>
    <row r="662" customFormat="false" ht="12.75" hidden="false" customHeight="false" outlineLevel="0" collapsed="false">
      <c r="A662" s="1"/>
    </row>
    <row r="663" customFormat="false" ht="12.75" hidden="false" customHeight="false" outlineLevel="0" collapsed="false">
      <c r="A663" s="1"/>
    </row>
    <row r="664" customFormat="false" ht="12.75" hidden="false" customHeight="false" outlineLevel="0" collapsed="false">
      <c r="A664" s="1"/>
    </row>
    <row r="665" customFormat="false" ht="12.75" hidden="false" customHeight="false" outlineLevel="0" collapsed="false">
      <c r="A665" s="1"/>
    </row>
    <row r="666" customFormat="false" ht="12.75" hidden="false" customHeight="false" outlineLevel="0" collapsed="false">
      <c r="A666" s="1"/>
    </row>
    <row r="667" customFormat="false" ht="12.75" hidden="false" customHeight="false" outlineLevel="0" collapsed="false">
      <c r="A667" s="1"/>
    </row>
    <row r="668" customFormat="false" ht="12.75" hidden="false" customHeight="false" outlineLevel="0" collapsed="false">
      <c r="A668" s="1"/>
    </row>
    <row r="669" customFormat="false" ht="12.75" hidden="false" customHeight="false" outlineLevel="0" collapsed="false">
      <c r="A669" s="1"/>
    </row>
    <row r="670" customFormat="false" ht="12.75" hidden="false" customHeight="false" outlineLevel="0" collapsed="false">
      <c r="A670" s="1"/>
    </row>
    <row r="671" customFormat="false" ht="12.75" hidden="false" customHeight="false" outlineLevel="0" collapsed="false">
      <c r="A671" s="1"/>
    </row>
    <row r="672" customFormat="false" ht="12.75" hidden="false" customHeight="false" outlineLevel="0" collapsed="false">
      <c r="A672" s="1"/>
    </row>
    <row r="673" customFormat="false" ht="12.75" hidden="false" customHeight="false" outlineLevel="0" collapsed="false">
      <c r="A673" s="1"/>
    </row>
    <row r="674" customFormat="false" ht="12.75" hidden="false" customHeight="false" outlineLevel="0" collapsed="false">
      <c r="A674" s="1"/>
    </row>
    <row r="675" customFormat="false" ht="12.75" hidden="false" customHeight="false" outlineLevel="0" collapsed="false">
      <c r="A675" s="1"/>
    </row>
    <row r="676" customFormat="false" ht="12.75" hidden="false" customHeight="false" outlineLevel="0" collapsed="false">
      <c r="A676" s="1"/>
    </row>
    <row r="677" customFormat="false" ht="12.75" hidden="false" customHeight="false" outlineLevel="0" collapsed="false">
      <c r="A677" s="1"/>
    </row>
    <row r="678" customFormat="false" ht="12.75" hidden="false" customHeight="false" outlineLevel="0" collapsed="false">
      <c r="A678" s="1"/>
    </row>
    <row r="679" customFormat="false" ht="12.75" hidden="false" customHeight="false" outlineLevel="0" collapsed="false">
      <c r="A679" s="1"/>
    </row>
    <row r="680" customFormat="false" ht="12.75" hidden="false" customHeight="false" outlineLevel="0" collapsed="false">
      <c r="A680" s="1"/>
    </row>
    <row r="681" customFormat="false" ht="12.75" hidden="false" customHeight="false" outlineLevel="0" collapsed="false">
      <c r="A681" s="1"/>
    </row>
    <row r="682" customFormat="false" ht="12.75" hidden="false" customHeight="false" outlineLevel="0" collapsed="false">
      <c r="A682" s="1"/>
    </row>
    <row r="683" customFormat="false" ht="12.75" hidden="false" customHeight="false" outlineLevel="0" collapsed="false">
      <c r="A683" s="1"/>
    </row>
    <row r="684" customFormat="false" ht="12.75" hidden="false" customHeight="false" outlineLevel="0" collapsed="false">
      <c r="A684" s="1"/>
    </row>
    <row r="685" customFormat="false" ht="12.75" hidden="false" customHeight="false" outlineLevel="0" collapsed="false">
      <c r="A685" s="1"/>
    </row>
    <row r="686" customFormat="false" ht="12.75" hidden="false" customHeight="false" outlineLevel="0" collapsed="false">
      <c r="A686" s="1"/>
    </row>
    <row r="687" customFormat="false" ht="12.75" hidden="false" customHeight="false" outlineLevel="0" collapsed="false">
      <c r="A687" s="1"/>
    </row>
    <row r="688" customFormat="false" ht="12.75" hidden="false" customHeight="false" outlineLevel="0" collapsed="false">
      <c r="A688" s="1"/>
    </row>
    <row r="689" customFormat="false" ht="12.75" hidden="false" customHeight="false" outlineLevel="0" collapsed="false">
      <c r="A689" s="1"/>
    </row>
    <row r="690" customFormat="false" ht="12.75" hidden="false" customHeight="false" outlineLevel="0" collapsed="false">
      <c r="A690" s="1"/>
    </row>
    <row r="691" customFormat="false" ht="12.75" hidden="false" customHeight="false" outlineLevel="0" collapsed="false">
      <c r="A691" s="1"/>
    </row>
    <row r="692" customFormat="false" ht="12.75" hidden="false" customHeight="false" outlineLevel="0" collapsed="false">
      <c r="A692" s="1"/>
    </row>
    <row r="693" customFormat="false" ht="12.75" hidden="false" customHeight="false" outlineLevel="0" collapsed="false">
      <c r="A693" s="1"/>
    </row>
    <row r="694" customFormat="false" ht="12.75" hidden="false" customHeight="false" outlineLevel="0" collapsed="false">
      <c r="A694" s="1"/>
    </row>
    <row r="695" customFormat="false" ht="12.75" hidden="false" customHeight="false" outlineLevel="0" collapsed="false">
      <c r="A695" s="1"/>
    </row>
    <row r="696" customFormat="false" ht="12.75" hidden="false" customHeight="false" outlineLevel="0" collapsed="false">
      <c r="A696" s="1"/>
    </row>
    <row r="697" customFormat="false" ht="12.75" hidden="false" customHeight="false" outlineLevel="0" collapsed="false">
      <c r="A697" s="1"/>
    </row>
    <row r="698" customFormat="false" ht="12.75" hidden="false" customHeight="false" outlineLevel="0" collapsed="false">
      <c r="A698" s="1"/>
    </row>
    <row r="699" customFormat="false" ht="12.75" hidden="false" customHeight="false" outlineLevel="0" collapsed="false">
      <c r="A699" s="1"/>
    </row>
    <row r="700" customFormat="false" ht="12.75" hidden="false" customHeight="false" outlineLevel="0" collapsed="false">
      <c r="A700" s="1"/>
    </row>
    <row r="701" customFormat="false" ht="12.75" hidden="false" customHeight="false" outlineLevel="0" collapsed="false">
      <c r="A701" s="1"/>
    </row>
    <row r="702" customFormat="false" ht="12.75" hidden="false" customHeight="false" outlineLevel="0" collapsed="false">
      <c r="A702" s="1"/>
    </row>
    <row r="703" customFormat="false" ht="12.75" hidden="false" customHeight="false" outlineLevel="0" collapsed="false">
      <c r="A703" s="1"/>
    </row>
    <row r="704" customFormat="false" ht="12.75" hidden="false" customHeight="false" outlineLevel="0" collapsed="false">
      <c r="A704" s="1"/>
    </row>
    <row r="705" customFormat="false" ht="12.75" hidden="false" customHeight="false" outlineLevel="0" collapsed="false">
      <c r="A705" s="1"/>
    </row>
    <row r="706" customFormat="false" ht="12.75" hidden="false" customHeight="false" outlineLevel="0" collapsed="false">
      <c r="A706" s="1"/>
    </row>
    <row r="707" customFormat="false" ht="12.75" hidden="false" customHeight="false" outlineLevel="0" collapsed="false">
      <c r="A707" s="1"/>
    </row>
    <row r="708" customFormat="false" ht="12.75" hidden="false" customHeight="false" outlineLevel="0" collapsed="false">
      <c r="A708" s="1"/>
    </row>
    <row r="709" customFormat="false" ht="12.75" hidden="false" customHeight="false" outlineLevel="0" collapsed="false">
      <c r="A709" s="1"/>
    </row>
    <row r="710" customFormat="false" ht="12.75" hidden="false" customHeight="false" outlineLevel="0" collapsed="false">
      <c r="A710" s="1"/>
    </row>
    <row r="711" customFormat="false" ht="12.75" hidden="false" customHeight="false" outlineLevel="0" collapsed="false">
      <c r="A711" s="1"/>
    </row>
    <row r="712" customFormat="false" ht="12.75" hidden="false" customHeight="false" outlineLevel="0" collapsed="false">
      <c r="A712" s="1"/>
    </row>
    <row r="713" customFormat="false" ht="12.75" hidden="false" customHeight="false" outlineLevel="0" collapsed="false">
      <c r="A713" s="1"/>
    </row>
    <row r="714" customFormat="false" ht="12.75" hidden="false" customHeight="false" outlineLevel="0" collapsed="false">
      <c r="A714" s="1"/>
    </row>
    <row r="715" customFormat="false" ht="12.75" hidden="false" customHeight="false" outlineLevel="0" collapsed="false">
      <c r="A715" s="1"/>
    </row>
    <row r="716" customFormat="false" ht="12.75" hidden="false" customHeight="false" outlineLevel="0" collapsed="false">
      <c r="A716" s="1"/>
    </row>
    <row r="717" customFormat="false" ht="12.75" hidden="false" customHeight="false" outlineLevel="0" collapsed="false">
      <c r="A717" s="1"/>
    </row>
    <row r="718" customFormat="false" ht="12.75" hidden="false" customHeight="false" outlineLevel="0" collapsed="false">
      <c r="A718" s="1"/>
    </row>
    <row r="719" customFormat="false" ht="12.75" hidden="false" customHeight="false" outlineLevel="0" collapsed="false">
      <c r="A719" s="1"/>
    </row>
    <row r="720" customFormat="false" ht="12.75" hidden="false" customHeight="false" outlineLevel="0" collapsed="false">
      <c r="A720" s="1"/>
    </row>
    <row r="721" customFormat="false" ht="12.75" hidden="false" customHeight="false" outlineLevel="0" collapsed="false">
      <c r="A721" s="1"/>
    </row>
    <row r="722" customFormat="false" ht="12.75" hidden="false" customHeight="false" outlineLevel="0" collapsed="false">
      <c r="A722" s="1"/>
    </row>
    <row r="723" customFormat="false" ht="12.75" hidden="false" customHeight="false" outlineLevel="0" collapsed="false">
      <c r="A723" s="1"/>
    </row>
    <row r="724" customFormat="false" ht="12.75" hidden="false" customHeight="false" outlineLevel="0" collapsed="false">
      <c r="A724" s="1"/>
    </row>
    <row r="725" customFormat="false" ht="12.75" hidden="false" customHeight="false" outlineLevel="0" collapsed="false">
      <c r="A725" s="1"/>
    </row>
    <row r="726" customFormat="false" ht="12.75" hidden="false" customHeight="false" outlineLevel="0" collapsed="false">
      <c r="A726" s="1"/>
    </row>
    <row r="727" customFormat="false" ht="12.75" hidden="false" customHeight="false" outlineLevel="0" collapsed="false">
      <c r="A727" s="1"/>
    </row>
    <row r="728" customFormat="false" ht="12.75" hidden="false" customHeight="false" outlineLevel="0" collapsed="false">
      <c r="A728" s="1"/>
    </row>
    <row r="729" customFormat="false" ht="12.75" hidden="false" customHeight="false" outlineLevel="0" collapsed="false">
      <c r="A729" s="1"/>
    </row>
    <row r="730" customFormat="false" ht="12.75" hidden="false" customHeight="false" outlineLevel="0" collapsed="false">
      <c r="A730" s="1"/>
    </row>
    <row r="731" customFormat="false" ht="12.75" hidden="false" customHeight="false" outlineLevel="0" collapsed="false">
      <c r="A731" s="1"/>
    </row>
    <row r="732" customFormat="false" ht="12.75" hidden="false" customHeight="false" outlineLevel="0" collapsed="false">
      <c r="A732" s="1"/>
    </row>
    <row r="733" customFormat="false" ht="12.75" hidden="false" customHeight="false" outlineLevel="0" collapsed="false">
      <c r="A733" s="1"/>
    </row>
    <row r="734" customFormat="false" ht="12.75" hidden="false" customHeight="false" outlineLevel="0" collapsed="false">
      <c r="A734" s="1"/>
    </row>
    <row r="735" customFormat="false" ht="12.75" hidden="false" customHeight="false" outlineLevel="0" collapsed="false">
      <c r="A735" s="1"/>
    </row>
    <row r="736" customFormat="false" ht="12.75" hidden="false" customHeight="false" outlineLevel="0" collapsed="false">
      <c r="A736" s="1"/>
    </row>
    <row r="737" customFormat="false" ht="12.75" hidden="false" customHeight="false" outlineLevel="0" collapsed="false">
      <c r="A737" s="1"/>
    </row>
    <row r="738" customFormat="false" ht="12.75" hidden="false" customHeight="false" outlineLevel="0" collapsed="false">
      <c r="A738" s="1"/>
    </row>
    <row r="739" customFormat="false" ht="12.75" hidden="false" customHeight="false" outlineLevel="0" collapsed="false">
      <c r="A739" s="1"/>
    </row>
    <row r="740" customFormat="false" ht="12.75" hidden="false" customHeight="false" outlineLevel="0" collapsed="false">
      <c r="A740" s="1"/>
    </row>
    <row r="741" customFormat="false" ht="12.75" hidden="false" customHeight="false" outlineLevel="0" collapsed="false">
      <c r="A741" s="1"/>
    </row>
    <row r="742" customFormat="false" ht="12.75" hidden="false" customHeight="false" outlineLevel="0" collapsed="false">
      <c r="A742" s="1"/>
    </row>
    <row r="743" customFormat="false" ht="12.75" hidden="false" customHeight="false" outlineLevel="0" collapsed="false">
      <c r="A743" s="1"/>
    </row>
    <row r="744" customFormat="false" ht="12.75" hidden="false" customHeight="false" outlineLevel="0" collapsed="false">
      <c r="A744" s="1"/>
    </row>
    <row r="745" customFormat="false" ht="12.75" hidden="false" customHeight="false" outlineLevel="0" collapsed="false">
      <c r="A745" s="1"/>
    </row>
    <row r="746" customFormat="false" ht="12.75" hidden="false" customHeight="false" outlineLevel="0" collapsed="false">
      <c r="A746" s="1"/>
    </row>
    <row r="747" customFormat="false" ht="12.75" hidden="false" customHeight="false" outlineLevel="0" collapsed="false">
      <c r="A747" s="1"/>
    </row>
    <row r="748" customFormat="false" ht="12.75" hidden="false" customHeight="false" outlineLevel="0" collapsed="false">
      <c r="A748" s="1"/>
    </row>
    <row r="749" customFormat="false" ht="12.75" hidden="false" customHeight="false" outlineLevel="0" collapsed="false">
      <c r="A749" s="1"/>
    </row>
    <row r="750" customFormat="false" ht="12.75" hidden="false" customHeight="false" outlineLevel="0" collapsed="false">
      <c r="A750" s="1"/>
    </row>
    <row r="751" customFormat="false" ht="12.75" hidden="false" customHeight="false" outlineLevel="0" collapsed="false">
      <c r="A751" s="1"/>
    </row>
    <row r="752" customFormat="false" ht="12.75" hidden="false" customHeight="false" outlineLevel="0" collapsed="false">
      <c r="A752" s="1"/>
    </row>
    <row r="753" customFormat="false" ht="12.75" hidden="false" customHeight="false" outlineLevel="0" collapsed="false">
      <c r="A753" s="1"/>
    </row>
    <row r="754" customFormat="false" ht="12.75" hidden="false" customHeight="false" outlineLevel="0" collapsed="false">
      <c r="A754" s="1"/>
    </row>
    <row r="755" customFormat="false" ht="12.75" hidden="false" customHeight="false" outlineLevel="0" collapsed="false">
      <c r="A755" s="1"/>
    </row>
    <row r="756" customFormat="false" ht="12.75" hidden="false" customHeight="false" outlineLevel="0" collapsed="false">
      <c r="A756" s="1"/>
    </row>
    <row r="757" customFormat="false" ht="12.75" hidden="false" customHeight="false" outlineLevel="0" collapsed="false">
      <c r="A757" s="1"/>
    </row>
    <row r="758" customFormat="false" ht="12.75" hidden="false" customHeight="false" outlineLevel="0" collapsed="false">
      <c r="A758" s="1"/>
    </row>
    <row r="759" customFormat="false" ht="12.75" hidden="false" customHeight="false" outlineLevel="0" collapsed="false">
      <c r="A759" s="1"/>
    </row>
    <row r="760" customFormat="false" ht="12.75" hidden="false" customHeight="false" outlineLevel="0" collapsed="false">
      <c r="A760" s="1"/>
    </row>
    <row r="761" customFormat="false" ht="12.75" hidden="false" customHeight="false" outlineLevel="0" collapsed="false">
      <c r="A761" s="1"/>
    </row>
    <row r="762" customFormat="false" ht="12.75" hidden="false" customHeight="false" outlineLevel="0" collapsed="false">
      <c r="A762" s="1"/>
    </row>
    <row r="763" customFormat="false" ht="12.75" hidden="false" customHeight="false" outlineLevel="0" collapsed="false">
      <c r="A763" s="1"/>
    </row>
    <row r="764" customFormat="false" ht="12.75" hidden="false" customHeight="false" outlineLevel="0" collapsed="false">
      <c r="A764" s="1"/>
    </row>
    <row r="765" customFormat="false" ht="12.75" hidden="false" customHeight="false" outlineLevel="0" collapsed="false">
      <c r="A765" s="1"/>
    </row>
    <row r="766" customFormat="false" ht="12.75" hidden="false" customHeight="false" outlineLevel="0" collapsed="false">
      <c r="A766" s="1"/>
    </row>
    <row r="767" customFormat="false" ht="12.75" hidden="false" customHeight="false" outlineLevel="0" collapsed="false">
      <c r="A767" s="1"/>
    </row>
    <row r="768" customFormat="false" ht="12.75" hidden="false" customHeight="false" outlineLevel="0" collapsed="false">
      <c r="A768" s="1"/>
    </row>
    <row r="769" customFormat="false" ht="12.75" hidden="false" customHeight="false" outlineLevel="0" collapsed="false">
      <c r="A769" s="1"/>
    </row>
    <row r="770" customFormat="false" ht="12.75" hidden="false" customHeight="false" outlineLevel="0" collapsed="false">
      <c r="A770" s="1"/>
    </row>
    <row r="771" customFormat="false" ht="12.75" hidden="false" customHeight="false" outlineLevel="0" collapsed="false">
      <c r="A771" s="1"/>
    </row>
    <row r="772" customFormat="false" ht="12.75" hidden="false" customHeight="false" outlineLevel="0" collapsed="false">
      <c r="A772" s="1"/>
    </row>
    <row r="773" customFormat="false" ht="12.75" hidden="false" customHeight="false" outlineLevel="0" collapsed="false">
      <c r="A773" s="1"/>
    </row>
    <row r="774" customFormat="false" ht="12.75" hidden="false" customHeight="false" outlineLevel="0" collapsed="false">
      <c r="A774" s="1"/>
    </row>
    <row r="775" customFormat="false" ht="12.75" hidden="false" customHeight="false" outlineLevel="0" collapsed="false">
      <c r="A775" s="1"/>
    </row>
    <row r="776" customFormat="false" ht="12.75" hidden="false" customHeight="false" outlineLevel="0" collapsed="false">
      <c r="A776" s="1"/>
    </row>
    <row r="777" customFormat="false" ht="12.75" hidden="false" customHeight="false" outlineLevel="0" collapsed="false">
      <c r="A777" s="1"/>
    </row>
    <row r="778" customFormat="false" ht="12.75" hidden="false" customHeight="false" outlineLevel="0" collapsed="false">
      <c r="A778" s="1"/>
    </row>
    <row r="779" customFormat="false" ht="12.75" hidden="false" customHeight="false" outlineLevel="0" collapsed="false">
      <c r="A779" s="1"/>
    </row>
    <row r="780" customFormat="false" ht="12.75" hidden="false" customHeight="false" outlineLevel="0" collapsed="false">
      <c r="A780" s="1"/>
    </row>
    <row r="781" customFormat="false" ht="12.75" hidden="false" customHeight="false" outlineLevel="0" collapsed="false">
      <c r="A781" s="1"/>
    </row>
    <row r="782" customFormat="false" ht="12.75" hidden="false" customHeight="false" outlineLevel="0" collapsed="false">
      <c r="A782" s="1"/>
    </row>
    <row r="783" customFormat="false" ht="12.75" hidden="false" customHeight="false" outlineLevel="0" collapsed="false">
      <c r="A783" s="1"/>
    </row>
    <row r="784" customFormat="false" ht="12.75" hidden="false" customHeight="false" outlineLevel="0" collapsed="false">
      <c r="A784" s="1"/>
    </row>
    <row r="785" customFormat="false" ht="12.75" hidden="false" customHeight="false" outlineLevel="0" collapsed="false">
      <c r="A785" s="1"/>
    </row>
    <row r="786" customFormat="false" ht="12.75" hidden="false" customHeight="false" outlineLevel="0" collapsed="false">
      <c r="A786" s="1"/>
    </row>
    <row r="787" customFormat="false" ht="12.75" hidden="false" customHeight="false" outlineLevel="0" collapsed="false">
      <c r="A787" s="1"/>
    </row>
    <row r="788" customFormat="false" ht="12.75" hidden="false" customHeight="false" outlineLevel="0" collapsed="false">
      <c r="A788" s="1"/>
    </row>
    <row r="789" customFormat="false" ht="12.75" hidden="false" customHeight="false" outlineLevel="0" collapsed="false">
      <c r="A789" s="1"/>
    </row>
    <row r="790" customFormat="false" ht="12.75" hidden="false" customHeight="false" outlineLevel="0" collapsed="false">
      <c r="A790" s="1"/>
    </row>
    <row r="791" customFormat="false" ht="12.75" hidden="false" customHeight="false" outlineLevel="0" collapsed="false">
      <c r="A791" s="1"/>
    </row>
    <row r="792" customFormat="false" ht="12.75" hidden="false" customHeight="false" outlineLevel="0" collapsed="false">
      <c r="A792" s="1"/>
    </row>
    <row r="793" customFormat="false" ht="12.75" hidden="false" customHeight="false" outlineLevel="0" collapsed="false">
      <c r="A793" s="1"/>
    </row>
    <row r="794" customFormat="false" ht="12.75" hidden="false" customHeight="false" outlineLevel="0" collapsed="false">
      <c r="A794" s="1"/>
    </row>
    <row r="795" customFormat="false" ht="12.75" hidden="false" customHeight="false" outlineLevel="0" collapsed="false">
      <c r="A795" s="1"/>
    </row>
    <row r="796" customFormat="false" ht="12.75" hidden="false" customHeight="false" outlineLevel="0" collapsed="false">
      <c r="A796" s="1"/>
    </row>
    <row r="797" customFormat="false" ht="12.75" hidden="false" customHeight="false" outlineLevel="0" collapsed="false">
      <c r="A797" s="1"/>
    </row>
    <row r="798" customFormat="false" ht="12.75" hidden="false" customHeight="false" outlineLevel="0" collapsed="false">
      <c r="A798" s="1"/>
    </row>
    <row r="799" customFormat="false" ht="12.75" hidden="false" customHeight="false" outlineLevel="0" collapsed="false">
      <c r="A799" s="1"/>
    </row>
    <row r="800" customFormat="false" ht="12.75" hidden="false" customHeight="false" outlineLevel="0" collapsed="false">
      <c r="A800" s="1"/>
    </row>
    <row r="801" customFormat="false" ht="12.75" hidden="false" customHeight="false" outlineLevel="0" collapsed="false">
      <c r="A801" s="1"/>
    </row>
    <row r="802" customFormat="false" ht="12.75" hidden="false" customHeight="false" outlineLevel="0" collapsed="false">
      <c r="A802" s="1"/>
    </row>
    <row r="803" customFormat="false" ht="12.75" hidden="false" customHeight="false" outlineLevel="0" collapsed="false">
      <c r="A803" s="1"/>
    </row>
    <row r="804" customFormat="false" ht="12.75" hidden="false" customHeight="false" outlineLevel="0" collapsed="false">
      <c r="A804" s="1"/>
    </row>
    <row r="805" customFormat="false" ht="12.75" hidden="false" customHeight="false" outlineLevel="0" collapsed="false">
      <c r="A805" s="1"/>
    </row>
    <row r="806" customFormat="false" ht="12.75" hidden="false" customHeight="false" outlineLevel="0" collapsed="false">
      <c r="A806" s="1"/>
    </row>
    <row r="807" customFormat="false" ht="12.75" hidden="false" customHeight="false" outlineLevel="0" collapsed="false">
      <c r="A807" s="1"/>
    </row>
    <row r="808" customFormat="false" ht="12.75" hidden="false" customHeight="false" outlineLevel="0" collapsed="false">
      <c r="A808" s="1"/>
    </row>
    <row r="809" customFormat="false" ht="12.75" hidden="false" customHeight="false" outlineLevel="0" collapsed="false">
      <c r="A809" s="1"/>
    </row>
    <row r="810" customFormat="false" ht="12.75" hidden="false" customHeight="false" outlineLevel="0" collapsed="false">
      <c r="A810" s="1"/>
    </row>
    <row r="811" customFormat="false" ht="12.75" hidden="false" customHeight="false" outlineLevel="0" collapsed="false">
      <c r="A811" s="1"/>
    </row>
    <row r="812" customFormat="false" ht="12.75" hidden="false" customHeight="false" outlineLevel="0" collapsed="false">
      <c r="A812" s="1"/>
    </row>
    <row r="813" customFormat="false" ht="12.75" hidden="false" customHeight="false" outlineLevel="0" collapsed="false">
      <c r="A813" s="1"/>
    </row>
    <row r="814" customFormat="false" ht="12.75" hidden="false" customHeight="false" outlineLevel="0" collapsed="false">
      <c r="A814" s="1"/>
    </row>
    <row r="815" customFormat="false" ht="12.75" hidden="false" customHeight="false" outlineLevel="0" collapsed="false">
      <c r="A815" s="1"/>
    </row>
    <row r="816" customFormat="false" ht="12.75" hidden="false" customHeight="false" outlineLevel="0" collapsed="false">
      <c r="A816" s="1"/>
    </row>
    <row r="817" customFormat="false" ht="12.75" hidden="false" customHeight="false" outlineLevel="0" collapsed="false">
      <c r="A817" s="1"/>
    </row>
    <row r="818" customFormat="false" ht="12.75" hidden="false" customHeight="false" outlineLevel="0" collapsed="false">
      <c r="A818" s="1"/>
    </row>
    <row r="819" customFormat="false" ht="12.75" hidden="false" customHeight="false" outlineLevel="0" collapsed="false">
      <c r="A819" s="1"/>
    </row>
    <row r="820" customFormat="false" ht="12.75" hidden="false" customHeight="false" outlineLevel="0" collapsed="false">
      <c r="A820" s="1"/>
    </row>
    <row r="821" customFormat="false" ht="12.75" hidden="false" customHeight="false" outlineLevel="0" collapsed="false">
      <c r="A821" s="1"/>
    </row>
    <row r="822" customFormat="false" ht="12.75" hidden="false" customHeight="false" outlineLevel="0" collapsed="false">
      <c r="A822" s="1"/>
    </row>
    <row r="823" customFormat="false" ht="12.75" hidden="false" customHeight="false" outlineLevel="0" collapsed="false">
      <c r="A823" s="1"/>
    </row>
    <row r="824" customFormat="false" ht="12.75" hidden="false" customHeight="false" outlineLevel="0" collapsed="false">
      <c r="A824" s="1"/>
    </row>
    <row r="825" customFormat="false" ht="12.75" hidden="false" customHeight="false" outlineLevel="0" collapsed="false">
      <c r="A825" s="1"/>
    </row>
    <row r="826" customFormat="false" ht="12.75" hidden="false" customHeight="false" outlineLevel="0" collapsed="false">
      <c r="A826" s="1"/>
    </row>
    <row r="827" customFormat="false" ht="12.75" hidden="false" customHeight="false" outlineLevel="0" collapsed="false">
      <c r="A827" s="1"/>
    </row>
    <row r="828" customFormat="false" ht="12.75" hidden="false" customHeight="false" outlineLevel="0" collapsed="false">
      <c r="A828" s="1"/>
    </row>
    <row r="829" customFormat="false" ht="12.75" hidden="false" customHeight="false" outlineLevel="0" collapsed="false">
      <c r="A829" s="1"/>
    </row>
    <row r="830" customFormat="false" ht="12.75" hidden="false" customHeight="false" outlineLevel="0" collapsed="false">
      <c r="A830" s="1"/>
    </row>
    <row r="831" customFormat="false" ht="12.75" hidden="false" customHeight="false" outlineLevel="0" collapsed="false">
      <c r="A831" s="1"/>
    </row>
    <row r="832" customFormat="false" ht="12.75" hidden="false" customHeight="false" outlineLevel="0" collapsed="false">
      <c r="A832" s="1"/>
    </row>
    <row r="833" customFormat="false" ht="12.75" hidden="false" customHeight="false" outlineLevel="0" collapsed="false">
      <c r="A833" s="1"/>
    </row>
    <row r="834" customFormat="false" ht="12.75" hidden="false" customHeight="false" outlineLevel="0" collapsed="false">
      <c r="A834" s="1"/>
    </row>
    <row r="835" customFormat="false" ht="12.75" hidden="false" customHeight="false" outlineLevel="0" collapsed="false">
      <c r="A835" s="1"/>
    </row>
    <row r="836" customFormat="false" ht="12.75" hidden="false" customHeight="false" outlineLevel="0" collapsed="false">
      <c r="A836" s="1"/>
    </row>
    <row r="837" customFormat="false" ht="12.75" hidden="false" customHeight="false" outlineLevel="0" collapsed="false">
      <c r="A837" s="1"/>
    </row>
    <row r="838" customFormat="false" ht="12.75" hidden="false" customHeight="false" outlineLevel="0" collapsed="false">
      <c r="A838" s="1"/>
    </row>
    <row r="839" customFormat="false" ht="12.75" hidden="false" customHeight="false" outlineLevel="0" collapsed="false">
      <c r="A839" s="1"/>
    </row>
    <row r="840" customFormat="false" ht="12.75" hidden="false" customHeight="false" outlineLevel="0" collapsed="false">
      <c r="A840" s="1"/>
    </row>
    <row r="841" customFormat="false" ht="12.75" hidden="false" customHeight="false" outlineLevel="0" collapsed="false">
      <c r="A841" s="1"/>
    </row>
    <row r="842" customFormat="false" ht="12.75" hidden="false" customHeight="false" outlineLevel="0" collapsed="false">
      <c r="A842" s="1"/>
    </row>
    <row r="843" customFormat="false" ht="12.75" hidden="false" customHeight="false" outlineLevel="0" collapsed="false">
      <c r="A843" s="1"/>
    </row>
    <row r="844" customFormat="false" ht="12.75" hidden="false" customHeight="false" outlineLevel="0" collapsed="false">
      <c r="A844" s="1"/>
    </row>
    <row r="845" customFormat="false" ht="12.75" hidden="false" customHeight="false" outlineLevel="0" collapsed="false">
      <c r="A845" s="1"/>
    </row>
    <row r="846" customFormat="false" ht="12.75" hidden="false" customHeight="false" outlineLevel="0" collapsed="false">
      <c r="A846" s="1"/>
    </row>
    <row r="847" customFormat="false" ht="12.75" hidden="false" customHeight="false" outlineLevel="0" collapsed="false">
      <c r="A847" s="1"/>
    </row>
    <row r="848" customFormat="false" ht="12.75" hidden="false" customHeight="false" outlineLevel="0" collapsed="false">
      <c r="A848" s="1"/>
    </row>
    <row r="849" customFormat="false" ht="12.75" hidden="false" customHeight="false" outlineLevel="0" collapsed="false">
      <c r="A849" s="1"/>
    </row>
    <row r="850" customFormat="false" ht="12.75" hidden="false" customHeight="false" outlineLevel="0" collapsed="false">
      <c r="A850" s="1"/>
    </row>
    <row r="851" customFormat="false" ht="12.75" hidden="false" customHeight="false" outlineLevel="0" collapsed="false">
      <c r="A851" s="1"/>
    </row>
    <row r="852" customFormat="false" ht="12.75" hidden="false" customHeight="false" outlineLevel="0" collapsed="false">
      <c r="A852" s="1"/>
    </row>
    <row r="853" customFormat="false" ht="12.75" hidden="false" customHeight="false" outlineLevel="0" collapsed="false">
      <c r="A853" s="1"/>
    </row>
    <row r="854" customFormat="false" ht="12.75" hidden="false" customHeight="false" outlineLevel="0" collapsed="false">
      <c r="A854" s="1"/>
    </row>
    <row r="855" customFormat="false" ht="12.75" hidden="false" customHeight="false" outlineLevel="0" collapsed="false">
      <c r="A855" s="1"/>
    </row>
    <row r="856" customFormat="false" ht="12.75" hidden="false" customHeight="false" outlineLevel="0" collapsed="false">
      <c r="A856" s="1"/>
    </row>
    <row r="857" customFormat="false" ht="12.75" hidden="false" customHeight="false" outlineLevel="0" collapsed="false">
      <c r="A857" s="1"/>
    </row>
    <row r="858" customFormat="false" ht="12.75" hidden="false" customHeight="false" outlineLevel="0" collapsed="false">
      <c r="A858" s="1"/>
    </row>
    <row r="859" customFormat="false" ht="12.75" hidden="false" customHeight="false" outlineLevel="0" collapsed="false">
      <c r="A859" s="1"/>
    </row>
    <row r="860" customFormat="false" ht="12.75" hidden="false" customHeight="false" outlineLevel="0" collapsed="false">
      <c r="A860" s="1"/>
    </row>
    <row r="861" customFormat="false" ht="12.75" hidden="false" customHeight="false" outlineLevel="0" collapsed="false">
      <c r="A861" s="1"/>
    </row>
    <row r="862" customFormat="false" ht="12.75" hidden="false" customHeight="false" outlineLevel="0" collapsed="false">
      <c r="A862" s="1"/>
    </row>
    <row r="863" customFormat="false" ht="12.75" hidden="false" customHeight="false" outlineLevel="0" collapsed="false">
      <c r="A863" s="1"/>
    </row>
    <row r="864" customFormat="false" ht="12.75" hidden="false" customHeight="false" outlineLevel="0" collapsed="false">
      <c r="A864" s="1"/>
    </row>
    <row r="865" customFormat="false" ht="12.75" hidden="false" customHeight="false" outlineLevel="0" collapsed="false">
      <c r="A865" s="1"/>
    </row>
    <row r="866" customFormat="false" ht="12.75" hidden="false" customHeight="false" outlineLevel="0" collapsed="false">
      <c r="A866" s="1"/>
    </row>
    <row r="867" customFormat="false" ht="12.75" hidden="false" customHeight="false" outlineLevel="0" collapsed="false">
      <c r="A867" s="1"/>
    </row>
    <row r="868" customFormat="false" ht="12.75" hidden="false" customHeight="false" outlineLevel="0" collapsed="false">
      <c r="A868" s="1"/>
    </row>
    <row r="869" customFormat="false" ht="12.75" hidden="false" customHeight="false" outlineLevel="0" collapsed="false">
      <c r="A869" s="1"/>
    </row>
    <row r="870" customFormat="false" ht="12.75" hidden="false" customHeight="false" outlineLevel="0" collapsed="false">
      <c r="A870" s="1"/>
    </row>
    <row r="871" customFormat="false" ht="12.75" hidden="false" customHeight="false" outlineLevel="0" collapsed="false">
      <c r="A871" s="1"/>
    </row>
    <row r="872" customFormat="false" ht="12.75" hidden="false" customHeight="false" outlineLevel="0" collapsed="false">
      <c r="A872" s="1"/>
    </row>
    <row r="873" customFormat="false" ht="12.75" hidden="false" customHeight="false" outlineLevel="0" collapsed="false">
      <c r="A873" s="1"/>
    </row>
    <row r="874" customFormat="false" ht="12.75" hidden="false" customHeight="false" outlineLevel="0" collapsed="false">
      <c r="A874" s="1"/>
    </row>
    <row r="875" customFormat="false" ht="12.75" hidden="false" customHeight="false" outlineLevel="0" collapsed="false">
      <c r="A875" s="1"/>
    </row>
    <row r="876" customFormat="false" ht="12.75" hidden="false" customHeight="false" outlineLevel="0" collapsed="false">
      <c r="A876" s="1"/>
    </row>
    <row r="877" customFormat="false" ht="12.75" hidden="false" customHeight="false" outlineLevel="0" collapsed="false">
      <c r="A877" s="1"/>
    </row>
    <row r="878" customFormat="false" ht="12.75" hidden="false" customHeight="false" outlineLevel="0" collapsed="false">
      <c r="A878" s="1"/>
    </row>
    <row r="879" customFormat="false" ht="12.75" hidden="false" customHeight="false" outlineLevel="0" collapsed="false">
      <c r="A879" s="1"/>
    </row>
    <row r="880" customFormat="false" ht="12.75" hidden="false" customHeight="false" outlineLevel="0" collapsed="false">
      <c r="A880" s="1"/>
    </row>
    <row r="881" customFormat="false" ht="12.75" hidden="false" customHeight="false" outlineLevel="0" collapsed="false">
      <c r="A881" s="1"/>
    </row>
    <row r="882" customFormat="false" ht="12.75" hidden="false" customHeight="false" outlineLevel="0" collapsed="false">
      <c r="A882" s="1"/>
    </row>
    <row r="883" customFormat="false" ht="12.75" hidden="false" customHeight="false" outlineLevel="0" collapsed="false">
      <c r="A883" s="1"/>
    </row>
    <row r="884" customFormat="false" ht="12.75" hidden="false" customHeight="false" outlineLevel="0" collapsed="false">
      <c r="A884" s="1"/>
    </row>
    <row r="885" customFormat="false" ht="12.75" hidden="false" customHeight="false" outlineLevel="0" collapsed="false">
      <c r="A885" s="1"/>
    </row>
    <row r="886" customFormat="false" ht="12.75" hidden="false" customHeight="false" outlineLevel="0" collapsed="false">
      <c r="A886" s="1"/>
    </row>
    <row r="887" customFormat="false" ht="12.75" hidden="false" customHeight="false" outlineLevel="0" collapsed="false">
      <c r="A887" s="1"/>
    </row>
    <row r="888" customFormat="false" ht="12.75" hidden="false" customHeight="false" outlineLevel="0" collapsed="false">
      <c r="A888" s="1"/>
    </row>
    <row r="889" customFormat="false" ht="12.75" hidden="false" customHeight="false" outlineLevel="0" collapsed="false">
      <c r="A889" s="1"/>
    </row>
    <row r="890" customFormat="false" ht="12.75" hidden="false" customHeight="false" outlineLevel="0" collapsed="false">
      <c r="A890" s="1"/>
    </row>
    <row r="891" customFormat="false" ht="12.75" hidden="false" customHeight="false" outlineLevel="0" collapsed="false">
      <c r="A891" s="1"/>
    </row>
    <row r="892" customFormat="false" ht="12.75" hidden="false" customHeight="false" outlineLevel="0" collapsed="false">
      <c r="A892" s="1"/>
    </row>
    <row r="893" customFormat="false" ht="12.75" hidden="false" customHeight="false" outlineLevel="0" collapsed="false">
      <c r="A893" s="1"/>
    </row>
    <row r="894" customFormat="false" ht="12.75" hidden="false" customHeight="false" outlineLevel="0" collapsed="false">
      <c r="A894" s="1"/>
    </row>
    <row r="895" customFormat="false" ht="12.75" hidden="false" customHeight="false" outlineLevel="0" collapsed="false">
      <c r="A895" s="1"/>
    </row>
    <row r="896" customFormat="false" ht="12.75" hidden="false" customHeight="false" outlineLevel="0" collapsed="false">
      <c r="A896" s="1"/>
    </row>
    <row r="897" customFormat="false" ht="12.75" hidden="false" customHeight="false" outlineLevel="0" collapsed="false">
      <c r="A897" s="1"/>
    </row>
    <row r="898" customFormat="false" ht="12.75" hidden="false" customHeight="false" outlineLevel="0" collapsed="false">
      <c r="A898" s="1"/>
    </row>
    <row r="899" customFormat="false" ht="12.75" hidden="false" customHeight="false" outlineLevel="0" collapsed="false">
      <c r="A899" s="1"/>
    </row>
    <row r="900" customFormat="false" ht="12.75" hidden="false" customHeight="false" outlineLevel="0" collapsed="false">
      <c r="A900" s="1"/>
    </row>
    <row r="901" customFormat="false" ht="12.75" hidden="false" customHeight="false" outlineLevel="0" collapsed="false">
      <c r="A901" s="1"/>
    </row>
    <row r="902" customFormat="false" ht="12.75" hidden="false" customHeight="false" outlineLevel="0" collapsed="false">
      <c r="A902" s="1"/>
    </row>
    <row r="903" customFormat="false" ht="12.75" hidden="false" customHeight="false" outlineLevel="0" collapsed="false">
      <c r="A903" s="1"/>
    </row>
    <row r="904" customFormat="false" ht="12.75" hidden="false" customHeight="false" outlineLevel="0" collapsed="false">
      <c r="A904" s="1"/>
    </row>
    <row r="905" customFormat="false" ht="12.75" hidden="false" customHeight="false" outlineLevel="0" collapsed="false">
      <c r="A905" s="1"/>
    </row>
    <row r="906" customFormat="false" ht="12.75" hidden="false" customHeight="false" outlineLevel="0" collapsed="false">
      <c r="A906" s="1"/>
    </row>
    <row r="907" customFormat="false" ht="12.75" hidden="false" customHeight="false" outlineLevel="0" collapsed="false">
      <c r="A907" s="1"/>
    </row>
    <row r="908" customFormat="false" ht="12.75" hidden="false" customHeight="false" outlineLevel="0" collapsed="false">
      <c r="A908" s="1"/>
    </row>
    <row r="909" customFormat="false" ht="12.75" hidden="false" customHeight="false" outlineLevel="0" collapsed="false">
      <c r="A909" s="1"/>
    </row>
    <row r="910" customFormat="false" ht="12.75" hidden="false" customHeight="false" outlineLevel="0" collapsed="false">
      <c r="A910" s="1"/>
    </row>
    <row r="911" customFormat="false" ht="12.75" hidden="false" customHeight="false" outlineLevel="0" collapsed="false">
      <c r="A911" s="1"/>
    </row>
    <row r="912" customFormat="false" ht="12.75" hidden="false" customHeight="false" outlineLevel="0" collapsed="false">
      <c r="A912" s="1"/>
    </row>
    <row r="913" customFormat="false" ht="12.75" hidden="false" customHeight="false" outlineLevel="0" collapsed="false">
      <c r="A913" s="1"/>
    </row>
    <row r="914" customFormat="false" ht="12.75" hidden="false" customHeight="false" outlineLevel="0" collapsed="false">
      <c r="A914" s="1"/>
    </row>
    <row r="915" customFormat="false" ht="12.75" hidden="false" customHeight="false" outlineLevel="0" collapsed="false">
      <c r="A915" s="1"/>
    </row>
    <row r="916" customFormat="false" ht="12.75" hidden="false" customHeight="false" outlineLevel="0" collapsed="false">
      <c r="A916" s="1"/>
    </row>
    <row r="917" customFormat="false" ht="12.75" hidden="false" customHeight="false" outlineLevel="0" collapsed="false">
      <c r="A917" s="1"/>
    </row>
    <row r="918" customFormat="false" ht="12.75" hidden="false" customHeight="false" outlineLevel="0" collapsed="false">
      <c r="A918" s="1"/>
    </row>
    <row r="919" customFormat="false" ht="12.75" hidden="false" customHeight="false" outlineLevel="0" collapsed="false">
      <c r="A919" s="1"/>
    </row>
    <row r="920" customFormat="false" ht="12.75" hidden="false" customHeight="false" outlineLevel="0" collapsed="false">
      <c r="A920" s="1"/>
    </row>
    <row r="921" customFormat="false" ht="12.75" hidden="false" customHeight="false" outlineLevel="0" collapsed="false">
      <c r="A921" s="1"/>
    </row>
    <row r="922" customFormat="false" ht="12.75" hidden="false" customHeight="false" outlineLevel="0" collapsed="false">
      <c r="A922" s="1"/>
    </row>
    <row r="923" customFormat="false" ht="12.75" hidden="false" customHeight="false" outlineLevel="0" collapsed="false">
      <c r="A923" s="1"/>
    </row>
    <row r="924" customFormat="false" ht="12.75" hidden="false" customHeight="false" outlineLevel="0" collapsed="false">
      <c r="A924" s="1"/>
    </row>
    <row r="925" customFormat="false" ht="12.75" hidden="false" customHeight="false" outlineLevel="0" collapsed="false">
      <c r="A925" s="1"/>
    </row>
    <row r="926" customFormat="false" ht="12.75" hidden="false" customHeight="false" outlineLevel="0" collapsed="false">
      <c r="A926" s="1"/>
    </row>
    <row r="927" customFormat="false" ht="12.75" hidden="false" customHeight="false" outlineLevel="0" collapsed="false">
      <c r="A927" s="1"/>
    </row>
    <row r="928" customFormat="false" ht="12.75" hidden="false" customHeight="false" outlineLevel="0" collapsed="false">
      <c r="A928" s="1"/>
    </row>
    <row r="929" customFormat="false" ht="12.75" hidden="false" customHeight="false" outlineLevel="0" collapsed="false">
      <c r="A929" s="1"/>
    </row>
    <row r="930" customFormat="false" ht="12.75" hidden="false" customHeight="false" outlineLevel="0" collapsed="false">
      <c r="A930" s="1"/>
    </row>
    <row r="931" customFormat="false" ht="12.75" hidden="false" customHeight="false" outlineLevel="0" collapsed="false">
      <c r="A931" s="1"/>
    </row>
    <row r="932" customFormat="false" ht="12.75" hidden="false" customHeight="false" outlineLevel="0" collapsed="false">
      <c r="A932" s="1"/>
    </row>
    <row r="933" customFormat="false" ht="12.75" hidden="false" customHeight="false" outlineLevel="0" collapsed="false">
      <c r="A933" s="1"/>
    </row>
    <row r="934" customFormat="false" ht="12.75" hidden="false" customHeight="false" outlineLevel="0" collapsed="false">
      <c r="A934" s="1"/>
    </row>
    <row r="935" customFormat="false" ht="12.75" hidden="false" customHeight="false" outlineLevel="0" collapsed="false">
      <c r="A935" s="1"/>
    </row>
    <row r="936" customFormat="false" ht="12.75" hidden="false" customHeight="false" outlineLevel="0" collapsed="false">
      <c r="A936" s="1"/>
    </row>
    <row r="937" customFormat="false" ht="12.75" hidden="false" customHeight="false" outlineLevel="0" collapsed="false">
      <c r="A937" s="1"/>
    </row>
    <row r="938" customFormat="false" ht="12.75" hidden="false" customHeight="false" outlineLevel="0" collapsed="false">
      <c r="A938" s="1"/>
    </row>
    <row r="939" customFormat="false" ht="12.75" hidden="false" customHeight="false" outlineLevel="0" collapsed="false">
      <c r="A939" s="1"/>
    </row>
    <row r="940" customFormat="false" ht="12.75" hidden="false" customHeight="false" outlineLevel="0" collapsed="false">
      <c r="A940" s="1"/>
    </row>
    <row r="941" customFormat="false" ht="12.75" hidden="false" customHeight="false" outlineLevel="0" collapsed="false">
      <c r="A941" s="1"/>
    </row>
    <row r="942" customFormat="false" ht="12.75" hidden="false" customHeight="false" outlineLevel="0" collapsed="false">
      <c r="A942" s="1"/>
    </row>
    <row r="943" customFormat="false" ht="12.75" hidden="false" customHeight="false" outlineLevel="0" collapsed="false">
      <c r="A943" s="1"/>
    </row>
    <row r="944" customFormat="false" ht="12.75" hidden="false" customHeight="false" outlineLevel="0" collapsed="false">
      <c r="A944" s="1"/>
    </row>
    <row r="945" customFormat="false" ht="12.75" hidden="false" customHeight="false" outlineLevel="0" collapsed="false">
      <c r="A945" s="1"/>
    </row>
    <row r="946" customFormat="false" ht="12.75" hidden="false" customHeight="false" outlineLevel="0" collapsed="false">
      <c r="A946" s="1"/>
    </row>
    <row r="947" customFormat="false" ht="12.75" hidden="false" customHeight="false" outlineLevel="0" collapsed="false">
      <c r="A947" s="1"/>
    </row>
    <row r="948" customFormat="false" ht="12.75" hidden="false" customHeight="false" outlineLevel="0" collapsed="false">
      <c r="A948" s="1"/>
    </row>
    <row r="949" customFormat="false" ht="12.75" hidden="false" customHeight="false" outlineLevel="0" collapsed="false">
      <c r="A949" s="1"/>
    </row>
    <row r="950" customFormat="false" ht="12.75" hidden="false" customHeight="false" outlineLevel="0" collapsed="false">
      <c r="A950" s="1"/>
    </row>
    <row r="951" customFormat="false" ht="12.75" hidden="false" customHeight="false" outlineLevel="0" collapsed="false">
      <c r="A951" s="1"/>
    </row>
    <row r="952" customFormat="false" ht="12.75" hidden="false" customHeight="false" outlineLevel="0" collapsed="false">
      <c r="A952" s="1"/>
    </row>
    <row r="953" customFormat="false" ht="12.75" hidden="false" customHeight="false" outlineLevel="0" collapsed="false">
      <c r="A953" s="1"/>
    </row>
    <row r="954" customFormat="false" ht="12.75" hidden="false" customHeight="false" outlineLevel="0" collapsed="false">
      <c r="A954" s="1"/>
    </row>
    <row r="955" customFormat="false" ht="12.75" hidden="false" customHeight="false" outlineLevel="0" collapsed="false">
      <c r="A955" s="1"/>
    </row>
    <row r="956" customFormat="false" ht="12.75" hidden="false" customHeight="false" outlineLevel="0" collapsed="false">
      <c r="A956" s="1"/>
    </row>
    <row r="957" customFormat="false" ht="12.75" hidden="false" customHeight="false" outlineLevel="0" collapsed="false">
      <c r="A957" s="1"/>
    </row>
    <row r="958" customFormat="false" ht="12.75" hidden="false" customHeight="false" outlineLevel="0" collapsed="false">
      <c r="A958" s="1"/>
    </row>
    <row r="959" customFormat="false" ht="12.75" hidden="false" customHeight="false" outlineLevel="0" collapsed="false">
      <c r="A959" s="1"/>
    </row>
    <row r="960" customFormat="false" ht="12.75" hidden="false" customHeight="false" outlineLevel="0" collapsed="false">
      <c r="A960" s="1"/>
    </row>
    <row r="961" customFormat="false" ht="12.75" hidden="false" customHeight="false" outlineLevel="0" collapsed="false">
      <c r="A961" s="1"/>
    </row>
    <row r="962" customFormat="false" ht="12.75" hidden="false" customHeight="false" outlineLevel="0" collapsed="false">
      <c r="A962" s="1"/>
    </row>
    <row r="963" customFormat="false" ht="12.75" hidden="false" customHeight="false" outlineLevel="0" collapsed="false">
      <c r="A963" s="1"/>
    </row>
    <row r="964" customFormat="false" ht="12.75" hidden="false" customHeight="false" outlineLevel="0" collapsed="false">
      <c r="A964" s="1"/>
    </row>
    <row r="965" customFormat="false" ht="12.75" hidden="false" customHeight="false" outlineLevel="0" collapsed="false">
      <c r="A965" s="1"/>
    </row>
    <row r="966" customFormat="false" ht="12.75" hidden="false" customHeight="false" outlineLevel="0" collapsed="false">
      <c r="A966" s="1"/>
    </row>
    <row r="967" customFormat="false" ht="12.75" hidden="false" customHeight="false" outlineLevel="0" collapsed="false">
      <c r="A967" s="1"/>
    </row>
    <row r="968" customFormat="false" ht="12.75" hidden="false" customHeight="false" outlineLevel="0" collapsed="false">
      <c r="A968" s="1"/>
    </row>
    <row r="969" customFormat="false" ht="12.75" hidden="false" customHeight="false" outlineLevel="0" collapsed="false">
      <c r="A969" s="1"/>
    </row>
    <row r="970" customFormat="false" ht="12.75" hidden="false" customHeight="false" outlineLevel="0" collapsed="false">
      <c r="A970" s="1"/>
    </row>
    <row r="971" customFormat="false" ht="12.75" hidden="false" customHeight="false" outlineLevel="0" collapsed="false">
      <c r="A971" s="1"/>
    </row>
    <row r="972" customFormat="false" ht="12.75" hidden="false" customHeight="false" outlineLevel="0" collapsed="false">
      <c r="A972" s="1"/>
    </row>
    <row r="973" customFormat="false" ht="12.75" hidden="false" customHeight="false" outlineLevel="0" collapsed="false">
      <c r="A973" s="1"/>
    </row>
    <row r="974" customFormat="false" ht="12.75" hidden="false" customHeight="false" outlineLevel="0" collapsed="false">
      <c r="A974" s="1"/>
    </row>
    <row r="975" customFormat="false" ht="12.75" hidden="false" customHeight="false" outlineLevel="0" collapsed="false">
      <c r="A975" s="1"/>
    </row>
    <row r="976" customFormat="false" ht="12.75" hidden="false" customHeight="false" outlineLevel="0" collapsed="false">
      <c r="A976" s="1"/>
    </row>
    <row r="977" customFormat="false" ht="12.75" hidden="false" customHeight="false" outlineLevel="0" collapsed="false">
      <c r="A977" s="1"/>
    </row>
    <row r="978" customFormat="false" ht="12.75" hidden="false" customHeight="false" outlineLevel="0" collapsed="false">
      <c r="A978" s="1"/>
    </row>
    <row r="979" customFormat="false" ht="12.75" hidden="false" customHeight="false" outlineLevel="0" collapsed="false">
      <c r="A979" s="1"/>
    </row>
    <row r="980" customFormat="false" ht="12.75" hidden="false" customHeight="false" outlineLevel="0" collapsed="false">
      <c r="A980" s="1"/>
    </row>
    <row r="981" customFormat="false" ht="12.75" hidden="false" customHeight="false" outlineLevel="0" collapsed="false">
      <c r="A981" s="1"/>
    </row>
    <row r="982" customFormat="false" ht="12.75" hidden="false" customHeight="false" outlineLevel="0" collapsed="false">
      <c r="A982" s="1"/>
    </row>
    <row r="983" customFormat="false" ht="12.75" hidden="false" customHeight="false" outlineLevel="0" collapsed="false">
      <c r="A983" s="1"/>
    </row>
    <row r="984" customFormat="false" ht="12.75" hidden="false" customHeight="false" outlineLevel="0" collapsed="false">
      <c r="A984" s="1"/>
    </row>
    <row r="985" customFormat="false" ht="12.75" hidden="false" customHeight="false" outlineLevel="0" collapsed="false">
      <c r="A985" s="1"/>
    </row>
    <row r="986" customFormat="false" ht="12.75" hidden="false" customHeight="false" outlineLevel="0" collapsed="false">
      <c r="A986" s="1"/>
    </row>
    <row r="987" customFormat="false" ht="12.75" hidden="false" customHeight="false" outlineLevel="0" collapsed="false">
      <c r="A987" s="1"/>
    </row>
    <row r="988" customFormat="false" ht="12.75" hidden="false" customHeight="false" outlineLevel="0" collapsed="false">
      <c r="A988" s="1"/>
    </row>
    <row r="989" customFormat="false" ht="12.75" hidden="false" customHeight="false" outlineLevel="0" collapsed="false">
      <c r="A989" s="1"/>
    </row>
    <row r="990" customFormat="false" ht="12.75" hidden="false" customHeight="false" outlineLevel="0" collapsed="false">
      <c r="A990" s="1"/>
    </row>
    <row r="991" customFormat="false" ht="12.75" hidden="false" customHeight="false" outlineLevel="0" collapsed="false">
      <c r="A991" s="1"/>
    </row>
    <row r="992" customFormat="false" ht="12.75" hidden="false" customHeight="false" outlineLevel="0" collapsed="false">
      <c r="A992" s="1"/>
    </row>
    <row r="993" customFormat="false" ht="12.75" hidden="false" customHeight="false" outlineLevel="0" collapsed="false">
      <c r="A993" s="1"/>
    </row>
    <row r="994" customFormat="false" ht="12.75" hidden="false" customHeight="false" outlineLevel="0" collapsed="false">
      <c r="A994" s="1"/>
    </row>
    <row r="995" customFormat="false" ht="12.75" hidden="false" customHeight="false" outlineLevel="0" collapsed="false">
      <c r="A995" s="1"/>
    </row>
    <row r="996" customFormat="false" ht="12.75" hidden="false" customHeight="false" outlineLevel="0" collapsed="false">
      <c r="A996" s="1"/>
    </row>
    <row r="997" customFormat="false" ht="12.75" hidden="false" customHeight="false" outlineLevel="0" collapsed="false">
      <c r="A997" s="1"/>
    </row>
    <row r="998" customFormat="false" ht="12.75" hidden="false" customHeight="false" outlineLevel="0" collapsed="false">
      <c r="A998" s="1"/>
    </row>
    <row r="999" customFormat="false" ht="12.75" hidden="false" customHeight="false" outlineLevel="0" collapsed="false">
      <c r="A999" s="1"/>
    </row>
    <row r="1000" customFormat="false" ht="12.75" hidden="false" customHeight="false" outlineLevel="0" collapsed="false">
      <c r="A1000" s="1"/>
    </row>
    <row r="1001" customFormat="false" ht="12.75" hidden="false" customHeight="false" outlineLevel="0" collapsed="false">
      <c r="A1001" s="1"/>
    </row>
    <row r="1002" customFormat="false" ht="12.75" hidden="false" customHeight="false" outlineLevel="0" collapsed="false">
      <c r="A1002" s="1"/>
    </row>
    <row r="1003" customFormat="false" ht="12.75" hidden="false" customHeight="false" outlineLevel="0" collapsed="false">
      <c r="A1003" s="1"/>
    </row>
    <row r="1004" customFormat="false" ht="12.75" hidden="false" customHeight="false" outlineLevel="0" collapsed="false">
      <c r="A1004" s="1"/>
    </row>
    <row r="1005" customFormat="false" ht="12.75" hidden="false" customHeight="false" outlineLevel="0" collapsed="false">
      <c r="A1005" s="1"/>
    </row>
    <row r="1006" customFormat="false" ht="12.75" hidden="false" customHeight="false" outlineLevel="0" collapsed="false">
      <c r="A1006" s="1"/>
    </row>
    <row r="1007" customFormat="false" ht="12.75" hidden="false" customHeight="false" outlineLevel="0" collapsed="false">
      <c r="A1007" s="1"/>
    </row>
    <row r="1008" customFormat="false" ht="12.75" hidden="false" customHeight="false" outlineLevel="0" collapsed="false">
      <c r="A1008" s="1"/>
    </row>
    <row r="1009" customFormat="false" ht="12.75" hidden="false" customHeight="false" outlineLevel="0" collapsed="false">
      <c r="A1009" s="1"/>
    </row>
    <row r="1010" customFormat="false" ht="12.75" hidden="false" customHeight="false" outlineLevel="0" collapsed="false">
      <c r="A1010" s="1"/>
    </row>
    <row r="1011" customFormat="false" ht="12.75" hidden="false" customHeight="false" outlineLevel="0" collapsed="false">
      <c r="A1011" s="1"/>
    </row>
    <row r="1012" customFormat="false" ht="12.75" hidden="false" customHeight="false" outlineLevel="0" collapsed="false">
      <c r="A1012" s="1"/>
    </row>
    <row r="1013" customFormat="false" ht="12.75" hidden="false" customHeight="false" outlineLevel="0" collapsed="false">
      <c r="A1013" s="1"/>
    </row>
    <row r="1014" customFormat="false" ht="12.75" hidden="false" customHeight="false" outlineLevel="0" collapsed="false">
      <c r="A1014" s="1"/>
    </row>
    <row r="1015" customFormat="false" ht="12.75" hidden="false" customHeight="false" outlineLevel="0" collapsed="false">
      <c r="A1015" s="1"/>
    </row>
    <row r="1016" customFormat="false" ht="12.75" hidden="false" customHeight="false" outlineLevel="0" collapsed="false">
      <c r="A1016" s="1"/>
    </row>
    <row r="1017" customFormat="false" ht="12.75" hidden="false" customHeight="false" outlineLevel="0" collapsed="false">
      <c r="A1017" s="1"/>
    </row>
    <row r="1018" customFormat="false" ht="12.75" hidden="false" customHeight="false" outlineLevel="0" collapsed="false">
      <c r="A1018" s="1"/>
    </row>
    <row r="1019" customFormat="false" ht="12.75" hidden="false" customHeight="false" outlineLevel="0" collapsed="false">
      <c r="A1019" s="1"/>
    </row>
    <row r="1020" customFormat="false" ht="12.75" hidden="false" customHeight="false" outlineLevel="0" collapsed="false">
      <c r="A1020" s="1"/>
    </row>
    <row r="1021" customFormat="false" ht="12.75" hidden="false" customHeight="false" outlineLevel="0" collapsed="false">
      <c r="A1021" s="1"/>
    </row>
    <row r="1022" customFormat="false" ht="12.75" hidden="false" customHeight="false" outlineLevel="0" collapsed="false">
      <c r="A1022" s="1"/>
    </row>
    <row r="1023" customFormat="false" ht="12.75" hidden="false" customHeight="false" outlineLevel="0" collapsed="false">
      <c r="A1023" s="1"/>
    </row>
    <row r="1024" customFormat="false" ht="12.75" hidden="false" customHeight="false" outlineLevel="0" collapsed="false">
      <c r="A1024" s="1"/>
    </row>
    <row r="1025" customFormat="false" ht="12.75" hidden="false" customHeight="false" outlineLevel="0" collapsed="false">
      <c r="A1025" s="1"/>
    </row>
    <row r="1026" customFormat="false" ht="12.75" hidden="false" customHeight="false" outlineLevel="0" collapsed="false">
      <c r="A1026" s="1"/>
    </row>
    <row r="1027" customFormat="false" ht="12.75" hidden="false" customHeight="false" outlineLevel="0" collapsed="false">
      <c r="A1027" s="1"/>
    </row>
    <row r="1028" customFormat="false" ht="12.75" hidden="false" customHeight="false" outlineLevel="0" collapsed="false">
      <c r="A1028" s="1"/>
    </row>
    <row r="1029" customFormat="false" ht="12.75" hidden="false" customHeight="false" outlineLevel="0" collapsed="false">
      <c r="A1029" s="1"/>
    </row>
    <row r="1030" customFormat="false" ht="12.75" hidden="false" customHeight="false" outlineLevel="0" collapsed="false">
      <c r="A1030" s="1"/>
    </row>
    <row r="1031" customFormat="false" ht="12.75" hidden="false" customHeight="false" outlineLevel="0" collapsed="false">
      <c r="A1031" s="1"/>
    </row>
    <row r="1032" customFormat="false" ht="12.75" hidden="false" customHeight="false" outlineLevel="0" collapsed="false">
      <c r="A1032" s="1"/>
    </row>
    <row r="1033" customFormat="false" ht="12.75" hidden="false" customHeight="false" outlineLevel="0" collapsed="false">
      <c r="A1033" s="1"/>
    </row>
    <row r="1034" customFormat="false" ht="12.75" hidden="false" customHeight="false" outlineLevel="0" collapsed="false">
      <c r="A1034" s="1"/>
    </row>
    <row r="1035" customFormat="false" ht="12.75" hidden="false" customHeight="false" outlineLevel="0" collapsed="false">
      <c r="A1035" s="1"/>
    </row>
    <row r="1036" customFormat="false" ht="12.75" hidden="false" customHeight="false" outlineLevel="0" collapsed="false">
      <c r="A1036" s="1"/>
    </row>
    <row r="1037" customFormat="false" ht="12.75" hidden="false" customHeight="false" outlineLevel="0" collapsed="false">
      <c r="A1037" s="1"/>
    </row>
    <row r="1038" customFormat="false" ht="12.75" hidden="false" customHeight="false" outlineLevel="0" collapsed="false">
      <c r="A1038" s="1"/>
    </row>
    <row r="1039" customFormat="false" ht="12.75" hidden="false" customHeight="false" outlineLevel="0" collapsed="false">
      <c r="A1039" s="1"/>
    </row>
    <row r="1040" customFormat="false" ht="12.75" hidden="false" customHeight="false" outlineLevel="0" collapsed="false">
      <c r="A1040" s="1"/>
    </row>
    <row r="1041" customFormat="false" ht="12.75" hidden="false" customHeight="false" outlineLevel="0" collapsed="false">
      <c r="A1041" s="1"/>
    </row>
    <row r="1042" customFormat="false" ht="12.75" hidden="false" customHeight="false" outlineLevel="0" collapsed="false">
      <c r="A1042" s="1"/>
    </row>
    <row r="1043" customFormat="false" ht="12.75" hidden="false" customHeight="false" outlineLevel="0" collapsed="false">
      <c r="A1043" s="1"/>
    </row>
    <row r="1044" customFormat="false" ht="12.75" hidden="false" customHeight="false" outlineLevel="0" collapsed="false">
      <c r="A1044" s="1"/>
    </row>
    <row r="1045" customFormat="false" ht="12.75" hidden="false" customHeight="false" outlineLevel="0" collapsed="false">
      <c r="A1045" s="1"/>
    </row>
    <row r="1046" customFormat="false" ht="12.75" hidden="false" customHeight="false" outlineLevel="0" collapsed="false">
      <c r="A1046" s="1"/>
    </row>
    <row r="1047" customFormat="false" ht="12.75" hidden="false" customHeight="false" outlineLevel="0" collapsed="false">
      <c r="A1047" s="1"/>
    </row>
    <row r="1048" customFormat="false" ht="12.75" hidden="false" customHeight="false" outlineLevel="0" collapsed="false">
      <c r="A1048" s="1"/>
    </row>
    <row r="1049" customFormat="false" ht="12.75" hidden="false" customHeight="false" outlineLevel="0" collapsed="false">
      <c r="A1049" s="1"/>
    </row>
    <row r="1050" customFormat="false" ht="12.75" hidden="false" customHeight="false" outlineLevel="0" collapsed="false">
      <c r="A1050" s="1"/>
    </row>
    <row r="1051" customFormat="false" ht="12.75" hidden="false" customHeight="false" outlineLevel="0" collapsed="false">
      <c r="A1051" s="1"/>
    </row>
    <row r="1052" customFormat="false" ht="12.75" hidden="false" customHeight="false" outlineLevel="0" collapsed="false">
      <c r="A1052" s="1"/>
    </row>
    <row r="1053" customFormat="false" ht="12.75" hidden="false" customHeight="false" outlineLevel="0" collapsed="false">
      <c r="A1053" s="1"/>
    </row>
    <row r="1054" customFormat="false" ht="12.75" hidden="false" customHeight="false" outlineLevel="0" collapsed="false">
      <c r="A1054" s="1"/>
    </row>
    <row r="1055" customFormat="false" ht="12.75" hidden="false" customHeight="false" outlineLevel="0" collapsed="false">
      <c r="A1055" s="1"/>
    </row>
    <row r="1056" customFormat="false" ht="12.75" hidden="false" customHeight="false" outlineLevel="0" collapsed="false">
      <c r="A1056" s="1"/>
    </row>
    <row r="1057" customFormat="false" ht="12.75" hidden="false" customHeight="false" outlineLevel="0" collapsed="false">
      <c r="A1057" s="1"/>
    </row>
    <row r="1058" customFormat="false" ht="12.75" hidden="false" customHeight="false" outlineLevel="0" collapsed="false">
      <c r="A1058" s="1"/>
    </row>
    <row r="1059" customFormat="false" ht="12.75" hidden="false" customHeight="false" outlineLevel="0" collapsed="false">
      <c r="A1059" s="1"/>
    </row>
    <row r="1060" customFormat="false" ht="12.75" hidden="false" customHeight="false" outlineLevel="0" collapsed="false">
      <c r="A1060" s="1"/>
    </row>
    <row r="1061" customFormat="false" ht="12.75" hidden="false" customHeight="false" outlineLevel="0" collapsed="false">
      <c r="A1061" s="1"/>
    </row>
    <row r="1062" customFormat="false" ht="12.75" hidden="false" customHeight="false" outlineLevel="0" collapsed="false">
      <c r="A1062" s="1"/>
    </row>
    <row r="1063" customFormat="false" ht="12.75" hidden="false" customHeight="false" outlineLevel="0" collapsed="false">
      <c r="A1063" s="1"/>
    </row>
    <row r="1064" customFormat="false" ht="12.75" hidden="false" customHeight="false" outlineLevel="0" collapsed="false">
      <c r="A1064" s="1"/>
    </row>
    <row r="1065" customFormat="false" ht="12.75" hidden="false" customHeight="false" outlineLevel="0" collapsed="false">
      <c r="A1065" s="1"/>
    </row>
    <row r="1066" customFormat="false" ht="12.75" hidden="false" customHeight="false" outlineLevel="0" collapsed="false">
      <c r="A1066" s="1"/>
    </row>
    <row r="1067" customFormat="false" ht="12.75" hidden="false" customHeight="false" outlineLevel="0" collapsed="false">
      <c r="A1067" s="1"/>
    </row>
    <row r="1068" customFormat="false" ht="12.75" hidden="false" customHeight="false" outlineLevel="0" collapsed="false">
      <c r="A1068" s="1"/>
    </row>
    <row r="1069" customFormat="false" ht="12.75" hidden="false" customHeight="false" outlineLevel="0" collapsed="false">
      <c r="A1069" s="1"/>
    </row>
    <row r="1070" customFormat="false" ht="12.75" hidden="false" customHeight="false" outlineLevel="0" collapsed="false">
      <c r="A1070" s="1"/>
    </row>
    <row r="1071" customFormat="false" ht="12.75" hidden="false" customHeight="false" outlineLevel="0" collapsed="false">
      <c r="A1071" s="1"/>
    </row>
    <row r="1072" customFormat="false" ht="12.75" hidden="false" customHeight="false" outlineLevel="0" collapsed="false">
      <c r="A1072" s="1"/>
    </row>
    <row r="1073" customFormat="false" ht="12.75" hidden="false" customHeight="false" outlineLevel="0" collapsed="false">
      <c r="A1073" s="1"/>
    </row>
    <row r="1074" customFormat="false" ht="12.75" hidden="false" customHeight="false" outlineLevel="0" collapsed="false">
      <c r="A1074" s="1"/>
    </row>
    <row r="1075" customFormat="false" ht="12.75" hidden="false" customHeight="false" outlineLevel="0" collapsed="false">
      <c r="A1075" s="1"/>
    </row>
    <row r="1076" customFormat="false" ht="12.75" hidden="false" customHeight="false" outlineLevel="0" collapsed="false">
      <c r="A1076" s="1"/>
    </row>
    <row r="1077" customFormat="false" ht="12.75" hidden="false" customHeight="false" outlineLevel="0" collapsed="false">
      <c r="A1077" s="1"/>
    </row>
    <row r="1078" customFormat="false" ht="12.75" hidden="false" customHeight="false" outlineLevel="0" collapsed="false">
      <c r="A1078" s="1"/>
    </row>
    <row r="1079" customFormat="false" ht="12.75" hidden="false" customHeight="false" outlineLevel="0" collapsed="false">
      <c r="A1079" s="1"/>
    </row>
    <row r="1080" customFormat="false" ht="12.75" hidden="false" customHeight="false" outlineLevel="0" collapsed="false">
      <c r="A1080" s="1"/>
    </row>
    <row r="1081" customFormat="false" ht="12.75" hidden="false" customHeight="false" outlineLevel="0" collapsed="false">
      <c r="A1081" s="1"/>
    </row>
    <row r="1082" customFormat="false" ht="12.75" hidden="false" customHeight="false" outlineLevel="0" collapsed="false">
      <c r="A1082" s="1"/>
    </row>
    <row r="1083" customFormat="false" ht="12.75" hidden="false" customHeight="false" outlineLevel="0" collapsed="false">
      <c r="A1083" s="1"/>
    </row>
    <row r="1084" customFormat="false" ht="12.75" hidden="false" customHeight="false" outlineLevel="0" collapsed="false">
      <c r="A1084" s="1"/>
    </row>
    <row r="1085" customFormat="false" ht="12.75" hidden="false" customHeight="false" outlineLevel="0" collapsed="false">
      <c r="A1085" s="1"/>
    </row>
    <row r="1086" customFormat="false" ht="12.75" hidden="false" customHeight="false" outlineLevel="0" collapsed="false">
      <c r="A1086" s="1"/>
    </row>
    <row r="1087" customFormat="false" ht="12.75" hidden="false" customHeight="false" outlineLevel="0" collapsed="false">
      <c r="A1087" s="1"/>
    </row>
    <row r="1088" customFormat="false" ht="12.75" hidden="false" customHeight="false" outlineLevel="0" collapsed="false">
      <c r="A1088" s="1"/>
    </row>
    <row r="1089" customFormat="false" ht="12.75" hidden="false" customHeight="false" outlineLevel="0" collapsed="false">
      <c r="A1089" s="1"/>
    </row>
    <row r="1090" customFormat="false" ht="12.75" hidden="false" customHeight="false" outlineLevel="0" collapsed="false">
      <c r="A1090" s="1"/>
    </row>
    <row r="1091" customFormat="false" ht="12.75" hidden="false" customHeight="false" outlineLevel="0" collapsed="false">
      <c r="A1091" s="1"/>
    </row>
    <row r="1092" customFormat="false" ht="12.75" hidden="false" customHeight="false" outlineLevel="0" collapsed="false">
      <c r="A1092" s="1"/>
    </row>
    <row r="1093" customFormat="false" ht="12.75" hidden="false" customHeight="false" outlineLevel="0" collapsed="false">
      <c r="A1093" s="1"/>
    </row>
    <row r="1094" customFormat="false" ht="12.75" hidden="false" customHeight="false" outlineLevel="0" collapsed="false">
      <c r="A1094" s="1"/>
    </row>
    <row r="1095" customFormat="false" ht="12.75" hidden="false" customHeight="false" outlineLevel="0" collapsed="false">
      <c r="A1095" s="1"/>
    </row>
    <row r="1096" customFormat="false" ht="12.75" hidden="false" customHeight="false" outlineLevel="0" collapsed="false">
      <c r="A1096" s="1"/>
    </row>
    <row r="1097" customFormat="false" ht="12.75" hidden="false" customHeight="false" outlineLevel="0" collapsed="false">
      <c r="A1097" s="1"/>
    </row>
    <row r="1098" customFormat="false" ht="12.75" hidden="false" customHeight="false" outlineLevel="0" collapsed="false">
      <c r="A1098" s="1"/>
    </row>
    <row r="1099" customFormat="false" ht="12.75" hidden="false" customHeight="false" outlineLevel="0" collapsed="false">
      <c r="A1099" s="1"/>
    </row>
    <row r="1100" customFormat="false" ht="12.75" hidden="false" customHeight="false" outlineLevel="0" collapsed="false">
      <c r="A1100" s="1"/>
    </row>
    <row r="1101" customFormat="false" ht="12.75" hidden="false" customHeight="false" outlineLevel="0" collapsed="false">
      <c r="A1101" s="1"/>
    </row>
    <row r="1102" customFormat="false" ht="12.75" hidden="false" customHeight="false" outlineLevel="0" collapsed="false">
      <c r="A1102" s="1"/>
    </row>
    <row r="1103" customFormat="false" ht="12.75" hidden="false" customHeight="false" outlineLevel="0" collapsed="false">
      <c r="A1103" s="1"/>
    </row>
    <row r="1104" customFormat="false" ht="12.75" hidden="false" customHeight="false" outlineLevel="0" collapsed="false">
      <c r="A1104" s="1"/>
    </row>
    <row r="1105" customFormat="false" ht="12.75" hidden="false" customHeight="false" outlineLevel="0" collapsed="false">
      <c r="A1105" s="1"/>
    </row>
    <row r="1106" customFormat="false" ht="12.75" hidden="false" customHeight="false" outlineLevel="0" collapsed="false">
      <c r="A1106" s="1"/>
    </row>
    <row r="1107" customFormat="false" ht="12.75" hidden="false" customHeight="false" outlineLevel="0" collapsed="false">
      <c r="A1107" s="1"/>
    </row>
    <row r="1108" customFormat="false" ht="12.75" hidden="false" customHeight="false" outlineLevel="0" collapsed="false">
      <c r="A1108" s="1"/>
    </row>
    <row r="1109" customFormat="false" ht="12.75" hidden="false" customHeight="false" outlineLevel="0" collapsed="false">
      <c r="A1109" s="1"/>
    </row>
    <row r="1110" customFormat="false" ht="12.75" hidden="false" customHeight="false" outlineLevel="0" collapsed="false">
      <c r="A1110" s="1"/>
    </row>
    <row r="1111" customFormat="false" ht="12.75" hidden="false" customHeight="false" outlineLevel="0" collapsed="false">
      <c r="A1111" s="1"/>
    </row>
    <row r="1112" customFormat="false" ht="12.75" hidden="false" customHeight="false" outlineLevel="0" collapsed="false">
      <c r="A1112" s="1"/>
    </row>
    <row r="1113" customFormat="false" ht="12.75" hidden="false" customHeight="false" outlineLevel="0" collapsed="false">
      <c r="A1113" s="1"/>
    </row>
    <row r="1114" customFormat="false" ht="12.75" hidden="false" customHeight="false" outlineLevel="0" collapsed="false">
      <c r="A1114" s="1"/>
    </row>
    <row r="1115" customFormat="false" ht="12.75" hidden="false" customHeight="false" outlineLevel="0" collapsed="false">
      <c r="A1115" s="1"/>
    </row>
    <row r="1116" customFormat="false" ht="12.75" hidden="false" customHeight="false" outlineLevel="0" collapsed="false">
      <c r="A1116" s="1"/>
    </row>
    <row r="1117" customFormat="false" ht="12.75" hidden="false" customHeight="false" outlineLevel="0" collapsed="false">
      <c r="A1117" s="1"/>
    </row>
    <row r="1118" customFormat="false" ht="12.75" hidden="false" customHeight="false" outlineLevel="0" collapsed="false">
      <c r="A1118" s="1"/>
    </row>
    <row r="1119" customFormat="false" ht="12.75" hidden="false" customHeight="false" outlineLevel="0" collapsed="false">
      <c r="A1119" s="1"/>
    </row>
    <row r="1120" customFormat="false" ht="12.75" hidden="false" customHeight="false" outlineLevel="0" collapsed="false">
      <c r="A1120" s="1"/>
    </row>
    <row r="1121" customFormat="false" ht="12.75" hidden="false" customHeight="false" outlineLevel="0" collapsed="false">
      <c r="A1121" s="1"/>
    </row>
    <row r="1122" customFormat="false" ht="12.75" hidden="false" customHeight="false" outlineLevel="0" collapsed="false">
      <c r="A1122" s="1"/>
    </row>
    <row r="1123" customFormat="false" ht="12.75" hidden="false" customHeight="false" outlineLevel="0" collapsed="false">
      <c r="A1123" s="1"/>
    </row>
    <row r="1124" customFormat="false" ht="12.75" hidden="false" customHeight="false" outlineLevel="0" collapsed="false">
      <c r="A1124" s="1"/>
    </row>
    <row r="1125" customFormat="false" ht="12.75" hidden="false" customHeight="false" outlineLevel="0" collapsed="false">
      <c r="A1125" s="1"/>
    </row>
    <row r="1126" customFormat="false" ht="12.75" hidden="false" customHeight="false" outlineLevel="0" collapsed="false">
      <c r="A1126" s="1"/>
    </row>
    <row r="1127" customFormat="false" ht="12.75" hidden="false" customHeight="false" outlineLevel="0" collapsed="false">
      <c r="A1127" s="1"/>
    </row>
    <row r="1128" customFormat="false" ht="12.75" hidden="false" customHeight="false" outlineLevel="0" collapsed="false">
      <c r="A1128" s="1"/>
    </row>
    <row r="1129" customFormat="false" ht="12.75" hidden="false" customHeight="false" outlineLevel="0" collapsed="false">
      <c r="A1129" s="1"/>
    </row>
    <row r="1130" customFormat="false" ht="12.75" hidden="false" customHeight="false" outlineLevel="0" collapsed="false">
      <c r="A1130" s="1"/>
    </row>
    <row r="1131" customFormat="false" ht="12.75" hidden="false" customHeight="false" outlineLevel="0" collapsed="false">
      <c r="A1131" s="1"/>
    </row>
    <row r="1132" customFormat="false" ht="12.75" hidden="false" customHeight="false" outlineLevel="0" collapsed="false">
      <c r="A1132" s="1"/>
    </row>
    <row r="1133" customFormat="false" ht="12.75" hidden="false" customHeight="false" outlineLevel="0" collapsed="false">
      <c r="A1133" s="1"/>
    </row>
    <row r="1134" customFormat="false" ht="12.75" hidden="false" customHeight="false" outlineLevel="0" collapsed="false">
      <c r="A1134" s="1"/>
    </row>
    <row r="1135" customFormat="false" ht="12.75" hidden="false" customHeight="false" outlineLevel="0" collapsed="false">
      <c r="A1135" s="1"/>
    </row>
    <row r="1136" customFormat="false" ht="12.75" hidden="false" customHeight="false" outlineLevel="0" collapsed="false">
      <c r="A1136" s="1"/>
    </row>
    <row r="1137" customFormat="false" ht="12.75" hidden="false" customHeight="false" outlineLevel="0" collapsed="false">
      <c r="A1137" s="1"/>
    </row>
    <row r="1138" customFormat="false" ht="12.75" hidden="false" customHeight="false" outlineLevel="0" collapsed="false">
      <c r="A1138" s="1"/>
    </row>
    <row r="1139" customFormat="false" ht="12.75" hidden="false" customHeight="false" outlineLevel="0" collapsed="false">
      <c r="A1139" s="1"/>
    </row>
    <row r="1140" customFormat="false" ht="12.75" hidden="false" customHeight="false" outlineLevel="0" collapsed="false">
      <c r="A1140" s="1"/>
    </row>
    <row r="1141" customFormat="false" ht="12.75" hidden="false" customHeight="false" outlineLevel="0" collapsed="false">
      <c r="A1141" s="1"/>
    </row>
    <row r="1142" customFormat="false" ht="12.75" hidden="false" customHeight="false" outlineLevel="0" collapsed="false">
      <c r="A1142" s="1"/>
    </row>
    <row r="1143" customFormat="false" ht="12.75" hidden="false" customHeight="false" outlineLevel="0" collapsed="false">
      <c r="A1143" s="1"/>
    </row>
    <row r="1144" customFormat="false" ht="12.75" hidden="false" customHeight="false" outlineLevel="0" collapsed="false">
      <c r="A1144" s="1"/>
    </row>
    <row r="1145" customFormat="false" ht="12.75" hidden="false" customHeight="false" outlineLevel="0" collapsed="false">
      <c r="A1145" s="1"/>
    </row>
    <row r="1146" customFormat="false" ht="12.75" hidden="false" customHeight="false" outlineLevel="0" collapsed="false">
      <c r="A1146" s="1"/>
    </row>
    <row r="1147" customFormat="false" ht="12.75" hidden="false" customHeight="false" outlineLevel="0" collapsed="false">
      <c r="A1147" s="1"/>
    </row>
    <row r="1148" customFormat="false" ht="12.75" hidden="false" customHeight="false" outlineLevel="0" collapsed="false">
      <c r="A1148" s="1"/>
    </row>
    <row r="1149" customFormat="false" ht="12.75" hidden="false" customHeight="false" outlineLevel="0" collapsed="false">
      <c r="A1149" s="1"/>
    </row>
    <row r="1150" customFormat="false" ht="12.75" hidden="false" customHeight="false" outlineLevel="0" collapsed="false">
      <c r="A1150" s="1"/>
    </row>
    <row r="1151" customFormat="false" ht="12.75" hidden="false" customHeight="false" outlineLevel="0" collapsed="false">
      <c r="A1151" s="1"/>
    </row>
    <row r="1152" customFormat="false" ht="12.75" hidden="false" customHeight="false" outlineLevel="0" collapsed="false">
      <c r="A1152" s="1"/>
    </row>
    <row r="1153" customFormat="false" ht="12.75" hidden="false" customHeight="false" outlineLevel="0" collapsed="false">
      <c r="A1153" s="1"/>
    </row>
    <row r="1154" customFormat="false" ht="12.75" hidden="false" customHeight="false" outlineLevel="0" collapsed="false">
      <c r="A1154" s="1"/>
    </row>
    <row r="1155" customFormat="false" ht="12.75" hidden="false" customHeight="false" outlineLevel="0" collapsed="false">
      <c r="A1155" s="1"/>
    </row>
    <row r="1156" customFormat="false" ht="12.75" hidden="false" customHeight="false" outlineLevel="0" collapsed="false">
      <c r="A1156" s="1"/>
    </row>
    <row r="1157" customFormat="false" ht="12.75" hidden="false" customHeight="false" outlineLevel="0" collapsed="false">
      <c r="A1157" s="1"/>
    </row>
    <row r="1158" customFormat="false" ht="12.75" hidden="false" customHeight="false" outlineLevel="0" collapsed="false">
      <c r="A1158" s="1"/>
    </row>
    <row r="1159" customFormat="false" ht="12.75" hidden="false" customHeight="false" outlineLevel="0" collapsed="false">
      <c r="A1159" s="1"/>
    </row>
    <row r="1160" customFormat="false" ht="12.75" hidden="false" customHeight="false" outlineLevel="0" collapsed="false">
      <c r="A1160" s="1"/>
    </row>
    <row r="1161" customFormat="false" ht="12.75" hidden="false" customHeight="false" outlineLevel="0" collapsed="false">
      <c r="A1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1" activeCellId="0" sqref="A1:AQ1699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7" min="17" style="2" width="9.13"/>
    <col collapsed="false" customWidth="true" hidden="false" outlineLevel="0" max="18" min="18" style="2" width="13.42"/>
    <col collapsed="false" customWidth="false" hidden="false" outlineLevel="0" max="19" min="19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6" min="33" style="2" width="9.28"/>
    <col collapsed="false" customWidth="true" hidden="false" outlineLevel="0" max="37" min="37" style="2" width="10.13"/>
    <col collapsed="false" customWidth="false" hidden="false" outlineLevel="0" max="39" min="38" style="2" width="9.13"/>
    <col collapsed="false" customWidth="true" hidden="false" outlineLevel="0" max="40" min="40" style="2" width="12.13"/>
    <col collapsed="false" customWidth="false" hidden="false" outlineLevel="0" max="41" min="41" style="2" width="9.13"/>
    <col collapsed="false" customWidth="true" hidden="false" outlineLevel="0" max="42" min="42" style="2" width="11.56"/>
    <col collapsed="false" customWidth="true" hidden="false" outlineLevel="0" max="43" min="43" style="2" width="12.27"/>
    <col collapsed="false" customWidth="false" hidden="false" outlineLevel="0" max="257" min="44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L4" s="5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L5" s="12"/>
      <c r="AM5" s="12"/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62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 t="s">
        <v>18</v>
      </c>
      <c r="AM6" s="14" t="s">
        <v>20</v>
      </c>
      <c r="AN6" s="14" t="s">
        <v>19</v>
      </c>
      <c r="AO6" s="14" t="s">
        <v>21</v>
      </c>
      <c r="AP6" s="14" t="s">
        <v>22</v>
      </c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[5]Tregion!$A7</f>
        <v>37181</v>
      </c>
      <c r="B7" s="363" t="n">
        <f aca="false">[5]Tregion!$G7</f>
        <v>15.75</v>
      </c>
      <c r="C7" s="364" t="n">
        <f aca="false">[6]Tregion!$G7</f>
        <v>19.25</v>
      </c>
      <c r="D7" s="363" t="n">
        <f aca="false">[7]Tregion!$G7</f>
        <v>18.5</v>
      </c>
      <c r="E7" s="364" t="n">
        <f aca="false">[8]Tregion!$G7</f>
        <v>20.24</v>
      </c>
      <c r="F7" s="363" t="n">
        <f aca="false">[9]Tregion!$G7</f>
        <v>17.13</v>
      </c>
      <c r="G7" s="364" t="n">
        <f aca="false">[10]Tbasis!$E6</f>
        <v>16.25</v>
      </c>
      <c r="H7" s="363"/>
      <c r="I7" s="364" t="n">
        <f aca="false">[11]Tregion!$G7</f>
        <v>17.13</v>
      </c>
      <c r="J7" s="363"/>
      <c r="K7" s="364"/>
      <c r="L7" s="363"/>
      <c r="M7" s="364"/>
      <c r="N7" s="363"/>
      <c r="O7" s="364"/>
      <c r="Q7" s="363"/>
      <c r="R7" s="364" t="n">
        <f aca="false">[12]Tregion!$G7</f>
        <v>26.004997253418</v>
      </c>
      <c r="S7" s="365"/>
      <c r="T7" s="364"/>
      <c r="U7" s="366"/>
      <c r="V7" s="367"/>
      <c r="W7" s="366"/>
      <c r="X7" s="364"/>
      <c r="Y7" s="365"/>
      <c r="Z7" s="368"/>
      <c r="AB7" s="365"/>
      <c r="AC7" s="364"/>
      <c r="AD7" s="365"/>
      <c r="AE7" s="364"/>
      <c r="AF7" s="365"/>
      <c r="AG7" s="364"/>
      <c r="AI7" s="369"/>
      <c r="AJ7" s="370"/>
      <c r="AK7" s="1" t="n">
        <f aca="false">[4]Curves!$A13</f>
        <v>37073</v>
      </c>
      <c r="AL7" s="2" t="n">
        <f aca="false">[4]Curves!$E13</f>
        <v>9.98</v>
      </c>
      <c r="AM7" s="2" t="n">
        <f aca="false">[4]Curves!$J13</f>
        <v>0.04</v>
      </c>
      <c r="AN7" s="2" t="n">
        <f aca="false">AO7+0.1</f>
        <v>0.418</v>
      </c>
      <c r="AO7" s="2" t="n">
        <f aca="false">[4]Curves!$K13</f>
        <v>0.318</v>
      </c>
      <c r="AP7" s="2" t="n">
        <f aca="false">[4]Curves!$G13</f>
        <v>0.438</v>
      </c>
    </row>
    <row r="8" customFormat="false" ht="12.75" hidden="false" customHeight="false" outlineLevel="0" collapsed="false">
      <c r="A8" s="1" t="n">
        <f aca="false">[5]Tregion!$A8</f>
        <v>37182</v>
      </c>
      <c r="B8" s="355" t="n">
        <f aca="false">[5]Tregion!$G8</f>
        <v>18</v>
      </c>
      <c r="C8" s="356" t="n">
        <f aca="false">[6]Tregion!$G8</f>
        <v>21</v>
      </c>
      <c r="D8" s="355" t="n">
        <f aca="false">[7]Tregion!$G8</f>
        <v>20.5</v>
      </c>
      <c r="E8" s="356" t="n">
        <f aca="false">[8]Tregion!$G8</f>
        <v>21</v>
      </c>
      <c r="F8" s="355" t="n">
        <f aca="false">[9]Tregion!$G8</f>
        <v>19.7</v>
      </c>
      <c r="G8" s="356" t="n">
        <f aca="false">[10]Tbasis!$E7</f>
        <v>18.5</v>
      </c>
      <c r="H8" s="355"/>
      <c r="I8" s="356" t="n">
        <f aca="false">[11]Tregion!$G8</f>
        <v>27.1875</v>
      </c>
      <c r="J8" s="355"/>
      <c r="K8" s="356"/>
      <c r="L8" s="355"/>
      <c r="M8" s="356"/>
      <c r="N8" s="355"/>
      <c r="O8" s="356"/>
      <c r="Q8" s="355"/>
      <c r="R8" s="356" t="n">
        <f aca="false">[12]Tregion!$G8</f>
        <v>26.7549991607666</v>
      </c>
      <c r="S8" s="357"/>
      <c r="T8" s="356"/>
      <c r="U8" s="358"/>
      <c r="V8" s="359"/>
      <c r="W8" s="358"/>
      <c r="X8" s="356"/>
      <c r="Y8" s="357"/>
      <c r="Z8" s="360"/>
      <c r="AB8" s="357"/>
      <c r="AC8" s="356"/>
      <c r="AD8" s="357"/>
      <c r="AE8" s="356"/>
      <c r="AF8" s="357"/>
      <c r="AG8" s="356"/>
      <c r="AI8" s="369"/>
      <c r="AJ8" s="370"/>
      <c r="AK8" s="1" t="n">
        <f aca="false">[4]Curves!$A14</f>
        <v>37104</v>
      </c>
      <c r="AL8" s="2" t="n">
        <f aca="false">[4]Curves!$E14</f>
        <v>6.293</v>
      </c>
      <c r="AM8" s="2" t="n">
        <f aca="false">[4]Curves!$J14</f>
        <v>0.05</v>
      </c>
      <c r="AN8" s="2" t="n">
        <f aca="false">AO8+0.1</f>
        <v>0.433</v>
      </c>
      <c r="AO8" s="2" t="n">
        <f aca="false">[4]Curves!$K14</f>
        <v>0.333</v>
      </c>
      <c r="AP8" s="2" t="n">
        <f aca="false">[4]Curves!$G14</f>
        <v>0.463</v>
      </c>
    </row>
    <row r="9" customFormat="false" ht="12.75" hidden="false" customHeight="false" outlineLevel="0" collapsed="false">
      <c r="A9" s="1" t="n">
        <f aca="false">[5]Tregion!$A9</f>
        <v>37183</v>
      </c>
      <c r="B9" s="355" t="n">
        <f aca="false">[5]Tregion!$G9</f>
        <v>18</v>
      </c>
      <c r="C9" s="356" t="n">
        <f aca="false">[6]Tregion!$G9</f>
        <v>21</v>
      </c>
      <c r="D9" s="355" t="n">
        <f aca="false">[7]Tregion!$G9</f>
        <v>20.5</v>
      </c>
      <c r="E9" s="356" t="n">
        <f aca="false">[8]Tregion!$G9</f>
        <v>21</v>
      </c>
      <c r="F9" s="355" t="n">
        <f aca="false">[9]Tregion!$G9</f>
        <v>19.7</v>
      </c>
      <c r="G9" s="356" t="n">
        <f aca="false">[10]Tbasis!$E8</f>
        <v>18.5</v>
      </c>
      <c r="H9" s="355"/>
      <c r="I9" s="356" t="n">
        <f aca="false">[11]Tregion!$G9</f>
        <v>27.1875</v>
      </c>
      <c r="J9" s="355"/>
      <c r="K9" s="356"/>
      <c r="L9" s="355"/>
      <c r="M9" s="356"/>
      <c r="N9" s="355"/>
      <c r="O9" s="356"/>
      <c r="Q9" s="355"/>
      <c r="R9" s="356" t="n">
        <f aca="false">[12]Tregion!$G9</f>
        <v>26.75</v>
      </c>
      <c r="S9" s="357"/>
      <c r="T9" s="356"/>
      <c r="U9" s="358"/>
      <c r="V9" s="359"/>
      <c r="W9" s="358"/>
      <c r="X9" s="356"/>
      <c r="Y9" s="357"/>
      <c r="Z9" s="360"/>
      <c r="AB9" s="357"/>
      <c r="AC9" s="356"/>
      <c r="AD9" s="357"/>
      <c r="AE9" s="356"/>
      <c r="AF9" s="357"/>
      <c r="AG9" s="356"/>
      <c r="AI9" s="369"/>
      <c r="AJ9" s="370"/>
      <c r="AK9" s="1" t="n">
        <f aca="false">[4]Curves!$A15</f>
        <v>37135</v>
      </c>
      <c r="AL9" s="2" t="n">
        <f aca="false">[4]Curves!$E15</f>
        <v>4.998</v>
      </c>
      <c r="AM9" s="2" t="n">
        <f aca="false">[4]Curves!$J15</f>
        <v>0.075</v>
      </c>
      <c r="AN9" s="2" t="n">
        <f aca="false">AO9+0.1</f>
        <v>0.385</v>
      </c>
      <c r="AO9" s="2" t="n">
        <f aca="false">[4]Curves!$K15</f>
        <v>0.285</v>
      </c>
      <c r="AP9" s="2" t="n">
        <f aca="false">[4]Curves!$G15</f>
        <v>0.305</v>
      </c>
    </row>
    <row r="10" customFormat="false" ht="12.75" hidden="false" customHeight="false" outlineLevel="0" collapsed="false">
      <c r="A10" s="1" t="n">
        <f aca="false">[5]Tregion!$A10</f>
        <v>37184</v>
      </c>
      <c r="B10" s="355" t="n">
        <f aca="false">[5]Tregion!$G10</f>
        <v>18</v>
      </c>
      <c r="C10" s="356" t="n">
        <f aca="false">[6]Tregion!$G10</f>
        <v>21</v>
      </c>
      <c r="D10" s="355" t="n">
        <f aca="false">[7]Tregion!$G10</f>
        <v>20.5</v>
      </c>
      <c r="E10" s="356" t="n">
        <f aca="false">[8]Tregion!$G10</f>
        <v>21</v>
      </c>
      <c r="F10" s="355" t="n">
        <f aca="false">[9]Tregion!$G10</f>
        <v>19.7</v>
      </c>
      <c r="G10" s="356" t="n">
        <f aca="false">[10]Tbasis!$E9</f>
        <v>18.5</v>
      </c>
      <c r="H10" s="355"/>
      <c r="I10" s="356" t="n">
        <f aca="false">[11]Tregion!$G10</f>
        <v>30.25</v>
      </c>
      <c r="J10" s="355"/>
      <c r="K10" s="356"/>
      <c r="L10" s="355"/>
      <c r="M10" s="356"/>
      <c r="N10" s="355"/>
      <c r="O10" s="356"/>
      <c r="Q10" s="355"/>
      <c r="R10" s="356" t="n">
        <f aca="false">[12]Tregion!$G10</f>
        <v>26.75</v>
      </c>
      <c r="S10" s="357"/>
      <c r="T10" s="356"/>
      <c r="U10" s="358"/>
      <c r="V10" s="359"/>
      <c r="W10" s="358"/>
      <c r="X10" s="356"/>
      <c r="Y10" s="357"/>
      <c r="Z10" s="360"/>
      <c r="AB10" s="357"/>
      <c r="AC10" s="356"/>
      <c r="AD10" s="357"/>
      <c r="AE10" s="356"/>
      <c r="AF10" s="357"/>
      <c r="AG10" s="356"/>
      <c r="AI10" s="369"/>
      <c r="AJ10" s="370"/>
      <c r="AK10" s="1" t="n">
        <f aca="false">[4]Curves!$A16</f>
        <v>37165</v>
      </c>
      <c r="AL10" s="2" t="n">
        <f aca="false">[4]Curves!$E16</f>
        <v>5.384</v>
      </c>
      <c r="AM10" s="2" t="n">
        <f aca="false">[4]Curves!$J16</f>
        <v>0.135</v>
      </c>
      <c r="AN10" s="2" t="n">
        <f aca="false">AO10+0.1</f>
        <v>0.39</v>
      </c>
      <c r="AO10" s="2" t="n">
        <f aca="false">[4]Curves!$K16</f>
        <v>0.29</v>
      </c>
      <c r="AP10" s="2" t="n">
        <f aca="false">[4]Curves!$G16</f>
        <v>0.33</v>
      </c>
    </row>
    <row r="11" customFormat="false" ht="12.75" hidden="false" customHeight="false" outlineLevel="0" collapsed="false">
      <c r="A11" s="1" t="n">
        <f aca="false">[5]Tregion!$A11</f>
        <v>37185</v>
      </c>
      <c r="B11" s="355" t="n">
        <f aca="false">[5]Tregion!$G11</f>
        <v>18</v>
      </c>
      <c r="C11" s="356" t="n">
        <f aca="false">[6]Tregion!$G11</f>
        <v>21</v>
      </c>
      <c r="D11" s="355" t="n">
        <f aca="false">[7]Tregion!$G11</f>
        <v>20.5</v>
      </c>
      <c r="E11" s="356" t="n">
        <f aca="false">[8]Tregion!$G11</f>
        <v>21</v>
      </c>
      <c r="F11" s="355" t="n">
        <f aca="false">[9]Tregion!$G11</f>
        <v>19.7</v>
      </c>
      <c r="G11" s="356" t="n">
        <f aca="false">[10]Tbasis!$E10</f>
        <v>18.5</v>
      </c>
      <c r="H11" s="355"/>
      <c r="I11" s="356" t="n">
        <f aca="false">[11]Tregion!$G11</f>
        <v>27.1875</v>
      </c>
      <c r="J11" s="355"/>
      <c r="K11" s="356"/>
      <c r="L11" s="355"/>
      <c r="M11" s="356"/>
      <c r="N11" s="355"/>
      <c r="O11" s="356"/>
      <c r="Q11" s="355"/>
      <c r="R11" s="356" t="n">
        <f aca="false">[12]Tregion!$G11</f>
        <v>26.7549991607666</v>
      </c>
      <c r="S11" s="357"/>
      <c r="T11" s="356"/>
      <c r="U11" s="358"/>
      <c r="V11" s="359"/>
      <c r="W11" s="358"/>
      <c r="X11" s="356"/>
      <c r="Y11" s="357"/>
      <c r="Z11" s="360"/>
      <c r="AB11" s="357"/>
      <c r="AC11" s="356"/>
      <c r="AD11" s="357"/>
      <c r="AE11" s="356"/>
      <c r="AF11" s="357"/>
      <c r="AG11" s="356"/>
      <c r="AI11" s="369"/>
      <c r="AJ11" s="370"/>
      <c r="AK11" s="1" t="n">
        <f aca="false">[4]Curves!$A17</f>
        <v>37196</v>
      </c>
      <c r="AL11" s="2" t="n">
        <f aca="false">[4]Curves!$E17</f>
        <v>4.891</v>
      </c>
      <c r="AM11" s="2" t="n">
        <f aca="false">[4]Curves!$J17</f>
        <v>0.14</v>
      </c>
      <c r="AN11" s="2" t="n">
        <f aca="false">AO11+0.1</f>
        <v>0.475</v>
      </c>
      <c r="AO11" s="2" t="n">
        <f aca="false">[4]Curves!$K17</f>
        <v>0.375</v>
      </c>
      <c r="AP11" s="2" t="n">
        <f aca="false">[4]Curves!$G17</f>
        <v>0.48</v>
      </c>
    </row>
    <row r="12" customFormat="false" ht="12.75" hidden="false" customHeight="false" outlineLevel="0" collapsed="false">
      <c r="A12" s="1" t="n">
        <f aca="false">[5]Tregion!$A12</f>
        <v>37186</v>
      </c>
      <c r="B12" s="355" t="n">
        <f aca="false">[5]Tregion!$G12</f>
        <v>18</v>
      </c>
      <c r="C12" s="356" t="n">
        <f aca="false">[6]Tregion!$G12</f>
        <v>21</v>
      </c>
      <c r="D12" s="355" t="n">
        <f aca="false">[7]Tregion!$G12</f>
        <v>20.5</v>
      </c>
      <c r="E12" s="356" t="n">
        <f aca="false">[8]Tregion!$G12</f>
        <v>21</v>
      </c>
      <c r="F12" s="355" t="n">
        <f aca="false">[9]Tregion!$G12</f>
        <v>19.7</v>
      </c>
      <c r="G12" s="356" t="n">
        <f aca="false">[10]Tbasis!$E11</f>
        <v>18.5</v>
      </c>
      <c r="H12" s="355"/>
      <c r="I12" s="356" t="n">
        <f aca="false">[11]Tregion!$G12</f>
        <v>27.1875</v>
      </c>
      <c r="J12" s="355"/>
      <c r="K12" s="356"/>
      <c r="L12" s="355"/>
      <c r="M12" s="356"/>
      <c r="N12" s="355"/>
      <c r="O12" s="356"/>
      <c r="Q12" s="355"/>
      <c r="R12" s="356" t="n">
        <f aca="false">[12]Tregion!$G12</f>
        <v>26.75</v>
      </c>
      <c r="S12" s="357"/>
      <c r="T12" s="356"/>
      <c r="U12" s="358"/>
      <c r="V12" s="359"/>
      <c r="W12" s="358"/>
      <c r="X12" s="356"/>
      <c r="Y12" s="357"/>
      <c r="Z12" s="360"/>
      <c r="AB12" s="357"/>
      <c r="AC12" s="356"/>
      <c r="AD12" s="357"/>
      <c r="AE12" s="356"/>
      <c r="AF12" s="357"/>
      <c r="AG12" s="356"/>
      <c r="AI12" s="369"/>
      <c r="AJ12" s="370"/>
      <c r="AK12" s="1" t="n">
        <f aca="false">[4]Curves!$A18</f>
        <v>37226</v>
      </c>
      <c r="AL12" s="2" t="n">
        <f aca="false">[4]Curves!$E18</f>
        <v>3.738</v>
      </c>
      <c r="AM12" s="2" t="n">
        <f aca="false">[4]Curves!$J18</f>
        <v>0.125</v>
      </c>
      <c r="AN12" s="2" t="n">
        <f aca="false">AO12</f>
        <v>0.71</v>
      </c>
      <c r="AO12" s="2" t="n">
        <f aca="false">[4]Curves!$K18</f>
        <v>0.71</v>
      </c>
      <c r="AP12" s="2" t="n">
        <f aca="false">[4]Curves!$G18</f>
        <v>0.94</v>
      </c>
    </row>
    <row r="13" customFormat="false" ht="12.75" hidden="false" customHeight="false" outlineLevel="0" collapsed="false">
      <c r="A13" s="1" t="n">
        <f aca="false">[5]Tregion!$A13</f>
        <v>37187</v>
      </c>
      <c r="B13" s="355" t="n">
        <f aca="false">[5]Tregion!$G13</f>
        <v>18</v>
      </c>
      <c r="C13" s="356" t="n">
        <f aca="false">[6]Tregion!$G13</f>
        <v>21</v>
      </c>
      <c r="D13" s="355" t="n">
        <f aca="false">[7]Tregion!$G13</f>
        <v>20.5</v>
      </c>
      <c r="E13" s="356" t="n">
        <f aca="false">[8]Tregion!$G13</f>
        <v>21</v>
      </c>
      <c r="F13" s="355" t="n">
        <f aca="false">[9]Tregion!$G13</f>
        <v>19.7</v>
      </c>
      <c r="G13" s="356" t="n">
        <f aca="false">[10]Tbasis!$E12</f>
        <v>18.5</v>
      </c>
      <c r="H13" s="355"/>
      <c r="I13" s="356" t="n">
        <f aca="false">[11]Tregion!$G13</f>
        <v>27.1875</v>
      </c>
      <c r="J13" s="355"/>
      <c r="K13" s="356"/>
      <c r="L13" s="355"/>
      <c r="M13" s="356"/>
      <c r="N13" s="355"/>
      <c r="O13" s="356"/>
      <c r="Q13" s="355"/>
      <c r="R13" s="356" t="n">
        <f aca="false">[12]Tregion!$G13</f>
        <v>26.75</v>
      </c>
      <c r="S13" s="357"/>
      <c r="T13" s="356"/>
      <c r="U13" s="358"/>
      <c r="V13" s="359"/>
      <c r="W13" s="358"/>
      <c r="X13" s="356"/>
      <c r="Y13" s="357"/>
      <c r="Z13" s="360"/>
      <c r="AB13" s="357"/>
      <c r="AC13" s="356"/>
      <c r="AD13" s="357"/>
      <c r="AE13" s="356"/>
      <c r="AF13" s="357"/>
      <c r="AG13" s="356"/>
      <c r="AI13" s="369"/>
      <c r="AJ13" s="370"/>
      <c r="AK13" s="1" t="n">
        <f aca="false">[4]Curves!$A19</f>
        <v>37257</v>
      </c>
      <c r="AL13" s="2" t="n">
        <f aca="false">[4]Curves!$E19</f>
        <v>3.182</v>
      </c>
      <c r="AM13" s="2" t="n">
        <f aca="false">[4]Curves!$J19</f>
        <v>0.0275</v>
      </c>
      <c r="AN13" s="2" t="n">
        <f aca="false">AO13</f>
        <v>1.135</v>
      </c>
      <c r="AO13" s="2" t="n">
        <f aca="false">[4]Curves!$K19</f>
        <v>1.135</v>
      </c>
      <c r="AP13" s="2" t="n">
        <f aca="false">[4]Curves!$G19</f>
        <v>1.955</v>
      </c>
    </row>
    <row r="14" customFormat="false" ht="12.75" hidden="false" customHeight="false" outlineLevel="0" collapsed="false">
      <c r="A14" s="1" t="n">
        <f aca="false">[5]Tregion!$A14</f>
        <v>37188</v>
      </c>
      <c r="B14" s="355" t="n">
        <f aca="false">[5]Tregion!$G14</f>
        <v>18</v>
      </c>
      <c r="C14" s="356" t="n">
        <f aca="false">[6]Tregion!$G14</f>
        <v>21</v>
      </c>
      <c r="D14" s="355" t="n">
        <f aca="false">[7]Tregion!$G14</f>
        <v>20.5</v>
      </c>
      <c r="E14" s="356" t="n">
        <f aca="false">[8]Tregion!$G14</f>
        <v>21</v>
      </c>
      <c r="F14" s="355" t="n">
        <f aca="false">[9]Tregion!$G14</f>
        <v>19.7</v>
      </c>
      <c r="G14" s="356" t="n">
        <f aca="false">[10]Tbasis!$E13</f>
        <v>18.5</v>
      </c>
      <c r="H14" s="355"/>
      <c r="I14" s="356" t="n">
        <f aca="false">[11]Tregion!$G14</f>
        <v>27.1875</v>
      </c>
      <c r="J14" s="355"/>
      <c r="K14" s="356"/>
      <c r="L14" s="355"/>
      <c r="M14" s="356"/>
      <c r="N14" s="355"/>
      <c r="O14" s="356"/>
      <c r="Q14" s="355"/>
      <c r="R14" s="356" t="n">
        <f aca="false">[12]Tregion!$G14</f>
        <v>26.75</v>
      </c>
      <c r="S14" s="357"/>
      <c r="T14" s="356"/>
      <c r="U14" s="358"/>
      <c r="V14" s="359"/>
      <c r="W14" s="358"/>
      <c r="X14" s="356"/>
      <c r="Y14" s="357"/>
      <c r="Z14" s="360"/>
      <c r="AB14" s="357"/>
      <c r="AC14" s="356"/>
      <c r="AD14" s="357"/>
      <c r="AE14" s="356"/>
      <c r="AF14" s="357"/>
      <c r="AG14" s="356"/>
      <c r="AI14" s="369"/>
      <c r="AJ14" s="370"/>
      <c r="AK14" s="1" t="n">
        <f aca="false">[4]Curves!$A20</f>
        <v>37288</v>
      </c>
      <c r="AL14" s="2" t="n">
        <f aca="false">[4]Curves!$E20</f>
        <v>3.167</v>
      </c>
      <c r="AM14" s="2" t="n">
        <f aca="false">[4]Curves!$J20</f>
        <v>0.0275</v>
      </c>
      <c r="AN14" s="2" t="n">
        <f aca="false">AO14</f>
        <v>1.115</v>
      </c>
      <c r="AO14" s="2" t="n">
        <f aca="false">[4]Curves!$K20</f>
        <v>1.115</v>
      </c>
      <c r="AP14" s="2" t="n">
        <f aca="false">[4]Curves!$G20</f>
        <v>1.915</v>
      </c>
    </row>
    <row r="15" customFormat="false" ht="12.75" hidden="false" customHeight="false" outlineLevel="0" collapsed="false">
      <c r="A15" s="1" t="n">
        <f aca="false">[5]Tregion!$A15</f>
        <v>37189</v>
      </c>
      <c r="B15" s="355" t="n">
        <f aca="false">[5]Tregion!$G15</f>
        <v>18</v>
      </c>
      <c r="C15" s="356" t="n">
        <f aca="false">[6]Tregion!$G15</f>
        <v>21</v>
      </c>
      <c r="D15" s="355" t="n">
        <f aca="false">[7]Tregion!$G15</f>
        <v>20.5</v>
      </c>
      <c r="E15" s="356" t="n">
        <f aca="false">[8]Tregion!$G15</f>
        <v>21</v>
      </c>
      <c r="F15" s="355" t="n">
        <f aca="false">[9]Tregion!$G15</f>
        <v>19.7</v>
      </c>
      <c r="G15" s="356" t="n">
        <f aca="false">[10]Tbasis!$E14</f>
        <v>18.5</v>
      </c>
      <c r="H15" s="355"/>
      <c r="I15" s="356" t="n">
        <f aca="false">[11]Tregion!$G15</f>
        <v>27.1875</v>
      </c>
      <c r="J15" s="355"/>
      <c r="K15" s="356"/>
      <c r="L15" s="355"/>
      <c r="M15" s="356"/>
      <c r="N15" s="355"/>
      <c r="O15" s="356"/>
      <c r="Q15" s="355"/>
      <c r="R15" s="356" t="n">
        <f aca="false">[12]Tregion!$G15</f>
        <v>26.75</v>
      </c>
      <c r="S15" s="357"/>
      <c r="T15" s="356"/>
      <c r="U15" s="358"/>
      <c r="V15" s="359"/>
      <c r="W15" s="358"/>
      <c r="X15" s="356"/>
      <c r="Y15" s="357"/>
      <c r="Z15" s="360"/>
      <c r="AB15" s="357"/>
      <c r="AC15" s="356"/>
      <c r="AD15" s="357"/>
      <c r="AE15" s="356"/>
      <c r="AF15" s="357"/>
      <c r="AG15" s="356"/>
      <c r="AI15" s="369"/>
      <c r="AJ15" s="370"/>
      <c r="AK15" s="1" t="n">
        <f aca="false">[4]Curves!$A21</f>
        <v>37316</v>
      </c>
      <c r="AL15" s="2" t="n">
        <f aca="false">[4]Curves!$E21</f>
        <v>2.295</v>
      </c>
      <c r="AM15" s="2" t="n">
        <f aca="false">[4]Curves!$J21</f>
        <v>0.0275</v>
      </c>
      <c r="AN15" s="2" t="n">
        <f aca="false">AO15</f>
        <v>0.61</v>
      </c>
      <c r="AO15" s="2" t="n">
        <f aca="false">[4]Curves!$K21</f>
        <v>0.61</v>
      </c>
      <c r="AP15" s="2" t="n">
        <f aca="false">[4]Curves!$G21</f>
        <v>0.725</v>
      </c>
    </row>
    <row r="16" customFormat="false" ht="12.75" hidden="false" customHeight="false" outlineLevel="0" collapsed="false">
      <c r="A16" s="1" t="n">
        <f aca="false">[5]Tregion!$A16</f>
        <v>37190</v>
      </c>
      <c r="B16" s="355" t="n">
        <f aca="false">[5]Tregion!$G16</f>
        <v>18</v>
      </c>
      <c r="C16" s="356" t="n">
        <f aca="false">[6]Tregion!$G16</f>
        <v>21</v>
      </c>
      <c r="D16" s="355" t="n">
        <f aca="false">[7]Tregion!$G16</f>
        <v>20.5</v>
      </c>
      <c r="E16" s="356" t="n">
        <f aca="false">[8]Tregion!$G16</f>
        <v>21</v>
      </c>
      <c r="F16" s="355" t="n">
        <f aca="false">[9]Tregion!$G16</f>
        <v>19.7</v>
      </c>
      <c r="G16" s="356" t="n">
        <f aca="false">[10]Tbasis!$E15</f>
        <v>18.5</v>
      </c>
      <c r="H16" s="355"/>
      <c r="I16" s="356" t="n">
        <f aca="false">[11]Tregion!$G16</f>
        <v>27.1875</v>
      </c>
      <c r="J16" s="355"/>
      <c r="K16" s="356"/>
      <c r="L16" s="355"/>
      <c r="M16" s="356"/>
      <c r="N16" s="355"/>
      <c r="O16" s="356"/>
      <c r="Q16" s="355"/>
      <c r="R16" s="356" t="n">
        <f aca="false">[12]Tregion!$G16</f>
        <v>26.7549991607666</v>
      </c>
      <c r="S16" s="357"/>
      <c r="T16" s="356"/>
      <c r="U16" s="358"/>
      <c r="V16" s="359"/>
      <c r="W16" s="358"/>
      <c r="X16" s="356"/>
      <c r="Y16" s="357"/>
      <c r="Z16" s="360"/>
      <c r="AB16" s="357"/>
      <c r="AC16" s="356"/>
      <c r="AD16" s="357"/>
      <c r="AE16" s="356"/>
      <c r="AF16" s="357"/>
      <c r="AG16" s="356"/>
      <c r="AI16" s="369"/>
      <c r="AJ16" s="370"/>
      <c r="AK16" s="1" t="n">
        <f aca="false">[4]Curves!$A22</f>
        <v>37347</v>
      </c>
      <c r="AL16" s="2" t="n">
        <f aca="false">[4]Curves!$E22</f>
        <v>1.83</v>
      </c>
      <c r="AM16" s="2" t="n">
        <f aca="false">[4]Curves!$J22</f>
        <v>0.0275</v>
      </c>
      <c r="AN16" s="2" t="n">
        <f aca="false">AO16</f>
        <v>0.35</v>
      </c>
      <c r="AO16" s="2" t="n">
        <f aca="false">[4]Curves!$K22</f>
        <v>0.35</v>
      </c>
      <c r="AP16" s="2" t="n">
        <f aca="false">[4]Curves!$G22</f>
        <v>0.4</v>
      </c>
    </row>
    <row r="17" customFormat="false" ht="12.75" hidden="false" customHeight="false" outlineLevel="0" collapsed="false">
      <c r="A17" s="1" t="n">
        <f aca="false">[5]Tregion!$A17</f>
        <v>37191</v>
      </c>
      <c r="B17" s="355" t="n">
        <f aca="false">[5]Tregion!$G17</f>
        <v>18</v>
      </c>
      <c r="C17" s="356" t="n">
        <f aca="false">[6]Tregion!$G17</f>
        <v>21</v>
      </c>
      <c r="D17" s="355" t="n">
        <f aca="false">[7]Tregion!$G17</f>
        <v>20.5</v>
      </c>
      <c r="E17" s="356" t="n">
        <f aca="false">[8]Tregion!$G17</f>
        <v>21</v>
      </c>
      <c r="F17" s="355" t="n">
        <f aca="false">[9]Tregion!$G17</f>
        <v>19.7</v>
      </c>
      <c r="G17" s="356" t="n">
        <f aca="false">[10]Tbasis!$E16</f>
        <v>18.5</v>
      </c>
      <c r="H17" s="355"/>
      <c r="I17" s="356" t="n">
        <f aca="false">[11]Tregion!$G17</f>
        <v>25.5</v>
      </c>
      <c r="J17" s="355"/>
      <c r="K17" s="356"/>
      <c r="L17" s="355"/>
      <c r="M17" s="356"/>
      <c r="N17" s="355"/>
      <c r="O17" s="356"/>
      <c r="Q17" s="355"/>
      <c r="R17" s="356" t="n">
        <f aca="false">[12]Tregion!$G17</f>
        <v>26.747501373291</v>
      </c>
      <c r="S17" s="357"/>
      <c r="T17" s="356"/>
      <c r="U17" s="358"/>
      <c r="V17" s="359"/>
      <c r="W17" s="358"/>
      <c r="X17" s="356"/>
      <c r="Y17" s="357"/>
      <c r="Z17" s="360"/>
      <c r="AB17" s="357"/>
      <c r="AC17" s="356"/>
      <c r="AD17" s="357"/>
      <c r="AE17" s="356"/>
      <c r="AF17" s="357"/>
      <c r="AG17" s="356"/>
      <c r="AI17" s="369"/>
      <c r="AJ17" s="370"/>
      <c r="AK17" s="1" t="n">
        <f aca="false">[4]Curves!$A23</f>
        <v>37377</v>
      </c>
      <c r="AL17" s="2" t="n">
        <f aca="false">[4]Curves!$E23</f>
        <v>2.592</v>
      </c>
      <c r="AM17" s="2" t="n">
        <f aca="false">[4]Curves!$J23</f>
        <v>0.0275</v>
      </c>
      <c r="AN17" s="2" t="n">
        <f aca="false">AO17</f>
        <v>0.31</v>
      </c>
      <c r="AO17" s="2" t="n">
        <f aca="false">[4]Curves!$K23</f>
        <v>0.31</v>
      </c>
      <c r="AP17" s="2" t="n">
        <f aca="false">[4]Curves!$G23</f>
        <v>0.36</v>
      </c>
    </row>
    <row r="18" customFormat="false" ht="12.75" hidden="false" customHeight="false" outlineLevel="0" collapsed="false">
      <c r="A18" s="1" t="n">
        <f aca="false">[5]Tregion!$A18</f>
        <v>37192</v>
      </c>
      <c r="B18" s="355" t="n">
        <f aca="false">[5]Tregion!$G18</f>
        <v>18</v>
      </c>
      <c r="C18" s="356" t="n">
        <f aca="false">[6]Tregion!$G18</f>
        <v>21</v>
      </c>
      <c r="D18" s="355" t="n">
        <f aca="false">[7]Tregion!$G18</f>
        <v>20.5</v>
      </c>
      <c r="E18" s="356" t="n">
        <f aca="false">[8]Tregion!$G18</f>
        <v>21</v>
      </c>
      <c r="F18" s="355" t="n">
        <f aca="false">[9]Tregion!$G18</f>
        <v>19.7</v>
      </c>
      <c r="G18" s="356" t="n">
        <f aca="false">[10]Tbasis!$E17</f>
        <v>18.5</v>
      </c>
      <c r="H18" s="355"/>
      <c r="I18" s="356" t="n">
        <f aca="false">[11]Tregion!$G18</f>
        <v>27.1875</v>
      </c>
      <c r="J18" s="355"/>
      <c r="K18" s="356"/>
      <c r="L18" s="355"/>
      <c r="M18" s="356"/>
      <c r="N18" s="355"/>
      <c r="O18" s="356"/>
      <c r="Q18" s="355"/>
      <c r="R18" s="356" t="n">
        <f aca="false">[12]Tregion!$G18</f>
        <v>26.7525005340576</v>
      </c>
      <c r="S18" s="357"/>
      <c r="T18" s="356"/>
      <c r="U18" s="358"/>
      <c r="V18" s="359"/>
      <c r="W18" s="358"/>
      <c r="X18" s="356"/>
      <c r="Y18" s="357"/>
      <c r="Z18" s="360"/>
      <c r="AB18" s="357"/>
      <c r="AC18" s="356"/>
      <c r="AD18" s="357"/>
      <c r="AE18" s="356"/>
      <c r="AF18" s="357"/>
      <c r="AG18" s="356"/>
      <c r="AI18" s="369"/>
      <c r="AJ18" s="370"/>
      <c r="AK18" s="1" t="n">
        <f aca="false">[4]Curves!$A24</f>
        <v>37408</v>
      </c>
      <c r="AL18" s="2" t="n">
        <f aca="false">[4]Curves!$E24</f>
        <v>2.852</v>
      </c>
      <c r="AM18" s="2" t="n">
        <f aca="false">[4]Curves!$J24</f>
        <v>0.0275</v>
      </c>
      <c r="AN18" s="2" t="n">
        <f aca="false">AO18</f>
        <v>0.31</v>
      </c>
      <c r="AO18" s="2" t="n">
        <f aca="false">[4]Curves!$K24</f>
        <v>0.31</v>
      </c>
      <c r="AP18" s="2" t="n">
        <f aca="false">[4]Curves!$G24</f>
        <v>0.35</v>
      </c>
    </row>
    <row r="19" customFormat="false" ht="12.75" hidden="false" customHeight="false" outlineLevel="0" collapsed="false">
      <c r="A19" s="1" t="n">
        <f aca="false">[5]Tregion!$A19</f>
        <v>37193</v>
      </c>
      <c r="B19" s="355" t="n">
        <f aca="false">[5]Tregion!$G19</f>
        <v>18</v>
      </c>
      <c r="C19" s="356" t="n">
        <f aca="false">[6]Tregion!$G19</f>
        <v>21</v>
      </c>
      <c r="D19" s="355" t="n">
        <f aca="false">[7]Tregion!$G19</f>
        <v>20.5</v>
      </c>
      <c r="E19" s="356" t="n">
        <f aca="false">[8]Tregion!$G19</f>
        <v>21</v>
      </c>
      <c r="F19" s="355" t="n">
        <f aca="false">[9]Tregion!$G19</f>
        <v>19.7</v>
      </c>
      <c r="G19" s="356" t="n">
        <f aca="false">[10]Tbasis!$E18</f>
        <v>18.5</v>
      </c>
      <c r="H19" s="355"/>
      <c r="I19" s="356" t="n">
        <f aca="false">[11]Tregion!$G19</f>
        <v>27.1875</v>
      </c>
      <c r="J19" s="355"/>
      <c r="K19" s="356"/>
      <c r="L19" s="355"/>
      <c r="M19" s="356"/>
      <c r="N19" s="355"/>
      <c r="O19" s="356"/>
      <c r="Q19" s="355"/>
      <c r="R19" s="356" t="n">
        <f aca="false">[12]Tregion!$G19</f>
        <v>26.75</v>
      </c>
      <c r="S19" s="357"/>
      <c r="T19" s="356"/>
      <c r="U19" s="358"/>
      <c r="V19" s="359"/>
      <c r="W19" s="358"/>
      <c r="X19" s="356"/>
      <c r="Y19" s="357"/>
      <c r="Z19" s="360"/>
      <c r="AB19" s="357"/>
      <c r="AC19" s="356"/>
      <c r="AD19" s="357"/>
      <c r="AE19" s="356"/>
      <c r="AF19" s="357"/>
      <c r="AG19" s="356"/>
      <c r="AI19" s="369"/>
      <c r="AJ19" s="370"/>
      <c r="AK19" s="1" t="n">
        <f aca="false">[4]Curves!$A25</f>
        <v>37438</v>
      </c>
      <c r="AL19" s="2" t="n">
        <f aca="false">[4]Curves!$E25</f>
        <v>3.037</v>
      </c>
      <c r="AM19" s="2" t="n">
        <f aca="false">[4]Curves!$J25</f>
        <v>0.0275</v>
      </c>
      <c r="AN19" s="2" t="n">
        <f aca="false">AO19+0.1</f>
        <v>0.42</v>
      </c>
      <c r="AO19" s="2" t="n">
        <f aca="false">[4]Curves!$K25</f>
        <v>0.32</v>
      </c>
      <c r="AP19" s="2" t="n">
        <f aca="false">[4]Curves!$G25</f>
        <v>0.41</v>
      </c>
    </row>
    <row r="20" customFormat="false" ht="12.75" hidden="false" customHeight="false" outlineLevel="0" collapsed="false">
      <c r="A20" s="1" t="n">
        <f aca="false">[5]Tregion!$A20</f>
        <v>37194</v>
      </c>
      <c r="B20" s="355" t="n">
        <f aca="false">[5]Tregion!$G20</f>
        <v>18</v>
      </c>
      <c r="C20" s="356" t="n">
        <f aca="false">[6]Tregion!$G20</f>
        <v>21</v>
      </c>
      <c r="D20" s="355" t="n">
        <f aca="false">[7]Tregion!$G20</f>
        <v>20.5</v>
      </c>
      <c r="E20" s="356" t="n">
        <f aca="false">[8]Tregion!$G20</f>
        <v>21</v>
      </c>
      <c r="F20" s="355" t="n">
        <f aca="false">[9]Tregion!$G20</f>
        <v>19.7</v>
      </c>
      <c r="G20" s="356" t="n">
        <f aca="false">[10]Tbasis!$E19</f>
        <v>18.5</v>
      </c>
      <c r="H20" s="355"/>
      <c r="I20" s="356" t="n">
        <f aca="false">[11]Tregion!$G20</f>
        <v>27.1875</v>
      </c>
      <c r="J20" s="355"/>
      <c r="K20" s="356"/>
      <c r="L20" s="355"/>
      <c r="M20" s="356"/>
      <c r="N20" s="355"/>
      <c r="O20" s="356"/>
      <c r="Q20" s="355"/>
      <c r="R20" s="356" t="n">
        <f aca="false">[12]Tregion!$G20</f>
        <v>26.7488498687744</v>
      </c>
      <c r="S20" s="357"/>
      <c r="T20" s="356"/>
      <c r="U20" s="358"/>
      <c r="V20" s="359"/>
      <c r="W20" s="358"/>
      <c r="X20" s="356"/>
      <c r="Y20" s="357"/>
      <c r="Z20" s="360"/>
      <c r="AB20" s="357"/>
      <c r="AC20" s="356"/>
      <c r="AD20" s="357"/>
      <c r="AE20" s="356"/>
      <c r="AF20" s="357"/>
      <c r="AG20" s="356"/>
      <c r="AI20" s="369"/>
      <c r="AJ20" s="370"/>
      <c r="AK20" s="1" t="n">
        <f aca="false">[4]Curves!$A26</f>
        <v>37469</v>
      </c>
      <c r="AL20" s="2" t="n">
        <f aca="false">[4]Curves!$E26</f>
        <v>3.032</v>
      </c>
      <c r="AM20" s="2" t="n">
        <f aca="false">[4]Curves!$J26</f>
        <v>0.085</v>
      </c>
      <c r="AN20" s="2" t="n">
        <f aca="false">AO20+0.1</f>
        <v>0.42</v>
      </c>
      <c r="AO20" s="2" t="n">
        <f aca="false">[4]Curves!$K26</f>
        <v>0.32</v>
      </c>
      <c r="AP20" s="2" t="n">
        <f aca="false">[4]Curves!$G26</f>
        <v>0.41</v>
      </c>
    </row>
    <row r="21" customFormat="false" ht="12.75" hidden="false" customHeight="false" outlineLevel="0" collapsed="false">
      <c r="A21" s="1" t="n">
        <f aca="false">[5]Tregion!$A21</f>
        <v>37195</v>
      </c>
      <c r="B21" s="355" t="n">
        <f aca="false">[5]Tregion!$G21</f>
        <v>18</v>
      </c>
      <c r="C21" s="356" t="n">
        <f aca="false">[6]Tregion!$G21</f>
        <v>21</v>
      </c>
      <c r="D21" s="355" t="n">
        <f aca="false">[7]Tregion!$G21</f>
        <v>20.5</v>
      </c>
      <c r="E21" s="356" t="n">
        <f aca="false">[8]Tregion!$G21</f>
        <v>21</v>
      </c>
      <c r="F21" s="355" t="n">
        <f aca="false">[9]Tregion!$G21</f>
        <v>19.5</v>
      </c>
      <c r="G21" s="356" t="n">
        <f aca="false">[10]Tbasis!$E20</f>
        <v>18.5</v>
      </c>
      <c r="H21" s="355"/>
      <c r="I21" s="356" t="n">
        <f aca="false">[11]Tregion!$G21</f>
        <v>27.1875</v>
      </c>
      <c r="J21" s="355"/>
      <c r="K21" s="356"/>
      <c r="L21" s="355"/>
      <c r="M21" s="356"/>
      <c r="N21" s="355"/>
      <c r="O21" s="356"/>
      <c r="Q21" s="355"/>
      <c r="R21" s="356" t="n">
        <f aca="false">[12]Tregion!$G21</f>
        <v>26.75</v>
      </c>
      <c r="S21" s="357"/>
      <c r="T21" s="356"/>
      <c r="U21" s="358"/>
      <c r="V21" s="359"/>
      <c r="W21" s="358"/>
      <c r="X21" s="356"/>
      <c r="Y21" s="357"/>
      <c r="Z21" s="360"/>
      <c r="AB21" s="357"/>
      <c r="AC21" s="356"/>
      <c r="AD21" s="357"/>
      <c r="AE21" s="356"/>
      <c r="AF21" s="357"/>
      <c r="AG21" s="356"/>
      <c r="AI21" s="369"/>
      <c r="AJ21" s="370"/>
      <c r="AK21" s="1" t="n">
        <f aca="false">[4]Curves!$A27</f>
        <v>37500</v>
      </c>
      <c r="AL21" s="2" t="n">
        <f aca="false">[4]Curves!$E27</f>
        <v>2.982</v>
      </c>
      <c r="AM21" s="2" t="n">
        <f aca="false">[4]Curves!$J27</f>
        <v>0.12</v>
      </c>
      <c r="AN21" s="2" t="n">
        <f aca="false">AO21+0.1</f>
        <v>0.41</v>
      </c>
      <c r="AO21" s="2" t="n">
        <f aca="false">[4]Curves!$K27</f>
        <v>0.31</v>
      </c>
      <c r="AP21" s="2" t="n">
        <f aca="false">[4]Curves!$G27</f>
        <v>0.37</v>
      </c>
    </row>
    <row r="22" customFormat="false" ht="12.75" hidden="false" customHeight="false" outlineLevel="0" collapsed="false">
      <c r="A22" s="1" t="n">
        <f aca="false">[5]Tregion!$A22</f>
        <v>37196</v>
      </c>
      <c r="B22" s="355" t="n">
        <f aca="false">[5]Tregion!$G22</f>
        <v>17.75</v>
      </c>
      <c r="C22" s="356" t="n">
        <f aca="false">[6]Tregion!$G22</f>
        <v>24</v>
      </c>
      <c r="D22" s="355" t="n">
        <f aca="false">[7]Tregion!$G22</f>
        <v>24</v>
      </c>
      <c r="E22" s="356" t="n">
        <f aca="false">[8]Tregion!$G22</f>
        <v>23.5</v>
      </c>
      <c r="F22" s="355" t="n">
        <f aca="false">[9]Tregion!$G22</f>
        <v>19.5</v>
      </c>
      <c r="G22" s="356" t="n">
        <f aca="false">[10]Tbasis!$E21</f>
        <v>18.25</v>
      </c>
      <c r="H22" s="355"/>
      <c r="I22" s="356" t="n">
        <f aca="false">[11]Tregion!$G22</f>
        <v>18.608</v>
      </c>
      <c r="J22" s="355"/>
      <c r="K22" s="356"/>
      <c r="L22" s="355"/>
      <c r="M22" s="356"/>
      <c r="N22" s="355"/>
      <c r="O22" s="356"/>
      <c r="Q22" s="355"/>
      <c r="R22" s="356" t="n">
        <f aca="false">[12]Tregion!$G22</f>
        <v>28.6688489532471</v>
      </c>
      <c r="S22" s="357"/>
      <c r="T22" s="356"/>
      <c r="U22" s="358"/>
      <c r="V22" s="359"/>
      <c r="W22" s="358"/>
      <c r="X22" s="356"/>
      <c r="Y22" s="357"/>
      <c r="Z22" s="360"/>
      <c r="AB22" s="357"/>
      <c r="AC22" s="356"/>
      <c r="AD22" s="357"/>
      <c r="AE22" s="356"/>
      <c r="AF22" s="357"/>
      <c r="AG22" s="356"/>
      <c r="AI22" s="369"/>
      <c r="AJ22" s="370"/>
      <c r="AK22" s="1" t="n">
        <f aca="false">[4]Curves!$A28</f>
        <v>37530</v>
      </c>
      <c r="AL22" s="2" t="n">
        <f aca="false">[4]Curves!$E28</f>
        <v>2.889</v>
      </c>
      <c r="AM22" s="2" t="n">
        <f aca="false">[4]Curves!$J28</f>
        <v>0.145</v>
      </c>
      <c r="AN22" s="2" t="n">
        <f aca="false">AO22+0.1</f>
        <v>0.44</v>
      </c>
      <c r="AO22" s="2" t="n">
        <f aca="false">[4]Curves!$K28</f>
        <v>0.34</v>
      </c>
      <c r="AP22" s="2" t="n">
        <f aca="false">[4]Curves!$G28</f>
        <v>0.38</v>
      </c>
    </row>
    <row r="23" customFormat="false" ht="12.75" hidden="false" customHeight="false" outlineLevel="0" collapsed="false">
      <c r="A23" s="1" t="n">
        <f aca="false">[5]Tregion!$A23</f>
        <v>37197</v>
      </c>
      <c r="B23" s="355" t="n">
        <f aca="false">[5]Tregion!$G23</f>
        <v>17.75</v>
      </c>
      <c r="C23" s="356" t="n">
        <f aca="false">[6]Tregion!$G23</f>
        <v>24</v>
      </c>
      <c r="D23" s="355" t="n">
        <f aca="false">[7]Tregion!$G23</f>
        <v>24</v>
      </c>
      <c r="E23" s="356" t="n">
        <f aca="false">[8]Tregion!$G23</f>
        <v>23.5</v>
      </c>
      <c r="F23" s="355" t="n">
        <f aca="false">[9]Tregion!$G23</f>
        <v>19.5</v>
      </c>
      <c r="G23" s="356" t="n">
        <f aca="false">[10]Tbasis!$E22</f>
        <v>18.25</v>
      </c>
      <c r="H23" s="355"/>
      <c r="I23" s="356" t="n">
        <f aca="false">[11]Tregion!$G23</f>
        <v>18.608</v>
      </c>
      <c r="J23" s="355"/>
      <c r="K23" s="356"/>
      <c r="L23" s="355"/>
      <c r="M23" s="356"/>
      <c r="N23" s="355"/>
      <c r="O23" s="356"/>
      <c r="Q23" s="355"/>
      <c r="R23" s="356" t="n">
        <f aca="false">[12]Tregion!$G23</f>
        <v>28.6724977111816</v>
      </c>
      <c r="S23" s="357"/>
      <c r="T23" s="356"/>
      <c r="U23" s="358"/>
      <c r="V23" s="359"/>
      <c r="W23" s="358"/>
      <c r="X23" s="356"/>
      <c r="Y23" s="357"/>
      <c r="Z23" s="360"/>
      <c r="AB23" s="357"/>
      <c r="AC23" s="356"/>
      <c r="AD23" s="357"/>
      <c r="AE23" s="356"/>
      <c r="AF23" s="357"/>
      <c r="AG23" s="356"/>
      <c r="AI23" s="369"/>
      <c r="AJ23" s="370"/>
      <c r="AK23" s="1" t="n">
        <f aca="false">[4]Curves!$A29</f>
        <v>37561</v>
      </c>
      <c r="AL23" s="2" t="n">
        <f aca="false">[4]Curves!$E29</f>
        <v>2.911</v>
      </c>
      <c r="AM23" s="2" t="n">
        <f aca="false">[4]Curves!$J29</f>
        <v>0.14</v>
      </c>
      <c r="AN23" s="2" t="n">
        <f aca="false">AO23+0.1</f>
        <v>0.57</v>
      </c>
      <c r="AO23" s="2" t="n">
        <f aca="false">[4]Curves!$K29</f>
        <v>0.47</v>
      </c>
      <c r="AP23" s="2" t="n">
        <f aca="false">[4]Curves!$G29</f>
        <v>0.58</v>
      </c>
    </row>
    <row r="24" customFormat="false" ht="12.75" hidden="false" customHeight="false" outlineLevel="0" collapsed="false">
      <c r="A24" s="1" t="n">
        <f aca="false">[5]Tregion!$A24</f>
        <v>37198</v>
      </c>
      <c r="B24" s="355" t="n">
        <f aca="false">[5]Tregion!$G24</f>
        <v>17.75</v>
      </c>
      <c r="C24" s="356" t="n">
        <f aca="false">[6]Tregion!$G24</f>
        <v>24</v>
      </c>
      <c r="D24" s="355" t="n">
        <f aca="false">[7]Tregion!$G24</f>
        <v>24</v>
      </c>
      <c r="E24" s="356" t="n">
        <f aca="false">[8]Tregion!$G24</f>
        <v>23.5</v>
      </c>
      <c r="F24" s="355" t="n">
        <f aca="false">[9]Tregion!$G24</f>
        <v>19.5</v>
      </c>
      <c r="G24" s="356" t="n">
        <f aca="false">[10]Tbasis!$E23</f>
        <v>18.25</v>
      </c>
      <c r="H24" s="355"/>
      <c r="I24" s="356" t="n">
        <f aca="false">[11]Tregion!$G24</f>
        <v>24.8999996185303</v>
      </c>
      <c r="J24" s="355"/>
      <c r="K24" s="356"/>
      <c r="L24" s="355"/>
      <c r="M24" s="356"/>
      <c r="N24" s="355"/>
      <c r="O24" s="356"/>
      <c r="Q24" s="355"/>
      <c r="R24" s="356" t="n">
        <f aca="false">[12]Tregion!$G24</f>
        <v>28.6724977111816</v>
      </c>
      <c r="S24" s="357"/>
      <c r="T24" s="356"/>
      <c r="U24" s="358"/>
      <c r="V24" s="359"/>
      <c r="W24" s="358"/>
      <c r="X24" s="356"/>
      <c r="Y24" s="357"/>
      <c r="Z24" s="360"/>
      <c r="AB24" s="357"/>
      <c r="AC24" s="356"/>
      <c r="AD24" s="357"/>
      <c r="AE24" s="356"/>
      <c r="AF24" s="357"/>
      <c r="AG24" s="356"/>
      <c r="AI24" s="369"/>
      <c r="AJ24" s="370"/>
      <c r="AK24" s="1" t="n">
        <f aca="false">[4]Curves!$A30</f>
        <v>37591</v>
      </c>
      <c r="AL24" s="2" t="n">
        <f aca="false">[4]Curves!$E30</f>
        <v>2.956</v>
      </c>
      <c r="AM24" s="2" t="n">
        <f aca="false">[4]Curves!$J30</f>
        <v>0.135</v>
      </c>
      <c r="AN24" s="2" t="n">
        <f aca="false">AO24</f>
        <v>0.79</v>
      </c>
      <c r="AO24" s="2" t="n">
        <f aca="false">[4]Curves!$K30</f>
        <v>0.79</v>
      </c>
      <c r="AP24" s="2" t="n">
        <f aca="false">[4]Curves!$G30</f>
        <v>0.92</v>
      </c>
    </row>
    <row r="25" customFormat="false" ht="12.75" hidden="false" customHeight="false" outlineLevel="0" collapsed="false">
      <c r="A25" s="1" t="n">
        <f aca="false">[5]Tregion!$A25</f>
        <v>37199</v>
      </c>
      <c r="B25" s="355" t="n">
        <f aca="false">[5]Tregion!$G25</f>
        <v>17.75</v>
      </c>
      <c r="C25" s="356" t="n">
        <f aca="false">[6]Tregion!$G25</f>
        <v>24</v>
      </c>
      <c r="D25" s="355" t="n">
        <f aca="false">[7]Tregion!$G25</f>
        <v>24</v>
      </c>
      <c r="E25" s="356" t="n">
        <f aca="false">[8]Tregion!$G25</f>
        <v>23.5</v>
      </c>
      <c r="F25" s="355" t="n">
        <f aca="false">[9]Tregion!$G25</f>
        <v>19.5</v>
      </c>
      <c r="G25" s="356" t="n">
        <f aca="false">[10]Tbasis!$E24</f>
        <v>18.25</v>
      </c>
      <c r="H25" s="355"/>
      <c r="I25" s="356" t="n">
        <f aca="false">[11]Tregion!$G25</f>
        <v>20.1749992370605</v>
      </c>
      <c r="J25" s="355"/>
      <c r="K25" s="356"/>
      <c r="L25" s="355"/>
      <c r="M25" s="356"/>
      <c r="N25" s="355"/>
      <c r="O25" s="356"/>
      <c r="Q25" s="355"/>
      <c r="R25" s="356" t="n">
        <f aca="false">[12]Tregion!$G25</f>
        <v>28.6724977111816</v>
      </c>
      <c r="S25" s="357"/>
      <c r="T25" s="356"/>
      <c r="U25" s="358"/>
      <c r="V25" s="359"/>
      <c r="W25" s="358"/>
      <c r="X25" s="356"/>
      <c r="Y25" s="357"/>
      <c r="Z25" s="360"/>
      <c r="AB25" s="357"/>
      <c r="AC25" s="356"/>
      <c r="AD25" s="357"/>
      <c r="AE25" s="356"/>
      <c r="AF25" s="357"/>
      <c r="AG25" s="356"/>
      <c r="AI25" s="369"/>
      <c r="AJ25" s="370"/>
      <c r="AK25" s="1" t="n">
        <f aca="false">[4]Curves!$A31</f>
        <v>37622</v>
      </c>
      <c r="AL25" s="2" t="n">
        <f aca="false">[4]Curves!$E31</f>
        <v>2.999</v>
      </c>
      <c r="AM25" s="2" t="n">
        <f aca="false">[4]Curves!$J31</f>
        <v>0.035</v>
      </c>
      <c r="AN25" s="2" t="n">
        <f aca="false">AO25</f>
        <v>1.06</v>
      </c>
      <c r="AO25" s="2" t="n">
        <f aca="false">[4]Curves!$K31</f>
        <v>1.06</v>
      </c>
      <c r="AP25" s="2" t="n">
        <f aca="false">[4]Curves!$G31</f>
        <v>1.775</v>
      </c>
    </row>
    <row r="26" customFormat="false" ht="12.75" hidden="false" customHeight="false" outlineLevel="0" collapsed="false">
      <c r="A26" s="1" t="n">
        <f aca="false">[5]Tregion!$A26</f>
        <v>37200</v>
      </c>
      <c r="B26" s="355" t="n">
        <f aca="false">[5]Tregion!$G26</f>
        <v>17.75</v>
      </c>
      <c r="C26" s="356" t="n">
        <f aca="false">[6]Tregion!$G26</f>
        <v>24</v>
      </c>
      <c r="D26" s="355" t="n">
        <f aca="false">[7]Tregion!$G26</f>
        <v>24</v>
      </c>
      <c r="E26" s="356" t="n">
        <f aca="false">[8]Tregion!$G26</f>
        <v>23.5</v>
      </c>
      <c r="F26" s="355" t="n">
        <f aca="false">[9]Tregion!$G26</f>
        <v>19.5</v>
      </c>
      <c r="G26" s="356" t="n">
        <f aca="false">[10]Tbasis!$E25</f>
        <v>18.25</v>
      </c>
      <c r="H26" s="355"/>
      <c r="I26" s="356" t="n">
        <f aca="false">[11]Tregion!$G26</f>
        <v>20.1749992370605</v>
      </c>
      <c r="J26" s="355"/>
      <c r="K26" s="356"/>
      <c r="L26" s="355"/>
      <c r="M26" s="356"/>
      <c r="N26" s="355"/>
      <c r="O26" s="356"/>
      <c r="Q26" s="355"/>
      <c r="R26" s="356" t="n">
        <f aca="false">[12]Tregion!$G26</f>
        <v>28.669997177124</v>
      </c>
      <c r="S26" s="357"/>
      <c r="T26" s="356"/>
      <c r="U26" s="358"/>
      <c r="V26" s="359"/>
      <c r="W26" s="358"/>
      <c r="X26" s="356"/>
      <c r="Y26" s="357"/>
      <c r="Z26" s="360"/>
      <c r="AB26" s="357"/>
      <c r="AC26" s="356"/>
      <c r="AD26" s="357"/>
      <c r="AE26" s="356"/>
      <c r="AF26" s="357"/>
      <c r="AG26" s="356"/>
      <c r="AI26" s="369"/>
      <c r="AJ26" s="370"/>
      <c r="AK26" s="1" t="n">
        <f aca="false">[4]Curves!$A32</f>
        <v>37653</v>
      </c>
      <c r="AL26" s="2" t="n">
        <f aca="false">[4]Curves!$E32</f>
        <v>3.042</v>
      </c>
      <c r="AM26" s="2" t="n">
        <f aca="false">[4]Curves!$J32</f>
        <v>0.035</v>
      </c>
      <c r="AN26" s="2" t="n">
        <f aca="false">AO26</f>
        <v>1.06</v>
      </c>
      <c r="AO26" s="2" t="n">
        <f aca="false">[4]Curves!$K32</f>
        <v>1.06</v>
      </c>
      <c r="AP26" s="2" t="n">
        <f aca="false">[4]Curves!$G32</f>
        <v>1.775</v>
      </c>
    </row>
    <row r="27" customFormat="false" ht="12.75" hidden="false" customHeight="false" outlineLevel="0" collapsed="false">
      <c r="A27" s="1" t="n">
        <f aca="false">[5]Tregion!$A27</f>
        <v>37201</v>
      </c>
      <c r="B27" s="355" t="n">
        <f aca="false">[5]Tregion!$G27</f>
        <v>17.75</v>
      </c>
      <c r="C27" s="356" t="n">
        <f aca="false">[6]Tregion!$G27</f>
        <v>24</v>
      </c>
      <c r="D27" s="355" t="n">
        <f aca="false">[7]Tregion!$G27</f>
        <v>24</v>
      </c>
      <c r="E27" s="356" t="n">
        <f aca="false">[8]Tregion!$G27</f>
        <v>23.5</v>
      </c>
      <c r="F27" s="355" t="n">
        <f aca="false">[9]Tregion!$G27</f>
        <v>19.5</v>
      </c>
      <c r="G27" s="356" t="n">
        <f aca="false">[10]Tbasis!$E26</f>
        <v>18.25</v>
      </c>
      <c r="H27" s="355"/>
      <c r="I27" s="356" t="n">
        <f aca="false">[11]Tregion!$G27</f>
        <v>20.1749992370605</v>
      </c>
      <c r="J27" s="355"/>
      <c r="K27" s="356"/>
      <c r="L27" s="355"/>
      <c r="M27" s="356"/>
      <c r="N27" s="355"/>
      <c r="O27" s="356"/>
      <c r="Q27" s="355"/>
      <c r="R27" s="356" t="n">
        <f aca="false">[12]Tregion!$G27</f>
        <v>28.6699990844727</v>
      </c>
      <c r="S27" s="357"/>
      <c r="T27" s="356"/>
      <c r="U27" s="358"/>
      <c r="V27" s="359"/>
      <c r="W27" s="358"/>
      <c r="X27" s="356"/>
      <c r="Y27" s="357"/>
      <c r="Z27" s="360"/>
      <c r="AB27" s="357"/>
      <c r="AC27" s="356"/>
      <c r="AD27" s="357"/>
      <c r="AE27" s="356"/>
      <c r="AF27" s="357"/>
      <c r="AG27" s="356"/>
      <c r="AI27" s="369"/>
      <c r="AJ27" s="370"/>
      <c r="AK27" s="1" t="n">
        <f aca="false">[4]Curves!$A33</f>
        <v>37681</v>
      </c>
      <c r="AL27" s="2" t="n">
        <f aca="false">[4]Curves!$E33</f>
        <v>3.039</v>
      </c>
      <c r="AM27" s="2" t="n">
        <f aca="false">[4]Curves!$J33</f>
        <v>0.035</v>
      </c>
      <c r="AN27" s="2" t="n">
        <f aca="false">AO27</f>
        <v>0.57</v>
      </c>
      <c r="AO27" s="2" t="n">
        <f aca="false">[4]Curves!$K33</f>
        <v>0.57</v>
      </c>
      <c r="AP27" s="2" t="n">
        <f aca="false">[4]Curves!$G33</f>
        <v>0.65</v>
      </c>
    </row>
    <row r="28" customFormat="false" ht="12.75" hidden="false" customHeight="false" outlineLevel="0" collapsed="false">
      <c r="A28" s="1" t="n">
        <f aca="false">[5]Tregion!$A28</f>
        <v>37202</v>
      </c>
      <c r="B28" s="355" t="n">
        <f aca="false">[5]Tregion!$G28</f>
        <v>17.75</v>
      </c>
      <c r="C28" s="356" t="n">
        <f aca="false">[6]Tregion!$G28</f>
        <v>24</v>
      </c>
      <c r="D28" s="355" t="n">
        <f aca="false">[7]Tregion!$G28</f>
        <v>24</v>
      </c>
      <c r="E28" s="356" t="n">
        <f aca="false">[8]Tregion!$G28</f>
        <v>23.5</v>
      </c>
      <c r="F28" s="355" t="n">
        <f aca="false">[9]Tregion!$G28</f>
        <v>19.5</v>
      </c>
      <c r="G28" s="356" t="n">
        <f aca="false">[10]Tbasis!$E27</f>
        <v>18.25</v>
      </c>
      <c r="H28" s="355"/>
      <c r="I28" s="356" t="n">
        <f aca="false">[11]Tregion!$G28</f>
        <v>20.1749992370605</v>
      </c>
      <c r="J28" s="355"/>
      <c r="K28" s="356"/>
      <c r="L28" s="355"/>
      <c r="M28" s="356"/>
      <c r="N28" s="355"/>
      <c r="O28" s="356"/>
      <c r="Q28" s="355"/>
      <c r="R28" s="356" t="n">
        <f aca="false">[12]Tregion!$G28</f>
        <v>28.6699990844727</v>
      </c>
      <c r="S28" s="357"/>
      <c r="T28" s="356"/>
      <c r="U28" s="358"/>
      <c r="V28" s="359"/>
      <c r="W28" s="358"/>
      <c r="X28" s="356"/>
      <c r="Y28" s="357"/>
      <c r="Z28" s="360"/>
      <c r="AB28" s="357"/>
      <c r="AC28" s="356"/>
      <c r="AD28" s="357"/>
      <c r="AE28" s="356"/>
      <c r="AF28" s="357"/>
      <c r="AG28" s="356"/>
      <c r="AI28" s="369"/>
      <c r="AJ28" s="370"/>
      <c r="AK28" s="1" t="n">
        <f aca="false">[4]Curves!$A34</f>
        <v>37712</v>
      </c>
      <c r="AL28" s="2" t="n">
        <f aca="false">[4]Curves!$E34</f>
        <v>3.059</v>
      </c>
      <c r="AM28" s="2" t="n">
        <f aca="false">[4]Curves!$J34</f>
        <v>0.035</v>
      </c>
      <c r="AN28" s="2" t="n">
        <f aca="false">AO28</f>
        <v>0.36</v>
      </c>
      <c r="AO28" s="2" t="n">
        <f aca="false">[4]Curves!$K34</f>
        <v>0.36</v>
      </c>
      <c r="AP28" s="2" t="n">
        <f aca="false">[4]Curves!$G34</f>
        <v>0.38</v>
      </c>
    </row>
    <row r="29" customFormat="false" ht="12.75" hidden="false" customHeight="false" outlineLevel="0" collapsed="false">
      <c r="A29" s="1" t="n">
        <f aca="false">[5]Tregion!$A29</f>
        <v>37203</v>
      </c>
      <c r="B29" s="355" t="n">
        <f aca="false">[5]Tregion!$G29</f>
        <v>17.75</v>
      </c>
      <c r="C29" s="356" t="n">
        <f aca="false">[6]Tregion!$G29</f>
        <v>24</v>
      </c>
      <c r="D29" s="355" t="n">
        <f aca="false">[7]Tregion!$G29</f>
        <v>24</v>
      </c>
      <c r="E29" s="356" t="n">
        <f aca="false">[8]Tregion!$G29</f>
        <v>23.5</v>
      </c>
      <c r="F29" s="355" t="n">
        <f aca="false">[9]Tregion!$G29</f>
        <v>19.5</v>
      </c>
      <c r="G29" s="356" t="n">
        <f aca="false">[10]Tbasis!$E28</f>
        <v>18.25</v>
      </c>
      <c r="H29" s="355"/>
      <c r="I29" s="356" t="n">
        <f aca="false">[11]Tregion!$G29</f>
        <v>20.1749992370605</v>
      </c>
      <c r="J29" s="355"/>
      <c r="K29" s="356"/>
      <c r="L29" s="355"/>
      <c r="M29" s="356"/>
      <c r="N29" s="355"/>
      <c r="O29" s="356"/>
      <c r="Q29" s="355"/>
      <c r="R29" s="356" t="n">
        <f aca="false">[12]Tregion!$G29</f>
        <v>28.6699990844727</v>
      </c>
      <c r="S29" s="357"/>
      <c r="T29" s="356"/>
      <c r="U29" s="358"/>
      <c r="V29" s="359"/>
      <c r="W29" s="358"/>
      <c r="X29" s="356"/>
      <c r="Y29" s="357"/>
      <c r="Z29" s="360"/>
      <c r="AB29" s="357"/>
      <c r="AC29" s="356"/>
      <c r="AD29" s="357"/>
      <c r="AE29" s="356"/>
      <c r="AF29" s="357"/>
      <c r="AG29" s="356"/>
      <c r="AI29" s="369"/>
      <c r="AJ29" s="370"/>
      <c r="AK29" s="1" t="n">
        <f aca="false">[4]Curves!$A35</f>
        <v>37742</v>
      </c>
      <c r="AL29" s="2" t="n">
        <f aca="false">[4]Curves!$E35</f>
        <v>3.241</v>
      </c>
      <c r="AM29" s="2" t="n">
        <f aca="false">[4]Curves!$J35</f>
        <v>0.035</v>
      </c>
      <c r="AN29" s="2" t="n">
        <f aca="false">AO29</f>
        <v>0.325</v>
      </c>
      <c r="AO29" s="2" t="n">
        <f aca="false">[4]Curves!$K35</f>
        <v>0.325</v>
      </c>
      <c r="AP29" s="2" t="n">
        <f aca="false">[4]Curves!$G35</f>
        <v>0.33</v>
      </c>
    </row>
    <row r="30" customFormat="false" ht="12.75" hidden="false" customHeight="false" outlineLevel="0" collapsed="false">
      <c r="A30" s="1" t="n">
        <f aca="false">[5]Tregion!$A30</f>
        <v>37204</v>
      </c>
      <c r="B30" s="355" t="n">
        <f aca="false">[5]Tregion!$G30</f>
        <v>17.75</v>
      </c>
      <c r="C30" s="356" t="n">
        <f aca="false">[6]Tregion!$G30</f>
        <v>24</v>
      </c>
      <c r="D30" s="355" t="n">
        <f aca="false">[7]Tregion!$G30</f>
        <v>24</v>
      </c>
      <c r="E30" s="356" t="n">
        <f aca="false">[8]Tregion!$G30</f>
        <v>23.5</v>
      </c>
      <c r="F30" s="355" t="n">
        <f aca="false">[9]Tregion!$G30</f>
        <v>19.5</v>
      </c>
      <c r="G30" s="356" t="n">
        <f aca="false">[10]Tbasis!$E29</f>
        <v>18.25</v>
      </c>
      <c r="H30" s="355"/>
      <c r="I30" s="356" t="n">
        <f aca="false">[11]Tregion!$G30</f>
        <v>20.1749992370605</v>
      </c>
      <c r="J30" s="355"/>
      <c r="K30" s="356"/>
      <c r="L30" s="355"/>
      <c r="M30" s="356"/>
      <c r="N30" s="355"/>
      <c r="O30" s="356"/>
      <c r="Q30" s="355"/>
      <c r="R30" s="356" t="n">
        <f aca="false">[12]Tregion!$G30</f>
        <v>28.6699990844727</v>
      </c>
      <c r="S30" s="357"/>
      <c r="T30" s="356"/>
      <c r="U30" s="358"/>
      <c r="V30" s="359"/>
      <c r="W30" s="358"/>
      <c r="X30" s="356"/>
      <c r="Y30" s="357"/>
      <c r="Z30" s="360"/>
      <c r="AB30" s="357"/>
      <c r="AC30" s="356"/>
      <c r="AD30" s="357"/>
      <c r="AE30" s="356"/>
      <c r="AF30" s="357"/>
      <c r="AG30" s="356"/>
      <c r="AI30" s="369"/>
      <c r="AJ30" s="370"/>
      <c r="AK30" s="1" t="n">
        <f aca="false">[4]Curves!$A36</f>
        <v>37773</v>
      </c>
      <c r="AL30" s="2" t="n">
        <f aca="false">[4]Curves!$E36</f>
        <v>3.449</v>
      </c>
      <c r="AM30" s="2" t="n">
        <f aca="false">[4]Curves!$J36</f>
        <v>0.035</v>
      </c>
      <c r="AN30" s="2" t="n">
        <f aca="false">AO30</f>
        <v>0.335</v>
      </c>
      <c r="AO30" s="2" t="n">
        <f aca="false">[4]Curves!$K36</f>
        <v>0.335</v>
      </c>
      <c r="AP30" s="2" t="n">
        <f aca="false">[4]Curves!$G36</f>
        <v>0.37</v>
      </c>
    </row>
    <row r="31" customFormat="false" ht="12.75" hidden="false" customHeight="false" outlineLevel="0" collapsed="false">
      <c r="A31" s="1" t="n">
        <f aca="false">[5]Tregion!$A31</f>
        <v>37205</v>
      </c>
      <c r="B31" s="355" t="n">
        <f aca="false">[5]Tregion!$G31</f>
        <v>17.75</v>
      </c>
      <c r="C31" s="356" t="n">
        <f aca="false">[6]Tregion!$G31</f>
        <v>24</v>
      </c>
      <c r="D31" s="355" t="n">
        <f aca="false">[7]Tregion!$G31</f>
        <v>24</v>
      </c>
      <c r="E31" s="356" t="n">
        <f aca="false">[8]Tregion!$G31</f>
        <v>23.5</v>
      </c>
      <c r="F31" s="355" t="n">
        <f aca="false">[9]Tregion!$G31</f>
        <v>19.5</v>
      </c>
      <c r="G31" s="356" t="n">
        <f aca="false">[10]Tbasis!$E30</f>
        <v>18.25</v>
      </c>
      <c r="H31" s="355"/>
      <c r="I31" s="356" t="n">
        <f aca="false">[11]Tregion!$G31</f>
        <v>26</v>
      </c>
      <c r="J31" s="355"/>
      <c r="K31" s="356"/>
      <c r="L31" s="355"/>
      <c r="M31" s="356"/>
      <c r="N31" s="355"/>
      <c r="O31" s="356"/>
      <c r="Q31" s="355"/>
      <c r="R31" s="356" t="n">
        <f aca="false">[12]Tregion!$G31</f>
        <v>28.6699990844727</v>
      </c>
      <c r="S31" s="357"/>
      <c r="T31" s="356"/>
      <c r="U31" s="358"/>
      <c r="V31" s="359"/>
      <c r="W31" s="358"/>
      <c r="X31" s="356"/>
      <c r="Y31" s="357"/>
      <c r="Z31" s="360"/>
      <c r="AB31" s="357"/>
      <c r="AC31" s="356"/>
      <c r="AD31" s="357"/>
      <c r="AE31" s="356"/>
      <c r="AF31" s="357"/>
      <c r="AG31" s="356"/>
      <c r="AI31" s="369"/>
      <c r="AJ31" s="370"/>
      <c r="AK31" s="1" t="n">
        <f aca="false">[4]Curves!$A37</f>
        <v>37803</v>
      </c>
      <c r="AL31" s="2" t="n">
        <f aca="false">[4]Curves!$E37</f>
        <v>3.572</v>
      </c>
      <c r="AM31" s="2" t="n">
        <f aca="false">[4]Curves!$J37</f>
        <v>0.035</v>
      </c>
      <c r="AN31" s="2" t="n">
        <f aca="false">AO31+0.1</f>
        <v>0.45</v>
      </c>
      <c r="AO31" s="2" t="n">
        <f aca="false">[4]Curves!$K37</f>
        <v>0.35</v>
      </c>
      <c r="AP31" s="2" t="n">
        <f aca="false">[4]Curves!$G37</f>
        <v>0.41</v>
      </c>
    </row>
    <row r="32" customFormat="false" ht="12.75" hidden="false" customHeight="false" outlineLevel="0" collapsed="false">
      <c r="A32" s="1" t="n">
        <f aca="false">[5]Tregion!$A32</f>
        <v>37206</v>
      </c>
      <c r="B32" s="355" t="n">
        <f aca="false">[5]Tregion!$G32</f>
        <v>17.75</v>
      </c>
      <c r="C32" s="356" t="n">
        <f aca="false">[6]Tregion!$G32</f>
        <v>24</v>
      </c>
      <c r="D32" s="355" t="n">
        <f aca="false">[7]Tregion!$G32</f>
        <v>24</v>
      </c>
      <c r="E32" s="356" t="n">
        <f aca="false">[8]Tregion!$G32</f>
        <v>23.5</v>
      </c>
      <c r="F32" s="355" t="n">
        <f aca="false">[9]Tregion!$G32</f>
        <v>19.5</v>
      </c>
      <c r="G32" s="356" t="n">
        <f aca="false">[10]Tbasis!$E31</f>
        <v>18.25</v>
      </c>
      <c r="H32" s="355"/>
      <c r="I32" s="356" t="n">
        <f aca="false">[11]Tregion!$G32</f>
        <v>20.1749992370605</v>
      </c>
      <c r="J32" s="355"/>
      <c r="K32" s="356"/>
      <c r="L32" s="355"/>
      <c r="M32" s="356"/>
      <c r="N32" s="355"/>
      <c r="O32" s="356"/>
      <c r="Q32" s="355"/>
      <c r="R32" s="356" t="n">
        <f aca="false">[12]Tregion!$G32</f>
        <v>28.6699990844727</v>
      </c>
      <c r="S32" s="357"/>
      <c r="T32" s="356"/>
      <c r="U32" s="358"/>
      <c r="V32" s="359"/>
      <c r="W32" s="358"/>
      <c r="X32" s="356"/>
      <c r="Y32" s="357"/>
      <c r="Z32" s="360"/>
      <c r="AB32" s="357"/>
      <c r="AC32" s="356"/>
      <c r="AD32" s="357"/>
      <c r="AE32" s="356"/>
      <c r="AF32" s="357"/>
      <c r="AG32" s="356"/>
      <c r="AI32" s="369"/>
      <c r="AJ32" s="370"/>
      <c r="AK32" s="1" t="n">
        <f aca="false">[4]Curves!$A38</f>
        <v>37834</v>
      </c>
      <c r="AL32" s="2" t="n">
        <f aca="false">[4]Curves!$E38</f>
        <v>3.477</v>
      </c>
      <c r="AM32" s="2" t="n">
        <f aca="false">[4]Curves!$J38</f>
        <v>0.13</v>
      </c>
      <c r="AN32" s="2" t="n">
        <f aca="false">AO32+0.1</f>
        <v>0.45</v>
      </c>
      <c r="AO32" s="2" t="n">
        <f aca="false">[4]Curves!$K38</f>
        <v>0.35</v>
      </c>
      <c r="AP32" s="2" t="n">
        <f aca="false">[4]Curves!$G38</f>
        <v>0.41</v>
      </c>
    </row>
    <row r="33" customFormat="false" ht="12.75" hidden="false" customHeight="false" outlineLevel="0" collapsed="false">
      <c r="A33" s="1" t="n">
        <f aca="false">[5]Tregion!$A33</f>
        <v>37207</v>
      </c>
      <c r="B33" s="355" t="n">
        <f aca="false">[5]Tregion!$G33</f>
        <v>17.75</v>
      </c>
      <c r="C33" s="356" t="n">
        <f aca="false">[6]Tregion!$G33</f>
        <v>24</v>
      </c>
      <c r="D33" s="355" t="n">
        <f aca="false">[7]Tregion!$G33</f>
        <v>24</v>
      </c>
      <c r="E33" s="356" t="n">
        <f aca="false">[8]Tregion!$G33</f>
        <v>23.5</v>
      </c>
      <c r="F33" s="355" t="n">
        <f aca="false">[9]Tregion!$G33</f>
        <v>19.5</v>
      </c>
      <c r="G33" s="356" t="n">
        <f aca="false">[10]Tbasis!$E32</f>
        <v>18.25</v>
      </c>
      <c r="H33" s="355"/>
      <c r="I33" s="356" t="n">
        <f aca="false">[11]Tregion!$G33</f>
        <v>20.1749992370605</v>
      </c>
      <c r="J33" s="355"/>
      <c r="K33" s="356"/>
      <c r="L33" s="355"/>
      <c r="M33" s="356"/>
      <c r="N33" s="355"/>
      <c r="O33" s="356"/>
      <c r="Q33" s="355"/>
      <c r="R33" s="356" t="n">
        <f aca="false">[12]Tregion!$G33</f>
        <v>28.6699990844727</v>
      </c>
      <c r="S33" s="357"/>
      <c r="T33" s="356"/>
      <c r="U33" s="358"/>
      <c r="V33" s="359"/>
      <c r="W33" s="358"/>
      <c r="X33" s="356"/>
      <c r="Y33" s="357"/>
      <c r="Z33" s="360"/>
      <c r="AB33" s="357"/>
      <c r="AC33" s="356"/>
      <c r="AD33" s="357"/>
      <c r="AE33" s="356"/>
      <c r="AF33" s="357"/>
      <c r="AG33" s="356"/>
      <c r="AI33" s="369"/>
      <c r="AJ33" s="370"/>
      <c r="AK33" s="1" t="n">
        <f aca="false">[4]Curves!$A39</f>
        <v>37865</v>
      </c>
      <c r="AL33" s="2" t="n">
        <f aca="false">[4]Curves!$E39</f>
        <v>3.377</v>
      </c>
      <c r="AM33" s="2" t="n">
        <f aca="false">[4]Curves!$J39</f>
        <v>0.13</v>
      </c>
      <c r="AN33" s="2" t="n">
        <f aca="false">AO33+0.1</f>
        <v>0.415</v>
      </c>
      <c r="AO33" s="2" t="n">
        <f aca="false">[4]Curves!$K39</f>
        <v>0.315</v>
      </c>
      <c r="AP33" s="2" t="n">
        <f aca="false">[4]Curves!$G39</f>
        <v>0.36</v>
      </c>
    </row>
    <row r="34" customFormat="false" ht="12.75" hidden="false" customHeight="false" outlineLevel="0" collapsed="false">
      <c r="A34" s="1" t="n">
        <f aca="false">[5]Tregion!$A34</f>
        <v>37208</v>
      </c>
      <c r="B34" s="355" t="n">
        <f aca="false">[5]Tregion!$G34</f>
        <v>17.75</v>
      </c>
      <c r="C34" s="356" t="n">
        <f aca="false">[6]Tregion!$G34</f>
        <v>24</v>
      </c>
      <c r="D34" s="355" t="n">
        <f aca="false">[7]Tregion!$G34</f>
        <v>24</v>
      </c>
      <c r="E34" s="356" t="n">
        <f aca="false">[8]Tregion!$G34</f>
        <v>23.5</v>
      </c>
      <c r="F34" s="355" t="n">
        <f aca="false">[9]Tregion!$G34</f>
        <v>19.5</v>
      </c>
      <c r="G34" s="356" t="n">
        <f aca="false">[10]Tbasis!$E33</f>
        <v>18.25</v>
      </c>
      <c r="H34" s="355"/>
      <c r="I34" s="356" t="n">
        <f aca="false">[11]Tregion!$G34</f>
        <v>20.1749992370605</v>
      </c>
      <c r="J34" s="355"/>
      <c r="K34" s="356"/>
      <c r="L34" s="355"/>
      <c r="M34" s="356"/>
      <c r="N34" s="355"/>
      <c r="O34" s="356"/>
      <c r="Q34" s="355"/>
      <c r="R34" s="356" t="n">
        <f aca="false">[12]Tregion!$G34</f>
        <v>28.6749999237061</v>
      </c>
      <c r="S34" s="357"/>
      <c r="T34" s="356"/>
      <c r="U34" s="358"/>
      <c r="V34" s="359"/>
      <c r="W34" s="358"/>
      <c r="X34" s="356"/>
      <c r="Y34" s="357"/>
      <c r="Z34" s="360"/>
      <c r="AB34" s="357"/>
      <c r="AC34" s="356"/>
      <c r="AD34" s="357"/>
      <c r="AE34" s="356"/>
      <c r="AF34" s="357"/>
      <c r="AG34" s="356"/>
      <c r="AI34" s="369"/>
      <c r="AJ34" s="370"/>
      <c r="AK34" s="1" t="n">
        <f aca="false">[4]Curves!$A40</f>
        <v>37895</v>
      </c>
      <c r="AL34" s="2" t="n">
        <f aca="false">[4]Curves!$E40</f>
        <v>3.253</v>
      </c>
      <c r="AM34" s="2" t="n">
        <f aca="false">[4]Curves!$J40</f>
        <v>0.13</v>
      </c>
      <c r="AN34" s="2" t="n">
        <f aca="false">AO34+0.1</f>
        <v>0.46</v>
      </c>
      <c r="AO34" s="2" t="n">
        <f aca="false">[4]Curves!$K40</f>
        <v>0.36</v>
      </c>
      <c r="AP34" s="2" t="n">
        <f aca="false">[4]Curves!$G40</f>
        <v>0.4</v>
      </c>
    </row>
    <row r="35" customFormat="false" ht="12.75" hidden="false" customHeight="false" outlineLevel="0" collapsed="false">
      <c r="A35" s="1" t="n">
        <f aca="false">[5]Tregion!$A35</f>
        <v>37209</v>
      </c>
      <c r="B35" s="355" t="n">
        <f aca="false">[5]Tregion!$G35</f>
        <v>17.75</v>
      </c>
      <c r="C35" s="356" t="n">
        <f aca="false">[6]Tregion!$G35</f>
        <v>24</v>
      </c>
      <c r="D35" s="355" t="n">
        <f aca="false">[7]Tregion!$G35</f>
        <v>24</v>
      </c>
      <c r="E35" s="356" t="n">
        <f aca="false">[8]Tregion!$G35</f>
        <v>23.5</v>
      </c>
      <c r="F35" s="355" t="n">
        <f aca="false">[9]Tregion!$G35</f>
        <v>19.5</v>
      </c>
      <c r="G35" s="356" t="n">
        <f aca="false">[10]Tbasis!$E34</f>
        <v>18.25</v>
      </c>
      <c r="H35" s="355"/>
      <c r="I35" s="356" t="n">
        <f aca="false">[11]Tregion!$G35</f>
        <v>20.1749992370605</v>
      </c>
      <c r="J35" s="355"/>
      <c r="K35" s="356"/>
      <c r="L35" s="355"/>
      <c r="M35" s="356"/>
      <c r="N35" s="355"/>
      <c r="O35" s="356"/>
      <c r="Q35" s="355"/>
      <c r="R35" s="356" t="n">
        <f aca="false">[12]Tregion!$G35</f>
        <v>28.6749999237061</v>
      </c>
      <c r="S35" s="357"/>
      <c r="T35" s="356"/>
      <c r="U35" s="358"/>
      <c r="V35" s="359"/>
      <c r="W35" s="358"/>
      <c r="X35" s="356"/>
      <c r="Y35" s="357"/>
      <c r="Z35" s="360"/>
      <c r="AB35" s="357"/>
      <c r="AC35" s="356"/>
      <c r="AD35" s="357"/>
      <c r="AE35" s="356"/>
      <c r="AF35" s="357"/>
      <c r="AG35" s="356"/>
      <c r="AI35" s="369"/>
      <c r="AJ35" s="370"/>
      <c r="AK35" s="1" t="n">
        <f aca="false">[4]Curves!$A41</f>
        <v>37926</v>
      </c>
      <c r="AL35" s="2" t="n">
        <f aca="false">[4]Curves!$E41</f>
        <v>3.263</v>
      </c>
      <c r="AM35" s="2" t="n">
        <f aca="false">[4]Curves!$J41</f>
        <v>0.13</v>
      </c>
      <c r="AN35" s="2" t="n">
        <f aca="false">AO35+0.1</f>
        <v>0.56</v>
      </c>
      <c r="AO35" s="2" t="n">
        <f aca="false">[4]Curves!$K41</f>
        <v>0.46</v>
      </c>
      <c r="AP35" s="2" t="n">
        <f aca="false">[4]Curves!$G41</f>
        <v>0.72</v>
      </c>
    </row>
    <row r="36" customFormat="false" ht="12.75" hidden="false" customHeight="false" outlineLevel="0" collapsed="false">
      <c r="A36" s="1" t="n">
        <f aca="false">[5]Tregion!$A36</f>
        <v>37210</v>
      </c>
      <c r="B36" s="355" t="n">
        <f aca="false">[5]Tregion!$G36</f>
        <v>17.75</v>
      </c>
      <c r="C36" s="356" t="n">
        <f aca="false">[6]Tregion!$G36</f>
        <v>24</v>
      </c>
      <c r="D36" s="355" t="n">
        <f aca="false">[7]Tregion!$G36</f>
        <v>24</v>
      </c>
      <c r="E36" s="356" t="n">
        <f aca="false">[8]Tregion!$G36</f>
        <v>23.5</v>
      </c>
      <c r="F36" s="355" t="n">
        <f aca="false">[9]Tregion!$G36</f>
        <v>19.5</v>
      </c>
      <c r="G36" s="356" t="n">
        <f aca="false">[10]Tbasis!$E35</f>
        <v>18.25</v>
      </c>
      <c r="H36" s="355"/>
      <c r="I36" s="356" t="n">
        <f aca="false">[11]Tregion!$G36</f>
        <v>20.1749992370605</v>
      </c>
      <c r="J36" s="355"/>
      <c r="K36" s="356"/>
      <c r="L36" s="355"/>
      <c r="M36" s="356"/>
      <c r="N36" s="355"/>
      <c r="O36" s="356"/>
      <c r="Q36" s="355"/>
      <c r="R36" s="356" t="n">
        <f aca="false">[12]Tregion!$G36</f>
        <v>28.6749999237061</v>
      </c>
      <c r="S36" s="357"/>
      <c r="T36" s="356"/>
      <c r="U36" s="358"/>
      <c r="V36" s="359"/>
      <c r="W36" s="358"/>
      <c r="X36" s="356"/>
      <c r="Y36" s="357"/>
      <c r="Z36" s="360"/>
      <c r="AB36" s="357"/>
      <c r="AC36" s="356"/>
      <c r="AD36" s="357"/>
      <c r="AE36" s="356"/>
      <c r="AF36" s="357"/>
      <c r="AG36" s="356"/>
      <c r="AI36" s="369"/>
      <c r="AJ36" s="370"/>
      <c r="AK36" s="1" t="n">
        <f aca="false">[4]Curves!$A42</f>
        <v>37956</v>
      </c>
      <c r="AL36" s="2" t="n">
        <f aca="false">[4]Curves!$E42</f>
        <v>3.293</v>
      </c>
      <c r="AM36" s="2" t="n">
        <f aca="false">[4]Curves!$J42</f>
        <v>0.13</v>
      </c>
      <c r="AN36" s="2" t="n">
        <f aca="false">AO36</f>
        <v>0.77</v>
      </c>
      <c r="AO36" s="2" t="n">
        <f aca="false">[4]Curves!$K42</f>
        <v>0.77</v>
      </c>
      <c r="AP36" s="2" t="n">
        <f aca="false">[4]Curves!$G42</f>
        <v>0.97</v>
      </c>
    </row>
    <row r="37" customFormat="false" ht="12.75" hidden="false" customHeight="false" outlineLevel="0" collapsed="false">
      <c r="A37" s="1" t="n">
        <f aca="false">[5]Tregion!$A37</f>
        <v>37211</v>
      </c>
      <c r="B37" s="355" t="n">
        <f aca="false">[5]Tregion!$G37</f>
        <v>17.75</v>
      </c>
      <c r="C37" s="356" t="n">
        <f aca="false">[6]Tregion!$G37</f>
        <v>24</v>
      </c>
      <c r="D37" s="355" t="n">
        <f aca="false">[7]Tregion!$G37</f>
        <v>24</v>
      </c>
      <c r="E37" s="356" t="n">
        <f aca="false">[8]Tregion!$G37</f>
        <v>23.5</v>
      </c>
      <c r="F37" s="355" t="n">
        <f aca="false">[9]Tregion!$G37</f>
        <v>19.5</v>
      </c>
      <c r="G37" s="356" t="n">
        <f aca="false">[10]Tbasis!$E36</f>
        <v>18.25</v>
      </c>
      <c r="H37" s="355"/>
      <c r="I37" s="356" t="n">
        <f aca="false">[11]Tregion!$G37</f>
        <v>20.1749992370605</v>
      </c>
      <c r="J37" s="355"/>
      <c r="K37" s="356"/>
      <c r="L37" s="355"/>
      <c r="M37" s="356"/>
      <c r="N37" s="355"/>
      <c r="O37" s="356"/>
      <c r="Q37" s="355"/>
      <c r="R37" s="356" t="n">
        <f aca="false">[12]Tregion!$G37</f>
        <v>28.6675004577637</v>
      </c>
      <c r="S37" s="357"/>
      <c r="T37" s="356"/>
      <c r="U37" s="358"/>
      <c r="V37" s="359"/>
      <c r="W37" s="358"/>
      <c r="X37" s="356"/>
      <c r="Y37" s="357"/>
      <c r="Z37" s="360"/>
      <c r="AB37" s="357"/>
      <c r="AC37" s="356"/>
      <c r="AD37" s="357"/>
      <c r="AE37" s="356"/>
      <c r="AF37" s="357"/>
      <c r="AG37" s="356"/>
      <c r="AI37" s="369"/>
      <c r="AJ37" s="370"/>
      <c r="AK37" s="1" t="n">
        <f aca="false">[4]Curves!$A43</f>
        <v>37987</v>
      </c>
      <c r="AL37" s="2" t="n">
        <f aca="false">[4]Curves!$E43</f>
        <v>3.319</v>
      </c>
      <c r="AM37" s="2" t="n">
        <f aca="false">[4]Curves!$J43</f>
        <v>0.035</v>
      </c>
      <c r="AN37" s="2" t="n">
        <f aca="false">AO37</f>
        <v>1.04</v>
      </c>
      <c r="AO37" s="2" t="n">
        <f aca="false">[4]Curves!$K43</f>
        <v>1.04</v>
      </c>
      <c r="AP37" s="2" t="n">
        <f aca="false">[4]Curves!$G43</f>
        <v>1.6</v>
      </c>
    </row>
    <row r="38" customFormat="false" ht="12.75" hidden="false" customHeight="false" outlineLevel="0" collapsed="false">
      <c r="A38" s="1" t="n">
        <f aca="false">[5]Tregion!$A38</f>
        <v>37225</v>
      </c>
      <c r="B38" s="355" t="n">
        <f aca="false">[5]Tregion!$G38</f>
        <v>16.917</v>
      </c>
      <c r="C38" s="356" t="n">
        <f aca="false">[6]Tregion!$G38</f>
        <v>25</v>
      </c>
      <c r="D38" s="355" t="n">
        <f aca="false">[7]Tregion!$G38</f>
        <v>25.188</v>
      </c>
      <c r="E38" s="356" t="n">
        <f aca="false">[8]Tregion!$G38</f>
        <v>24.333</v>
      </c>
      <c r="F38" s="355" t="n">
        <f aca="false">[9]Tregion!$G38</f>
        <v>18.917</v>
      </c>
      <c r="G38" s="356" t="n">
        <f aca="false">[10]Tbasis!$E37</f>
        <v>17.417</v>
      </c>
      <c r="H38" s="355"/>
      <c r="I38" s="356" t="n">
        <f aca="false">[11]Tregion!$G38</f>
        <v>18.275</v>
      </c>
      <c r="J38" s="355"/>
      <c r="K38" s="356"/>
      <c r="L38" s="355"/>
      <c r="M38" s="356"/>
      <c r="N38" s="355"/>
      <c r="O38" s="356"/>
      <c r="Q38" s="355"/>
      <c r="R38" s="356" t="n">
        <f aca="false">[12]Tregion!$G38</f>
        <v>28.665</v>
      </c>
      <c r="S38" s="357"/>
      <c r="T38" s="356"/>
      <c r="U38" s="358"/>
      <c r="V38" s="359"/>
      <c r="W38" s="358"/>
      <c r="X38" s="356"/>
      <c r="Y38" s="357"/>
      <c r="Z38" s="360"/>
      <c r="AB38" s="357"/>
      <c r="AC38" s="356"/>
      <c r="AD38" s="357"/>
      <c r="AE38" s="356"/>
      <c r="AF38" s="357"/>
      <c r="AG38" s="356"/>
      <c r="AI38" s="369"/>
      <c r="AJ38" s="370"/>
      <c r="AK38" s="1" t="n">
        <f aca="false">[4]Curves!$A44</f>
        <v>38018</v>
      </c>
      <c r="AL38" s="2" t="n">
        <f aca="false">[4]Curves!$E44</f>
        <v>3.348</v>
      </c>
      <c r="AM38" s="2" t="n">
        <f aca="false">[4]Curves!$J44</f>
        <v>0.035</v>
      </c>
      <c r="AN38" s="2" t="n">
        <f aca="false">AO38</f>
        <v>1.04</v>
      </c>
      <c r="AO38" s="2" t="n">
        <f aca="false">[4]Curves!$K44</f>
        <v>1.04</v>
      </c>
      <c r="AP38" s="2" t="n">
        <f aca="false">[4]Curves!$G44</f>
        <v>1.6</v>
      </c>
    </row>
    <row r="39" customFormat="false" ht="12.75" hidden="false" customHeight="false" outlineLevel="0" collapsed="false">
      <c r="A39" s="1" t="n">
        <f aca="false">[5]Tregion!$A39</f>
        <v>37226</v>
      </c>
      <c r="B39" s="355" t="n">
        <f aca="false">[5]Tregion!$G39</f>
        <v>20.331</v>
      </c>
      <c r="C39" s="356" t="n">
        <f aca="false">[6]Tregion!$G39</f>
        <v>29.702</v>
      </c>
      <c r="D39" s="355" t="n">
        <f aca="false">[7]Tregion!$G39</f>
        <v>29.774</v>
      </c>
      <c r="E39" s="356" t="n">
        <f aca="false">[8]Tregion!$G39</f>
        <v>28.04</v>
      </c>
      <c r="F39" s="355" t="n">
        <f aca="false">[9]Tregion!$G39</f>
        <v>22.177</v>
      </c>
      <c r="G39" s="356" t="n">
        <f aca="false">[10]Tbasis!$E38</f>
        <v>21.331</v>
      </c>
      <c r="H39" s="355"/>
      <c r="I39" s="356" t="n">
        <f aca="false">[11]Tregion!$G39</f>
        <v>23.855</v>
      </c>
      <c r="J39" s="355"/>
      <c r="K39" s="356"/>
      <c r="L39" s="355"/>
      <c r="M39" s="356"/>
      <c r="N39" s="355"/>
      <c r="O39" s="356"/>
      <c r="Q39" s="355"/>
      <c r="R39" s="356" t="n">
        <f aca="false">[12]Tregion!$G39</f>
        <v>32.7308045651833</v>
      </c>
      <c r="S39" s="357"/>
      <c r="T39" s="356"/>
      <c r="U39" s="358"/>
      <c r="V39" s="359"/>
      <c r="W39" s="358"/>
      <c r="X39" s="356"/>
      <c r="Y39" s="357"/>
      <c r="Z39" s="360"/>
      <c r="AB39" s="357"/>
      <c r="AC39" s="356"/>
      <c r="AD39" s="357"/>
      <c r="AE39" s="356"/>
      <c r="AF39" s="357"/>
      <c r="AG39" s="356"/>
      <c r="AI39" s="369"/>
      <c r="AJ39" s="370"/>
      <c r="AK39" s="1" t="n">
        <f aca="false">[4]Curves!$A45</f>
        <v>38047</v>
      </c>
      <c r="AL39" s="2" t="n">
        <f aca="false">[4]Curves!$E45</f>
        <v>3.352</v>
      </c>
      <c r="AM39" s="2" t="n">
        <f aca="false">[4]Curves!$J45</f>
        <v>0.035</v>
      </c>
      <c r="AN39" s="2" t="n">
        <f aca="false">AO39</f>
        <v>0.54</v>
      </c>
      <c r="AO39" s="2" t="n">
        <f aca="false">[4]Curves!$K45</f>
        <v>0.54</v>
      </c>
      <c r="AP39" s="2" t="n">
        <f aca="false">[4]Curves!$G45</f>
        <v>0.71</v>
      </c>
    </row>
    <row r="40" customFormat="false" ht="12.75" hidden="false" customHeight="false" outlineLevel="0" collapsed="false">
      <c r="A40" s="1" t="n">
        <f aca="false">[5]Tregion!$A40</f>
        <v>37257</v>
      </c>
      <c r="B40" s="355" t="n">
        <f aca="false">[5]Tregion!$G40</f>
        <v>21.415</v>
      </c>
      <c r="C40" s="356" t="n">
        <f aca="false">[6]Tregion!$G40</f>
        <v>27.097</v>
      </c>
      <c r="D40" s="355" t="n">
        <f aca="false">[7]Tregion!$G40</f>
        <v>27.698</v>
      </c>
      <c r="E40" s="356" t="n">
        <f aca="false">[8]Tregion!$G40</f>
        <v>27.06</v>
      </c>
      <c r="F40" s="355" t="n">
        <f aca="false">[9]Tregion!$G40</f>
        <v>23.516</v>
      </c>
      <c r="G40" s="356" t="n">
        <f aca="false">[10]Tbasis!$E39</f>
        <v>22.165</v>
      </c>
      <c r="H40" s="355"/>
      <c r="I40" s="356" t="n">
        <f aca="false">[11]Tregion!$G40</f>
        <v>24.359</v>
      </c>
      <c r="J40" s="355"/>
      <c r="K40" s="356"/>
      <c r="L40" s="355"/>
      <c r="M40" s="356"/>
      <c r="N40" s="355"/>
      <c r="O40" s="356"/>
      <c r="Q40" s="355"/>
      <c r="R40" s="356" t="n">
        <f aca="false">[12]Tregion!$G40</f>
        <v>25.1931352477728</v>
      </c>
      <c r="S40" s="357"/>
      <c r="T40" s="356"/>
      <c r="U40" s="358"/>
      <c r="V40" s="359"/>
      <c r="W40" s="358"/>
      <c r="X40" s="356"/>
      <c r="Y40" s="357"/>
      <c r="Z40" s="360"/>
      <c r="AB40" s="357"/>
      <c r="AC40" s="356"/>
      <c r="AD40" s="357"/>
      <c r="AE40" s="356"/>
      <c r="AF40" s="357"/>
      <c r="AG40" s="356"/>
      <c r="AI40" s="369"/>
      <c r="AJ40" s="370"/>
      <c r="AK40" s="1" t="n">
        <f aca="false">[4]Curves!$A46</f>
        <v>38078</v>
      </c>
      <c r="AL40" s="2" t="n">
        <f aca="false">[4]Curves!$E46</f>
        <v>3.364</v>
      </c>
      <c r="AM40" s="2" t="n">
        <f aca="false">[4]Curves!$J46</f>
        <v>0.035</v>
      </c>
      <c r="AN40" s="2" t="n">
        <f aca="false">AO40</f>
        <v>0.36</v>
      </c>
      <c r="AO40" s="2" t="n">
        <f aca="false">[4]Curves!$K46</f>
        <v>0.36</v>
      </c>
      <c r="AP40" s="2" t="n">
        <f aca="false">[4]Curves!$G46</f>
        <v>0.38</v>
      </c>
    </row>
    <row r="41" customFormat="false" ht="12.75" hidden="false" customHeight="false" outlineLevel="0" collapsed="false">
      <c r="A41" s="1" t="n">
        <f aca="false">[5]Tregion!$A41</f>
        <v>37288</v>
      </c>
      <c r="B41" s="355" t="n">
        <f aca="false">[5]Tregion!$G41</f>
        <v>21.589</v>
      </c>
      <c r="C41" s="356" t="n">
        <f aca="false">[6]Tregion!$G41</f>
        <v>22.95</v>
      </c>
      <c r="D41" s="355" t="n">
        <f aca="false">[7]Tregion!$G41</f>
        <v>23.571</v>
      </c>
      <c r="E41" s="356" t="n">
        <f aca="false">[8]Tregion!$G41</f>
        <v>26.786</v>
      </c>
      <c r="F41" s="355" t="n">
        <f aca="false">[9]Tregion!$G41</f>
        <v>23.732</v>
      </c>
      <c r="G41" s="356" t="n">
        <f aca="false">[10]Tbasis!$E40</f>
        <v>22.219</v>
      </c>
      <c r="H41" s="355"/>
      <c r="I41" s="356" t="n">
        <f aca="false">[11]Tregion!$G41</f>
        <v>23.732</v>
      </c>
      <c r="J41" s="355"/>
      <c r="K41" s="356"/>
      <c r="L41" s="355"/>
      <c r="M41" s="356"/>
      <c r="N41" s="355"/>
      <c r="O41" s="356"/>
      <c r="Q41" s="355"/>
      <c r="R41" s="356" t="n">
        <f aca="false">[12]Tregion!$G41</f>
        <v>24.9131995639794</v>
      </c>
      <c r="S41" s="357"/>
      <c r="T41" s="356"/>
      <c r="U41" s="358"/>
      <c r="V41" s="359"/>
      <c r="W41" s="358"/>
      <c r="X41" s="356"/>
      <c r="Y41" s="357"/>
      <c r="Z41" s="360"/>
      <c r="AB41" s="357"/>
      <c r="AC41" s="356"/>
      <c r="AD41" s="357"/>
      <c r="AE41" s="356"/>
      <c r="AF41" s="357"/>
      <c r="AG41" s="356"/>
      <c r="AI41" s="369"/>
      <c r="AJ41" s="370"/>
      <c r="AK41" s="1" t="n">
        <f aca="false">[4]Curves!$A47</f>
        <v>38108</v>
      </c>
      <c r="AL41" s="2" t="n">
        <f aca="false">[4]Curves!$E47</f>
        <v>3.535</v>
      </c>
      <c r="AM41" s="2" t="n">
        <f aca="false">[4]Curves!$J47</f>
        <v>0.035</v>
      </c>
      <c r="AN41" s="2" t="n">
        <f aca="false">AO41</f>
        <v>0.325</v>
      </c>
      <c r="AO41" s="2" t="n">
        <f aca="false">[4]Curves!$K47</f>
        <v>0.325</v>
      </c>
      <c r="AP41" s="2" t="n">
        <f aca="false">[4]Curves!$G47</f>
        <v>0.33</v>
      </c>
    </row>
    <row r="42" customFormat="false" ht="12.75" hidden="false" customHeight="false" outlineLevel="0" collapsed="false">
      <c r="A42" s="1" t="n">
        <f aca="false">[5]Tregion!$A42</f>
        <v>37316</v>
      </c>
      <c r="B42" s="355" t="n">
        <f aca="false">[5]Tregion!$G42</f>
        <v>21.718</v>
      </c>
      <c r="C42" s="356" t="n">
        <f aca="false">[6]Tregion!$G42</f>
        <v>21.056</v>
      </c>
      <c r="D42" s="355" t="n">
        <f aca="false">[7]Tregion!$G42</f>
        <v>20.395</v>
      </c>
      <c r="E42" s="356" t="n">
        <f aca="false">[8]Tregion!$G42</f>
        <v>26.073</v>
      </c>
      <c r="F42" s="355" t="n">
        <f aca="false">[9]Tregion!$G42</f>
        <v>23.94</v>
      </c>
      <c r="G42" s="356" t="n">
        <f aca="false">[10]Tbasis!$E41</f>
        <v>22.348</v>
      </c>
      <c r="H42" s="355"/>
      <c r="I42" s="356" t="n">
        <f aca="false">[11]Tregion!$G42</f>
        <v>23.581</v>
      </c>
      <c r="J42" s="355"/>
      <c r="K42" s="356"/>
      <c r="L42" s="355"/>
      <c r="M42" s="356"/>
      <c r="N42" s="355"/>
      <c r="O42" s="356"/>
      <c r="Q42" s="355"/>
      <c r="R42" s="356" t="n">
        <f aca="false">[12]Tregion!$G42</f>
        <v>24.2941418054777</v>
      </c>
      <c r="S42" s="357"/>
      <c r="T42" s="356"/>
      <c r="U42" s="358"/>
      <c r="V42" s="359"/>
      <c r="W42" s="358"/>
      <c r="X42" s="356"/>
      <c r="Y42" s="357"/>
      <c r="Z42" s="360"/>
      <c r="AB42" s="357"/>
      <c r="AC42" s="356"/>
      <c r="AD42" s="357"/>
      <c r="AE42" s="356"/>
      <c r="AF42" s="357"/>
      <c r="AG42" s="356"/>
      <c r="AI42" s="369"/>
      <c r="AJ42" s="370"/>
      <c r="AK42" s="1" t="n">
        <f aca="false">[4]Curves!$A48</f>
        <v>38139</v>
      </c>
      <c r="AL42" s="2" t="n">
        <f aca="false">[4]Curves!$E48</f>
        <v>3.692</v>
      </c>
      <c r="AM42" s="2" t="n">
        <f aca="false">[4]Curves!$J48</f>
        <v>0.035</v>
      </c>
      <c r="AN42" s="2" t="n">
        <f aca="false">AO42</f>
        <v>0.335</v>
      </c>
      <c r="AO42" s="2" t="n">
        <f aca="false">[4]Curves!$K48</f>
        <v>0.335</v>
      </c>
      <c r="AP42" s="2" t="n">
        <f aca="false">[4]Curves!$G48</f>
        <v>0.37</v>
      </c>
    </row>
    <row r="43" customFormat="false" ht="12.75" hidden="false" customHeight="false" outlineLevel="0" collapsed="false">
      <c r="A43" s="1" t="n">
        <f aca="false">[5]Tregion!$A43</f>
        <v>37347</v>
      </c>
      <c r="B43" s="355" t="n">
        <f aca="false">[5]Tregion!$G43</f>
        <v>21.917</v>
      </c>
      <c r="C43" s="356" t="n">
        <f aca="false">[6]Tregion!$G43</f>
        <v>19.333</v>
      </c>
      <c r="D43" s="355" t="n">
        <f aca="false">[7]Tregion!$G43</f>
        <v>18.467</v>
      </c>
      <c r="E43" s="356" t="n">
        <f aca="false">[8]Tregion!$G43</f>
        <v>21.767</v>
      </c>
      <c r="F43" s="355" t="n">
        <f aca="false">[9]Tregion!$G43</f>
        <v>24.35</v>
      </c>
      <c r="G43" s="356" t="n">
        <f aca="false">[10]Tbasis!$E42</f>
        <v>22.917</v>
      </c>
      <c r="H43" s="355"/>
      <c r="I43" s="356" t="n">
        <f aca="false">[11]Tregion!$G43</f>
        <v>21.917</v>
      </c>
      <c r="J43" s="355"/>
      <c r="K43" s="356"/>
      <c r="L43" s="355"/>
      <c r="M43" s="356"/>
      <c r="N43" s="355"/>
      <c r="O43" s="356"/>
      <c r="Q43" s="355"/>
      <c r="R43" s="356" t="n">
        <f aca="false">[12]Tregion!$G43</f>
        <v>23.0185809811215</v>
      </c>
      <c r="S43" s="357"/>
      <c r="T43" s="356"/>
      <c r="U43" s="358"/>
      <c r="V43" s="359"/>
      <c r="W43" s="358"/>
      <c r="X43" s="356"/>
      <c r="Y43" s="357"/>
      <c r="Z43" s="360"/>
      <c r="AB43" s="357"/>
      <c r="AC43" s="356"/>
      <c r="AD43" s="357"/>
      <c r="AE43" s="356"/>
      <c r="AF43" s="357"/>
      <c r="AG43" s="356"/>
      <c r="AI43" s="369"/>
      <c r="AJ43" s="370"/>
      <c r="AK43" s="1" t="n">
        <f aca="false">[4]Curves!$A49</f>
        <v>38169</v>
      </c>
      <c r="AL43" s="2" t="n">
        <f aca="false">[4]Curves!$E49</f>
        <v>3.747</v>
      </c>
      <c r="AM43" s="2" t="n">
        <f aca="false">[4]Curves!$J49</f>
        <v>0.035</v>
      </c>
      <c r="AN43" s="2" t="n">
        <f aca="false">AO43+0.1</f>
        <v>0.45</v>
      </c>
      <c r="AO43" s="2" t="n">
        <f aca="false">[4]Curves!$K49</f>
        <v>0.35</v>
      </c>
      <c r="AP43" s="2" t="n">
        <f aca="false">[4]Curves!$G49</f>
        <v>0.41</v>
      </c>
    </row>
    <row r="44" customFormat="false" ht="12.75" hidden="false" customHeight="false" outlineLevel="0" collapsed="false">
      <c r="A44" s="1" t="n">
        <f aca="false">[5]Tregion!$A44</f>
        <v>37377</v>
      </c>
      <c r="B44" s="355" t="n">
        <f aca="false">[5]Tregion!$G44</f>
        <v>20.75</v>
      </c>
      <c r="C44" s="356" t="n">
        <f aca="false">[6]Tregion!$G44</f>
        <v>21.419</v>
      </c>
      <c r="D44" s="355" t="n">
        <f aca="false">[7]Tregion!$G44</f>
        <v>20.04</v>
      </c>
      <c r="E44" s="356" t="n">
        <f aca="false">[8]Tregion!$G44</f>
        <v>24.363</v>
      </c>
      <c r="F44" s="355" t="n">
        <f aca="false">[9]Tregion!$G44</f>
        <v>23.637</v>
      </c>
      <c r="G44" s="356" t="n">
        <f aca="false">[10]Tbasis!$E43</f>
        <v>22.25</v>
      </c>
      <c r="H44" s="355"/>
      <c r="I44" s="356" t="n">
        <f aca="false">[11]Tregion!$G44</f>
        <v>24.544</v>
      </c>
      <c r="J44" s="355"/>
      <c r="K44" s="356"/>
      <c r="L44" s="355"/>
      <c r="M44" s="356"/>
      <c r="N44" s="355"/>
      <c r="O44" s="356"/>
      <c r="Q44" s="355"/>
      <c r="R44" s="356" t="n">
        <f aca="false">[12]Tregion!$G44</f>
        <v>23.2389325914651</v>
      </c>
      <c r="S44" s="357"/>
      <c r="T44" s="356"/>
      <c r="U44" s="358"/>
      <c r="V44" s="359"/>
      <c r="W44" s="358"/>
      <c r="X44" s="356"/>
      <c r="Y44" s="357"/>
      <c r="Z44" s="360"/>
      <c r="AB44" s="357"/>
      <c r="AC44" s="356"/>
      <c r="AD44" s="357"/>
      <c r="AE44" s="356"/>
      <c r="AF44" s="357"/>
      <c r="AG44" s="356"/>
      <c r="AI44" s="369"/>
      <c r="AJ44" s="370"/>
      <c r="AK44" s="1" t="n">
        <f aca="false">[4]Curves!$A50</f>
        <v>38200</v>
      </c>
      <c r="AL44" s="2" t="n">
        <f aca="false">[4]Curves!$E50</f>
        <v>3.632</v>
      </c>
      <c r="AM44" s="2" t="n">
        <f aca="false">[4]Curves!$J50</f>
        <v>0.13</v>
      </c>
      <c r="AN44" s="2" t="n">
        <f aca="false">AO44+0.1</f>
        <v>0.45</v>
      </c>
      <c r="AO44" s="2" t="n">
        <f aca="false">[4]Curves!$K50</f>
        <v>0.35</v>
      </c>
      <c r="AP44" s="2" t="n">
        <f aca="false">[4]Curves!$G50</f>
        <v>0.41</v>
      </c>
    </row>
    <row r="45" customFormat="false" ht="12.75" hidden="false" customHeight="false" outlineLevel="0" collapsed="false">
      <c r="A45" s="1" t="n">
        <f aca="false">[5]Tregion!$A45</f>
        <v>37408</v>
      </c>
      <c r="B45" s="355" t="n">
        <f aca="false">[5]Tregion!$G45</f>
        <v>19.833</v>
      </c>
      <c r="C45" s="356" t="n">
        <f aca="false">[6]Tregion!$G45</f>
        <v>22.375</v>
      </c>
      <c r="D45" s="355" t="n">
        <f aca="false">[7]Tregion!$G45</f>
        <v>21</v>
      </c>
      <c r="E45" s="356" t="n">
        <f aca="false">[8]Tregion!$G45</f>
        <v>25.417</v>
      </c>
      <c r="F45" s="355" t="n">
        <f aca="false">[9]Tregion!$G45</f>
        <v>23.5</v>
      </c>
      <c r="G45" s="356" t="n">
        <f aca="false">[10]Tbasis!$E44</f>
        <v>22.333</v>
      </c>
      <c r="H45" s="355"/>
      <c r="I45" s="356" t="n">
        <f aca="false">[11]Tregion!$G45</f>
        <v>24.208</v>
      </c>
      <c r="J45" s="355"/>
      <c r="K45" s="356"/>
      <c r="L45" s="355"/>
      <c r="M45" s="356"/>
      <c r="N45" s="355"/>
      <c r="O45" s="356"/>
      <c r="Q45" s="355"/>
      <c r="R45" s="356" t="n">
        <f aca="false">[12]Tregion!$G45</f>
        <v>23.6812660898697</v>
      </c>
      <c r="S45" s="357"/>
      <c r="T45" s="356"/>
      <c r="U45" s="358"/>
      <c r="V45" s="359"/>
      <c r="W45" s="358"/>
      <c r="X45" s="356"/>
      <c r="Y45" s="357"/>
      <c r="Z45" s="360"/>
      <c r="AB45" s="357"/>
      <c r="AC45" s="356"/>
      <c r="AD45" s="357"/>
      <c r="AE45" s="356"/>
      <c r="AF45" s="357"/>
      <c r="AG45" s="356"/>
      <c r="AI45" s="369"/>
      <c r="AJ45" s="370"/>
      <c r="AK45" s="1" t="n">
        <f aca="false">[4]Curves!$A51</f>
        <v>38231</v>
      </c>
      <c r="AL45" s="2" t="n">
        <f aca="false">[4]Curves!$E51</f>
        <v>3.485</v>
      </c>
      <c r="AM45" s="2" t="n">
        <f aca="false">[4]Curves!$J51</f>
        <v>0.13</v>
      </c>
      <c r="AN45" s="2" t="n">
        <f aca="false">AO45+0.1</f>
        <v>0.415</v>
      </c>
      <c r="AO45" s="2" t="n">
        <f aca="false">[4]Curves!$K51</f>
        <v>0.315</v>
      </c>
      <c r="AP45" s="2" t="n">
        <f aca="false">[4]Curves!$G51</f>
        <v>0.36</v>
      </c>
    </row>
    <row r="46" customFormat="false" ht="12.75" hidden="false" customHeight="false" outlineLevel="0" collapsed="false">
      <c r="A46" s="1" t="n">
        <f aca="false">[5]Tregion!$A46</f>
        <v>37438</v>
      </c>
      <c r="B46" s="355" t="n">
        <f aca="false">[5]Tregion!$G46</f>
        <v>29.565</v>
      </c>
      <c r="C46" s="356" t="n">
        <f aca="false">[6]Tregion!$G46</f>
        <v>30.355</v>
      </c>
      <c r="D46" s="355" t="n">
        <f aca="false">[7]Tregion!$G46</f>
        <v>29.097</v>
      </c>
      <c r="E46" s="356" t="n">
        <f aca="false">[8]Tregion!$G46</f>
        <v>29.871</v>
      </c>
      <c r="F46" s="355" t="n">
        <f aca="false">[9]Tregion!$G46</f>
        <v>30.593</v>
      </c>
      <c r="G46" s="356" t="n">
        <f aca="false">[10]Tbasis!$E45</f>
        <v>33.065</v>
      </c>
      <c r="H46" s="355"/>
      <c r="I46" s="356" t="n">
        <f aca="false">[11]Tregion!$G46</f>
        <v>29.391</v>
      </c>
      <c r="J46" s="355"/>
      <c r="K46" s="356"/>
      <c r="L46" s="355"/>
      <c r="M46" s="356"/>
      <c r="N46" s="355"/>
      <c r="O46" s="356"/>
      <c r="Q46" s="355"/>
      <c r="R46" s="356" t="n">
        <f aca="false">[12]Tregion!$G46</f>
        <v>24.1036052850961</v>
      </c>
      <c r="S46" s="357"/>
      <c r="T46" s="356"/>
      <c r="U46" s="358"/>
      <c r="V46" s="359"/>
      <c r="W46" s="358"/>
      <c r="X46" s="356"/>
      <c r="Y46" s="357"/>
      <c r="Z46" s="360"/>
      <c r="AB46" s="357"/>
      <c r="AC46" s="356"/>
      <c r="AD46" s="357"/>
      <c r="AE46" s="356"/>
      <c r="AF46" s="357"/>
      <c r="AG46" s="356"/>
      <c r="AI46" s="369"/>
      <c r="AJ46" s="370"/>
      <c r="AK46" s="1" t="n">
        <f aca="false">[4]Curves!$A52</f>
        <v>38261</v>
      </c>
      <c r="AL46" s="2" t="n">
        <f aca="false">[4]Curves!$E52</f>
        <v>3.32</v>
      </c>
      <c r="AM46" s="2" t="n">
        <f aca="false">[4]Curves!$J52</f>
        <v>0.13</v>
      </c>
      <c r="AN46" s="2" t="n">
        <f aca="false">AO46+0.1</f>
        <v>0.46</v>
      </c>
      <c r="AO46" s="2" t="n">
        <f aca="false">[4]Curves!$K52</f>
        <v>0.36</v>
      </c>
      <c r="AP46" s="2" t="n">
        <f aca="false">[4]Curves!$G52</f>
        <v>0.4</v>
      </c>
    </row>
    <row r="47" customFormat="false" ht="12.75" hidden="false" customHeight="false" outlineLevel="0" collapsed="false">
      <c r="A47" s="1" t="n">
        <f aca="false">[5]Tregion!$A47</f>
        <v>37469</v>
      </c>
      <c r="B47" s="355" t="n">
        <f aca="false">[5]Tregion!$G47</f>
        <v>30.194</v>
      </c>
      <c r="C47" s="356" t="n">
        <f aca="false">[6]Tregion!$G47</f>
        <v>34.79</v>
      </c>
      <c r="D47" s="355" t="n">
        <f aca="false">[7]Tregion!$G47</f>
        <v>33.387</v>
      </c>
      <c r="E47" s="356" t="n">
        <f aca="false">[8]Tregion!$G47</f>
        <v>28.742</v>
      </c>
      <c r="F47" s="355" t="n">
        <f aca="false">[9]Tregion!$G47</f>
        <v>31.258</v>
      </c>
      <c r="G47" s="356" t="n">
        <f aca="false">[10]Tbasis!$E46</f>
        <v>35.194</v>
      </c>
      <c r="H47" s="355"/>
      <c r="I47" s="356" t="n">
        <f aca="false">[11]Tregion!$G47</f>
        <v>28.887</v>
      </c>
      <c r="J47" s="355"/>
      <c r="K47" s="356"/>
      <c r="L47" s="355"/>
      <c r="M47" s="356"/>
      <c r="N47" s="355"/>
      <c r="O47" s="356"/>
      <c r="Q47" s="355"/>
      <c r="R47" s="356" t="n">
        <f aca="false">[12]Tregion!$G47</f>
        <v>24.5248205275735</v>
      </c>
      <c r="S47" s="357"/>
      <c r="T47" s="356"/>
      <c r="U47" s="358"/>
      <c r="V47" s="359"/>
      <c r="W47" s="358"/>
      <c r="X47" s="356"/>
      <c r="Y47" s="357"/>
      <c r="Z47" s="360"/>
      <c r="AB47" s="357"/>
      <c r="AC47" s="356"/>
      <c r="AD47" s="357"/>
      <c r="AE47" s="356"/>
      <c r="AF47" s="357"/>
      <c r="AG47" s="356"/>
      <c r="AI47" s="369"/>
      <c r="AJ47" s="370"/>
      <c r="AK47" s="1" t="n">
        <f aca="false">[4]Curves!$A53</f>
        <v>38292</v>
      </c>
      <c r="AL47" s="2" t="n">
        <f aca="false">[4]Curves!$E53</f>
        <v>3.315</v>
      </c>
      <c r="AM47" s="2" t="n">
        <f aca="false">[4]Curves!$J53</f>
        <v>0.13</v>
      </c>
      <c r="AN47" s="2" t="n">
        <f aca="false">AO47+0.1</f>
        <v>0.56</v>
      </c>
      <c r="AO47" s="2" t="n">
        <f aca="false">[4]Curves!$K53</f>
        <v>0.46</v>
      </c>
      <c r="AP47" s="2" t="n">
        <f aca="false">[4]Curves!$G53</f>
        <v>0.725</v>
      </c>
    </row>
    <row r="48" customFormat="false" ht="12.75" hidden="false" customHeight="false" outlineLevel="0" collapsed="false">
      <c r="A48" s="1" t="n">
        <f aca="false">[5]Tregion!$A48</f>
        <v>37500</v>
      </c>
      <c r="B48" s="355" t="n">
        <f aca="false">[5]Tregion!$G48</f>
        <v>24.1</v>
      </c>
      <c r="C48" s="356" t="n">
        <f aca="false">[6]Tregion!$G48</f>
        <v>29.9</v>
      </c>
      <c r="D48" s="355" t="n">
        <f aca="false">[7]Tregion!$G48</f>
        <v>28.85</v>
      </c>
      <c r="E48" s="356" t="n">
        <f aca="false">[8]Tregion!$G48</f>
        <v>28.65</v>
      </c>
      <c r="F48" s="355" t="n">
        <f aca="false">[9]Tregion!$G48</f>
        <v>25.075</v>
      </c>
      <c r="G48" s="356" t="n">
        <f aca="false">[10]Tbasis!$E47</f>
        <v>27.6</v>
      </c>
      <c r="H48" s="355"/>
      <c r="I48" s="356" t="n">
        <f aca="false">[11]Tregion!$G48</f>
        <v>27.125</v>
      </c>
      <c r="J48" s="355"/>
      <c r="K48" s="356"/>
      <c r="L48" s="355"/>
      <c r="M48" s="356"/>
      <c r="N48" s="355"/>
      <c r="O48" s="356"/>
      <c r="Q48" s="355"/>
      <c r="R48" s="356" t="n">
        <f aca="false">[12]Tregion!$G48</f>
        <v>24.5005511039994</v>
      </c>
      <c r="S48" s="357"/>
      <c r="T48" s="356"/>
      <c r="U48" s="358"/>
      <c r="V48" s="359"/>
      <c r="W48" s="358"/>
      <c r="X48" s="356"/>
      <c r="Y48" s="357"/>
      <c r="Z48" s="360"/>
      <c r="AB48" s="357"/>
      <c r="AC48" s="356"/>
      <c r="AD48" s="357"/>
      <c r="AE48" s="356"/>
      <c r="AF48" s="357"/>
      <c r="AG48" s="356"/>
      <c r="AI48" s="369"/>
      <c r="AJ48" s="370"/>
      <c r="AK48" s="1" t="n">
        <f aca="false">[4]Curves!$A54</f>
        <v>38322</v>
      </c>
      <c r="AL48" s="2" t="n">
        <f aca="false">[4]Curves!$E54</f>
        <v>3.353</v>
      </c>
      <c r="AM48" s="2" t="n">
        <f aca="false">[4]Curves!$J54</f>
        <v>0.13</v>
      </c>
      <c r="AN48" s="2" t="n">
        <f aca="false">AO48</f>
        <v>0.77</v>
      </c>
      <c r="AO48" s="2" t="n">
        <f aca="false">[4]Curves!$K54</f>
        <v>0.77</v>
      </c>
      <c r="AP48" s="2" t="n">
        <f aca="false">[4]Curves!$G54</f>
        <v>0.98</v>
      </c>
    </row>
    <row r="49" customFormat="false" ht="12.75" hidden="false" customHeight="false" outlineLevel="0" collapsed="false">
      <c r="A49" s="1" t="n">
        <f aca="false">[5]Tregion!$A49</f>
        <v>37530</v>
      </c>
      <c r="B49" s="355" t="n">
        <f aca="false">[5]Tregion!$G49</f>
        <v>24.629</v>
      </c>
      <c r="C49" s="356" t="n">
        <f aca="false">[6]Tregion!$G49</f>
        <v>28.984</v>
      </c>
      <c r="D49" s="355" t="n">
        <f aca="false">[7]Tregion!$G49</f>
        <v>27</v>
      </c>
      <c r="E49" s="356" t="n">
        <f aca="false">[8]Tregion!$G49</f>
        <v>25.355</v>
      </c>
      <c r="F49" s="355" t="n">
        <f aca="false">[9]Tregion!$G49</f>
        <v>26.129</v>
      </c>
      <c r="G49" s="356" t="n">
        <f aca="false">[10]Tbasis!$E48</f>
        <v>25.879</v>
      </c>
      <c r="H49" s="355"/>
      <c r="I49" s="356" t="n">
        <f aca="false">[11]Tregion!$G49</f>
        <v>24.435</v>
      </c>
      <c r="J49" s="355"/>
      <c r="K49" s="356"/>
      <c r="L49" s="355"/>
      <c r="M49" s="356"/>
      <c r="N49" s="355"/>
      <c r="O49" s="356"/>
      <c r="Q49" s="355"/>
      <c r="R49" s="356" t="n">
        <f aca="false">[12]Tregion!$G49</f>
        <v>24.6977681067742</v>
      </c>
      <c r="S49" s="357"/>
      <c r="T49" s="356"/>
      <c r="U49" s="358"/>
      <c r="V49" s="359"/>
      <c r="W49" s="358"/>
      <c r="X49" s="356"/>
      <c r="Y49" s="357"/>
      <c r="Z49" s="360"/>
      <c r="AB49" s="357"/>
      <c r="AC49" s="356"/>
      <c r="AD49" s="357"/>
      <c r="AE49" s="356"/>
      <c r="AF49" s="357"/>
      <c r="AG49" s="356"/>
      <c r="AI49" s="369"/>
      <c r="AJ49" s="370"/>
      <c r="AK49" s="1" t="n">
        <f aca="false">[4]Curves!$A55</f>
        <v>38353</v>
      </c>
      <c r="AL49" s="2" t="n">
        <f aca="false">[4]Curves!$E55</f>
        <v>3.398</v>
      </c>
      <c r="AM49" s="2" t="n">
        <f aca="false">[4]Curves!$J55</f>
        <v>0.045</v>
      </c>
      <c r="AN49" s="2" t="n">
        <f aca="false">AO49</f>
        <v>1.04</v>
      </c>
      <c r="AO49" s="2" t="n">
        <f aca="false">[4]Curves!$K55</f>
        <v>1.04</v>
      </c>
      <c r="AP49" s="2" t="n">
        <f aca="false">[4]Curves!$G55</f>
        <v>1.615</v>
      </c>
    </row>
    <row r="50" customFormat="false" ht="12.75" hidden="false" customHeight="false" outlineLevel="0" collapsed="false">
      <c r="A50" s="1" t="n">
        <f aca="false">[5]Tregion!$A50</f>
        <v>37561</v>
      </c>
      <c r="B50" s="355" t="n">
        <f aca="false">[5]Tregion!$G50</f>
        <v>22.229</v>
      </c>
      <c r="C50" s="356" t="n">
        <f aca="false">[6]Tregion!$G50</f>
        <v>22.292</v>
      </c>
      <c r="D50" s="355" t="n">
        <f aca="false">[7]Tregion!$G50</f>
        <v>23.5</v>
      </c>
      <c r="E50" s="356" t="n">
        <f aca="false">[8]Tregion!$G50</f>
        <v>27.375</v>
      </c>
      <c r="F50" s="355" t="n">
        <f aca="false">[9]Tregion!$G50</f>
        <v>24.146</v>
      </c>
      <c r="G50" s="356" t="n">
        <f aca="false">[10]Tbasis!$E49</f>
        <v>23.229</v>
      </c>
      <c r="H50" s="355"/>
      <c r="I50" s="356" t="n">
        <f aca="false">[11]Tregion!$G50</f>
        <v>25.792</v>
      </c>
      <c r="J50" s="355"/>
      <c r="K50" s="356"/>
      <c r="L50" s="355"/>
      <c r="M50" s="356"/>
      <c r="N50" s="355"/>
      <c r="O50" s="356"/>
      <c r="Q50" s="355"/>
      <c r="R50" s="356" t="n">
        <f aca="false">[12]Tregion!$G50</f>
        <v>27.2825968698373</v>
      </c>
      <c r="S50" s="357"/>
      <c r="T50" s="356"/>
      <c r="U50" s="358"/>
      <c r="V50" s="359"/>
      <c r="W50" s="358"/>
      <c r="X50" s="356"/>
      <c r="Y50" s="357"/>
      <c r="Z50" s="360"/>
      <c r="AB50" s="357"/>
      <c r="AC50" s="356"/>
      <c r="AD50" s="357"/>
      <c r="AE50" s="356"/>
      <c r="AF50" s="357"/>
      <c r="AG50" s="356"/>
      <c r="AI50" s="369"/>
      <c r="AJ50" s="370"/>
      <c r="AK50" s="1" t="n">
        <f aca="false">[4]Curves!$A56</f>
        <v>38384</v>
      </c>
      <c r="AL50" s="2" t="n">
        <f aca="false">[4]Curves!$E56</f>
        <v>3.436</v>
      </c>
      <c r="AM50" s="2" t="n">
        <f aca="false">[4]Curves!$J56</f>
        <v>0.045</v>
      </c>
      <c r="AN50" s="2" t="n">
        <f aca="false">AO50</f>
        <v>1.04</v>
      </c>
      <c r="AO50" s="2" t="n">
        <f aca="false">[4]Curves!$K56</f>
        <v>1.04</v>
      </c>
      <c r="AP50" s="2" t="n">
        <f aca="false">[4]Curves!$G56</f>
        <v>1.615</v>
      </c>
    </row>
    <row r="51" customFormat="false" ht="12.75" hidden="false" customHeight="false" outlineLevel="0" collapsed="false">
      <c r="A51" s="1" t="n">
        <f aca="false">[5]Tregion!$A51</f>
        <v>37591</v>
      </c>
      <c r="B51" s="355" t="n">
        <f aca="false">[5]Tregion!$G51</f>
        <v>21.887</v>
      </c>
      <c r="C51" s="356" t="n">
        <f aca="false">[6]Tregion!$G51</f>
        <v>28.46</v>
      </c>
      <c r="D51" s="355" t="n">
        <f aca="false">[7]Tregion!$G51</f>
        <v>29.702</v>
      </c>
      <c r="E51" s="356" t="n">
        <f aca="false">[8]Tregion!$G51</f>
        <v>27.734</v>
      </c>
      <c r="F51" s="355" t="n">
        <f aca="false">[9]Tregion!$G51</f>
        <v>24.121</v>
      </c>
      <c r="G51" s="356" t="n">
        <f aca="false">[10]Tbasis!$E50</f>
        <v>22.887</v>
      </c>
      <c r="H51" s="355"/>
      <c r="I51" s="356" t="n">
        <f aca="false">[11]Tregion!$G51</f>
        <v>26.492</v>
      </c>
      <c r="J51" s="355"/>
      <c r="K51" s="356"/>
      <c r="L51" s="355"/>
      <c r="M51" s="356"/>
      <c r="N51" s="355"/>
      <c r="O51" s="356"/>
      <c r="Q51" s="355"/>
      <c r="R51" s="356" t="n">
        <f aca="false">[12]Tregion!$G51</f>
        <v>29.2961137647419</v>
      </c>
      <c r="S51" s="357"/>
      <c r="T51" s="356"/>
      <c r="U51" s="358"/>
      <c r="V51" s="359"/>
      <c r="W51" s="358"/>
      <c r="X51" s="356"/>
      <c r="Y51" s="357"/>
      <c r="Z51" s="360"/>
      <c r="AB51" s="357"/>
      <c r="AC51" s="356"/>
      <c r="AD51" s="357"/>
      <c r="AE51" s="356"/>
      <c r="AF51" s="357"/>
      <c r="AG51" s="356"/>
      <c r="AI51" s="369"/>
      <c r="AJ51" s="370"/>
      <c r="AK51" s="1" t="n">
        <f aca="false">[4]Curves!$A57</f>
        <v>38412</v>
      </c>
      <c r="AL51" s="2" t="n">
        <f aca="false">[4]Curves!$E57</f>
        <v>3.43</v>
      </c>
      <c r="AM51" s="2" t="n">
        <f aca="false">[4]Curves!$J57</f>
        <v>0.045</v>
      </c>
      <c r="AN51" s="2" t="n">
        <f aca="false">AO51</f>
        <v>0.54</v>
      </c>
      <c r="AO51" s="2" t="n">
        <f aca="false">[4]Curves!$K57</f>
        <v>0.54</v>
      </c>
      <c r="AP51" s="2" t="n">
        <f aca="false">[4]Curves!$G57</f>
        <v>0.715</v>
      </c>
    </row>
    <row r="52" customFormat="false" ht="12.75" hidden="false" customHeight="false" outlineLevel="0" collapsed="false">
      <c r="A52" s="1" t="n">
        <f aca="false">[5]Tregion!$A52</f>
        <v>37622</v>
      </c>
      <c r="B52" s="355" t="n">
        <f aca="false">[5]Tregion!$G52</f>
        <v>22.222</v>
      </c>
      <c r="C52" s="356" t="n">
        <f aca="false">[6]Tregion!$G52</f>
        <v>27.415</v>
      </c>
      <c r="D52" s="355" t="n">
        <f aca="false">[7]Tregion!$G52</f>
        <v>28.677</v>
      </c>
      <c r="E52" s="356" t="n">
        <f aca="false">[8]Tregion!$G52</f>
        <v>27.024</v>
      </c>
      <c r="F52" s="355" t="n">
        <f aca="false">[9]Tregion!$G52</f>
        <v>24.5</v>
      </c>
      <c r="G52" s="356" t="n">
        <f aca="false">[10]Tbasis!$E51</f>
        <v>23.222</v>
      </c>
      <c r="H52" s="355"/>
      <c r="I52" s="356" t="n">
        <f aca="false">[11]Tregion!$G52</f>
        <v>13.935</v>
      </c>
      <c r="J52" s="355"/>
      <c r="K52" s="356"/>
      <c r="L52" s="355"/>
      <c r="M52" s="356"/>
      <c r="N52" s="355"/>
      <c r="O52" s="356"/>
      <c r="Q52" s="355"/>
      <c r="R52" s="356" t="n">
        <f aca="false">[12]Tregion!$G52</f>
        <v>30.4884840184641</v>
      </c>
      <c r="S52" s="357"/>
      <c r="T52" s="356"/>
      <c r="U52" s="358"/>
      <c r="V52" s="359"/>
      <c r="W52" s="358"/>
      <c r="X52" s="356"/>
      <c r="Y52" s="357"/>
      <c r="Z52" s="360"/>
      <c r="AB52" s="357"/>
      <c r="AC52" s="356"/>
      <c r="AD52" s="357"/>
      <c r="AE52" s="356"/>
      <c r="AF52" s="357"/>
      <c r="AG52" s="356"/>
      <c r="AI52" s="369"/>
      <c r="AJ52" s="370"/>
      <c r="AK52" s="1" t="n">
        <f aca="false">[4]Curves!$A58</f>
        <v>38443</v>
      </c>
      <c r="AL52" s="2" t="n">
        <f aca="false">[4]Curves!$E58</f>
        <v>3.43</v>
      </c>
      <c r="AM52" s="2" t="n">
        <f aca="false">[4]Curves!$J58</f>
        <v>0.045</v>
      </c>
      <c r="AN52" s="2" t="n">
        <f aca="false">AO52</f>
        <v>0.36</v>
      </c>
      <c r="AO52" s="2" t="n">
        <f aca="false">[4]Curves!$K58</f>
        <v>0.36</v>
      </c>
      <c r="AP52" s="2" t="n">
        <f aca="false">[4]Curves!$G58</f>
        <v>0.38</v>
      </c>
    </row>
    <row r="53" customFormat="false" ht="12.75" hidden="false" customHeight="false" outlineLevel="0" collapsed="false">
      <c r="A53" s="1" t="n">
        <f aca="false">[5]Tregion!$A53</f>
        <v>37653</v>
      </c>
      <c r="B53" s="355" t="n">
        <f aca="false">[5]Tregion!$G53</f>
        <v>22.446</v>
      </c>
      <c r="C53" s="356" t="n">
        <f aca="false">[6]Tregion!$G53</f>
        <v>26.518</v>
      </c>
      <c r="D53" s="355" t="n">
        <f aca="false">[7]Tregion!$G53</f>
        <v>27.75</v>
      </c>
      <c r="E53" s="356" t="n">
        <f aca="false">[8]Tregion!$G53</f>
        <v>24.75</v>
      </c>
      <c r="F53" s="355" t="n">
        <f aca="false">[9]Tregion!$G53</f>
        <v>24.964</v>
      </c>
      <c r="G53" s="356" t="n">
        <f aca="false">[10]Tbasis!$E52</f>
        <v>23.446</v>
      </c>
      <c r="H53" s="355"/>
      <c r="I53" s="356" t="n">
        <f aca="false">[11]Tregion!$G53</f>
        <v>13.071</v>
      </c>
      <c r="J53" s="355"/>
      <c r="K53" s="356"/>
      <c r="L53" s="355"/>
      <c r="M53" s="356"/>
      <c r="N53" s="355"/>
      <c r="O53" s="356"/>
      <c r="Q53" s="355"/>
      <c r="R53" s="356" t="n">
        <f aca="false">[12]Tregion!$G53</f>
        <v>29.5725507425809</v>
      </c>
      <c r="S53" s="357"/>
      <c r="T53" s="356"/>
      <c r="U53" s="358"/>
      <c r="V53" s="359"/>
      <c r="W53" s="358"/>
      <c r="X53" s="356"/>
      <c r="Y53" s="357"/>
      <c r="Z53" s="360"/>
      <c r="AB53" s="357"/>
      <c r="AC53" s="356"/>
      <c r="AD53" s="357"/>
      <c r="AE53" s="356"/>
      <c r="AF53" s="357"/>
      <c r="AG53" s="356"/>
      <c r="AI53" s="369"/>
      <c r="AJ53" s="370"/>
      <c r="AK53" s="1" t="n">
        <f aca="false">[4]Curves!$A59</f>
        <v>38473</v>
      </c>
      <c r="AL53" s="2" t="n">
        <f aca="false">[4]Curves!$E59</f>
        <v>3.6</v>
      </c>
      <c r="AM53" s="2" t="n">
        <f aca="false">[4]Curves!$J59</f>
        <v>0.045</v>
      </c>
      <c r="AN53" s="2" t="n">
        <f aca="false">AO53</f>
        <v>0.325</v>
      </c>
      <c r="AO53" s="2" t="n">
        <f aca="false">[4]Curves!$K59</f>
        <v>0.325</v>
      </c>
      <c r="AP53" s="2" t="n">
        <f aca="false">[4]Curves!$G59</f>
        <v>0.33</v>
      </c>
    </row>
    <row r="54" customFormat="false" ht="12.75" hidden="false" customHeight="false" outlineLevel="0" collapsed="false">
      <c r="A54" s="1" t="n">
        <f aca="false">[5]Tregion!$A54</f>
        <v>37681</v>
      </c>
      <c r="B54" s="355" t="n">
        <f aca="false">[5]Tregion!$G54</f>
        <v>21.681</v>
      </c>
      <c r="C54" s="356" t="n">
        <f aca="false">[6]Tregion!$G54</f>
        <v>25.831</v>
      </c>
      <c r="D54" s="355" t="n">
        <f aca="false">[7]Tregion!$G54</f>
        <v>25.169</v>
      </c>
      <c r="E54" s="356" t="n">
        <f aca="false">[8]Tregion!$G54</f>
        <v>23.782</v>
      </c>
      <c r="F54" s="355" t="n">
        <f aca="false">[9]Tregion!$G54</f>
        <v>24.565</v>
      </c>
      <c r="G54" s="356" t="n">
        <f aca="false">[10]Tbasis!$E53</f>
        <v>22.681</v>
      </c>
      <c r="H54" s="355"/>
      <c r="I54" s="356" t="n">
        <f aca="false">[11]Tregion!$G54</f>
        <v>13.46</v>
      </c>
      <c r="J54" s="355"/>
      <c r="K54" s="356"/>
      <c r="L54" s="355"/>
      <c r="M54" s="356"/>
      <c r="N54" s="355"/>
      <c r="O54" s="356"/>
      <c r="Q54" s="355"/>
      <c r="R54" s="356" t="n">
        <f aca="false">[12]Tregion!$G54</f>
        <v>28.6071636324747</v>
      </c>
      <c r="S54" s="357"/>
      <c r="T54" s="356"/>
      <c r="U54" s="358"/>
      <c r="V54" s="359"/>
      <c r="W54" s="358"/>
      <c r="X54" s="356"/>
      <c r="Y54" s="357"/>
      <c r="Z54" s="360"/>
      <c r="AB54" s="357"/>
      <c r="AC54" s="356"/>
      <c r="AD54" s="357"/>
      <c r="AE54" s="356"/>
      <c r="AF54" s="357"/>
      <c r="AG54" s="356"/>
      <c r="AI54" s="369"/>
      <c r="AJ54" s="370"/>
      <c r="AK54" s="1" t="n">
        <f aca="false">[4]Curves!$A60</f>
        <v>38504</v>
      </c>
      <c r="AL54" s="2" t="n">
        <f aca="false">[4]Curves!$E60</f>
        <v>3.752</v>
      </c>
      <c r="AM54" s="2" t="n">
        <f aca="false">[4]Curves!$J60</f>
        <v>0.045</v>
      </c>
      <c r="AN54" s="2" t="n">
        <f aca="false">AO54</f>
        <v>0.335</v>
      </c>
      <c r="AO54" s="2" t="n">
        <f aca="false">[4]Curves!$K60</f>
        <v>0.335</v>
      </c>
      <c r="AP54" s="2" t="n">
        <f aca="false">[4]Curves!$G60</f>
        <v>0.37</v>
      </c>
    </row>
    <row r="55" customFormat="false" ht="12.75" hidden="false" customHeight="false" outlineLevel="0" collapsed="false">
      <c r="A55" s="1" t="n">
        <f aca="false">[5]Tregion!$A55</f>
        <v>37712</v>
      </c>
      <c r="B55" s="355" t="n">
        <f aca="false">[5]Tregion!$G55</f>
        <v>21.333</v>
      </c>
      <c r="C55" s="356" t="n">
        <f aca="false">[6]Tregion!$G55</f>
        <v>23.233</v>
      </c>
      <c r="D55" s="355" t="n">
        <f aca="false">[7]Tregion!$G55</f>
        <v>21.667</v>
      </c>
      <c r="E55" s="356" t="n">
        <f aca="false">[8]Tregion!$G55</f>
        <v>23.083</v>
      </c>
      <c r="F55" s="355" t="n">
        <f aca="false">[9]Tregion!$G55</f>
        <v>24.15</v>
      </c>
      <c r="G55" s="356" t="n">
        <f aca="false">[10]Tbasis!$E54</f>
        <v>22.333</v>
      </c>
      <c r="H55" s="355"/>
      <c r="I55" s="356" t="n">
        <f aca="false">[11]Tregion!$G55</f>
        <v>12.717</v>
      </c>
      <c r="J55" s="355"/>
      <c r="K55" s="356"/>
      <c r="L55" s="355"/>
      <c r="M55" s="356"/>
      <c r="N55" s="355"/>
      <c r="O55" s="356"/>
      <c r="Q55" s="355"/>
      <c r="R55" s="356" t="n">
        <f aca="false">[12]Tregion!$G55</f>
        <v>27.2157063240862</v>
      </c>
      <c r="S55" s="357"/>
      <c r="T55" s="356"/>
      <c r="U55" s="358"/>
      <c r="V55" s="359"/>
      <c r="W55" s="358"/>
      <c r="X55" s="356"/>
      <c r="Y55" s="357"/>
      <c r="Z55" s="360"/>
      <c r="AB55" s="357"/>
      <c r="AC55" s="356"/>
      <c r="AD55" s="357"/>
      <c r="AE55" s="356"/>
      <c r="AF55" s="357"/>
      <c r="AG55" s="356"/>
      <c r="AI55" s="369"/>
      <c r="AJ55" s="370"/>
      <c r="AK55" s="1" t="n">
        <f aca="false">[4]Curves!$A61</f>
        <v>38534</v>
      </c>
      <c r="AL55" s="2" t="n">
        <f aca="false">[4]Curves!$E61</f>
        <v>3.8395</v>
      </c>
      <c r="AM55" s="2" t="n">
        <f aca="false">[4]Curves!$J61</f>
        <v>0.045</v>
      </c>
      <c r="AN55" s="2" t="n">
        <f aca="false">AO55+0.1</f>
        <v>0.45</v>
      </c>
      <c r="AO55" s="2" t="n">
        <f aca="false">[4]Curves!$K61</f>
        <v>0.35</v>
      </c>
      <c r="AP55" s="2" t="n">
        <f aca="false">[4]Curves!$G61</f>
        <v>0.41</v>
      </c>
    </row>
    <row r="56" customFormat="false" ht="12.75" hidden="false" customHeight="false" outlineLevel="0" collapsed="false">
      <c r="A56" s="1" t="n">
        <f aca="false">[5]Tregion!$A56</f>
        <v>37742</v>
      </c>
      <c r="B56" s="355" t="n">
        <f aca="false">[5]Tregion!$G56</f>
        <v>21.141</v>
      </c>
      <c r="C56" s="356" t="n">
        <f aca="false">[6]Tregion!$G56</f>
        <v>15.044</v>
      </c>
      <c r="D56" s="355" t="n">
        <f aca="false">[7]Tregion!$G56</f>
        <v>11.863</v>
      </c>
      <c r="E56" s="356" t="n">
        <f aca="false">[8]Tregion!$G56</f>
        <v>24.266</v>
      </c>
      <c r="F56" s="355" t="n">
        <f aca="false">[9]Tregion!$G56</f>
        <v>23.903</v>
      </c>
      <c r="G56" s="356" t="n">
        <f aca="false">[10]Tbasis!$E55</f>
        <v>22.141</v>
      </c>
      <c r="H56" s="355"/>
      <c r="I56" s="356" t="n">
        <f aca="false">[11]Tregion!$G56</f>
        <v>13.581</v>
      </c>
      <c r="J56" s="355"/>
      <c r="K56" s="356"/>
      <c r="L56" s="355"/>
      <c r="M56" s="356"/>
      <c r="N56" s="355"/>
      <c r="O56" s="356"/>
      <c r="Q56" s="355"/>
      <c r="R56" s="356" t="n">
        <f aca="false">[12]Tregion!$G56</f>
        <v>27.3140445810695</v>
      </c>
      <c r="S56" s="357"/>
      <c r="T56" s="356"/>
      <c r="U56" s="358"/>
      <c r="V56" s="359"/>
      <c r="W56" s="358"/>
      <c r="X56" s="356"/>
      <c r="Y56" s="357"/>
      <c r="Z56" s="360"/>
      <c r="AB56" s="357"/>
      <c r="AC56" s="356"/>
      <c r="AD56" s="357"/>
      <c r="AE56" s="356"/>
      <c r="AF56" s="357"/>
      <c r="AG56" s="356"/>
      <c r="AI56" s="369"/>
      <c r="AJ56" s="370"/>
      <c r="AK56" s="1" t="n">
        <f aca="false">[4]Curves!$A62</f>
        <v>38565</v>
      </c>
      <c r="AL56" s="2" t="n">
        <f aca="false">[4]Curves!$E62</f>
        <v>3.7245</v>
      </c>
      <c r="AM56" s="2" t="n">
        <f aca="false">[4]Curves!$J62</f>
        <v>0.13</v>
      </c>
      <c r="AN56" s="2" t="n">
        <f aca="false">AO56+0.1</f>
        <v>0.45</v>
      </c>
      <c r="AO56" s="2" t="n">
        <f aca="false">[4]Curves!$K62</f>
        <v>0.35</v>
      </c>
      <c r="AP56" s="2" t="n">
        <f aca="false">[4]Curves!$G62</f>
        <v>0.41</v>
      </c>
    </row>
    <row r="57" customFormat="false" ht="12.75" hidden="false" customHeight="false" outlineLevel="0" collapsed="false">
      <c r="A57" s="1" t="n">
        <f aca="false">[5]Tregion!$A57</f>
        <v>37773</v>
      </c>
      <c r="B57" s="355" t="n">
        <f aca="false">[5]Tregion!$G57</f>
        <v>21.979</v>
      </c>
      <c r="C57" s="356" t="n">
        <f aca="false">[6]Tregion!$G57</f>
        <v>18</v>
      </c>
      <c r="D57" s="355" t="n">
        <f aca="false">[7]Tregion!$G57</f>
        <v>14.146</v>
      </c>
      <c r="E57" s="356" t="n">
        <f aca="false">[8]Tregion!$G57</f>
        <v>25.792</v>
      </c>
      <c r="F57" s="355" t="n">
        <f aca="false">[9]Tregion!$G57</f>
        <v>24.75</v>
      </c>
      <c r="G57" s="356" t="n">
        <f aca="false">[10]Tbasis!$E56</f>
        <v>24.229</v>
      </c>
      <c r="H57" s="355"/>
      <c r="I57" s="356" t="n">
        <f aca="false">[11]Tregion!$G57</f>
        <v>15.208</v>
      </c>
      <c r="J57" s="355"/>
      <c r="K57" s="356"/>
      <c r="L57" s="355"/>
      <c r="M57" s="356"/>
      <c r="N57" s="355"/>
      <c r="O57" s="356"/>
      <c r="Q57" s="355"/>
      <c r="R57" s="356" t="n">
        <f aca="false">[12]Tregion!$G57</f>
        <v>27.6053832762484</v>
      </c>
      <c r="S57" s="357"/>
      <c r="T57" s="356"/>
      <c r="U57" s="358"/>
      <c r="V57" s="359"/>
      <c r="W57" s="358"/>
      <c r="X57" s="356"/>
      <c r="Y57" s="357"/>
      <c r="Z57" s="360"/>
      <c r="AB57" s="357"/>
      <c r="AC57" s="356"/>
      <c r="AD57" s="357"/>
      <c r="AE57" s="356"/>
      <c r="AF57" s="357"/>
      <c r="AG57" s="356"/>
      <c r="AI57" s="369"/>
      <c r="AJ57" s="370"/>
      <c r="AK57" s="1" t="n">
        <f aca="false">[4]Curves!$A63</f>
        <v>38596</v>
      </c>
      <c r="AL57" s="2" t="n">
        <f aca="false">[4]Curves!$E63</f>
        <v>3.5775</v>
      </c>
      <c r="AM57" s="2" t="n">
        <f aca="false">[4]Curves!$J63</f>
        <v>0.13</v>
      </c>
      <c r="AN57" s="2" t="n">
        <f aca="false">AO57+0.1</f>
        <v>0.415</v>
      </c>
      <c r="AO57" s="2" t="n">
        <f aca="false">[4]Curves!$K63</f>
        <v>0.315</v>
      </c>
      <c r="AP57" s="2" t="n">
        <f aca="false">[4]Curves!$G63</f>
        <v>0.36</v>
      </c>
    </row>
    <row r="58" customFormat="false" ht="12.75" hidden="false" customHeight="false" outlineLevel="0" collapsed="false">
      <c r="A58" s="1" t="n">
        <f aca="false">[5]Tregion!$A58</f>
        <v>37803</v>
      </c>
      <c r="B58" s="355" t="n">
        <f aca="false">[5]Tregion!$G58</f>
        <v>26.464</v>
      </c>
      <c r="C58" s="356" t="n">
        <f aca="false">[6]Tregion!$G58</f>
        <v>36.806</v>
      </c>
      <c r="D58" s="355" t="n">
        <f aca="false">[7]Tregion!$G58</f>
        <v>35.581</v>
      </c>
      <c r="E58" s="356" t="n">
        <f aca="false">[8]Tregion!$G58</f>
        <v>26.048</v>
      </c>
      <c r="F58" s="355" t="n">
        <f aca="false">[9]Tregion!$G58</f>
        <v>27.363</v>
      </c>
      <c r="G58" s="356" t="n">
        <f aca="false">[10]Tbasis!$E57</f>
        <v>29.464</v>
      </c>
      <c r="H58" s="355"/>
      <c r="I58" s="356" t="n">
        <f aca="false">[11]Tregion!$G58</f>
        <v>15.423</v>
      </c>
      <c r="J58" s="355"/>
      <c r="K58" s="356"/>
      <c r="L58" s="355"/>
      <c r="M58" s="356"/>
      <c r="N58" s="355"/>
      <c r="O58" s="356"/>
      <c r="Q58" s="355"/>
      <c r="R58" s="356" t="n">
        <f aca="false">[12]Tregion!$G58</f>
        <v>27.8573365263697</v>
      </c>
      <c r="S58" s="357"/>
      <c r="T58" s="356"/>
      <c r="U58" s="358"/>
      <c r="V58" s="359"/>
      <c r="W58" s="358"/>
      <c r="X58" s="356"/>
      <c r="Y58" s="357"/>
      <c r="Z58" s="360"/>
      <c r="AB58" s="357"/>
      <c r="AC58" s="356"/>
      <c r="AD58" s="357"/>
      <c r="AE58" s="356"/>
      <c r="AF58" s="357"/>
      <c r="AG58" s="356"/>
      <c r="AI58" s="369"/>
      <c r="AJ58" s="370"/>
      <c r="AK58" s="1" t="n">
        <f aca="false">[4]Curves!$A64</f>
        <v>38626</v>
      </c>
      <c r="AL58" s="2" t="n">
        <f aca="false">[4]Curves!$E64</f>
        <v>3.4125</v>
      </c>
      <c r="AM58" s="2" t="n">
        <f aca="false">[4]Curves!$J64</f>
        <v>0.13</v>
      </c>
      <c r="AN58" s="2" t="n">
        <f aca="false">AO58+0.1</f>
        <v>0.46</v>
      </c>
      <c r="AO58" s="2" t="n">
        <f aca="false">[4]Curves!$K64</f>
        <v>0.36</v>
      </c>
      <c r="AP58" s="2" t="n">
        <f aca="false">[4]Curves!$G64</f>
        <v>0.4</v>
      </c>
    </row>
    <row r="59" customFormat="false" ht="12.75" hidden="false" customHeight="false" outlineLevel="0" collapsed="false">
      <c r="A59" s="1" t="n">
        <f aca="false">[5]Tregion!$A59</f>
        <v>37834</v>
      </c>
      <c r="B59" s="355" t="n">
        <f aca="false">[5]Tregion!$G59</f>
        <v>30.181</v>
      </c>
      <c r="C59" s="356" t="n">
        <f aca="false">[6]Tregion!$G59</f>
        <v>39.081</v>
      </c>
      <c r="D59" s="355" t="n">
        <f aca="false">[7]Tregion!$G59</f>
        <v>37.613</v>
      </c>
      <c r="E59" s="356" t="n">
        <f aca="false">[8]Tregion!$G59</f>
        <v>26.516</v>
      </c>
      <c r="F59" s="355" t="n">
        <f aca="false">[9]Tregion!$G59</f>
        <v>31.141</v>
      </c>
      <c r="G59" s="356" t="n">
        <f aca="false">[10]Tbasis!$E58</f>
        <v>34.181</v>
      </c>
      <c r="H59" s="355"/>
      <c r="I59" s="356" t="n">
        <f aca="false">[11]Tregion!$G59</f>
        <v>15.952</v>
      </c>
      <c r="J59" s="355"/>
      <c r="K59" s="356"/>
      <c r="L59" s="355"/>
      <c r="M59" s="356"/>
      <c r="N59" s="355"/>
      <c r="O59" s="356"/>
      <c r="Q59" s="355"/>
      <c r="R59" s="356" t="n">
        <f aca="false">[12]Tregion!$G59</f>
        <v>28.1375856656677</v>
      </c>
      <c r="S59" s="357"/>
      <c r="T59" s="356"/>
      <c r="U59" s="358"/>
      <c r="V59" s="359"/>
      <c r="W59" s="358"/>
      <c r="X59" s="356"/>
      <c r="Y59" s="357"/>
      <c r="Z59" s="360"/>
      <c r="AB59" s="357"/>
      <c r="AC59" s="356"/>
      <c r="AD59" s="357"/>
      <c r="AE59" s="356"/>
      <c r="AF59" s="357"/>
      <c r="AG59" s="356"/>
      <c r="AI59" s="369"/>
      <c r="AJ59" s="370"/>
      <c r="AK59" s="1" t="n">
        <f aca="false">[4]Curves!$A65</f>
        <v>38657</v>
      </c>
      <c r="AL59" s="2" t="n">
        <f aca="false">[4]Curves!$E65</f>
        <v>3.4075</v>
      </c>
      <c r="AM59" s="2" t="n">
        <f aca="false">[4]Curves!$J65</f>
        <v>0.13</v>
      </c>
      <c r="AN59" s="2" t="n">
        <f aca="false">AO59+0.1</f>
        <v>0.56</v>
      </c>
      <c r="AO59" s="2" t="n">
        <f aca="false">[4]Curves!$K65</f>
        <v>0.46</v>
      </c>
      <c r="AP59" s="2" t="n">
        <f aca="false">[4]Curves!$G65</f>
        <v>0.73</v>
      </c>
    </row>
    <row r="60" customFormat="false" ht="12.75" hidden="false" customHeight="false" outlineLevel="0" collapsed="false">
      <c r="A60" s="1" t="n">
        <f aca="false">[5]Tregion!$A60</f>
        <v>37865</v>
      </c>
      <c r="B60" s="355" t="n">
        <f aca="false">[5]Tregion!$G60</f>
        <v>28.521</v>
      </c>
      <c r="C60" s="356" t="n">
        <f aca="false">[6]Tregion!$G60</f>
        <v>33.417</v>
      </c>
      <c r="D60" s="355" t="n">
        <f aca="false">[7]Tregion!$G60</f>
        <v>31.958</v>
      </c>
      <c r="E60" s="356" t="n">
        <f aca="false">[8]Tregion!$G60</f>
        <v>26.292</v>
      </c>
      <c r="F60" s="355" t="n">
        <f aca="false">[9]Tregion!$G60</f>
        <v>29.604</v>
      </c>
      <c r="G60" s="356" t="n">
        <f aca="false">[10]Tbasis!$E59</f>
        <v>31.521</v>
      </c>
      <c r="H60" s="355"/>
      <c r="I60" s="356" t="n">
        <f aca="false">[11]Tregion!$G60</f>
        <v>14.292</v>
      </c>
      <c r="J60" s="355"/>
      <c r="K60" s="356"/>
      <c r="L60" s="355"/>
      <c r="M60" s="356"/>
      <c r="N60" s="355"/>
      <c r="O60" s="356"/>
      <c r="Q60" s="355"/>
      <c r="R60" s="356" t="n">
        <f aca="false">[12]Tregion!$G60</f>
        <v>28.1753021315883</v>
      </c>
      <c r="S60" s="357"/>
      <c r="T60" s="356"/>
      <c r="U60" s="358"/>
      <c r="V60" s="359"/>
      <c r="W60" s="358"/>
      <c r="X60" s="356"/>
      <c r="Y60" s="357"/>
      <c r="Z60" s="360"/>
      <c r="AB60" s="357"/>
      <c r="AC60" s="356"/>
      <c r="AD60" s="357"/>
      <c r="AE60" s="356"/>
      <c r="AF60" s="357"/>
      <c r="AG60" s="356"/>
      <c r="AI60" s="369"/>
      <c r="AJ60" s="370"/>
      <c r="AK60" s="1" t="n">
        <f aca="false">[4]Curves!$A66</f>
        <v>38687</v>
      </c>
      <c r="AL60" s="2" t="n">
        <f aca="false">[4]Curves!$E66</f>
        <v>3.4455</v>
      </c>
      <c r="AM60" s="2" t="n">
        <f aca="false">[4]Curves!$J66</f>
        <v>0.13</v>
      </c>
      <c r="AN60" s="2" t="n">
        <f aca="false">AO60</f>
        <v>0.77</v>
      </c>
      <c r="AO60" s="2" t="n">
        <f aca="false">[4]Curves!$K66</f>
        <v>0.77</v>
      </c>
      <c r="AP60" s="2" t="n">
        <f aca="false">[4]Curves!$G66</f>
        <v>0.98</v>
      </c>
    </row>
    <row r="61" customFormat="false" ht="12.75" hidden="false" customHeight="false" outlineLevel="0" collapsed="false">
      <c r="A61" s="1" t="n">
        <f aca="false">[5]Tregion!$A61</f>
        <v>37895</v>
      </c>
      <c r="B61" s="355" t="n">
        <f aca="false">[5]Tregion!$G61</f>
        <v>24.653</v>
      </c>
      <c r="C61" s="356" t="n">
        <f aca="false">[6]Tregion!$G61</f>
        <v>29.298</v>
      </c>
      <c r="D61" s="355" t="n">
        <f aca="false">[7]Tregion!$G61</f>
        <v>27.048</v>
      </c>
      <c r="E61" s="356" t="n">
        <f aca="false">[8]Tregion!$G61</f>
        <v>25.96</v>
      </c>
      <c r="F61" s="355" t="n">
        <f aca="false">[9]Tregion!$G61</f>
        <v>26.927</v>
      </c>
      <c r="G61" s="356" t="n">
        <f aca="false">[10]Tbasis!$E60</f>
        <v>25.783</v>
      </c>
      <c r="H61" s="355"/>
      <c r="I61" s="356" t="n">
        <f aca="false">[11]Tregion!$G61</f>
        <v>14.395</v>
      </c>
      <c r="J61" s="355"/>
      <c r="K61" s="356"/>
      <c r="L61" s="355"/>
      <c r="M61" s="356"/>
      <c r="N61" s="355"/>
      <c r="O61" s="356"/>
      <c r="Q61" s="355"/>
      <c r="R61" s="356" t="n">
        <f aca="false">[12]Tregion!$G61</f>
        <v>28.2903837456825</v>
      </c>
      <c r="S61" s="357"/>
      <c r="T61" s="356"/>
      <c r="U61" s="358"/>
      <c r="V61" s="359"/>
      <c r="W61" s="358"/>
      <c r="X61" s="356"/>
      <c r="Y61" s="357"/>
      <c r="Z61" s="360"/>
      <c r="AB61" s="357"/>
      <c r="AC61" s="356"/>
      <c r="AD61" s="357"/>
      <c r="AE61" s="356"/>
      <c r="AF61" s="357"/>
      <c r="AG61" s="356"/>
      <c r="AI61" s="369"/>
      <c r="AJ61" s="370"/>
      <c r="AK61" s="1" t="n">
        <f aca="false">[4]Curves!$A67</f>
        <v>38718</v>
      </c>
      <c r="AL61" s="2" t="n">
        <f aca="false">[4]Curves!$E67</f>
        <v>3.4905</v>
      </c>
      <c r="AM61" s="2" t="n">
        <f aca="false">[4]Curves!$J67</f>
        <v>0.045</v>
      </c>
      <c r="AN61" s="2" t="n">
        <f aca="false">AO61</f>
        <v>1.04</v>
      </c>
      <c r="AO61" s="2" t="n">
        <f aca="false">[4]Curves!$K67</f>
        <v>1.04</v>
      </c>
      <c r="AP61" s="2" t="n">
        <f aca="false">[4]Curves!$G67</f>
        <v>1.6</v>
      </c>
    </row>
    <row r="62" customFormat="false" ht="12.75" hidden="false" customHeight="false" outlineLevel="0" collapsed="false">
      <c r="A62" s="1" t="n">
        <f aca="false">[5]Tregion!$A62</f>
        <v>37926</v>
      </c>
      <c r="B62" s="355" t="n">
        <f aca="false">[5]Tregion!$G62</f>
        <v>20.575</v>
      </c>
      <c r="C62" s="356" t="n">
        <f aca="false">[6]Tregion!$G62</f>
        <v>27.025</v>
      </c>
      <c r="D62" s="355" t="n">
        <f aca="false">[7]Tregion!$G62</f>
        <v>24.5</v>
      </c>
      <c r="E62" s="356" t="n">
        <f aca="false">[8]Tregion!$G62</f>
        <v>26.35</v>
      </c>
      <c r="F62" s="355" t="n">
        <f aca="false">[9]Tregion!$G62</f>
        <v>23.175</v>
      </c>
      <c r="G62" s="356" t="n">
        <f aca="false">[10]Tbasis!$E61</f>
        <v>21.455</v>
      </c>
      <c r="H62" s="355"/>
      <c r="I62" s="356" t="n">
        <f aca="false">[11]Tregion!$G62</f>
        <v>14.4</v>
      </c>
      <c r="J62" s="355"/>
      <c r="K62" s="356"/>
      <c r="L62" s="355"/>
      <c r="M62" s="356"/>
      <c r="N62" s="355"/>
      <c r="O62" s="356"/>
      <c r="Q62" s="355"/>
      <c r="R62" s="356" t="n">
        <f aca="false">[12]Tregion!$G62</f>
        <v>30.4264613919588</v>
      </c>
      <c r="S62" s="357"/>
      <c r="T62" s="356"/>
      <c r="U62" s="358"/>
      <c r="V62" s="359"/>
      <c r="W62" s="358"/>
      <c r="X62" s="356"/>
      <c r="Y62" s="357"/>
      <c r="Z62" s="360"/>
      <c r="AB62" s="357"/>
      <c r="AC62" s="356"/>
      <c r="AD62" s="357"/>
      <c r="AE62" s="356"/>
      <c r="AF62" s="357"/>
      <c r="AG62" s="356"/>
      <c r="AI62" s="369"/>
      <c r="AJ62" s="370"/>
      <c r="AK62" s="1" t="n">
        <f aca="false">[4]Curves!$A68</f>
        <v>38749</v>
      </c>
      <c r="AL62" s="2" t="n">
        <f aca="false">[4]Curves!$E68</f>
        <v>3.5285</v>
      </c>
      <c r="AM62" s="2" t="n">
        <f aca="false">[4]Curves!$J68</f>
        <v>0.045</v>
      </c>
      <c r="AN62" s="2" t="n">
        <f aca="false">AO62</f>
        <v>1.04</v>
      </c>
      <c r="AO62" s="2" t="n">
        <f aca="false">[4]Curves!$K68</f>
        <v>1.04</v>
      </c>
      <c r="AP62" s="2" t="n">
        <f aca="false">[4]Curves!$G68</f>
        <v>1.6</v>
      </c>
    </row>
    <row r="63" customFormat="false" ht="12.75" hidden="false" customHeight="false" outlineLevel="0" collapsed="false">
      <c r="A63" s="1" t="n">
        <f aca="false">[5]Tregion!$A63</f>
        <v>37956</v>
      </c>
      <c r="B63" s="355" t="n">
        <f aca="false">[5]Tregion!$G63</f>
        <v>21.56</v>
      </c>
      <c r="C63" s="356" t="n">
        <f aca="false">[6]Tregion!$G63</f>
        <v>32.98</v>
      </c>
      <c r="D63" s="355" t="n">
        <f aca="false">[7]Tregion!$G63</f>
        <v>30.605</v>
      </c>
      <c r="E63" s="356" t="n">
        <f aca="false">[8]Tregion!$G63</f>
        <v>26.964</v>
      </c>
      <c r="F63" s="355" t="n">
        <f aca="false">[9]Tregion!$G63</f>
        <v>24.621</v>
      </c>
      <c r="G63" s="356" t="n">
        <f aca="false">[10]Tbasis!$E62</f>
        <v>22.31</v>
      </c>
      <c r="H63" s="355"/>
      <c r="I63" s="356" t="n">
        <f aca="false">[11]Tregion!$G63</f>
        <v>15.137</v>
      </c>
      <c r="J63" s="355"/>
      <c r="K63" s="356"/>
      <c r="L63" s="355"/>
      <c r="M63" s="356"/>
      <c r="N63" s="355"/>
      <c r="O63" s="356"/>
      <c r="Q63" s="355"/>
      <c r="R63" s="356" t="n">
        <f aca="false">[12]Tregion!$G63</f>
        <v>31.9413890647293</v>
      </c>
      <c r="S63" s="357"/>
      <c r="T63" s="356"/>
      <c r="U63" s="358"/>
      <c r="V63" s="359"/>
      <c r="W63" s="358"/>
      <c r="X63" s="356"/>
      <c r="Y63" s="357"/>
      <c r="Z63" s="360"/>
      <c r="AB63" s="357"/>
      <c r="AC63" s="356"/>
      <c r="AD63" s="357"/>
      <c r="AE63" s="356"/>
      <c r="AF63" s="357"/>
      <c r="AG63" s="356"/>
      <c r="AI63" s="369"/>
      <c r="AJ63" s="370"/>
      <c r="AK63" s="1" t="n">
        <f aca="false">[4]Curves!$A69</f>
        <v>38777</v>
      </c>
      <c r="AL63" s="2" t="n">
        <f aca="false">[4]Curves!$E69</f>
        <v>3.5225</v>
      </c>
      <c r="AM63" s="2" t="n">
        <f aca="false">[4]Curves!$J69</f>
        <v>0.045</v>
      </c>
      <c r="AN63" s="2" t="n">
        <f aca="false">AO63</f>
        <v>0.54</v>
      </c>
      <c r="AO63" s="2" t="n">
        <f aca="false">[4]Curves!$K69</f>
        <v>0.54</v>
      </c>
      <c r="AP63" s="2" t="n">
        <f aca="false">[4]Curves!$G69</f>
        <v>0.72</v>
      </c>
    </row>
    <row r="64" customFormat="false" ht="12.75" hidden="false" customHeight="false" outlineLevel="0" collapsed="false">
      <c r="A64" s="1" t="n">
        <f aca="false">[5]Tregion!$A64</f>
        <v>37987</v>
      </c>
      <c r="B64" s="355" t="n">
        <f aca="false">[5]Tregion!$G64</f>
        <v>22.659</v>
      </c>
      <c r="C64" s="356" t="n">
        <f aca="false">[6]Tregion!$G64</f>
        <v>27.184</v>
      </c>
      <c r="D64" s="355" t="n">
        <f aca="false">[7]Tregion!$G64</f>
        <v>27.952</v>
      </c>
      <c r="E64" s="356" t="n">
        <f aca="false">[8]Tregion!$G64</f>
        <v>26.975</v>
      </c>
      <c r="F64" s="355" t="n">
        <f aca="false">[9]Tregion!$G64</f>
        <v>24.938</v>
      </c>
      <c r="G64" s="356" t="n">
        <f aca="false">[10]Tbasis!$E63</f>
        <v>23.759</v>
      </c>
      <c r="H64" s="355"/>
      <c r="I64" s="356" t="n">
        <f aca="false">[11]Tregion!$G64</f>
        <v>14.3</v>
      </c>
      <c r="J64" s="355"/>
      <c r="K64" s="356"/>
      <c r="L64" s="355"/>
      <c r="M64" s="356"/>
      <c r="N64" s="355"/>
      <c r="O64" s="356"/>
      <c r="Q64" s="355"/>
      <c r="R64" s="356" t="n">
        <f aca="false">[12]Tregion!$G64</f>
        <v>32.4690051586491</v>
      </c>
      <c r="S64" s="357"/>
      <c r="T64" s="356"/>
      <c r="U64" s="358"/>
      <c r="V64" s="359"/>
      <c r="W64" s="358"/>
      <c r="X64" s="356"/>
      <c r="Y64" s="357"/>
      <c r="Z64" s="360"/>
      <c r="AB64" s="357"/>
      <c r="AC64" s="356"/>
      <c r="AD64" s="357"/>
      <c r="AE64" s="356"/>
      <c r="AF64" s="357"/>
      <c r="AG64" s="356"/>
      <c r="AI64" s="369"/>
      <c r="AJ64" s="370"/>
      <c r="AK64" s="1" t="n">
        <f aca="false">[4]Curves!$A70</f>
        <v>38808</v>
      </c>
      <c r="AL64" s="2" t="n">
        <f aca="false">[4]Curves!$E70</f>
        <v>3.5225</v>
      </c>
      <c r="AM64" s="2" t="n">
        <f aca="false">[4]Curves!$J70</f>
        <v>0.045</v>
      </c>
      <c r="AN64" s="2" t="n">
        <f aca="false">AO64</f>
        <v>0.36</v>
      </c>
      <c r="AO64" s="2" t="n">
        <f aca="false">[4]Curves!$K70</f>
        <v>0.36</v>
      </c>
      <c r="AP64" s="2" t="n">
        <f aca="false">[4]Curves!$G70</f>
        <v>0.38</v>
      </c>
    </row>
    <row r="65" customFormat="false" ht="12.75" hidden="false" customHeight="false" outlineLevel="0" collapsed="false">
      <c r="A65" s="1" t="n">
        <f aca="false">[5]Tregion!$A65</f>
        <v>38018</v>
      </c>
      <c r="B65" s="355" t="n">
        <f aca="false">[5]Tregion!$G65</f>
        <v>22.694</v>
      </c>
      <c r="C65" s="356" t="n">
        <f aca="false">[6]Tregion!$G65</f>
        <v>26.418</v>
      </c>
      <c r="D65" s="355" t="n">
        <f aca="false">[7]Tregion!$G65</f>
        <v>27.201</v>
      </c>
      <c r="E65" s="356" t="n">
        <f aca="false">[8]Tregion!$G65</f>
        <v>24.918</v>
      </c>
      <c r="F65" s="355" t="n">
        <f aca="false">[9]Tregion!$G65</f>
        <v>25.182</v>
      </c>
      <c r="G65" s="356" t="n">
        <f aca="false">[10]Tbasis!$E64</f>
        <v>23.794</v>
      </c>
      <c r="H65" s="355"/>
      <c r="I65" s="356" t="n">
        <f aca="false">[11]Tregion!$G65</f>
        <v>14.077</v>
      </c>
      <c r="J65" s="355"/>
      <c r="K65" s="356"/>
      <c r="L65" s="355"/>
      <c r="M65" s="356"/>
      <c r="N65" s="355"/>
      <c r="O65" s="356"/>
      <c r="Q65" s="355"/>
      <c r="R65" s="356" t="n">
        <f aca="false">[12]Tregion!$G65</f>
        <v>31.352308016538</v>
      </c>
      <c r="S65" s="357"/>
      <c r="T65" s="356"/>
      <c r="U65" s="358"/>
      <c r="V65" s="359"/>
      <c r="W65" s="358"/>
      <c r="X65" s="356"/>
      <c r="Y65" s="357"/>
      <c r="Z65" s="360"/>
      <c r="AB65" s="357"/>
      <c r="AC65" s="356"/>
      <c r="AD65" s="357"/>
      <c r="AE65" s="356"/>
      <c r="AF65" s="357"/>
      <c r="AG65" s="356"/>
      <c r="AI65" s="369"/>
      <c r="AJ65" s="370"/>
      <c r="AK65" s="1" t="n">
        <f aca="false">[4]Curves!$A71</f>
        <v>38838</v>
      </c>
      <c r="AL65" s="2" t="n">
        <f aca="false">[4]Curves!$E71</f>
        <v>3.6925</v>
      </c>
      <c r="AM65" s="2" t="n">
        <f aca="false">[4]Curves!$J71</f>
        <v>0.045</v>
      </c>
      <c r="AN65" s="2" t="n">
        <f aca="false">AO65</f>
        <v>0.325</v>
      </c>
      <c r="AO65" s="2" t="n">
        <f aca="false">[4]Curves!$K71</f>
        <v>0.325</v>
      </c>
      <c r="AP65" s="2" t="n">
        <f aca="false">[4]Curves!$G71</f>
        <v>0.33</v>
      </c>
    </row>
    <row r="66" customFormat="false" ht="12.75" hidden="false" customHeight="false" outlineLevel="0" collapsed="false">
      <c r="A66" s="1" t="n">
        <f aca="false">[5]Tregion!$A66</f>
        <v>38047</v>
      </c>
      <c r="B66" s="355" t="n">
        <f aca="false">[5]Tregion!$G66</f>
        <v>22.447</v>
      </c>
      <c r="C66" s="356" t="n">
        <f aca="false">[6]Tregion!$G66</f>
        <v>26.05</v>
      </c>
      <c r="D66" s="355" t="n">
        <f aca="false">[7]Tregion!$G66</f>
        <v>25.278</v>
      </c>
      <c r="E66" s="356" t="n">
        <f aca="false">[8]Tregion!$G66</f>
        <v>24.542</v>
      </c>
      <c r="F66" s="355" t="n">
        <f aca="false">[9]Tregion!$G66</f>
        <v>25.172</v>
      </c>
      <c r="G66" s="356" t="n">
        <f aca="false">[10]Tbasis!$E65</f>
        <v>23.547</v>
      </c>
      <c r="H66" s="355"/>
      <c r="I66" s="356" t="n">
        <f aca="false">[11]Tregion!$G66</f>
        <v>14.019</v>
      </c>
      <c r="J66" s="355"/>
      <c r="K66" s="356"/>
      <c r="L66" s="355"/>
      <c r="M66" s="356"/>
      <c r="N66" s="355"/>
      <c r="O66" s="356"/>
      <c r="Q66" s="355"/>
      <c r="R66" s="356" t="n">
        <f aca="false">[12]Tregion!$G66</f>
        <v>29.9261846413701</v>
      </c>
      <c r="S66" s="357"/>
      <c r="T66" s="356"/>
      <c r="U66" s="358"/>
      <c r="V66" s="359"/>
      <c r="W66" s="358"/>
      <c r="X66" s="356"/>
      <c r="Y66" s="357"/>
      <c r="Z66" s="360"/>
      <c r="AB66" s="357"/>
      <c r="AC66" s="356"/>
      <c r="AD66" s="357"/>
      <c r="AE66" s="356"/>
      <c r="AF66" s="357"/>
      <c r="AG66" s="356"/>
      <c r="AI66" s="369"/>
      <c r="AJ66" s="370"/>
      <c r="AK66" s="1" t="n">
        <f aca="false">[4]Curves!$A72</f>
        <v>38869</v>
      </c>
      <c r="AL66" s="2" t="n">
        <f aca="false">[4]Curves!$E72</f>
        <v>3.8445</v>
      </c>
      <c r="AM66" s="2" t="n">
        <f aca="false">[4]Curves!$J72</f>
        <v>0.045</v>
      </c>
      <c r="AN66" s="2" t="n">
        <f aca="false">AO66</f>
        <v>0.335</v>
      </c>
      <c r="AO66" s="2" t="n">
        <f aca="false">[4]Curves!$K72</f>
        <v>0.335</v>
      </c>
      <c r="AP66" s="2" t="n">
        <f aca="false">[4]Curves!$G72</f>
        <v>0.37</v>
      </c>
    </row>
    <row r="67" customFormat="false" ht="12.75" hidden="false" customHeight="false" outlineLevel="0" collapsed="false">
      <c r="A67" s="1" t="n">
        <f aca="false">[5]Tregion!$A67</f>
        <v>38078</v>
      </c>
      <c r="B67" s="355" t="n">
        <f aca="false">[5]Tregion!$G67</f>
        <v>21.983</v>
      </c>
      <c r="C67" s="356" t="n">
        <f aca="false">[6]Tregion!$G67</f>
        <v>23.963</v>
      </c>
      <c r="D67" s="355" t="n">
        <f aca="false">[7]Tregion!$G67</f>
        <v>22.455</v>
      </c>
      <c r="E67" s="356" t="n">
        <f aca="false">[8]Tregion!$G67</f>
        <v>23.807</v>
      </c>
      <c r="F67" s="355" t="n">
        <f aca="false">[9]Tregion!$G67</f>
        <v>24.716</v>
      </c>
      <c r="G67" s="356" t="n">
        <f aca="false">[10]Tbasis!$E66</f>
        <v>23.083</v>
      </c>
      <c r="H67" s="355"/>
      <c r="I67" s="356" t="n">
        <f aca="false">[11]Tregion!$G67</f>
        <v>13.834</v>
      </c>
      <c r="J67" s="355"/>
      <c r="K67" s="356"/>
      <c r="L67" s="355"/>
      <c r="M67" s="356"/>
      <c r="N67" s="355"/>
      <c r="O67" s="356"/>
      <c r="Q67" s="355"/>
      <c r="R67" s="356" t="n">
        <f aca="false">[12]Tregion!$G67</f>
        <v>27.9411988204736</v>
      </c>
      <c r="S67" s="357"/>
      <c r="T67" s="356"/>
      <c r="U67" s="358"/>
      <c r="V67" s="359"/>
      <c r="W67" s="358"/>
      <c r="X67" s="356"/>
      <c r="Y67" s="357"/>
      <c r="Z67" s="360"/>
      <c r="AB67" s="357"/>
      <c r="AC67" s="356"/>
      <c r="AD67" s="357"/>
      <c r="AE67" s="356"/>
      <c r="AF67" s="357"/>
      <c r="AG67" s="356"/>
      <c r="AI67" s="369"/>
      <c r="AJ67" s="370"/>
      <c r="AK67" s="1" t="n">
        <f aca="false">[4]Curves!$A73</f>
        <v>38899</v>
      </c>
      <c r="AL67" s="2" t="n">
        <f aca="false">[4]Curves!$E73</f>
        <v>3.9345</v>
      </c>
      <c r="AM67" s="2" t="n">
        <f aca="false">[4]Curves!$J73</f>
        <v>0.045</v>
      </c>
      <c r="AN67" s="2" t="n">
        <f aca="false">AO67+0.1</f>
        <v>0.45</v>
      </c>
      <c r="AO67" s="2" t="n">
        <f aca="false">[4]Curves!$K73</f>
        <v>0.35</v>
      </c>
      <c r="AP67" s="2" t="n">
        <f aca="false">[4]Curves!$G73</f>
        <v>0.41</v>
      </c>
    </row>
    <row r="68" customFormat="false" ht="12.75" hidden="false" customHeight="false" outlineLevel="0" collapsed="false">
      <c r="A68" s="1" t="n">
        <f aca="false">[5]Tregion!$A68</f>
        <v>38108</v>
      </c>
      <c r="B68" s="355" t="n">
        <f aca="false">[5]Tregion!$G68</f>
        <v>21.565</v>
      </c>
      <c r="C68" s="356" t="n">
        <f aca="false">[6]Tregion!$G68</f>
        <v>16.952</v>
      </c>
      <c r="D68" s="355" t="n">
        <f aca="false">[7]Tregion!$G68</f>
        <v>14.094</v>
      </c>
      <c r="E68" s="356" t="n">
        <f aca="false">[8]Tregion!$G68</f>
        <v>24.622</v>
      </c>
      <c r="F68" s="355" t="n">
        <f aca="false">[9]Tregion!$G68</f>
        <v>24.291</v>
      </c>
      <c r="G68" s="356" t="n">
        <f aca="false">[10]Tbasis!$E67</f>
        <v>22.665</v>
      </c>
      <c r="H68" s="355"/>
      <c r="I68" s="356" t="n">
        <f aca="false">[11]Tregion!$G68</f>
        <v>11.991</v>
      </c>
      <c r="J68" s="355"/>
      <c r="K68" s="356"/>
      <c r="L68" s="355"/>
      <c r="M68" s="356"/>
      <c r="N68" s="355"/>
      <c r="O68" s="356"/>
      <c r="Q68" s="355"/>
      <c r="R68" s="356" t="n">
        <f aca="false">[12]Tregion!$G68</f>
        <v>27.8921924724506</v>
      </c>
      <c r="S68" s="357"/>
      <c r="T68" s="356"/>
      <c r="U68" s="358"/>
      <c r="V68" s="359"/>
      <c r="W68" s="358"/>
      <c r="X68" s="356"/>
      <c r="Y68" s="357"/>
      <c r="Z68" s="360"/>
      <c r="AB68" s="357"/>
      <c r="AC68" s="356"/>
      <c r="AD68" s="357"/>
      <c r="AE68" s="356"/>
      <c r="AF68" s="357"/>
      <c r="AG68" s="356"/>
      <c r="AI68" s="369"/>
      <c r="AJ68" s="370"/>
      <c r="AK68" s="1" t="n">
        <f aca="false">[4]Curves!$A74</f>
        <v>38930</v>
      </c>
      <c r="AL68" s="2" t="n">
        <f aca="false">[4]Curves!$E74</f>
        <v>3.8195</v>
      </c>
      <c r="AM68" s="2" t="n">
        <f aca="false">[4]Curves!$J74</f>
        <v>0.13</v>
      </c>
      <c r="AN68" s="2" t="n">
        <f aca="false">AO68+0.1</f>
        <v>0.45</v>
      </c>
      <c r="AO68" s="2" t="n">
        <f aca="false">[4]Curves!$K74</f>
        <v>0.35</v>
      </c>
      <c r="AP68" s="2" t="n">
        <f aca="false">[4]Curves!$G74</f>
        <v>0.41</v>
      </c>
    </row>
    <row r="69" customFormat="false" ht="12.75" hidden="false" customHeight="false" outlineLevel="0" collapsed="false">
      <c r="A69" s="1" t="n">
        <f aca="false">[5]Tregion!$A69</f>
        <v>38139</v>
      </c>
      <c r="B69" s="355" t="n">
        <f aca="false">[5]Tregion!$G69</f>
        <v>22.795</v>
      </c>
      <c r="C69" s="356" t="n">
        <f aca="false">[6]Tregion!$G69</f>
        <v>20.007</v>
      </c>
      <c r="D69" s="355" t="n">
        <f aca="false">[7]Tregion!$G69</f>
        <v>16.672</v>
      </c>
      <c r="E69" s="356" t="n">
        <f aca="false">[8]Tregion!$G69</f>
        <v>26.187</v>
      </c>
      <c r="F69" s="355" t="n">
        <f aca="false">[9]Tregion!$G69</f>
        <v>25.431</v>
      </c>
      <c r="G69" s="356" t="n">
        <f aca="false">[10]Tbasis!$E68</f>
        <v>24.955</v>
      </c>
      <c r="H69" s="355"/>
      <c r="I69" s="356" t="n">
        <f aca="false">[11]Tregion!$G69</f>
        <v>13.167</v>
      </c>
      <c r="J69" s="355"/>
      <c r="K69" s="356"/>
      <c r="L69" s="355"/>
      <c r="M69" s="356"/>
      <c r="N69" s="355"/>
      <c r="O69" s="356"/>
      <c r="Q69" s="355"/>
      <c r="R69" s="356" t="n">
        <f aca="false">[12]Tregion!$G69</f>
        <v>28.2585985903389</v>
      </c>
      <c r="S69" s="357"/>
      <c r="T69" s="356"/>
      <c r="U69" s="358"/>
      <c r="V69" s="359"/>
      <c r="W69" s="358"/>
      <c r="X69" s="356"/>
      <c r="Y69" s="357"/>
      <c r="Z69" s="360"/>
      <c r="AB69" s="357"/>
      <c r="AC69" s="356"/>
      <c r="AD69" s="357"/>
      <c r="AE69" s="356"/>
      <c r="AF69" s="357"/>
      <c r="AG69" s="356"/>
      <c r="AI69" s="369"/>
      <c r="AJ69" s="370"/>
      <c r="AK69" s="1" t="n">
        <f aca="false">[4]Curves!$A75</f>
        <v>38961</v>
      </c>
      <c r="AL69" s="2" t="n">
        <f aca="false">[4]Curves!$E75</f>
        <v>3.6725</v>
      </c>
      <c r="AM69" s="2" t="n">
        <f aca="false">[4]Curves!$J75</f>
        <v>0.13</v>
      </c>
      <c r="AN69" s="2" t="n">
        <f aca="false">AO69+0.1</f>
        <v>0.415</v>
      </c>
      <c r="AO69" s="2" t="n">
        <f aca="false">[4]Curves!$K75</f>
        <v>0.315</v>
      </c>
      <c r="AP69" s="2" t="n">
        <f aca="false">[4]Curves!$G75</f>
        <v>0.36</v>
      </c>
    </row>
    <row r="70" customFormat="false" ht="12.75" hidden="false" customHeight="false" outlineLevel="0" collapsed="false">
      <c r="A70" s="1" t="n">
        <f aca="false">[5]Tregion!$A70</f>
        <v>38169</v>
      </c>
      <c r="B70" s="355" t="n">
        <f aca="false">[5]Tregion!$G70</f>
        <v>26.06</v>
      </c>
      <c r="C70" s="356" t="n">
        <f aca="false">[6]Tregion!$G70</f>
        <v>35.012</v>
      </c>
      <c r="D70" s="355" t="n">
        <f aca="false">[7]Tregion!$G70</f>
        <v>33.812</v>
      </c>
      <c r="E70" s="356" t="n">
        <f aca="false">[8]Tregion!$G70</f>
        <v>26.125</v>
      </c>
      <c r="F70" s="355" t="n">
        <f aca="false">[9]Tregion!$G70</f>
        <v>27.205</v>
      </c>
      <c r="G70" s="356" t="n">
        <f aca="false">[10]Tbasis!$E69</f>
        <v>28.86</v>
      </c>
      <c r="H70" s="355"/>
      <c r="I70" s="356" t="n">
        <f aca="false">[11]Tregion!$G70</f>
        <v>11.179</v>
      </c>
      <c r="J70" s="355"/>
      <c r="K70" s="356"/>
      <c r="L70" s="355"/>
      <c r="M70" s="356"/>
      <c r="N70" s="355"/>
      <c r="O70" s="356"/>
      <c r="Q70" s="355"/>
      <c r="R70" s="356" t="n">
        <f aca="false">[12]Tregion!$G70</f>
        <v>28.693866200815</v>
      </c>
      <c r="S70" s="357"/>
      <c r="T70" s="356"/>
      <c r="U70" s="358"/>
      <c r="V70" s="359"/>
      <c r="W70" s="358"/>
      <c r="X70" s="356"/>
      <c r="Y70" s="357"/>
      <c r="Z70" s="360"/>
      <c r="AB70" s="357"/>
      <c r="AC70" s="356"/>
      <c r="AD70" s="357"/>
      <c r="AE70" s="356"/>
      <c r="AF70" s="357"/>
      <c r="AG70" s="356"/>
      <c r="AI70" s="369"/>
      <c r="AJ70" s="370"/>
      <c r="AK70" s="1" t="n">
        <f aca="false">[4]Curves!$A76</f>
        <v>38991</v>
      </c>
      <c r="AL70" s="2" t="n">
        <f aca="false">[4]Curves!$E76</f>
        <v>3.5075</v>
      </c>
      <c r="AM70" s="2" t="n">
        <f aca="false">[4]Curves!$J76</f>
        <v>0.13</v>
      </c>
      <c r="AN70" s="2" t="n">
        <f aca="false">AO70+0.1</f>
        <v>0.46</v>
      </c>
      <c r="AO70" s="2" t="n">
        <f aca="false">[4]Curves!$K76</f>
        <v>0.36</v>
      </c>
      <c r="AP70" s="2" t="n">
        <f aca="false">[4]Curves!$G76</f>
        <v>0.4</v>
      </c>
    </row>
    <row r="71" customFormat="false" ht="12.75" hidden="false" customHeight="false" outlineLevel="0" collapsed="false">
      <c r="A71" s="1" t="n">
        <f aca="false">[5]Tregion!$A71</f>
        <v>38200</v>
      </c>
      <c r="B71" s="355" t="n">
        <f aca="false">[5]Tregion!$G71</f>
        <v>29.09</v>
      </c>
      <c r="C71" s="356" t="n">
        <f aca="false">[6]Tregion!$G71</f>
        <v>36.862</v>
      </c>
      <c r="D71" s="355" t="n">
        <f aca="false">[7]Tregion!$G71</f>
        <v>35.459</v>
      </c>
      <c r="E71" s="356" t="n">
        <f aca="false">[8]Tregion!$G71</f>
        <v>26.448</v>
      </c>
      <c r="F71" s="355" t="n">
        <f aca="false">[9]Tregion!$G71</f>
        <v>30.291</v>
      </c>
      <c r="G71" s="356" t="n">
        <f aca="false">[10]Tbasis!$E70</f>
        <v>32.74</v>
      </c>
      <c r="H71" s="355"/>
      <c r="I71" s="356" t="n">
        <f aca="false">[11]Tregion!$G71</f>
        <v>14.644</v>
      </c>
      <c r="J71" s="355"/>
      <c r="K71" s="356"/>
      <c r="L71" s="355"/>
      <c r="M71" s="356"/>
      <c r="N71" s="355"/>
      <c r="O71" s="356"/>
      <c r="Q71" s="355"/>
      <c r="R71" s="356" t="n">
        <f aca="false">[12]Tregion!$G71</f>
        <v>29.0629507447698</v>
      </c>
      <c r="S71" s="357"/>
      <c r="T71" s="356"/>
      <c r="U71" s="358"/>
      <c r="V71" s="359"/>
      <c r="W71" s="358"/>
      <c r="X71" s="356"/>
      <c r="Y71" s="357"/>
      <c r="Z71" s="360"/>
      <c r="AB71" s="357"/>
      <c r="AC71" s="356"/>
      <c r="AD71" s="357"/>
      <c r="AE71" s="356"/>
      <c r="AF71" s="357"/>
      <c r="AG71" s="356"/>
      <c r="AI71" s="369"/>
      <c r="AJ71" s="370"/>
      <c r="AK71" s="1" t="n">
        <f aca="false">[4]Curves!$A77</f>
        <v>39022</v>
      </c>
      <c r="AL71" s="2" t="n">
        <f aca="false">[4]Curves!$E77</f>
        <v>3.5025</v>
      </c>
      <c r="AM71" s="2" t="n">
        <f aca="false">[4]Curves!$J77</f>
        <v>0.13</v>
      </c>
      <c r="AN71" s="2" t="n">
        <f aca="false">AO71+0.1</f>
        <v>0.56</v>
      </c>
      <c r="AO71" s="2" t="n">
        <f aca="false">[4]Curves!$K77</f>
        <v>0.46</v>
      </c>
      <c r="AP71" s="2" t="n">
        <f aca="false">[4]Curves!$G77</f>
        <v>0.73</v>
      </c>
    </row>
    <row r="72" customFormat="false" ht="12.75" hidden="false" customHeight="false" outlineLevel="0" collapsed="false">
      <c r="A72" s="1" t="n">
        <f aca="false">[5]Tregion!$A72</f>
        <v>38231</v>
      </c>
      <c r="B72" s="355" t="n">
        <f aca="false">[5]Tregion!$G72</f>
        <v>27.799</v>
      </c>
      <c r="C72" s="356" t="n">
        <f aca="false">[6]Tregion!$G72</f>
        <v>32.327</v>
      </c>
      <c r="D72" s="355" t="n">
        <f aca="false">[7]Tregion!$G72</f>
        <v>30.928</v>
      </c>
      <c r="E72" s="356" t="n">
        <f aca="false">[8]Tregion!$G72</f>
        <v>26.299</v>
      </c>
      <c r="F72" s="355" t="n">
        <f aca="false">[9]Tregion!$G72</f>
        <v>29.103</v>
      </c>
      <c r="G72" s="356" t="n">
        <f aca="false">[10]Tbasis!$E71</f>
        <v>30.599</v>
      </c>
      <c r="H72" s="355"/>
      <c r="I72" s="356" t="n">
        <f aca="false">[11]Tregion!$G72</f>
        <v>14.886</v>
      </c>
      <c r="J72" s="355"/>
      <c r="K72" s="356"/>
      <c r="L72" s="355"/>
      <c r="M72" s="356"/>
      <c r="N72" s="355"/>
      <c r="O72" s="356"/>
      <c r="Q72" s="355"/>
      <c r="R72" s="356" t="n">
        <f aca="false">[12]Tregion!$G72</f>
        <v>29.0065500357499</v>
      </c>
      <c r="S72" s="357"/>
      <c r="T72" s="356"/>
      <c r="U72" s="358"/>
      <c r="V72" s="359"/>
      <c r="W72" s="358"/>
      <c r="X72" s="356"/>
      <c r="Y72" s="357"/>
      <c r="Z72" s="360"/>
      <c r="AB72" s="357"/>
      <c r="AC72" s="356"/>
      <c r="AD72" s="357"/>
      <c r="AE72" s="356"/>
      <c r="AF72" s="357"/>
      <c r="AG72" s="356"/>
      <c r="AI72" s="369"/>
      <c r="AJ72" s="370"/>
      <c r="AK72" s="1" t="n">
        <f aca="false">[4]Curves!$A78</f>
        <v>39052</v>
      </c>
      <c r="AL72" s="2" t="n">
        <f aca="false">[4]Curves!$E78</f>
        <v>3.5405</v>
      </c>
      <c r="AM72" s="2" t="n">
        <f aca="false">[4]Curves!$J78</f>
        <v>0.13</v>
      </c>
      <c r="AN72" s="2" t="n">
        <f aca="false">AO72</f>
        <v>0.77</v>
      </c>
      <c r="AO72" s="2" t="n">
        <f aca="false">[4]Curves!$K78</f>
        <v>0.77</v>
      </c>
      <c r="AP72" s="2" t="n">
        <f aca="false">[4]Curves!$G78</f>
        <v>0.98</v>
      </c>
    </row>
    <row r="73" customFormat="false" ht="12.75" hidden="false" customHeight="false" outlineLevel="0" collapsed="false">
      <c r="A73" s="1" t="n">
        <f aca="false">[5]Tregion!$A73</f>
        <v>38261</v>
      </c>
      <c r="B73" s="355" t="n">
        <f aca="false">[5]Tregion!$G73</f>
        <v>24.569</v>
      </c>
      <c r="C73" s="356" t="n">
        <f aca="false">[6]Tregion!$G73</f>
        <v>29.095</v>
      </c>
      <c r="D73" s="355" t="n">
        <f aca="false">[7]Tregion!$G73</f>
        <v>26.901</v>
      </c>
      <c r="E73" s="356" t="n">
        <f aca="false">[8]Tregion!$G73</f>
        <v>25.981</v>
      </c>
      <c r="F73" s="355" t="n">
        <f aca="false">[9]Tregion!$G73</f>
        <v>26.912</v>
      </c>
      <c r="G73" s="356" t="n">
        <f aca="false">[10]Tbasis!$E72</f>
        <v>25.769</v>
      </c>
      <c r="H73" s="355"/>
      <c r="I73" s="356" t="n">
        <f aca="false">[11]Tregion!$G73</f>
        <v>14.488</v>
      </c>
      <c r="J73" s="355"/>
      <c r="K73" s="356"/>
      <c r="L73" s="355"/>
      <c r="M73" s="356"/>
      <c r="N73" s="355"/>
      <c r="O73" s="356"/>
      <c r="Q73" s="355"/>
      <c r="R73" s="356" t="n">
        <f aca="false">[12]Tregion!$G73</f>
        <v>29.0095539684554</v>
      </c>
      <c r="S73" s="357"/>
      <c r="T73" s="356"/>
      <c r="U73" s="358"/>
      <c r="V73" s="359"/>
      <c r="W73" s="358"/>
      <c r="X73" s="356"/>
      <c r="Y73" s="357"/>
      <c r="Z73" s="360"/>
      <c r="AB73" s="357"/>
      <c r="AC73" s="356"/>
      <c r="AD73" s="357"/>
      <c r="AE73" s="356"/>
      <c r="AF73" s="357"/>
      <c r="AG73" s="356"/>
      <c r="AI73" s="369"/>
      <c r="AJ73" s="370"/>
      <c r="AK73" s="1" t="n">
        <f aca="false">[4]Curves!$A79</f>
        <v>39083</v>
      </c>
      <c r="AL73" s="2" t="n">
        <f aca="false">[4]Curves!$E79</f>
        <v>3.5855</v>
      </c>
      <c r="AM73" s="2" t="n">
        <f aca="false">[4]Curves!$J79</f>
        <v>0.045</v>
      </c>
      <c r="AN73" s="2" t="n">
        <f aca="false">AO73</f>
        <v>1.04</v>
      </c>
      <c r="AO73" s="2" t="n">
        <f aca="false">[4]Curves!$K79</f>
        <v>1.04</v>
      </c>
      <c r="AP73" s="2" t="n">
        <f aca="false">[4]Curves!$G79</f>
        <v>1.6</v>
      </c>
    </row>
    <row r="74" customFormat="false" ht="12.75" hidden="false" customHeight="false" outlineLevel="0" collapsed="false">
      <c r="A74" s="1" t="n">
        <f aca="false">[5]Tregion!$A74</f>
        <v>38292</v>
      </c>
      <c r="B74" s="355" t="n">
        <f aca="false">[5]Tregion!$G74</f>
        <v>21.556</v>
      </c>
      <c r="C74" s="356" t="n">
        <f aca="false">[6]Tregion!$G74</f>
        <v>27.245</v>
      </c>
      <c r="D74" s="355" t="n">
        <f aca="false">[7]Tregion!$G74</f>
        <v>25.032</v>
      </c>
      <c r="E74" s="356" t="n">
        <f aca="false">[8]Tregion!$G74</f>
        <v>26.58</v>
      </c>
      <c r="F74" s="355" t="n">
        <f aca="false">[9]Tregion!$G74</f>
        <v>24.094</v>
      </c>
      <c r="G74" s="356" t="n">
        <f aca="false">[10]Tbasis!$E73</f>
        <v>22.546</v>
      </c>
      <c r="H74" s="355"/>
      <c r="I74" s="356" t="n">
        <f aca="false">[11]Tregion!$G74</f>
        <v>13.759</v>
      </c>
      <c r="J74" s="355"/>
      <c r="K74" s="356"/>
      <c r="L74" s="355"/>
      <c r="M74" s="356"/>
      <c r="N74" s="355"/>
      <c r="O74" s="356"/>
      <c r="Q74" s="355"/>
      <c r="R74" s="356" t="n">
        <f aca="false">[12]Tregion!$G74</f>
        <v>31.0399586431202</v>
      </c>
      <c r="S74" s="357"/>
      <c r="T74" s="356"/>
      <c r="U74" s="358"/>
      <c r="V74" s="359"/>
      <c r="W74" s="358"/>
      <c r="X74" s="356"/>
      <c r="Y74" s="357"/>
      <c r="Z74" s="360"/>
      <c r="AB74" s="357"/>
      <c r="AC74" s="356"/>
      <c r="AD74" s="357"/>
      <c r="AE74" s="356"/>
      <c r="AF74" s="357"/>
      <c r="AG74" s="356"/>
      <c r="AI74" s="369"/>
      <c r="AJ74" s="370"/>
      <c r="AK74" s="1" t="n">
        <f aca="false">[4]Curves!$A80</f>
        <v>39114</v>
      </c>
      <c r="AL74" s="2" t="n">
        <f aca="false">[4]Curves!$E80</f>
        <v>3.6235</v>
      </c>
      <c r="AM74" s="2" t="n">
        <f aca="false">[4]Curves!$J80</f>
        <v>0.045</v>
      </c>
      <c r="AN74" s="2" t="n">
        <f aca="false">AO74</f>
        <v>1.04</v>
      </c>
      <c r="AO74" s="2" t="n">
        <f aca="false">[4]Curves!$K80</f>
        <v>1.04</v>
      </c>
      <c r="AP74" s="2" t="n">
        <f aca="false">[4]Curves!$G80</f>
        <v>1.6</v>
      </c>
    </row>
    <row r="75" customFormat="false" ht="12.75" hidden="false" customHeight="false" outlineLevel="0" collapsed="false">
      <c r="A75" s="1" t="n">
        <f aca="false">[5]Tregion!$A75</f>
        <v>38322</v>
      </c>
      <c r="B75" s="355" t="n">
        <f aca="false">[5]Tregion!$G75</f>
        <v>22.157</v>
      </c>
      <c r="C75" s="356" t="n">
        <f aca="false">[6]Tregion!$G75</f>
        <v>32.211</v>
      </c>
      <c r="D75" s="355" t="n">
        <f aca="false">[7]Tregion!$G75</f>
        <v>30.017</v>
      </c>
      <c r="E75" s="356" t="n">
        <f aca="false">[8]Tregion!$G75</f>
        <v>26.975</v>
      </c>
      <c r="F75" s="355" t="n">
        <f aca="false">[9]Tregion!$G75</f>
        <v>25.079</v>
      </c>
      <c r="G75" s="356" t="n">
        <f aca="false">[10]Tbasis!$E74</f>
        <v>23.047</v>
      </c>
      <c r="H75" s="355"/>
      <c r="I75" s="356" t="n">
        <f aca="false">[11]Tregion!$G75</f>
        <v>14.431</v>
      </c>
      <c r="J75" s="355"/>
      <c r="K75" s="356"/>
      <c r="L75" s="355"/>
      <c r="M75" s="356"/>
      <c r="N75" s="355"/>
      <c r="O75" s="356"/>
      <c r="Q75" s="355"/>
      <c r="R75" s="356" t="n">
        <f aca="false">[12]Tregion!$G75</f>
        <v>32.5027115332502</v>
      </c>
      <c r="S75" s="357"/>
      <c r="T75" s="356"/>
      <c r="U75" s="358"/>
      <c r="V75" s="359"/>
      <c r="W75" s="358"/>
      <c r="X75" s="356"/>
      <c r="Y75" s="357"/>
      <c r="Z75" s="360"/>
      <c r="AB75" s="357"/>
      <c r="AC75" s="356"/>
      <c r="AD75" s="357"/>
      <c r="AE75" s="356"/>
      <c r="AF75" s="357"/>
      <c r="AG75" s="356"/>
      <c r="AI75" s="369"/>
      <c r="AJ75" s="370"/>
      <c r="AK75" s="1" t="n">
        <f aca="false">[4]Curves!$A81</f>
        <v>39142</v>
      </c>
      <c r="AL75" s="2" t="n">
        <f aca="false">[4]Curves!$E81</f>
        <v>3.6175</v>
      </c>
      <c r="AM75" s="2" t="n">
        <f aca="false">[4]Curves!$J81</f>
        <v>0.045</v>
      </c>
      <c r="AN75" s="2" t="n">
        <f aca="false">AO75</f>
        <v>0.54</v>
      </c>
      <c r="AO75" s="2" t="n">
        <f aca="false">[4]Curves!$K81</f>
        <v>0.54</v>
      </c>
      <c r="AP75" s="2" t="n">
        <f aca="false">[4]Curves!$G81</f>
        <v>0.72</v>
      </c>
    </row>
    <row r="76" customFormat="false" ht="12.75" hidden="false" customHeight="false" outlineLevel="0" collapsed="false">
      <c r="A76" s="1" t="n">
        <f aca="false">[5]Tregion!$A76</f>
        <v>38353</v>
      </c>
      <c r="B76" s="355" t="n">
        <f aca="false">[5]Tregion!$G76</f>
        <v>22.658</v>
      </c>
      <c r="C76" s="356" t="n">
        <f aca="false">[6]Tregion!$G76</f>
        <v>27.421</v>
      </c>
      <c r="D76" s="355" t="n">
        <f aca="false">[7]Tregion!$G76</f>
        <v>28.13</v>
      </c>
      <c r="E76" s="356" t="n">
        <f aca="false">[8]Tregion!$G76</f>
        <v>26.86</v>
      </c>
      <c r="F76" s="355" t="n">
        <f aca="false">[9]Tregion!$G76</f>
        <v>24.93</v>
      </c>
      <c r="G76" s="356" t="n">
        <f aca="false">[10]Tbasis!$E75</f>
        <v>23.818</v>
      </c>
      <c r="H76" s="355"/>
      <c r="I76" s="356" t="n">
        <f aca="false">[11]Tregion!$G76</f>
        <v>15.869</v>
      </c>
      <c r="J76" s="355"/>
      <c r="K76" s="356"/>
      <c r="L76" s="355"/>
      <c r="M76" s="356"/>
      <c r="N76" s="355"/>
      <c r="O76" s="356"/>
      <c r="Q76" s="355"/>
      <c r="R76" s="356" t="n">
        <f aca="false">[12]Tregion!$G76</f>
        <v>33.3417534084685</v>
      </c>
      <c r="S76" s="357"/>
      <c r="T76" s="356"/>
      <c r="U76" s="358"/>
      <c r="V76" s="359"/>
      <c r="W76" s="358"/>
      <c r="X76" s="356"/>
      <c r="Y76" s="357"/>
      <c r="Z76" s="360"/>
      <c r="AB76" s="357"/>
      <c r="AC76" s="356"/>
      <c r="AD76" s="357"/>
      <c r="AE76" s="356"/>
      <c r="AF76" s="357"/>
      <c r="AG76" s="356"/>
      <c r="AI76" s="369"/>
      <c r="AJ76" s="370"/>
      <c r="AK76" s="1" t="n">
        <f aca="false">[4]Curves!$A82</f>
        <v>39173</v>
      </c>
      <c r="AL76" s="2" t="n">
        <f aca="false">[4]Curves!$E82</f>
        <v>3.6175</v>
      </c>
      <c r="AM76" s="2" t="n">
        <f aca="false">[4]Curves!$J82</f>
        <v>0.045</v>
      </c>
      <c r="AN76" s="2" t="n">
        <f aca="false">AO76</f>
        <v>0.36</v>
      </c>
      <c r="AO76" s="2" t="n">
        <f aca="false">[4]Curves!$K82</f>
        <v>0.36</v>
      </c>
      <c r="AP76" s="2" t="n">
        <f aca="false">[4]Curves!$G82</f>
        <v>0.38</v>
      </c>
    </row>
    <row r="77" customFormat="false" ht="12.75" hidden="false" customHeight="false" outlineLevel="0" collapsed="false">
      <c r="A77" s="1" t="n">
        <f aca="false">[5]Tregion!$A77</f>
        <v>38384</v>
      </c>
      <c r="B77" s="355" t="n">
        <f aca="false">[5]Tregion!$G77</f>
        <v>23.113</v>
      </c>
      <c r="C77" s="356" t="n">
        <f aca="false">[6]Tregion!$G77</f>
        <v>26.974</v>
      </c>
      <c r="D77" s="355" t="n">
        <f aca="false">[7]Tregion!$G77</f>
        <v>27.589</v>
      </c>
      <c r="E77" s="356" t="n">
        <f aca="false">[8]Tregion!$G77</f>
        <v>25.399</v>
      </c>
      <c r="F77" s="355" t="n">
        <f aca="false">[9]Tregion!$G77</f>
        <v>25.579</v>
      </c>
      <c r="G77" s="356" t="n">
        <f aca="false">[10]Tbasis!$E76</f>
        <v>24.273</v>
      </c>
      <c r="H77" s="355"/>
      <c r="I77" s="356" t="n">
        <f aca="false">[11]Tregion!$G77</f>
        <v>15.882</v>
      </c>
      <c r="J77" s="355"/>
      <c r="K77" s="356"/>
      <c r="L77" s="355"/>
      <c r="M77" s="356"/>
      <c r="N77" s="355"/>
      <c r="O77" s="356"/>
      <c r="Q77" s="355"/>
      <c r="R77" s="356" t="n">
        <f aca="false">[12]Tregion!$G77</f>
        <v>32.2240014876912</v>
      </c>
      <c r="S77" s="357"/>
      <c r="T77" s="356"/>
      <c r="U77" s="358"/>
      <c r="V77" s="359"/>
      <c r="W77" s="358"/>
      <c r="X77" s="356"/>
      <c r="Y77" s="357"/>
      <c r="Z77" s="360"/>
      <c r="AB77" s="357"/>
      <c r="AC77" s="356"/>
      <c r="AD77" s="357"/>
      <c r="AE77" s="356"/>
      <c r="AF77" s="357"/>
      <c r="AG77" s="356"/>
      <c r="AI77" s="369"/>
      <c r="AJ77" s="370"/>
      <c r="AK77" s="1" t="n">
        <f aca="false">[4]Curves!$A83</f>
        <v>39203</v>
      </c>
      <c r="AL77" s="2" t="n">
        <f aca="false">[4]Curves!$E83</f>
        <v>3.7875</v>
      </c>
      <c r="AM77" s="2" t="n">
        <f aca="false">[4]Curves!$J83</f>
        <v>0.045</v>
      </c>
      <c r="AN77" s="2" t="n">
        <f aca="false">AO77</f>
        <v>0.325</v>
      </c>
      <c r="AO77" s="2" t="n">
        <f aca="false">[4]Curves!$K83</f>
        <v>0.325</v>
      </c>
      <c r="AP77" s="2" t="n">
        <f aca="false">[4]Curves!$G83</f>
        <v>0.33</v>
      </c>
    </row>
    <row r="78" customFormat="false" ht="12.75" hidden="false" customHeight="false" outlineLevel="0" collapsed="false">
      <c r="A78" s="1" t="n">
        <f aca="false">[5]Tregion!$A78</f>
        <v>38412</v>
      </c>
      <c r="B78" s="355" t="n">
        <f aca="false">[5]Tregion!$G78</f>
        <v>22.743</v>
      </c>
      <c r="C78" s="356" t="n">
        <f aca="false">[6]Tregion!$G78</f>
        <v>26.497</v>
      </c>
      <c r="D78" s="355" t="n">
        <f aca="false">[7]Tregion!$G78</f>
        <v>25.714</v>
      </c>
      <c r="E78" s="356" t="n">
        <f aca="false">[8]Tregion!$G78</f>
        <v>24.851</v>
      </c>
      <c r="F78" s="355" t="n">
        <f aca="false">[9]Tregion!$G78</f>
        <v>25.415</v>
      </c>
      <c r="G78" s="356" t="n">
        <f aca="false">[10]Tbasis!$E77</f>
        <v>23.903</v>
      </c>
      <c r="H78" s="355"/>
      <c r="I78" s="356" t="n">
        <f aca="false">[11]Tregion!$G78</f>
        <v>15.726</v>
      </c>
      <c r="J78" s="355"/>
      <c r="K78" s="356"/>
      <c r="L78" s="355"/>
      <c r="M78" s="356"/>
      <c r="N78" s="355"/>
      <c r="O78" s="356"/>
      <c r="Q78" s="355"/>
      <c r="R78" s="356" t="n">
        <f aca="false">[12]Tregion!$G78</f>
        <v>30.797685287972</v>
      </c>
      <c r="S78" s="357"/>
      <c r="T78" s="356"/>
      <c r="U78" s="358"/>
      <c r="V78" s="359"/>
      <c r="W78" s="358"/>
      <c r="X78" s="356"/>
      <c r="Y78" s="357"/>
      <c r="Z78" s="360"/>
      <c r="AB78" s="357"/>
      <c r="AC78" s="356"/>
      <c r="AD78" s="357"/>
      <c r="AE78" s="356"/>
      <c r="AF78" s="357"/>
      <c r="AG78" s="356"/>
      <c r="AI78" s="369"/>
      <c r="AJ78" s="370"/>
      <c r="AK78" s="1" t="n">
        <f aca="false">[4]Curves!$A84</f>
        <v>39234</v>
      </c>
      <c r="AL78" s="2" t="n">
        <f aca="false">[4]Curves!$E84</f>
        <v>3.9395</v>
      </c>
      <c r="AM78" s="2" t="n">
        <f aca="false">[4]Curves!$J84</f>
        <v>0.045</v>
      </c>
      <c r="AN78" s="2" t="n">
        <f aca="false">AO78</f>
        <v>0.335</v>
      </c>
      <c r="AO78" s="2" t="n">
        <f aca="false">[4]Curves!$K84</f>
        <v>0.335</v>
      </c>
      <c r="AP78" s="2" t="n">
        <f aca="false">[4]Curves!$G84</f>
        <v>0.37</v>
      </c>
    </row>
    <row r="79" customFormat="false" ht="12.75" hidden="false" customHeight="false" outlineLevel="0" collapsed="false">
      <c r="A79" s="1" t="n">
        <f aca="false">[5]Tregion!$A79</f>
        <v>38443</v>
      </c>
      <c r="B79" s="355" t="n">
        <f aca="false">[5]Tregion!$G79</f>
        <v>22.315</v>
      </c>
      <c r="C79" s="356" t="n">
        <f aca="false">[6]Tregion!$G79</f>
        <v>24.603</v>
      </c>
      <c r="D79" s="355" t="n">
        <f aca="false">[7]Tregion!$G79</f>
        <v>23.108</v>
      </c>
      <c r="E79" s="356" t="n">
        <f aca="false">[8]Tregion!$G79</f>
        <v>24.178</v>
      </c>
      <c r="F79" s="355" t="n">
        <f aca="false">[9]Tregion!$G79</f>
        <v>24.996</v>
      </c>
      <c r="G79" s="356" t="n">
        <f aca="false">[10]Tbasis!$E78</f>
        <v>23.475</v>
      </c>
      <c r="H79" s="355"/>
      <c r="I79" s="356" t="n">
        <f aca="false">[11]Tregion!$G79</f>
        <v>14.887</v>
      </c>
      <c r="J79" s="355"/>
      <c r="K79" s="356"/>
      <c r="L79" s="355"/>
      <c r="M79" s="356"/>
      <c r="N79" s="355"/>
      <c r="O79" s="356"/>
      <c r="Q79" s="355"/>
      <c r="R79" s="356" t="n">
        <f aca="false">[12]Tregion!$G79</f>
        <v>28.7167636298099</v>
      </c>
      <c r="S79" s="357"/>
      <c r="T79" s="356"/>
      <c r="U79" s="358"/>
      <c r="V79" s="359"/>
      <c r="W79" s="358"/>
      <c r="X79" s="356"/>
      <c r="Y79" s="357"/>
      <c r="Z79" s="360"/>
      <c r="AB79" s="357"/>
      <c r="AC79" s="356"/>
      <c r="AD79" s="357"/>
      <c r="AE79" s="356"/>
      <c r="AF79" s="357"/>
      <c r="AG79" s="356"/>
      <c r="AI79" s="369"/>
      <c r="AJ79" s="370"/>
      <c r="AK79" s="1" t="n">
        <f aca="false">[4]Curves!$A85</f>
        <v>39264</v>
      </c>
      <c r="AL79" s="2" t="n">
        <f aca="false">[4]Curves!$E85</f>
        <v>4.032</v>
      </c>
      <c r="AM79" s="2" t="n">
        <f aca="false">[4]Curves!$J85</f>
        <v>0.045</v>
      </c>
      <c r="AN79" s="2" t="n">
        <f aca="false">AO79+0.1</f>
        <v>0.45</v>
      </c>
      <c r="AO79" s="2" t="n">
        <f aca="false">[4]Curves!$K85</f>
        <v>0.35</v>
      </c>
      <c r="AP79" s="2" t="n">
        <f aca="false">[4]Curves!$G85</f>
        <v>0.41</v>
      </c>
    </row>
    <row r="80" customFormat="false" ht="12.75" hidden="false" customHeight="false" outlineLevel="0" collapsed="false">
      <c r="A80" s="1" t="n">
        <f aca="false">[5]Tregion!$A80</f>
        <v>38473</v>
      </c>
      <c r="B80" s="355" t="n">
        <f aca="false">[5]Tregion!$G80</f>
        <v>21.857</v>
      </c>
      <c r="C80" s="356" t="n">
        <f aca="false">[6]Tregion!$G80</f>
        <v>18.127</v>
      </c>
      <c r="D80" s="355" t="n">
        <f aca="false">[7]Tregion!$G80</f>
        <v>15.401</v>
      </c>
      <c r="E80" s="356" t="n">
        <f aca="false">[8]Tregion!$G80</f>
        <v>24.825</v>
      </c>
      <c r="F80" s="355" t="n">
        <f aca="false">[9]Tregion!$G80</f>
        <v>24.539</v>
      </c>
      <c r="G80" s="356" t="n">
        <f aca="false">[10]Tbasis!$E79</f>
        <v>23.017</v>
      </c>
      <c r="H80" s="355"/>
      <c r="I80" s="356" t="n">
        <f aca="false">[11]Tregion!$G80</f>
        <v>12.996</v>
      </c>
      <c r="J80" s="355"/>
      <c r="K80" s="356"/>
      <c r="L80" s="355"/>
      <c r="M80" s="356"/>
      <c r="N80" s="355"/>
      <c r="O80" s="356"/>
      <c r="Q80" s="355"/>
      <c r="R80" s="356" t="n">
        <f aca="false">[12]Tregion!$G80</f>
        <v>28.6671487164619</v>
      </c>
      <c r="S80" s="357"/>
      <c r="T80" s="356"/>
      <c r="U80" s="358"/>
      <c r="V80" s="359"/>
      <c r="W80" s="358"/>
      <c r="X80" s="356"/>
      <c r="Y80" s="357"/>
      <c r="Z80" s="360"/>
      <c r="AB80" s="357"/>
      <c r="AC80" s="356"/>
      <c r="AD80" s="357"/>
      <c r="AE80" s="356"/>
      <c r="AF80" s="357"/>
      <c r="AG80" s="356"/>
      <c r="AI80" s="369"/>
      <c r="AJ80" s="370"/>
      <c r="AK80" s="1" t="n">
        <f aca="false">[4]Curves!$A86</f>
        <v>39295</v>
      </c>
      <c r="AL80" s="2" t="n">
        <f aca="false">[4]Curves!$E86</f>
        <v>3.917</v>
      </c>
      <c r="AM80" s="2" t="n">
        <f aca="false">[4]Curves!$J86</f>
        <v>0.13</v>
      </c>
      <c r="AN80" s="2" t="n">
        <f aca="false">AO80+0.1</f>
        <v>0.45</v>
      </c>
      <c r="AO80" s="2" t="n">
        <f aca="false">[4]Curves!$K86</f>
        <v>0.35</v>
      </c>
      <c r="AP80" s="2" t="n">
        <f aca="false">[4]Curves!$G86</f>
        <v>0.41</v>
      </c>
    </row>
    <row r="81" customFormat="false" ht="12.75" hidden="false" customHeight="false" outlineLevel="0" collapsed="false">
      <c r="A81" s="1" t="n">
        <f aca="false">[5]Tregion!$A81</f>
        <v>38504</v>
      </c>
      <c r="B81" s="355" t="n">
        <f aca="false">[5]Tregion!$G81</f>
        <v>23.087</v>
      </c>
      <c r="C81" s="356" t="n">
        <f aca="false">[6]Tregion!$G81</f>
        <v>20.971</v>
      </c>
      <c r="D81" s="355" t="n">
        <f aca="false">[7]Tregion!$G81</f>
        <v>17.814</v>
      </c>
      <c r="E81" s="356" t="n">
        <f aca="false">[8]Tregion!$G81</f>
        <v>26.375</v>
      </c>
      <c r="F81" s="355" t="n">
        <f aca="false">[9]Tregion!$G81</f>
        <v>25.695</v>
      </c>
      <c r="G81" s="356" t="n">
        <f aca="false">[10]Tbasis!$E80</f>
        <v>25.157</v>
      </c>
      <c r="H81" s="355"/>
      <c r="I81" s="356" t="n">
        <f aca="false">[11]Tregion!$G81</f>
        <v>11.498</v>
      </c>
      <c r="J81" s="355"/>
      <c r="K81" s="356"/>
      <c r="L81" s="355"/>
      <c r="M81" s="356"/>
      <c r="N81" s="355"/>
      <c r="O81" s="356"/>
      <c r="Q81" s="355"/>
      <c r="R81" s="356" t="n">
        <f aca="false">[12]Tregion!$G81</f>
        <v>29.0327084698864</v>
      </c>
      <c r="S81" s="357"/>
      <c r="T81" s="356"/>
      <c r="U81" s="358"/>
      <c r="V81" s="359"/>
      <c r="W81" s="358"/>
      <c r="X81" s="356"/>
      <c r="Y81" s="357"/>
      <c r="Z81" s="360"/>
      <c r="AB81" s="357"/>
      <c r="AC81" s="356"/>
      <c r="AD81" s="357"/>
      <c r="AE81" s="356"/>
      <c r="AF81" s="357"/>
      <c r="AG81" s="356"/>
      <c r="AI81" s="369"/>
      <c r="AJ81" s="370"/>
      <c r="AK81" s="1" t="n">
        <f aca="false">[4]Curves!$A87</f>
        <v>39326</v>
      </c>
      <c r="AL81" s="2" t="n">
        <f aca="false">[4]Curves!$E87</f>
        <v>3.77</v>
      </c>
      <c r="AM81" s="2" t="n">
        <f aca="false">[4]Curves!$J87</f>
        <v>0.13</v>
      </c>
      <c r="AN81" s="2" t="n">
        <f aca="false">AO81+0.1</f>
        <v>0.415</v>
      </c>
      <c r="AO81" s="2" t="n">
        <f aca="false">[4]Curves!$K87</f>
        <v>0.315</v>
      </c>
      <c r="AP81" s="2" t="n">
        <f aca="false">[4]Curves!$G87</f>
        <v>0.36</v>
      </c>
    </row>
    <row r="82" customFormat="false" ht="12.75" hidden="false" customHeight="false" outlineLevel="0" collapsed="false">
      <c r="A82" s="1" t="n">
        <f aca="false">[5]Tregion!$A82</f>
        <v>38534</v>
      </c>
      <c r="B82" s="355" t="n">
        <f aca="false">[5]Tregion!$G82</f>
        <v>25.62</v>
      </c>
      <c r="C82" s="356" t="n">
        <f aca="false">[6]Tregion!$G82</f>
        <v>34.718</v>
      </c>
      <c r="D82" s="355" t="n">
        <f aca="false">[7]Tregion!$G82</f>
        <v>33.595</v>
      </c>
      <c r="E82" s="356" t="n">
        <f aca="false">[8]Tregion!$G82</f>
        <v>25.904</v>
      </c>
      <c r="F82" s="355" t="n">
        <f aca="false">[9]Tregion!$G82</f>
        <v>26.864</v>
      </c>
      <c r="G82" s="356" t="n">
        <f aca="false">[10]Tbasis!$E81</f>
        <v>28.22</v>
      </c>
      <c r="H82" s="355"/>
      <c r="I82" s="356" t="n">
        <f aca="false">[11]Tregion!$G82</f>
        <v>12.1</v>
      </c>
      <c r="J82" s="355"/>
      <c r="K82" s="356"/>
      <c r="L82" s="355"/>
      <c r="M82" s="356"/>
      <c r="N82" s="355"/>
      <c r="O82" s="356"/>
      <c r="Q82" s="355"/>
      <c r="R82" s="356" t="n">
        <f aca="false">[12]Tregion!$G82</f>
        <v>29.4671985136222</v>
      </c>
      <c r="S82" s="357"/>
      <c r="T82" s="356"/>
      <c r="U82" s="358"/>
      <c r="V82" s="359"/>
      <c r="W82" s="358"/>
      <c r="X82" s="356"/>
      <c r="Y82" s="357"/>
      <c r="Z82" s="360"/>
      <c r="AB82" s="357"/>
      <c r="AC82" s="356"/>
      <c r="AD82" s="357"/>
      <c r="AE82" s="356"/>
      <c r="AF82" s="357"/>
      <c r="AG82" s="356"/>
      <c r="AI82" s="369"/>
      <c r="AJ82" s="370"/>
      <c r="AK82" s="1" t="n">
        <f aca="false">[4]Curves!$A88</f>
        <v>39356</v>
      </c>
      <c r="AL82" s="2" t="n">
        <f aca="false">[4]Curves!$E88</f>
        <v>3.605</v>
      </c>
      <c r="AM82" s="2" t="n">
        <f aca="false">[4]Curves!$J88</f>
        <v>0.13</v>
      </c>
      <c r="AN82" s="2" t="n">
        <f aca="false">AO82+0.1</f>
        <v>0.46</v>
      </c>
      <c r="AO82" s="2" t="n">
        <f aca="false">[4]Curves!$K88</f>
        <v>0.36</v>
      </c>
      <c r="AP82" s="2" t="n">
        <f aca="false">[4]Curves!$G88</f>
        <v>0.4</v>
      </c>
    </row>
    <row r="83" customFormat="false" ht="12.75" hidden="false" customHeight="false" outlineLevel="0" collapsed="false">
      <c r="A83" s="1" t="n">
        <f aca="false">[5]Tregion!$A83</f>
        <v>38565</v>
      </c>
      <c r="B83" s="355" t="n">
        <f aca="false">[5]Tregion!$G83</f>
        <v>29.597</v>
      </c>
      <c r="C83" s="356" t="n">
        <f aca="false">[6]Tregion!$G83</f>
        <v>36.806</v>
      </c>
      <c r="D83" s="355" t="n">
        <f aca="false">[7]Tregion!$G83</f>
        <v>35.367</v>
      </c>
      <c r="E83" s="356" t="n">
        <f aca="false">[8]Tregion!$G83</f>
        <v>27.491</v>
      </c>
      <c r="F83" s="355" t="n">
        <f aca="false">[9]Tregion!$G83</f>
        <v>30.878</v>
      </c>
      <c r="G83" s="356" t="n">
        <f aca="false">[10]Tbasis!$E82</f>
        <v>32.917</v>
      </c>
      <c r="H83" s="355"/>
      <c r="I83" s="356" t="n">
        <f aca="false">[11]Tregion!$G83</f>
        <v>16.352</v>
      </c>
      <c r="J83" s="355"/>
      <c r="K83" s="356"/>
      <c r="L83" s="355"/>
      <c r="M83" s="356"/>
      <c r="N83" s="355"/>
      <c r="O83" s="356"/>
      <c r="Q83" s="355"/>
      <c r="R83" s="356" t="n">
        <f aca="false">[12]Tregion!$G83</f>
        <v>29.8354168522473</v>
      </c>
      <c r="S83" s="357"/>
      <c r="T83" s="356"/>
      <c r="U83" s="358"/>
      <c r="V83" s="359"/>
      <c r="W83" s="358"/>
      <c r="X83" s="356"/>
      <c r="Y83" s="357"/>
      <c r="Z83" s="360"/>
      <c r="AB83" s="357"/>
      <c r="AC83" s="356"/>
      <c r="AD83" s="357"/>
      <c r="AE83" s="356"/>
      <c r="AF83" s="357"/>
      <c r="AG83" s="356"/>
      <c r="AI83" s="369"/>
      <c r="AJ83" s="370"/>
      <c r="AK83" s="1" t="n">
        <f aca="false">[4]Curves!$A89</f>
        <v>39387</v>
      </c>
      <c r="AL83" s="2" t="n">
        <f aca="false">[4]Curves!$E89</f>
        <v>3.6</v>
      </c>
      <c r="AM83" s="2" t="n">
        <f aca="false">[4]Curves!$J89</f>
        <v>0.13</v>
      </c>
      <c r="AN83" s="2" t="n">
        <f aca="false">AO83+0.1</f>
        <v>0.56</v>
      </c>
      <c r="AO83" s="2" t="n">
        <f aca="false">[4]Curves!$K89</f>
        <v>0.46</v>
      </c>
      <c r="AP83" s="2" t="n">
        <f aca="false">[4]Curves!$G89</f>
        <v>0.73</v>
      </c>
    </row>
    <row r="84" customFormat="false" ht="12.75" hidden="false" customHeight="false" outlineLevel="0" collapsed="false">
      <c r="A84" s="1" t="n">
        <f aca="false">[5]Tregion!$A84</f>
        <v>38596</v>
      </c>
      <c r="B84" s="355" t="n">
        <f aca="false">[5]Tregion!$G84</f>
        <v>27.696</v>
      </c>
      <c r="C84" s="356" t="n">
        <f aca="false">[6]Tregion!$G84</f>
        <v>32.378</v>
      </c>
      <c r="D84" s="355" t="n">
        <f aca="false">[7]Tregion!$G84</f>
        <v>30.968</v>
      </c>
      <c r="E84" s="356" t="n">
        <f aca="false">[8]Tregion!$G84</f>
        <v>26.585</v>
      </c>
      <c r="F84" s="355" t="n">
        <f aca="false">[9]Tregion!$G84</f>
        <v>29.08</v>
      </c>
      <c r="G84" s="356" t="n">
        <f aca="false">[10]Tbasis!$E83</f>
        <v>30.296</v>
      </c>
      <c r="H84" s="355"/>
      <c r="I84" s="356" t="n">
        <f aca="false">[11]Tregion!$G84</f>
        <v>15.072</v>
      </c>
      <c r="J84" s="355"/>
      <c r="K84" s="356"/>
      <c r="L84" s="355"/>
      <c r="M84" s="356"/>
      <c r="N84" s="355"/>
      <c r="O84" s="356"/>
      <c r="Q84" s="355"/>
      <c r="R84" s="356" t="n">
        <f aca="false">[12]Tregion!$G84</f>
        <v>29.7785647731954</v>
      </c>
      <c r="S84" s="357"/>
      <c r="T84" s="356"/>
      <c r="U84" s="358"/>
      <c r="V84" s="359"/>
      <c r="W84" s="358"/>
      <c r="X84" s="356"/>
      <c r="Y84" s="357"/>
      <c r="Z84" s="360"/>
      <c r="AB84" s="357"/>
      <c r="AC84" s="356"/>
      <c r="AD84" s="357"/>
      <c r="AE84" s="356"/>
      <c r="AF84" s="357"/>
      <c r="AG84" s="356"/>
      <c r="AI84" s="369"/>
      <c r="AJ84" s="370"/>
      <c r="AK84" s="1" t="n">
        <f aca="false">[4]Curves!$A90</f>
        <v>39417</v>
      </c>
      <c r="AL84" s="2" t="n">
        <f aca="false">[4]Curves!$E90</f>
        <v>3.638</v>
      </c>
      <c r="AM84" s="2" t="n">
        <f aca="false">[4]Curves!$J90</f>
        <v>0.13</v>
      </c>
      <c r="AN84" s="2" t="n">
        <f aca="false">AO84</f>
        <v>0.77</v>
      </c>
      <c r="AO84" s="2" t="n">
        <f aca="false">[4]Curves!$K90</f>
        <v>0.77</v>
      </c>
      <c r="AP84" s="2" t="n">
        <f aca="false">[4]Curves!$G90</f>
        <v>0.98</v>
      </c>
    </row>
    <row r="85" customFormat="false" ht="12.75" hidden="false" customHeight="false" outlineLevel="0" collapsed="false">
      <c r="A85" s="1" t="n">
        <f aca="false">[5]Tregion!$A85</f>
        <v>38626</v>
      </c>
      <c r="B85" s="355" t="n">
        <f aca="false">[5]Tregion!$G85</f>
        <v>24.667</v>
      </c>
      <c r="C85" s="356" t="n">
        <f aca="false">[6]Tregion!$G85</f>
        <v>29.322</v>
      </c>
      <c r="D85" s="355" t="n">
        <f aca="false">[7]Tregion!$G85</f>
        <v>27.225</v>
      </c>
      <c r="E85" s="356" t="n">
        <f aca="false">[8]Tregion!$G85</f>
        <v>26.161</v>
      </c>
      <c r="F85" s="355" t="n">
        <f aca="false">[9]Tregion!$G85</f>
        <v>26.991</v>
      </c>
      <c r="G85" s="356" t="n">
        <f aca="false">[10]Tbasis!$E84</f>
        <v>25.917</v>
      </c>
      <c r="H85" s="355"/>
      <c r="I85" s="356" t="n">
        <f aca="false">[11]Tregion!$G85</f>
        <v>13.997</v>
      </c>
      <c r="J85" s="355"/>
      <c r="K85" s="356"/>
      <c r="L85" s="355"/>
      <c r="M85" s="356"/>
      <c r="N85" s="355"/>
      <c r="O85" s="356"/>
      <c r="Q85" s="355"/>
      <c r="R85" s="356" t="n">
        <f aca="false">[12]Tregion!$G85</f>
        <v>29.7804905208754</v>
      </c>
      <c r="S85" s="357"/>
      <c r="T85" s="356"/>
      <c r="U85" s="358"/>
      <c r="V85" s="359"/>
      <c r="W85" s="358"/>
      <c r="X85" s="356"/>
      <c r="Y85" s="357"/>
      <c r="Z85" s="360"/>
      <c r="AB85" s="357"/>
      <c r="AC85" s="356"/>
      <c r="AD85" s="357"/>
      <c r="AE85" s="356"/>
      <c r="AF85" s="357"/>
      <c r="AG85" s="356"/>
      <c r="AI85" s="369"/>
      <c r="AJ85" s="370"/>
      <c r="AK85" s="1" t="n">
        <f aca="false">[4]Curves!$A91</f>
        <v>39448</v>
      </c>
      <c r="AL85" s="2" t="n">
        <f aca="false">[4]Curves!$E91</f>
        <v>3.683</v>
      </c>
      <c r="AM85" s="2" t="n">
        <f aca="false">[4]Curves!$J91</f>
        <v>0.045</v>
      </c>
      <c r="AN85" s="2" t="n">
        <f aca="false">AO85</f>
        <v>1.04</v>
      </c>
      <c r="AO85" s="2" t="n">
        <f aca="false">[4]Curves!$K91</f>
        <v>1.04</v>
      </c>
      <c r="AP85" s="2" t="n">
        <f aca="false">[4]Curves!$G91</f>
        <v>1.6</v>
      </c>
    </row>
    <row r="86" customFormat="false" ht="12.75" hidden="false" customHeight="false" outlineLevel="0" collapsed="false">
      <c r="A86" s="1" t="n">
        <f aca="false">[5]Tregion!$A86</f>
        <v>38657</v>
      </c>
      <c r="B86" s="355" t="n">
        <f aca="false">[5]Tregion!$G86</f>
        <v>21.909</v>
      </c>
      <c r="C86" s="356" t="n">
        <f aca="false">[6]Tregion!$G86</f>
        <v>27.589</v>
      </c>
      <c r="D86" s="355" t="n">
        <f aca="false">[7]Tregion!$G86</f>
        <v>25.473</v>
      </c>
      <c r="E86" s="356" t="n">
        <f aca="false">[8]Tregion!$G86</f>
        <v>26.724</v>
      </c>
      <c r="F86" s="355" t="n">
        <f aca="false">[9]Tregion!$G86</f>
        <v>24.43</v>
      </c>
      <c r="G86" s="356" t="n">
        <f aca="false">[10]Tbasis!$E85</f>
        <v>22.979</v>
      </c>
      <c r="H86" s="355"/>
      <c r="I86" s="356" t="n">
        <f aca="false">[11]Tregion!$G86</f>
        <v>14.194</v>
      </c>
      <c r="J86" s="355"/>
      <c r="K86" s="356"/>
      <c r="L86" s="355"/>
      <c r="M86" s="356"/>
      <c r="N86" s="355"/>
      <c r="O86" s="356"/>
      <c r="Q86" s="355"/>
      <c r="R86" s="356" t="n">
        <f aca="false">[12]Tregion!$G86</f>
        <v>31.8620049479689</v>
      </c>
      <c r="S86" s="357"/>
      <c r="T86" s="356"/>
      <c r="U86" s="358"/>
      <c r="V86" s="359"/>
      <c r="W86" s="358"/>
      <c r="X86" s="356"/>
      <c r="Y86" s="357"/>
      <c r="Z86" s="360"/>
      <c r="AB86" s="357"/>
      <c r="AC86" s="356"/>
      <c r="AD86" s="357"/>
      <c r="AE86" s="356"/>
      <c r="AF86" s="357"/>
      <c r="AG86" s="356"/>
      <c r="AI86" s="369"/>
      <c r="AJ86" s="370"/>
      <c r="AK86" s="1" t="n">
        <f aca="false">[4]Curves!$A92</f>
        <v>39479</v>
      </c>
      <c r="AL86" s="2" t="n">
        <f aca="false">[4]Curves!$E92</f>
        <v>3.721</v>
      </c>
      <c r="AM86" s="2" t="n">
        <f aca="false">[4]Curves!$J92</f>
        <v>0.045</v>
      </c>
      <c r="AN86" s="2" t="n">
        <f aca="false">AO86</f>
        <v>1.04</v>
      </c>
      <c r="AO86" s="2" t="n">
        <f aca="false">[4]Curves!$K92</f>
        <v>1.04</v>
      </c>
      <c r="AP86" s="2" t="n">
        <f aca="false">[4]Curves!$G92</f>
        <v>1.6</v>
      </c>
    </row>
    <row r="87" customFormat="false" ht="12.75" hidden="false" customHeight="false" outlineLevel="0" collapsed="false">
      <c r="A87" s="1" t="n">
        <f aca="false">[5]Tregion!$A87</f>
        <v>38687</v>
      </c>
      <c r="B87" s="355" t="n">
        <f aca="false">[5]Tregion!$G87</f>
        <v>22.46</v>
      </c>
      <c r="C87" s="356" t="n">
        <f aca="false">[6]Tregion!$G87</f>
        <v>32.154</v>
      </c>
      <c r="D87" s="355" t="n">
        <f aca="false">[7]Tregion!$G87</f>
        <v>30.043</v>
      </c>
      <c r="E87" s="356" t="n">
        <f aca="false">[8]Tregion!$G87</f>
        <v>27.077</v>
      </c>
      <c r="F87" s="355" t="n">
        <f aca="false">[9]Tregion!$G87</f>
        <v>25.333</v>
      </c>
      <c r="G87" s="356" t="n">
        <f aca="false">[10]Tbasis!$E86</f>
        <v>23.44</v>
      </c>
      <c r="H87" s="355"/>
      <c r="I87" s="356" t="n">
        <f aca="false">[11]Tregion!$G87</f>
        <v>14.841</v>
      </c>
      <c r="J87" s="355"/>
      <c r="K87" s="356"/>
      <c r="L87" s="355"/>
      <c r="M87" s="356"/>
      <c r="N87" s="355"/>
      <c r="O87" s="356"/>
      <c r="Q87" s="355"/>
      <c r="R87" s="356" t="n">
        <f aca="false">[12]Tregion!$G87</f>
        <v>33.335219751916</v>
      </c>
      <c r="S87" s="357"/>
      <c r="T87" s="356"/>
      <c r="U87" s="358"/>
      <c r="V87" s="359"/>
      <c r="W87" s="358"/>
      <c r="X87" s="356"/>
      <c r="Y87" s="357"/>
      <c r="Z87" s="360"/>
      <c r="AB87" s="357"/>
      <c r="AC87" s="356"/>
      <c r="AD87" s="357"/>
      <c r="AE87" s="356"/>
      <c r="AF87" s="357"/>
      <c r="AG87" s="356"/>
      <c r="AI87" s="369"/>
      <c r="AJ87" s="370"/>
      <c r="AK87" s="1" t="n">
        <f aca="false">[4]Curves!$A93</f>
        <v>39508</v>
      </c>
      <c r="AL87" s="2" t="n">
        <f aca="false">[4]Curves!$E93</f>
        <v>3.715</v>
      </c>
      <c r="AM87" s="2" t="n">
        <f aca="false">[4]Curves!$J93</f>
        <v>0.045</v>
      </c>
      <c r="AN87" s="2" t="n">
        <f aca="false">AO87</f>
        <v>0.54</v>
      </c>
      <c r="AO87" s="2" t="n">
        <f aca="false">[4]Curves!$K93</f>
        <v>0.54</v>
      </c>
      <c r="AP87" s="2" t="n">
        <f aca="false">[4]Curves!$G93</f>
        <v>0.72</v>
      </c>
    </row>
    <row r="88" customFormat="false" ht="12.75" hidden="false" customHeight="false" outlineLevel="0" collapsed="false">
      <c r="A88" s="1" t="n">
        <f aca="false">[5]Tregion!$A88</f>
        <v>38718</v>
      </c>
      <c r="B88" s="355" t="n">
        <f aca="false">[5]Tregion!$G88</f>
        <v>22.87</v>
      </c>
      <c r="C88" s="356" t="n">
        <f aca="false">[6]Tregion!$G88</f>
        <v>27.661</v>
      </c>
      <c r="D88" s="355" t="n">
        <f aca="false">[7]Tregion!$G88</f>
        <v>28.313</v>
      </c>
      <c r="E88" s="356" t="n">
        <f aca="false">[8]Tregion!$G88</f>
        <v>26.967</v>
      </c>
      <c r="F88" s="355" t="n">
        <f aca="false">[9]Tregion!$G88</f>
        <v>25.175</v>
      </c>
      <c r="G88" s="356" t="n">
        <f aca="false">[10]Tbasis!$E87</f>
        <v>24.08</v>
      </c>
      <c r="H88" s="355"/>
      <c r="I88" s="356" t="n">
        <f aca="false">[11]Tregion!$G88</f>
        <v>16.009</v>
      </c>
      <c r="J88" s="355"/>
      <c r="K88" s="356"/>
      <c r="L88" s="355"/>
      <c r="M88" s="356"/>
      <c r="N88" s="355"/>
      <c r="O88" s="356"/>
      <c r="Q88" s="355"/>
      <c r="R88" s="356" t="n">
        <f aca="false">[12]Tregion!$G88</f>
        <v>28.9497150292726</v>
      </c>
      <c r="S88" s="357"/>
      <c r="T88" s="356"/>
      <c r="U88" s="358"/>
      <c r="V88" s="359"/>
      <c r="W88" s="358"/>
      <c r="X88" s="356"/>
      <c r="Y88" s="357"/>
      <c r="Z88" s="360"/>
      <c r="AB88" s="357"/>
      <c r="AC88" s="356"/>
      <c r="AD88" s="357"/>
      <c r="AE88" s="356"/>
      <c r="AF88" s="357"/>
      <c r="AG88" s="356"/>
      <c r="AI88" s="369"/>
      <c r="AJ88" s="370"/>
      <c r="AK88" s="1" t="n">
        <f aca="false">[4]Curves!$A94</f>
        <v>39539</v>
      </c>
      <c r="AL88" s="2" t="n">
        <f aca="false">[4]Curves!$E94</f>
        <v>3.715</v>
      </c>
      <c r="AM88" s="2" t="n">
        <f aca="false">[4]Curves!$J94</f>
        <v>0.045</v>
      </c>
      <c r="AN88" s="2" t="n">
        <f aca="false">AO88</f>
        <v>0.36</v>
      </c>
      <c r="AO88" s="2" t="n">
        <f aca="false">[4]Curves!$K94</f>
        <v>0.36</v>
      </c>
      <c r="AP88" s="2" t="n">
        <f aca="false">[4]Curves!$G94</f>
        <v>0.38</v>
      </c>
    </row>
    <row r="89" customFormat="false" ht="12.75" hidden="false" customHeight="false" outlineLevel="0" collapsed="false">
      <c r="A89" s="1" t="n">
        <f aca="false">[5]Tregion!$A89</f>
        <v>38749</v>
      </c>
      <c r="B89" s="355" t="n">
        <f aca="false">[5]Tregion!$G89</f>
        <v>23.357</v>
      </c>
      <c r="C89" s="356" t="n">
        <f aca="false">[6]Tregion!$G89</f>
        <v>27.309</v>
      </c>
      <c r="D89" s="355" t="n">
        <f aca="false">[7]Tregion!$G89</f>
        <v>27.827</v>
      </c>
      <c r="E89" s="356" t="n">
        <f aca="false">[8]Tregion!$G89</f>
        <v>25.693</v>
      </c>
      <c r="F89" s="355" t="n">
        <f aca="false">[9]Tregion!$G89</f>
        <v>25.815</v>
      </c>
      <c r="G89" s="356" t="n">
        <f aca="false">[10]Tbasis!$E88</f>
        <v>24.567</v>
      </c>
      <c r="H89" s="355"/>
      <c r="I89" s="356" t="n">
        <f aca="false">[11]Tregion!$G89</f>
        <v>16.012</v>
      </c>
      <c r="J89" s="355"/>
      <c r="K89" s="356"/>
      <c r="L89" s="355"/>
      <c r="M89" s="356"/>
      <c r="N89" s="355"/>
      <c r="O89" s="356"/>
      <c r="Q89" s="355"/>
      <c r="R89" s="356" t="n">
        <f aca="false">[12]Tregion!$G89</f>
        <v>28.0213845015552</v>
      </c>
      <c r="S89" s="357"/>
      <c r="T89" s="356"/>
      <c r="U89" s="358"/>
      <c r="V89" s="359"/>
      <c r="W89" s="358"/>
      <c r="X89" s="356"/>
      <c r="Y89" s="357"/>
      <c r="Z89" s="360"/>
      <c r="AB89" s="357"/>
      <c r="AC89" s="356"/>
      <c r="AD89" s="357"/>
      <c r="AE89" s="356"/>
      <c r="AF89" s="357"/>
      <c r="AG89" s="356"/>
      <c r="AI89" s="369"/>
      <c r="AJ89" s="370"/>
      <c r="AK89" s="1" t="n">
        <f aca="false">[4]Curves!$A95</f>
        <v>39569</v>
      </c>
      <c r="AL89" s="2" t="n">
        <f aca="false">[4]Curves!$E95</f>
        <v>3.885</v>
      </c>
      <c r="AM89" s="2" t="n">
        <f aca="false">[4]Curves!$J95</f>
        <v>0.045</v>
      </c>
      <c r="AN89" s="2" t="n">
        <f aca="false">AO89</f>
        <v>0.325</v>
      </c>
      <c r="AO89" s="2" t="n">
        <f aca="false">[4]Curves!$K95</f>
        <v>0.325</v>
      </c>
      <c r="AP89" s="2" t="n">
        <f aca="false">[4]Curves!$G95</f>
        <v>0.33</v>
      </c>
    </row>
    <row r="90" customFormat="false" ht="12.75" hidden="false" customHeight="false" outlineLevel="0" collapsed="false">
      <c r="A90" s="1" t="n">
        <f aca="false">[5]Tregion!$A90</f>
        <v>38777</v>
      </c>
      <c r="B90" s="355" t="n">
        <f aca="false">[5]Tregion!$G90</f>
        <v>23.033</v>
      </c>
      <c r="C90" s="356" t="n">
        <f aca="false">[6]Tregion!$G90</f>
        <v>26.913</v>
      </c>
      <c r="D90" s="355" t="n">
        <f aca="false">[7]Tregion!$G90</f>
        <v>26.133</v>
      </c>
      <c r="E90" s="356" t="n">
        <f aca="false">[8]Tregion!$G90</f>
        <v>25.211</v>
      </c>
      <c r="F90" s="355" t="n">
        <f aca="false">[9]Tregion!$G90</f>
        <v>25.676</v>
      </c>
      <c r="G90" s="356" t="n">
        <f aca="false">[10]Tbasis!$E89</f>
        <v>24.243</v>
      </c>
      <c r="H90" s="355"/>
      <c r="I90" s="356" t="n">
        <f aca="false">[11]Tregion!$G90</f>
        <v>15.866</v>
      </c>
      <c r="J90" s="355"/>
      <c r="K90" s="356"/>
      <c r="L90" s="355"/>
      <c r="M90" s="356"/>
      <c r="N90" s="355"/>
      <c r="O90" s="356"/>
      <c r="Q90" s="355"/>
      <c r="R90" s="356" t="n">
        <f aca="false">[12]Tregion!$G90</f>
        <v>26.8294734165715</v>
      </c>
      <c r="S90" s="357"/>
      <c r="T90" s="356"/>
      <c r="U90" s="358"/>
      <c r="V90" s="359"/>
      <c r="W90" s="358"/>
      <c r="X90" s="356"/>
      <c r="Y90" s="357"/>
      <c r="Z90" s="360"/>
      <c r="AB90" s="357"/>
      <c r="AC90" s="356"/>
      <c r="AD90" s="357"/>
      <c r="AE90" s="356"/>
      <c r="AF90" s="357"/>
      <c r="AG90" s="356"/>
      <c r="AI90" s="369"/>
      <c r="AJ90" s="370"/>
      <c r="AK90" s="1" t="n">
        <f aca="false">[4]Curves!$A96</f>
        <v>39600</v>
      </c>
      <c r="AL90" s="2" t="n">
        <f aca="false">[4]Curves!$E96</f>
        <v>4.037</v>
      </c>
      <c r="AM90" s="2" t="n">
        <f aca="false">[4]Curves!$J96</f>
        <v>0.045</v>
      </c>
      <c r="AN90" s="2" t="n">
        <f aca="false">AO90</f>
        <v>0.335</v>
      </c>
      <c r="AO90" s="2" t="n">
        <f aca="false">[4]Curves!$K96</f>
        <v>0.335</v>
      </c>
      <c r="AP90" s="2" t="n">
        <f aca="false">[4]Curves!$G96</f>
        <v>0.37</v>
      </c>
    </row>
    <row r="91" customFormat="false" ht="12.75" hidden="false" customHeight="false" outlineLevel="0" collapsed="false">
      <c r="A91" s="1" t="n">
        <f aca="false">[5]Tregion!$A91</f>
        <v>38808</v>
      </c>
      <c r="B91" s="355" t="n">
        <f aca="false">[5]Tregion!$G91</f>
        <v>22.363</v>
      </c>
      <c r="C91" s="356" t="n">
        <f aca="false">[6]Tregion!$G91</f>
        <v>25.03</v>
      </c>
      <c r="D91" s="355" t="n">
        <f aca="false">[7]Tregion!$G91</f>
        <v>23.641</v>
      </c>
      <c r="E91" s="356" t="n">
        <f aca="false">[8]Tregion!$G91</f>
        <v>24.367</v>
      </c>
      <c r="F91" s="355" t="n">
        <f aca="false">[9]Tregion!$G91</f>
        <v>25.066</v>
      </c>
      <c r="G91" s="356" t="n">
        <f aca="false">[10]Tbasis!$E90</f>
        <v>23.573</v>
      </c>
      <c r="H91" s="355"/>
      <c r="I91" s="356" t="n">
        <f aca="false">[11]Tregion!$G91</f>
        <v>14.835</v>
      </c>
      <c r="J91" s="355"/>
      <c r="K91" s="356"/>
      <c r="L91" s="355"/>
      <c r="M91" s="356"/>
      <c r="N91" s="355"/>
      <c r="O91" s="356"/>
      <c r="Q91" s="355"/>
      <c r="R91" s="356" t="n">
        <f aca="false">[12]Tregion!$G91</f>
        <v>25.0402040426072</v>
      </c>
      <c r="S91" s="357"/>
      <c r="T91" s="356"/>
      <c r="U91" s="358"/>
      <c r="V91" s="359"/>
      <c r="W91" s="358"/>
      <c r="X91" s="356"/>
      <c r="Y91" s="357"/>
      <c r="Z91" s="360"/>
      <c r="AB91" s="357"/>
      <c r="AC91" s="356"/>
      <c r="AD91" s="357"/>
      <c r="AE91" s="356"/>
      <c r="AF91" s="357"/>
      <c r="AG91" s="356"/>
      <c r="AI91" s="369"/>
      <c r="AJ91" s="370"/>
      <c r="AK91" s="1" t="n">
        <f aca="false">[4]Curves!$A97</f>
        <v>39630</v>
      </c>
      <c r="AL91" s="2" t="n">
        <f aca="false">[4]Curves!$E97</f>
        <v>4.132</v>
      </c>
      <c r="AM91" s="2" t="n">
        <f aca="false">[4]Curves!$J97</f>
        <v>0.045</v>
      </c>
      <c r="AN91" s="2" t="n">
        <f aca="false">AO91+0.1</f>
        <v>0.45</v>
      </c>
      <c r="AO91" s="2" t="n">
        <f aca="false">[4]Curves!$K97</f>
        <v>0.35</v>
      </c>
      <c r="AP91" s="2" t="n">
        <f aca="false">[4]Curves!$G97</f>
        <v>0.41</v>
      </c>
    </row>
    <row r="92" customFormat="false" ht="12.75" hidden="false" customHeight="false" outlineLevel="0" collapsed="false">
      <c r="A92" s="1" t="n">
        <f aca="false">[5]Tregion!$A92</f>
        <v>38838</v>
      </c>
      <c r="B92" s="355" t="n">
        <f aca="false">[5]Tregion!$G92</f>
        <v>22.408</v>
      </c>
      <c r="C92" s="356" t="n">
        <f aca="false">[6]Tregion!$G92</f>
        <v>19.612</v>
      </c>
      <c r="D92" s="355" t="n">
        <f aca="false">[7]Tregion!$G92</f>
        <v>17.056</v>
      </c>
      <c r="E92" s="356" t="n">
        <f aca="false">[8]Tregion!$G92</f>
        <v>25.316</v>
      </c>
      <c r="F92" s="355" t="n">
        <f aca="false">[9]Tregion!$G92</f>
        <v>25.039</v>
      </c>
      <c r="G92" s="356" t="n">
        <f aca="false">[10]Tbasis!$E91</f>
        <v>23.618</v>
      </c>
      <c r="H92" s="355"/>
      <c r="I92" s="356" t="n">
        <f aca="false">[11]Tregion!$G92</f>
        <v>13.386</v>
      </c>
      <c r="J92" s="355"/>
      <c r="K92" s="356"/>
      <c r="L92" s="355"/>
      <c r="M92" s="356"/>
      <c r="N92" s="355"/>
      <c r="O92" s="356"/>
      <c r="Q92" s="355"/>
      <c r="R92" s="356" t="n">
        <f aca="false">[12]Tregion!$G92</f>
        <v>25.010850385653</v>
      </c>
      <c r="S92" s="357"/>
      <c r="T92" s="356"/>
      <c r="U92" s="358"/>
      <c r="V92" s="359"/>
      <c r="W92" s="358"/>
      <c r="X92" s="356"/>
      <c r="Y92" s="357"/>
      <c r="Z92" s="360"/>
      <c r="AB92" s="357"/>
      <c r="AC92" s="356"/>
      <c r="AD92" s="357"/>
      <c r="AE92" s="356"/>
      <c r="AF92" s="357"/>
      <c r="AG92" s="356"/>
      <c r="AI92" s="369"/>
      <c r="AJ92" s="370"/>
      <c r="AK92" s="1" t="n">
        <f aca="false">[4]Curves!$A98</f>
        <v>39661</v>
      </c>
      <c r="AL92" s="2" t="n">
        <f aca="false">[4]Curves!$E98</f>
        <v>4.017</v>
      </c>
      <c r="AM92" s="2" t="n">
        <f aca="false">[4]Curves!$J98</f>
        <v>0.13</v>
      </c>
      <c r="AN92" s="2" t="n">
        <f aca="false">AO92+0.1</f>
        <v>0.45</v>
      </c>
      <c r="AO92" s="2" t="n">
        <f aca="false">[4]Curves!$K98</f>
        <v>0.35</v>
      </c>
      <c r="AP92" s="2" t="n">
        <f aca="false">[4]Curves!$G98</f>
        <v>0.41</v>
      </c>
    </row>
    <row r="93" customFormat="false" ht="12.75" hidden="false" customHeight="false" outlineLevel="0" collapsed="false">
      <c r="A93" s="1" t="n">
        <f aca="false">[5]Tregion!$A93</f>
        <v>38869</v>
      </c>
      <c r="B93" s="355" t="n">
        <f aca="false">[5]Tregion!$G93</f>
        <v>23.381</v>
      </c>
      <c r="C93" s="356" t="n">
        <f aca="false">[6]Tregion!$G93</f>
        <v>21.913</v>
      </c>
      <c r="D93" s="355" t="n">
        <f aca="false">[7]Tregion!$G93</f>
        <v>18.933</v>
      </c>
      <c r="E93" s="356" t="n">
        <f aca="false">[8]Tregion!$G93</f>
        <v>26.603</v>
      </c>
      <c r="F93" s="355" t="n">
        <f aca="false">[9]Tregion!$G93</f>
        <v>25.959</v>
      </c>
      <c r="G93" s="356" t="n">
        <f aca="false">[10]Tbasis!$E92</f>
        <v>25.361</v>
      </c>
      <c r="H93" s="355"/>
      <c r="I93" s="356" t="n">
        <f aca="false">[11]Tregion!$G93</f>
        <v>11.638</v>
      </c>
      <c r="J93" s="355"/>
      <c r="K93" s="356"/>
      <c r="L93" s="355"/>
      <c r="M93" s="356"/>
      <c r="N93" s="355"/>
      <c r="O93" s="356"/>
      <c r="Q93" s="355"/>
      <c r="R93" s="356" t="n">
        <f aca="false">[12]Tregion!$G93</f>
        <v>25.334701027887</v>
      </c>
      <c r="S93" s="357"/>
      <c r="T93" s="356"/>
      <c r="U93" s="358"/>
      <c r="V93" s="359"/>
      <c r="W93" s="358"/>
      <c r="X93" s="356"/>
      <c r="Y93" s="357"/>
      <c r="Z93" s="360"/>
      <c r="AB93" s="357"/>
      <c r="AC93" s="356"/>
      <c r="AD93" s="357"/>
      <c r="AE93" s="356"/>
      <c r="AF93" s="357"/>
      <c r="AG93" s="356"/>
      <c r="AI93" s="369"/>
      <c r="AJ93" s="370"/>
      <c r="AK93" s="1" t="n">
        <f aca="false">[4]Curves!$A99</f>
        <v>39692</v>
      </c>
      <c r="AL93" s="2" t="n">
        <f aca="false">[4]Curves!$E99</f>
        <v>3.87</v>
      </c>
      <c r="AM93" s="2" t="n">
        <f aca="false">[4]Curves!$J99</f>
        <v>0.13</v>
      </c>
      <c r="AN93" s="2" t="n">
        <f aca="false">AO93+0.1</f>
        <v>0.415</v>
      </c>
      <c r="AO93" s="2" t="n">
        <f aca="false">[4]Curves!$K99</f>
        <v>0.315</v>
      </c>
      <c r="AP93" s="2" t="n">
        <f aca="false">[4]Curves!$G99</f>
        <v>0.36</v>
      </c>
    </row>
    <row r="94" customFormat="false" ht="12.75" hidden="false" customHeight="false" outlineLevel="0" collapsed="false">
      <c r="A94" s="1" t="n">
        <f aca="false">[5]Tregion!$A94</f>
        <v>38899</v>
      </c>
      <c r="B94" s="355" t="n">
        <f aca="false">[5]Tregion!$G94</f>
        <v>25.773</v>
      </c>
      <c r="C94" s="356" t="n">
        <f aca="false">[6]Tregion!$G94</f>
        <v>34.388</v>
      </c>
      <c r="D94" s="355" t="n">
        <f aca="false">[7]Tregion!$G94</f>
        <v>33.279</v>
      </c>
      <c r="E94" s="356" t="n">
        <f aca="false">[8]Tregion!$G94</f>
        <v>26.114</v>
      </c>
      <c r="F94" s="355" t="n">
        <f aca="false">[9]Tregion!$G94</f>
        <v>27.114</v>
      </c>
      <c r="G94" s="356" t="n">
        <f aca="false">[10]Tbasis!$E93</f>
        <v>28.203</v>
      </c>
      <c r="H94" s="355"/>
      <c r="I94" s="356" t="n">
        <f aca="false">[11]Tregion!$G94</f>
        <v>12.24</v>
      </c>
      <c r="J94" s="355"/>
      <c r="K94" s="356"/>
      <c r="L94" s="355"/>
      <c r="M94" s="356"/>
      <c r="N94" s="355"/>
      <c r="O94" s="356"/>
      <c r="Q94" s="355"/>
      <c r="R94" s="356" t="n">
        <f aca="false">[12]Tregion!$G94</f>
        <v>25.7162197305478</v>
      </c>
      <c r="S94" s="357"/>
      <c r="T94" s="356"/>
      <c r="U94" s="358"/>
      <c r="V94" s="359"/>
      <c r="W94" s="358"/>
      <c r="X94" s="356"/>
      <c r="Y94" s="357"/>
      <c r="Z94" s="360"/>
      <c r="AB94" s="357"/>
      <c r="AC94" s="356"/>
      <c r="AD94" s="357"/>
      <c r="AE94" s="356"/>
      <c r="AF94" s="357"/>
      <c r="AG94" s="356"/>
      <c r="AI94" s="369"/>
      <c r="AJ94" s="370"/>
      <c r="AK94" s="1" t="n">
        <f aca="false">[4]Curves!$A100</f>
        <v>39722</v>
      </c>
      <c r="AL94" s="2" t="n">
        <f aca="false">[4]Curves!$E100</f>
        <v>3.705</v>
      </c>
      <c r="AM94" s="2" t="n">
        <f aca="false">[4]Curves!$J100</f>
        <v>0.13</v>
      </c>
      <c r="AN94" s="2" t="n">
        <f aca="false">AO94+0.1</f>
        <v>0.46</v>
      </c>
      <c r="AO94" s="2" t="n">
        <f aca="false">[4]Curves!$K100</f>
        <v>0.36</v>
      </c>
      <c r="AP94" s="2" t="n">
        <f aca="false">[4]Curves!$G100</f>
        <v>0.4</v>
      </c>
    </row>
    <row r="95" customFormat="false" ht="12.75" hidden="false" customHeight="false" outlineLevel="0" collapsed="false">
      <c r="A95" s="1" t="n">
        <f aca="false">[5]Tregion!$A95</f>
        <v>38930</v>
      </c>
      <c r="B95" s="355" t="n">
        <f aca="false">[5]Tregion!$G95</f>
        <v>29.441</v>
      </c>
      <c r="C95" s="356" t="n">
        <f aca="false">[6]Tregion!$G95</f>
        <v>36.353</v>
      </c>
      <c r="D95" s="355" t="n">
        <f aca="false">[7]Tregion!$G95</f>
        <v>34.902</v>
      </c>
      <c r="E95" s="356" t="n">
        <f aca="false">[8]Tregion!$G95</f>
        <v>27.615</v>
      </c>
      <c r="F95" s="355" t="n">
        <f aca="false">[9]Tregion!$G95</f>
        <v>30.818</v>
      </c>
      <c r="G95" s="356" t="n">
        <f aca="false">[10]Tbasis!$E94</f>
        <v>32.481</v>
      </c>
      <c r="H95" s="355"/>
      <c r="I95" s="356" t="n">
        <f aca="false">[11]Tregion!$G95</f>
        <v>16.492</v>
      </c>
      <c r="J95" s="355"/>
      <c r="K95" s="356"/>
      <c r="L95" s="355"/>
      <c r="M95" s="356"/>
      <c r="N95" s="355"/>
      <c r="O95" s="356"/>
      <c r="Q95" s="355"/>
      <c r="R95" s="356" t="n">
        <f aca="false">[12]Tregion!$G95</f>
        <v>26.0414622382041</v>
      </c>
      <c r="S95" s="357"/>
      <c r="T95" s="356"/>
      <c r="U95" s="358"/>
      <c r="V95" s="359"/>
      <c r="W95" s="358"/>
      <c r="X95" s="356"/>
      <c r="Y95" s="357"/>
      <c r="Z95" s="360"/>
      <c r="AB95" s="357"/>
      <c r="AC95" s="356"/>
      <c r="AD95" s="357"/>
      <c r="AE95" s="356"/>
      <c r="AF95" s="357"/>
      <c r="AG95" s="356"/>
      <c r="AI95" s="369"/>
      <c r="AJ95" s="370"/>
      <c r="AK95" s="1" t="n">
        <f aca="false">[4]Curves!$A101</f>
        <v>39753</v>
      </c>
      <c r="AL95" s="2" t="n">
        <f aca="false">[4]Curves!$E101</f>
        <v>3.7</v>
      </c>
      <c r="AM95" s="2" t="n">
        <f aca="false">[4]Curves!$J101</f>
        <v>0.13</v>
      </c>
      <c r="AN95" s="2" t="n">
        <f aca="false">AO95+0.1</f>
        <v>0.56</v>
      </c>
      <c r="AO95" s="2" t="n">
        <f aca="false">[4]Curves!$K101</f>
        <v>0.46</v>
      </c>
      <c r="AP95" s="2" t="n">
        <f aca="false">[4]Curves!$G101</f>
        <v>0.73</v>
      </c>
    </row>
    <row r="96" customFormat="false" ht="12.75" hidden="false" customHeight="false" outlineLevel="0" collapsed="false">
      <c r="A96" s="1" t="n">
        <f aca="false">[5]Tregion!$A96</f>
        <v>38961</v>
      </c>
      <c r="B96" s="355" t="n">
        <f aca="false">[5]Tregion!$G96</f>
        <v>27.613</v>
      </c>
      <c r="C96" s="356" t="n">
        <f aca="false">[6]Tregion!$G96</f>
        <v>32.302</v>
      </c>
      <c r="D96" s="355" t="n">
        <f aca="false">[7]Tregion!$G96</f>
        <v>30.885</v>
      </c>
      <c r="E96" s="356" t="n">
        <f aca="false">[8]Tregion!$G96</f>
        <v>26.771</v>
      </c>
      <c r="F96" s="355" t="n">
        <f aca="false">[9]Tregion!$G96</f>
        <v>29.068</v>
      </c>
      <c r="G96" s="356" t="n">
        <f aca="false">[10]Tbasis!$E95</f>
        <v>30.043</v>
      </c>
      <c r="H96" s="355"/>
      <c r="I96" s="356" t="n">
        <f aca="false">[11]Tregion!$G96</f>
        <v>15.19</v>
      </c>
      <c r="J96" s="355"/>
      <c r="K96" s="356"/>
      <c r="L96" s="355"/>
      <c r="M96" s="356"/>
      <c r="N96" s="355"/>
      <c r="O96" s="356"/>
      <c r="Q96" s="355"/>
      <c r="R96" s="356" t="n">
        <f aca="false">[12]Tregion!$G96</f>
        <v>26.0061624268245</v>
      </c>
      <c r="S96" s="357"/>
      <c r="T96" s="356"/>
      <c r="U96" s="358"/>
      <c r="V96" s="359"/>
      <c r="W96" s="358"/>
      <c r="X96" s="356"/>
      <c r="Y96" s="357"/>
      <c r="Z96" s="360"/>
      <c r="AB96" s="357"/>
      <c r="AC96" s="356"/>
      <c r="AD96" s="357"/>
      <c r="AE96" s="356"/>
      <c r="AF96" s="357"/>
      <c r="AG96" s="356"/>
      <c r="AI96" s="369"/>
      <c r="AJ96" s="370"/>
      <c r="AK96" s="1" t="n">
        <f aca="false">[4]Curves!$A102</f>
        <v>39783</v>
      </c>
      <c r="AL96" s="2" t="n">
        <f aca="false">[4]Curves!$E102</f>
        <v>3.738</v>
      </c>
      <c r="AM96" s="2" t="n">
        <f aca="false">[4]Curves!$J102</f>
        <v>0.13</v>
      </c>
      <c r="AN96" s="2" t="n">
        <f aca="false">AO96</f>
        <v>0.77</v>
      </c>
      <c r="AO96" s="2" t="n">
        <f aca="false">[4]Curves!$K102</f>
        <v>0.77</v>
      </c>
      <c r="AP96" s="2" t="n">
        <f aca="false">[4]Curves!$G102</f>
        <v>0.98</v>
      </c>
    </row>
    <row r="97" customFormat="false" ht="12.75" hidden="false" customHeight="false" outlineLevel="0" collapsed="false">
      <c r="A97" s="1" t="n">
        <f aca="false">[5]Tregion!$A97</f>
        <v>38991</v>
      </c>
      <c r="B97" s="355" t="n">
        <f aca="false">[5]Tregion!$G97</f>
        <v>24.763</v>
      </c>
      <c r="C97" s="356" t="n">
        <f aca="false">[6]Tregion!$G97</f>
        <v>29.544</v>
      </c>
      <c r="D97" s="355" t="n">
        <f aca="false">[7]Tregion!$G97</f>
        <v>27.469</v>
      </c>
      <c r="E97" s="356" t="n">
        <f aca="false">[8]Tregion!$G97</f>
        <v>26.396</v>
      </c>
      <c r="F97" s="355" t="n">
        <f aca="false">[9]Tregion!$G97</f>
        <v>27.086</v>
      </c>
      <c r="G97" s="356" t="n">
        <f aca="false">[10]Tbasis!$E96</f>
        <v>26.043</v>
      </c>
      <c r="H97" s="355"/>
      <c r="I97" s="356" t="n">
        <f aca="false">[11]Tregion!$G97</f>
        <v>14.016</v>
      </c>
      <c r="J97" s="355"/>
      <c r="K97" s="356"/>
      <c r="L97" s="355"/>
      <c r="M97" s="356"/>
      <c r="N97" s="355"/>
      <c r="O97" s="356"/>
      <c r="Q97" s="355"/>
      <c r="R97" s="356" t="n">
        <f aca="false">[12]Tregion!$G97</f>
        <v>26.0200116240488</v>
      </c>
      <c r="S97" s="357"/>
      <c r="T97" s="356"/>
      <c r="U97" s="358"/>
      <c r="V97" s="359"/>
      <c r="W97" s="358"/>
      <c r="X97" s="356"/>
      <c r="Y97" s="357"/>
      <c r="Z97" s="360"/>
      <c r="AB97" s="357"/>
      <c r="AC97" s="356"/>
      <c r="AD97" s="357"/>
      <c r="AE97" s="356"/>
      <c r="AF97" s="357"/>
      <c r="AG97" s="356"/>
      <c r="AI97" s="369"/>
      <c r="AJ97" s="370"/>
      <c r="AK97" s="1" t="n">
        <f aca="false">[4]Curves!$A103</f>
        <v>39814</v>
      </c>
      <c r="AL97" s="2" t="n">
        <f aca="false">[4]Curves!$E103</f>
        <v>3.783</v>
      </c>
      <c r="AM97" s="2" t="n">
        <f aca="false">[4]Curves!$J103</f>
        <v>0.045</v>
      </c>
      <c r="AN97" s="2" t="n">
        <f aca="false">AO97</f>
        <v>1.04</v>
      </c>
      <c r="AO97" s="2" t="n">
        <f aca="false">[4]Curves!$K103</f>
        <v>1.04</v>
      </c>
      <c r="AP97" s="2" t="n">
        <f aca="false">[4]Curves!$G103</f>
        <v>1.6</v>
      </c>
    </row>
    <row r="98" customFormat="false" ht="12.75" hidden="false" customHeight="false" outlineLevel="0" collapsed="false">
      <c r="A98" s="1" t="n">
        <f aca="false">[5]Tregion!$A98</f>
        <v>39022</v>
      </c>
      <c r="B98" s="355" t="n">
        <f aca="false">[5]Tregion!$G98</f>
        <v>22.256</v>
      </c>
      <c r="C98" s="356" t="n">
        <f aca="false">[6]Tregion!$G98</f>
        <v>27.983</v>
      </c>
      <c r="D98" s="355" t="n">
        <f aca="false">[7]Tregion!$G98</f>
        <v>25.877</v>
      </c>
      <c r="E98" s="356" t="n">
        <f aca="false">[8]Tregion!$G98</f>
        <v>26.919</v>
      </c>
      <c r="F98" s="355" t="n">
        <f aca="false">[9]Tregion!$G98</f>
        <v>24.767</v>
      </c>
      <c r="G98" s="356" t="n">
        <f aca="false">[10]Tbasis!$E97</f>
        <v>23.386</v>
      </c>
      <c r="H98" s="355"/>
      <c r="I98" s="356" t="n">
        <f aca="false">[11]Tregion!$G98</f>
        <v>14.209</v>
      </c>
      <c r="J98" s="355"/>
      <c r="K98" s="356"/>
      <c r="L98" s="355"/>
      <c r="M98" s="356"/>
      <c r="N98" s="355"/>
      <c r="O98" s="356"/>
      <c r="Q98" s="355"/>
      <c r="R98" s="356" t="n">
        <f aca="false">[12]Tregion!$G98</f>
        <v>27.8361383751552</v>
      </c>
      <c r="S98" s="357"/>
      <c r="T98" s="356"/>
      <c r="U98" s="358"/>
      <c r="V98" s="359"/>
      <c r="W98" s="358"/>
      <c r="X98" s="356"/>
      <c r="Y98" s="357"/>
      <c r="Z98" s="360"/>
      <c r="AB98" s="357"/>
      <c r="AC98" s="356"/>
      <c r="AD98" s="357"/>
      <c r="AE98" s="356"/>
      <c r="AF98" s="357"/>
      <c r="AG98" s="356"/>
      <c r="AI98" s="369"/>
      <c r="AJ98" s="370"/>
      <c r="AK98" s="1" t="n">
        <f aca="false">[4]Curves!$A104</f>
        <v>39845</v>
      </c>
      <c r="AL98" s="2" t="n">
        <f aca="false">[4]Curves!$E104</f>
        <v>3.821</v>
      </c>
      <c r="AM98" s="2" t="n">
        <f aca="false">[4]Curves!$J104</f>
        <v>0.045</v>
      </c>
      <c r="AN98" s="2" t="n">
        <f aca="false">AO98</f>
        <v>1.04</v>
      </c>
      <c r="AO98" s="2" t="n">
        <f aca="false">[4]Curves!$K104</f>
        <v>1.04</v>
      </c>
      <c r="AP98" s="2" t="n">
        <f aca="false">[4]Curves!$G104</f>
        <v>1.6</v>
      </c>
    </row>
    <row r="99" customFormat="false" ht="12.75" hidden="false" customHeight="false" outlineLevel="0" collapsed="false">
      <c r="A99" s="1" t="n">
        <f aca="false">[5]Tregion!$A99</f>
        <v>39052</v>
      </c>
      <c r="B99" s="355" t="n">
        <f aca="false">[5]Tregion!$G99</f>
        <v>22.478</v>
      </c>
      <c r="C99" s="356" t="n">
        <f aca="false">[6]Tregion!$G99</f>
        <v>32.262</v>
      </c>
      <c r="D99" s="355" t="n">
        <f aca="false">[7]Tregion!$G99</f>
        <v>30.085</v>
      </c>
      <c r="E99" s="356" t="n">
        <f aca="false">[8]Tregion!$G99</f>
        <v>27.012</v>
      </c>
      <c r="F99" s="355" t="n">
        <f aca="false">[9]Tregion!$G99</f>
        <v>25.345</v>
      </c>
      <c r="G99" s="356" t="n">
        <f aca="false">[10]Tbasis!$E98</f>
        <v>23.528</v>
      </c>
      <c r="H99" s="355"/>
      <c r="I99" s="356" t="n">
        <f aca="false">[11]Tregion!$G99</f>
        <v>14.551</v>
      </c>
      <c r="J99" s="355"/>
      <c r="K99" s="356"/>
      <c r="L99" s="355"/>
      <c r="M99" s="356"/>
      <c r="N99" s="355"/>
      <c r="O99" s="356"/>
      <c r="Q99" s="355"/>
      <c r="R99" s="356" t="n">
        <f aca="false">[12]Tregion!$G99</f>
        <v>29.0884848901893</v>
      </c>
      <c r="S99" s="357"/>
      <c r="T99" s="356"/>
      <c r="U99" s="358"/>
      <c r="V99" s="359"/>
      <c r="W99" s="358"/>
      <c r="X99" s="356"/>
      <c r="Y99" s="357"/>
      <c r="Z99" s="360"/>
      <c r="AB99" s="357"/>
      <c r="AC99" s="356"/>
      <c r="AD99" s="357"/>
      <c r="AE99" s="356"/>
      <c r="AF99" s="357"/>
      <c r="AG99" s="356"/>
      <c r="AI99" s="369"/>
      <c r="AJ99" s="370"/>
      <c r="AK99" s="1" t="n">
        <f aca="false">[4]Curves!$A105</f>
        <v>39873</v>
      </c>
      <c r="AL99" s="2" t="n">
        <f aca="false">[4]Curves!$E105</f>
        <v>3.815</v>
      </c>
      <c r="AM99" s="2" t="n">
        <f aca="false">[4]Curves!$J105</f>
        <v>0.045</v>
      </c>
      <c r="AN99" s="2" t="n">
        <f aca="false">AO99</f>
        <v>0.54</v>
      </c>
      <c r="AO99" s="2" t="n">
        <f aca="false">[4]Curves!$K105</f>
        <v>0.54</v>
      </c>
      <c r="AP99" s="2" t="n">
        <f aca="false">[4]Curves!$G105</f>
        <v>0.72</v>
      </c>
    </row>
    <row r="100" customFormat="false" ht="12.75" hidden="false" customHeight="false" outlineLevel="0" collapsed="false">
      <c r="A100" s="1" t="n">
        <f aca="false">[5]Tregion!$A100</f>
        <v>39083</v>
      </c>
      <c r="B100" s="355" t="n">
        <f aca="false">[5]Tregion!$G100</f>
        <v>23.413</v>
      </c>
      <c r="C100" s="356" t="n">
        <f aca="false">[6]Tregion!$G100</f>
        <v>27.95</v>
      </c>
      <c r="D100" s="355" t="n">
        <f aca="false">[7]Tregion!$G100</f>
        <v>28.537</v>
      </c>
      <c r="E100" s="356" t="n">
        <f aca="false">[8]Tregion!$G100</f>
        <v>27.326</v>
      </c>
      <c r="F100" s="355" t="n">
        <f aca="false">[9]Tregion!$G100</f>
        <v>25.73</v>
      </c>
      <c r="G100" s="356" t="n">
        <f aca="false">[10]Tbasis!$E99</f>
        <v>24.643</v>
      </c>
      <c r="H100" s="355"/>
      <c r="I100" s="356" t="n">
        <f aca="false">[11]Tregion!$G100</f>
        <v>17.714</v>
      </c>
      <c r="J100" s="355"/>
      <c r="K100" s="356"/>
      <c r="L100" s="355"/>
      <c r="M100" s="356"/>
      <c r="N100" s="355"/>
      <c r="O100" s="356"/>
      <c r="Q100" s="355"/>
      <c r="R100" s="356" t="n">
        <f aca="false">[12]Tregion!$G100</f>
        <v>29.8521696035854</v>
      </c>
      <c r="S100" s="357"/>
      <c r="T100" s="356"/>
      <c r="U100" s="358"/>
      <c r="V100" s="359"/>
      <c r="W100" s="358"/>
      <c r="X100" s="356"/>
      <c r="Y100" s="357"/>
      <c r="Z100" s="360"/>
      <c r="AB100" s="357"/>
      <c r="AC100" s="356"/>
      <c r="AD100" s="357"/>
      <c r="AE100" s="356"/>
      <c r="AF100" s="357"/>
      <c r="AG100" s="356"/>
      <c r="AI100" s="369"/>
      <c r="AJ100" s="370"/>
      <c r="AK100" s="1" t="n">
        <f aca="false">[4]Curves!$A106</f>
        <v>39904</v>
      </c>
      <c r="AL100" s="2" t="n">
        <f aca="false">[4]Curves!$E106</f>
        <v>3.815</v>
      </c>
      <c r="AM100" s="2" t="n">
        <f aca="false">[4]Curves!$J106</f>
        <v>0.045</v>
      </c>
      <c r="AN100" s="2" t="n">
        <f aca="false">AO100</f>
        <v>0.36</v>
      </c>
      <c r="AO100" s="2" t="n">
        <f aca="false">[4]Curves!$K106</f>
        <v>0.36</v>
      </c>
      <c r="AP100" s="2" t="n">
        <f aca="false">[4]Curves!$G106</f>
        <v>0.38</v>
      </c>
    </row>
    <row r="101" customFormat="false" ht="12.75" hidden="false" customHeight="false" outlineLevel="0" collapsed="false">
      <c r="A101" s="1" t="n">
        <f aca="false">[5]Tregion!$A101</f>
        <v>39114</v>
      </c>
      <c r="B101" s="355" t="n">
        <f aca="false">[5]Tregion!$G101</f>
        <v>23.625</v>
      </c>
      <c r="C101" s="356" t="n">
        <f aca="false">[6]Tregion!$G101</f>
        <v>27.561</v>
      </c>
      <c r="D101" s="355" t="n">
        <f aca="false">[7]Tregion!$G101</f>
        <v>28.024</v>
      </c>
      <c r="E101" s="356" t="n">
        <f aca="false">[8]Tregion!$G101</f>
        <v>25.989</v>
      </c>
      <c r="F101" s="355" t="n">
        <f aca="false">[9]Tregion!$G101</f>
        <v>26.079</v>
      </c>
      <c r="G101" s="356" t="n">
        <f aca="false">[10]Tbasis!$E100</f>
        <v>24.855</v>
      </c>
      <c r="H101" s="355"/>
      <c r="I101" s="356" t="n">
        <f aca="false">[11]Tregion!$G101</f>
        <v>17.809</v>
      </c>
      <c r="J101" s="355"/>
      <c r="K101" s="356"/>
      <c r="L101" s="355"/>
      <c r="M101" s="356"/>
      <c r="N101" s="355"/>
      <c r="O101" s="356"/>
      <c r="Q101" s="355"/>
      <c r="R101" s="356" t="n">
        <f aca="false">[12]Tregion!$G101</f>
        <v>28.9103284056258</v>
      </c>
      <c r="S101" s="357"/>
      <c r="T101" s="356"/>
      <c r="U101" s="358"/>
      <c r="V101" s="359"/>
      <c r="W101" s="358"/>
      <c r="X101" s="356"/>
      <c r="Y101" s="357"/>
      <c r="Z101" s="360"/>
      <c r="AB101" s="357"/>
      <c r="AC101" s="356"/>
      <c r="AD101" s="357"/>
      <c r="AE101" s="356"/>
      <c r="AF101" s="357"/>
      <c r="AG101" s="356"/>
      <c r="AI101" s="369"/>
      <c r="AJ101" s="370"/>
      <c r="AK101" s="1" t="n">
        <f aca="false">[4]Curves!$A107</f>
        <v>39934</v>
      </c>
      <c r="AL101" s="2" t="n">
        <f aca="false">[4]Curves!$E107</f>
        <v>3.985</v>
      </c>
      <c r="AM101" s="2" t="n">
        <f aca="false">[4]Curves!$J107</f>
        <v>0.045</v>
      </c>
      <c r="AN101" s="2" t="n">
        <f aca="false">AO101</f>
        <v>0.325</v>
      </c>
      <c r="AO101" s="2" t="n">
        <f aca="false">[4]Curves!$K107</f>
        <v>0.325</v>
      </c>
      <c r="AP101" s="2" t="n">
        <f aca="false">[4]Curves!$G107</f>
        <v>0.33</v>
      </c>
    </row>
    <row r="102" customFormat="false" ht="12.75" hidden="false" customHeight="false" outlineLevel="0" collapsed="false">
      <c r="A102" s="1" t="n">
        <f aca="false">[5]Tregion!$A102</f>
        <v>39142</v>
      </c>
      <c r="B102" s="355" t="n">
        <f aca="false">[5]Tregion!$G102</f>
        <v>23.355</v>
      </c>
      <c r="C102" s="356" t="n">
        <f aca="false">[6]Tregion!$G102</f>
        <v>27.284</v>
      </c>
      <c r="D102" s="355" t="n">
        <f aca="false">[7]Tregion!$G102</f>
        <v>26.475</v>
      </c>
      <c r="E102" s="356" t="n">
        <f aca="false">[8]Tregion!$G102</f>
        <v>25.572</v>
      </c>
      <c r="F102" s="355" t="n">
        <f aca="false">[9]Tregion!$G102</f>
        <v>25.965</v>
      </c>
      <c r="G102" s="356" t="n">
        <f aca="false">[10]Tbasis!$E101</f>
        <v>24.585</v>
      </c>
      <c r="H102" s="355"/>
      <c r="I102" s="356" t="n">
        <f aca="false">[11]Tregion!$G102</f>
        <v>17.75</v>
      </c>
      <c r="J102" s="355"/>
      <c r="K102" s="356"/>
      <c r="L102" s="355"/>
      <c r="M102" s="356"/>
      <c r="N102" s="355"/>
      <c r="O102" s="356"/>
      <c r="Q102" s="355"/>
      <c r="R102" s="356" t="n">
        <f aca="false">[12]Tregion!$G102</f>
        <v>27.7048636342152</v>
      </c>
      <c r="S102" s="357"/>
      <c r="T102" s="356"/>
      <c r="U102" s="358"/>
      <c r="V102" s="359"/>
      <c r="W102" s="358"/>
      <c r="X102" s="356"/>
      <c r="Y102" s="357"/>
      <c r="Z102" s="360"/>
      <c r="AB102" s="357"/>
      <c r="AC102" s="356"/>
      <c r="AD102" s="357"/>
      <c r="AE102" s="356"/>
      <c r="AF102" s="357"/>
      <c r="AG102" s="356"/>
      <c r="AI102" s="369"/>
      <c r="AJ102" s="370"/>
      <c r="AK102" s="1" t="n">
        <f aca="false">[4]Curves!$A108</f>
        <v>39965</v>
      </c>
      <c r="AL102" s="2" t="n">
        <f aca="false">[4]Curves!$E108</f>
        <v>4.137</v>
      </c>
      <c r="AM102" s="2" t="n">
        <f aca="false">[4]Curves!$J108</f>
        <v>0.045</v>
      </c>
      <c r="AN102" s="2" t="n">
        <f aca="false">AO102</f>
        <v>0.335</v>
      </c>
      <c r="AO102" s="2" t="n">
        <f aca="false">[4]Curves!$K108</f>
        <v>0.335</v>
      </c>
      <c r="AP102" s="2" t="n">
        <f aca="false">[4]Curves!$G108</f>
        <v>0.37</v>
      </c>
    </row>
    <row r="103" customFormat="false" ht="12.75" hidden="false" customHeight="false" outlineLevel="0" collapsed="false">
      <c r="A103" s="1" t="n">
        <f aca="false">[5]Tregion!$A103</f>
        <v>39173</v>
      </c>
      <c r="B103" s="355" t="n">
        <f aca="false">[5]Tregion!$G103</f>
        <v>22.709</v>
      </c>
      <c r="C103" s="356" t="n">
        <f aca="false">[6]Tregion!$G103</f>
        <v>25.584</v>
      </c>
      <c r="D103" s="355" t="n">
        <f aca="false">[7]Tregion!$G103</f>
        <v>24.213</v>
      </c>
      <c r="E103" s="356" t="n">
        <f aca="false">[8]Tregion!$G103</f>
        <v>24.769</v>
      </c>
      <c r="F103" s="355" t="n">
        <f aca="false">[9]Tregion!$G103</f>
        <v>25.391</v>
      </c>
      <c r="G103" s="356" t="n">
        <f aca="false">[10]Tbasis!$E102</f>
        <v>23.939</v>
      </c>
      <c r="H103" s="355"/>
      <c r="I103" s="356" t="n">
        <f aca="false">[11]Tregion!$G103</f>
        <v>16.473</v>
      </c>
      <c r="J103" s="355"/>
      <c r="K103" s="356"/>
      <c r="L103" s="355"/>
      <c r="M103" s="356"/>
      <c r="N103" s="355"/>
      <c r="O103" s="356"/>
      <c r="Q103" s="355"/>
      <c r="R103" s="356" t="n">
        <f aca="false">[12]Tregion!$G103</f>
        <v>25.899222904459</v>
      </c>
      <c r="S103" s="357"/>
      <c r="T103" s="356"/>
      <c r="U103" s="358"/>
      <c r="V103" s="359"/>
      <c r="W103" s="358"/>
      <c r="X103" s="356"/>
      <c r="Y103" s="357"/>
      <c r="Z103" s="360"/>
      <c r="AB103" s="357"/>
      <c r="AC103" s="356"/>
      <c r="AD103" s="357"/>
      <c r="AE103" s="356"/>
      <c r="AF103" s="357"/>
      <c r="AG103" s="356"/>
      <c r="AI103" s="369"/>
      <c r="AJ103" s="370"/>
      <c r="AK103" s="1" t="n">
        <f aca="false">[4]Curves!$A109</f>
        <v>39995</v>
      </c>
      <c r="AL103" s="2" t="n">
        <f aca="false">[4]Curves!$E109</f>
        <v>4.2345</v>
      </c>
      <c r="AM103" s="2" t="n">
        <f aca="false">[4]Curves!$J109</f>
        <v>0.045</v>
      </c>
      <c r="AN103" s="2" t="n">
        <f aca="false">AO103+0.1</f>
        <v>0.45</v>
      </c>
      <c r="AO103" s="2" t="n">
        <f aca="false">[4]Curves!$K109</f>
        <v>0.35</v>
      </c>
      <c r="AP103" s="2" t="n">
        <f aca="false">[4]Curves!$G109</f>
        <v>0.41</v>
      </c>
    </row>
    <row r="104" customFormat="false" ht="12.75" hidden="false" customHeight="false" outlineLevel="0" collapsed="false">
      <c r="A104" s="1" t="n">
        <f aca="false">[5]Tregion!$A104</f>
        <v>39203</v>
      </c>
      <c r="B104" s="355" t="n">
        <f aca="false">[5]Tregion!$G104</f>
        <v>22.769</v>
      </c>
      <c r="C104" s="356" t="n">
        <f aca="false">[6]Tregion!$G104</f>
        <v>20.69</v>
      </c>
      <c r="D104" s="355" t="n">
        <f aca="false">[7]Tregion!$G104</f>
        <v>18.236</v>
      </c>
      <c r="E104" s="356" t="n">
        <f aca="false">[8]Tregion!$G104</f>
        <v>25.641</v>
      </c>
      <c r="F104" s="355" t="n">
        <f aca="false">[9]Tregion!$G104</f>
        <v>25.372</v>
      </c>
      <c r="G104" s="356" t="n">
        <f aca="false">[10]Tbasis!$E103</f>
        <v>23.999</v>
      </c>
      <c r="H104" s="355"/>
      <c r="I104" s="356" t="n">
        <f aca="false">[11]Tregion!$G104</f>
        <v>15.057</v>
      </c>
      <c r="J104" s="355"/>
      <c r="K104" s="356"/>
      <c r="L104" s="355"/>
      <c r="M104" s="356"/>
      <c r="N104" s="355"/>
      <c r="O104" s="356"/>
      <c r="Q104" s="355"/>
      <c r="R104" s="356" t="n">
        <f aca="false">[12]Tregion!$G104</f>
        <v>25.8609819905256</v>
      </c>
      <c r="S104" s="357"/>
      <c r="T104" s="356"/>
      <c r="U104" s="358"/>
      <c r="V104" s="359"/>
      <c r="W104" s="358"/>
      <c r="X104" s="356"/>
      <c r="Y104" s="357"/>
      <c r="Z104" s="360"/>
      <c r="AB104" s="357"/>
      <c r="AC104" s="356"/>
      <c r="AD104" s="357"/>
      <c r="AE104" s="356"/>
      <c r="AF104" s="357"/>
      <c r="AG104" s="356"/>
      <c r="AI104" s="369"/>
      <c r="AJ104" s="370"/>
      <c r="AK104" s="1" t="n">
        <f aca="false">[4]Curves!$A110</f>
        <v>40026</v>
      </c>
      <c r="AL104" s="2" t="n">
        <f aca="false">[4]Curves!$E110</f>
        <v>4.1195</v>
      </c>
      <c r="AM104" s="2" t="n">
        <f aca="false">[4]Curves!$J110</f>
        <v>0.13</v>
      </c>
      <c r="AN104" s="2" t="n">
        <f aca="false">AO104+0.1</f>
        <v>0.45</v>
      </c>
      <c r="AO104" s="2" t="n">
        <f aca="false">[4]Curves!$K110</f>
        <v>0.35</v>
      </c>
      <c r="AP104" s="2" t="n">
        <f aca="false">[4]Curves!$G110</f>
        <v>0.41</v>
      </c>
    </row>
    <row r="105" customFormat="false" ht="12.75" hidden="false" customHeight="false" outlineLevel="0" collapsed="false">
      <c r="A105" s="1" t="n">
        <f aca="false">[5]Tregion!$A105</f>
        <v>39234</v>
      </c>
      <c r="B105" s="355" t="n">
        <f aca="false">[5]Tregion!$G105</f>
        <v>23.674</v>
      </c>
      <c r="C105" s="356" t="n">
        <f aca="false">[6]Tregion!$G105</f>
        <v>22.868</v>
      </c>
      <c r="D105" s="355" t="n">
        <f aca="false">[7]Tregion!$G105</f>
        <v>19.943</v>
      </c>
      <c r="E105" s="356" t="n">
        <f aca="false">[8]Tregion!$G105</f>
        <v>26.843</v>
      </c>
      <c r="F105" s="355" t="n">
        <f aca="false">[9]Tregion!$G105</f>
        <v>26.225</v>
      </c>
      <c r="G105" s="356" t="n">
        <f aca="false">[10]Tbasis!$E104</f>
        <v>25.594</v>
      </c>
      <c r="H105" s="355"/>
      <c r="I105" s="356" t="n">
        <f aca="false">[11]Tregion!$G105</f>
        <v>16.227</v>
      </c>
      <c r="J105" s="355"/>
      <c r="K105" s="356"/>
      <c r="L105" s="355"/>
      <c r="M105" s="356"/>
      <c r="N105" s="355"/>
      <c r="O105" s="356"/>
      <c r="Q105" s="355"/>
      <c r="R105" s="356" t="n">
        <f aca="false">[12]Tregion!$G105</f>
        <v>26.1764358980003</v>
      </c>
      <c r="S105" s="357"/>
      <c r="T105" s="356"/>
      <c r="U105" s="358"/>
      <c r="V105" s="359"/>
      <c r="W105" s="358"/>
      <c r="X105" s="356"/>
      <c r="Y105" s="357"/>
      <c r="Z105" s="360"/>
      <c r="AB105" s="357"/>
      <c r="AC105" s="356"/>
      <c r="AD105" s="357"/>
      <c r="AE105" s="356"/>
      <c r="AF105" s="357"/>
      <c r="AG105" s="356"/>
      <c r="AI105" s="369"/>
      <c r="AJ105" s="370"/>
      <c r="AK105" s="1" t="n">
        <f aca="false">[4]Curves!$A111</f>
        <v>40057</v>
      </c>
      <c r="AL105" s="2" t="n">
        <f aca="false">[4]Curves!$E111</f>
        <v>3.9725</v>
      </c>
      <c r="AM105" s="2" t="n">
        <f aca="false">[4]Curves!$J111</f>
        <v>0.13</v>
      </c>
      <c r="AN105" s="2" t="n">
        <f aca="false">AO105+0.1</f>
        <v>0.415</v>
      </c>
      <c r="AO105" s="2" t="n">
        <f aca="false">[4]Curves!$K111</f>
        <v>0.315</v>
      </c>
      <c r="AP105" s="2" t="n">
        <f aca="false">[4]Curves!$G111</f>
        <v>0.36</v>
      </c>
    </row>
    <row r="106" customFormat="false" ht="12.75" hidden="false" customHeight="false" outlineLevel="0" collapsed="false">
      <c r="A106" s="1" t="n">
        <f aca="false">[5]Tregion!$A106</f>
        <v>39264</v>
      </c>
      <c r="B106" s="355" t="n">
        <f aca="false">[5]Tregion!$G106</f>
        <v>25.773</v>
      </c>
      <c r="C106" s="356" t="n">
        <f aca="false">[6]Tregion!$G106</f>
        <v>34.267</v>
      </c>
      <c r="D106" s="355" t="n">
        <f aca="false">[7]Tregion!$G106</f>
        <v>32.964</v>
      </c>
      <c r="E106" s="356" t="n">
        <f aca="false">[8]Tregion!$G106</f>
        <v>26.34</v>
      </c>
      <c r="F106" s="355" t="n">
        <f aca="false">[9]Tregion!$G106</f>
        <v>27.234</v>
      </c>
      <c r="G106" s="356" t="n">
        <f aca="false">[10]Tbasis!$E105</f>
        <v>28.093</v>
      </c>
      <c r="H106" s="355"/>
      <c r="I106" s="356" t="n">
        <f aca="false">[11]Tregion!$G106</f>
        <v>18.097</v>
      </c>
      <c r="J106" s="355"/>
      <c r="K106" s="356"/>
      <c r="L106" s="355"/>
      <c r="M106" s="356"/>
      <c r="N106" s="355"/>
      <c r="O106" s="356"/>
      <c r="Q106" s="355"/>
      <c r="R106" s="356" t="n">
        <f aca="false">[12]Tregion!$G106</f>
        <v>26.5494208308007</v>
      </c>
      <c r="S106" s="357"/>
      <c r="T106" s="356"/>
      <c r="U106" s="358"/>
      <c r="V106" s="359"/>
      <c r="W106" s="358"/>
      <c r="X106" s="356"/>
      <c r="Y106" s="357"/>
      <c r="Z106" s="360"/>
      <c r="AB106" s="357"/>
      <c r="AC106" s="356"/>
      <c r="AD106" s="357"/>
      <c r="AE106" s="356"/>
      <c r="AF106" s="357"/>
      <c r="AG106" s="356"/>
      <c r="AI106" s="369"/>
      <c r="AJ106" s="370"/>
      <c r="AK106" s="1" t="n">
        <f aca="false">[4]Curves!$A112</f>
        <v>40087</v>
      </c>
      <c r="AL106" s="2" t="n">
        <f aca="false">[4]Curves!$E112</f>
        <v>3.8075</v>
      </c>
      <c r="AM106" s="2" t="n">
        <f aca="false">[4]Curves!$J112</f>
        <v>0.13</v>
      </c>
      <c r="AN106" s="2" t="n">
        <f aca="false">AO106+0.1</f>
        <v>0.46</v>
      </c>
      <c r="AO106" s="2" t="n">
        <f aca="false">[4]Curves!$K112</f>
        <v>0.36</v>
      </c>
      <c r="AP106" s="2" t="n">
        <f aca="false">[4]Curves!$G112</f>
        <v>0.4</v>
      </c>
    </row>
    <row r="107" customFormat="false" ht="12.75" hidden="false" customHeight="false" outlineLevel="0" collapsed="false">
      <c r="A107" s="1" t="n">
        <f aca="false">[5]Tregion!$A107</f>
        <v>39295</v>
      </c>
      <c r="B107" s="355" t="n">
        <f aca="false">[5]Tregion!$G107</f>
        <v>29.179</v>
      </c>
      <c r="C107" s="356" t="n">
        <f aca="false">[6]Tregion!$G107</f>
        <v>36.187</v>
      </c>
      <c r="D107" s="355" t="n">
        <f aca="false">[7]Tregion!$G107</f>
        <v>34.453</v>
      </c>
      <c r="E107" s="356" t="n">
        <f aca="false">[8]Tregion!$G107</f>
        <v>27.77</v>
      </c>
      <c r="F107" s="355" t="n">
        <f aca="false">[9]Tregion!$G107</f>
        <v>30.646</v>
      </c>
      <c r="G107" s="356" t="n">
        <f aca="false">[10]Tbasis!$E106</f>
        <v>32.049</v>
      </c>
      <c r="H107" s="355"/>
      <c r="I107" s="356" t="n">
        <f aca="false">[11]Tregion!$G107</f>
        <v>23.891</v>
      </c>
      <c r="J107" s="355"/>
      <c r="K107" s="356"/>
      <c r="L107" s="355"/>
      <c r="M107" s="356"/>
      <c r="N107" s="355"/>
      <c r="O107" s="356"/>
      <c r="Q107" s="355"/>
      <c r="R107" s="356" t="n">
        <f aca="false">[12]Tregion!$G107</f>
        <v>26.8649891326756</v>
      </c>
      <c r="S107" s="357"/>
      <c r="T107" s="356"/>
      <c r="U107" s="358"/>
      <c r="V107" s="359"/>
      <c r="W107" s="358"/>
      <c r="X107" s="356"/>
      <c r="Y107" s="357"/>
      <c r="Z107" s="360"/>
      <c r="AB107" s="357"/>
      <c r="AC107" s="356"/>
      <c r="AD107" s="357"/>
      <c r="AE107" s="356"/>
      <c r="AF107" s="357"/>
      <c r="AG107" s="356"/>
      <c r="AI107" s="369"/>
      <c r="AJ107" s="370"/>
      <c r="AK107" s="1" t="n">
        <f aca="false">[4]Curves!$A113</f>
        <v>40118</v>
      </c>
      <c r="AL107" s="2" t="n">
        <f aca="false">[4]Curves!$E113</f>
        <v>3.8025</v>
      </c>
      <c r="AM107" s="2" t="n">
        <f aca="false">[4]Curves!$J113</f>
        <v>0.13</v>
      </c>
      <c r="AN107" s="2" t="n">
        <f aca="false">AO107+0.1</f>
        <v>0.56</v>
      </c>
      <c r="AO107" s="2" t="n">
        <f aca="false">[4]Curves!$K113</f>
        <v>0.46</v>
      </c>
      <c r="AP107" s="2" t="n">
        <f aca="false">[4]Curves!$G113</f>
        <v>0.73</v>
      </c>
    </row>
    <row r="108" customFormat="false" ht="12.75" hidden="false" customHeight="false" outlineLevel="0" collapsed="false">
      <c r="A108" s="1" t="n">
        <f aca="false">[5]Tregion!$A108</f>
        <v>39326</v>
      </c>
      <c r="B108" s="355" t="n">
        <f aca="false">[5]Tregion!$G108</f>
        <v>27.158</v>
      </c>
      <c r="C108" s="356" t="n">
        <f aca="false">[6]Tregion!$G108</f>
        <v>32.334</v>
      </c>
      <c r="D108" s="355" t="n">
        <f aca="false">[7]Tregion!$G108</f>
        <v>30.694</v>
      </c>
      <c r="E108" s="356" t="n">
        <f aca="false">[8]Tregion!$G108</f>
        <v>26.415</v>
      </c>
      <c r="F108" s="355" t="n">
        <f aca="false">[9]Tregion!$G108</f>
        <v>28.729</v>
      </c>
      <c r="G108" s="356" t="n">
        <f aca="false">[10]Tbasis!$E107</f>
        <v>29.478</v>
      </c>
      <c r="H108" s="355"/>
      <c r="I108" s="356" t="n">
        <f aca="false">[11]Tregion!$G108</f>
        <v>20.244</v>
      </c>
      <c r="J108" s="355"/>
      <c r="K108" s="356"/>
      <c r="L108" s="355"/>
      <c r="M108" s="356"/>
      <c r="N108" s="355"/>
      <c r="O108" s="356"/>
      <c r="Q108" s="355"/>
      <c r="R108" s="356" t="n">
        <f aca="false">[12]Tregion!$G108</f>
        <v>26.8186413783849</v>
      </c>
      <c r="S108" s="357"/>
      <c r="T108" s="356"/>
      <c r="U108" s="358"/>
      <c r="V108" s="359"/>
      <c r="W108" s="358"/>
      <c r="X108" s="356"/>
      <c r="Y108" s="357"/>
      <c r="Z108" s="360"/>
      <c r="AB108" s="357"/>
      <c r="AC108" s="356"/>
      <c r="AD108" s="357"/>
      <c r="AE108" s="356"/>
      <c r="AF108" s="357"/>
      <c r="AG108" s="356"/>
      <c r="AI108" s="369"/>
      <c r="AJ108" s="370"/>
      <c r="AK108" s="1" t="n">
        <f aca="false">[4]Curves!$A114</f>
        <v>40148</v>
      </c>
      <c r="AL108" s="2" t="n">
        <f aca="false">[4]Curves!$E114</f>
        <v>3.8405</v>
      </c>
      <c r="AM108" s="2" t="n">
        <f aca="false">[4]Curves!$J114</f>
        <v>0.13</v>
      </c>
      <c r="AN108" s="2" t="n">
        <f aca="false">AO108</f>
        <v>0.77</v>
      </c>
      <c r="AO108" s="2" t="n">
        <f aca="false">[4]Curves!$K114</f>
        <v>0.77</v>
      </c>
      <c r="AP108" s="2" t="n">
        <f aca="false">[4]Curves!$G114</f>
        <v>0.98</v>
      </c>
    </row>
    <row r="109" customFormat="false" ht="12.75" hidden="false" customHeight="false" outlineLevel="0" collapsed="false">
      <c r="A109" s="1" t="n">
        <f aca="false">[5]Tregion!$A109</f>
        <v>39356</v>
      </c>
      <c r="B109" s="355" t="n">
        <f aca="false">[5]Tregion!$G109</f>
        <v>25.133</v>
      </c>
      <c r="C109" s="356" t="n">
        <f aca="false">[6]Tregion!$G109</f>
        <v>30.119</v>
      </c>
      <c r="D109" s="355" t="n">
        <f aca="false">[7]Tregion!$G109</f>
        <v>27.822</v>
      </c>
      <c r="E109" s="356" t="n">
        <f aca="false">[8]Tregion!$G109</f>
        <v>26.882</v>
      </c>
      <c r="F109" s="355" t="n">
        <f aca="false">[9]Tregion!$G109</f>
        <v>27.408</v>
      </c>
      <c r="G109" s="356" t="n">
        <f aca="false">[10]Tbasis!$E108</f>
        <v>26.423</v>
      </c>
      <c r="H109" s="355"/>
      <c r="I109" s="356" t="n">
        <f aca="false">[11]Tregion!$G109</f>
        <v>18.703</v>
      </c>
      <c r="J109" s="355"/>
      <c r="K109" s="356"/>
      <c r="L109" s="355"/>
      <c r="M109" s="356"/>
      <c r="N109" s="355"/>
      <c r="O109" s="356"/>
      <c r="Q109" s="355"/>
      <c r="R109" s="356" t="n">
        <f aca="false">[12]Tregion!$G109</f>
        <v>26.8215344771782</v>
      </c>
      <c r="S109" s="357"/>
      <c r="T109" s="356"/>
      <c r="U109" s="358"/>
      <c r="V109" s="359"/>
      <c r="W109" s="358"/>
      <c r="X109" s="356"/>
      <c r="Y109" s="357"/>
      <c r="Z109" s="360"/>
      <c r="AB109" s="357"/>
      <c r="AC109" s="356"/>
      <c r="AD109" s="357"/>
      <c r="AE109" s="356"/>
      <c r="AF109" s="357"/>
      <c r="AG109" s="356"/>
      <c r="AI109" s="369"/>
      <c r="AJ109" s="370"/>
      <c r="AK109" s="1" t="n">
        <f aca="false">[4]Curves!$A115</f>
        <v>40179</v>
      </c>
      <c r="AL109" s="2" t="n">
        <f aca="false">[4]Curves!$E115</f>
        <v>3.8855</v>
      </c>
      <c r="AM109" s="2" t="n">
        <f aca="false">[4]Curves!$J115</f>
        <v>0.045</v>
      </c>
      <c r="AN109" s="2" t="n">
        <f aca="false">AO109</f>
        <v>1.04</v>
      </c>
      <c r="AO109" s="2" t="n">
        <f aca="false">[4]Curves!$K115</f>
        <v>1.04</v>
      </c>
      <c r="AP109" s="2" t="n">
        <f aca="false">[4]Curves!$G115</f>
        <v>1.6</v>
      </c>
    </row>
    <row r="110" customFormat="false" ht="12.75" hidden="false" customHeight="false" outlineLevel="0" collapsed="false">
      <c r="A110" s="1" t="n">
        <f aca="false">[5]Tregion!$A110</f>
        <v>39387</v>
      </c>
      <c r="B110" s="355" t="n">
        <f aca="false">[5]Tregion!$G110</f>
        <v>22.617</v>
      </c>
      <c r="C110" s="356" t="n">
        <f aca="false">[6]Tregion!$G110</f>
        <v>28.676</v>
      </c>
      <c r="D110" s="355" t="n">
        <f aca="false">[7]Tregion!$G110</f>
        <v>26.253</v>
      </c>
      <c r="E110" s="356" t="n">
        <f aca="false">[8]Tregion!$G110</f>
        <v>27.131</v>
      </c>
      <c r="F110" s="355" t="n">
        <f aca="false">[9]Tregion!$G110</f>
        <v>25.124</v>
      </c>
      <c r="G110" s="356" t="n">
        <f aca="false">[10]Tbasis!$E109</f>
        <v>23.777</v>
      </c>
      <c r="H110" s="355"/>
      <c r="I110" s="356" t="n">
        <f aca="false">[11]Tregion!$G110</f>
        <v>17.058</v>
      </c>
      <c r="J110" s="355"/>
      <c r="K110" s="356"/>
      <c r="L110" s="355"/>
      <c r="M110" s="356"/>
      <c r="N110" s="355"/>
      <c r="O110" s="356"/>
      <c r="Q110" s="355"/>
      <c r="R110" s="356" t="n">
        <f aca="false">[12]Tregion!$G110</f>
        <v>28.5936083178761</v>
      </c>
      <c r="S110" s="357"/>
      <c r="T110" s="356"/>
      <c r="U110" s="358"/>
      <c r="V110" s="359"/>
      <c r="W110" s="358"/>
      <c r="X110" s="356"/>
      <c r="Y110" s="357"/>
      <c r="Z110" s="360"/>
      <c r="AB110" s="357"/>
      <c r="AC110" s="356"/>
      <c r="AD110" s="357"/>
      <c r="AE110" s="356"/>
      <c r="AF110" s="357"/>
      <c r="AG110" s="356"/>
      <c r="AI110" s="369"/>
      <c r="AJ110" s="370"/>
      <c r="AK110" s="1" t="n">
        <f aca="false">[4]Curves!$A116</f>
        <v>40210</v>
      </c>
      <c r="AL110" s="2" t="n">
        <f aca="false">[4]Curves!$E116</f>
        <v>3.9235</v>
      </c>
      <c r="AM110" s="2" t="n">
        <f aca="false">[4]Curves!$J116</f>
        <v>0.045</v>
      </c>
      <c r="AN110" s="2" t="n">
        <f aca="false">AO110</f>
        <v>1.04</v>
      </c>
      <c r="AO110" s="2" t="n">
        <f aca="false">[4]Curves!$K116</f>
        <v>1.04</v>
      </c>
      <c r="AP110" s="2" t="n">
        <f aca="false">[4]Curves!$G116</f>
        <v>1.6</v>
      </c>
    </row>
    <row r="111" customFormat="false" ht="12.75" hidden="false" customHeight="false" outlineLevel="0" collapsed="false">
      <c r="A111" s="1" t="n">
        <f aca="false">[5]Tregion!$A111</f>
        <v>39417</v>
      </c>
      <c r="B111" s="355" t="n">
        <f aca="false">[5]Tregion!$G111</f>
        <v>22.809</v>
      </c>
      <c r="C111" s="356" t="n">
        <f aca="false">[6]Tregion!$G111</f>
        <v>32.664</v>
      </c>
      <c r="D111" s="355" t="n">
        <f aca="false">[7]Tregion!$G111</f>
        <v>30.064</v>
      </c>
      <c r="E111" s="356" t="n">
        <f aca="false">[8]Tregion!$G111</f>
        <v>27.167</v>
      </c>
      <c r="F111" s="355" t="n">
        <f aca="false">[9]Tregion!$G111</f>
        <v>25.645</v>
      </c>
      <c r="G111" s="356" t="n">
        <f aca="false">[10]Tbasis!$E110</f>
        <v>23.889</v>
      </c>
      <c r="H111" s="355"/>
      <c r="I111" s="356" t="n">
        <f aca="false">[11]Tregion!$G111</f>
        <v>17.179</v>
      </c>
      <c r="J111" s="355"/>
      <c r="K111" s="356"/>
      <c r="L111" s="355"/>
      <c r="M111" s="356"/>
      <c r="N111" s="355"/>
      <c r="O111" s="356"/>
      <c r="Q111" s="355"/>
      <c r="R111" s="356" t="n">
        <f aca="false">[12]Tregion!$G111</f>
        <v>29.8475045040484</v>
      </c>
      <c r="S111" s="357"/>
      <c r="T111" s="356"/>
      <c r="U111" s="358"/>
      <c r="V111" s="359"/>
      <c r="W111" s="358"/>
      <c r="X111" s="356"/>
      <c r="Y111" s="357"/>
      <c r="Z111" s="360"/>
      <c r="AB111" s="357"/>
      <c r="AC111" s="356"/>
      <c r="AD111" s="357"/>
      <c r="AE111" s="356"/>
      <c r="AF111" s="357"/>
      <c r="AG111" s="356"/>
      <c r="AI111" s="369"/>
      <c r="AJ111" s="370"/>
      <c r="AK111" s="1" t="n">
        <f aca="false">[4]Curves!$A117</f>
        <v>40238</v>
      </c>
      <c r="AL111" s="2" t="n">
        <f aca="false">[4]Curves!$E117</f>
        <v>3.9175</v>
      </c>
      <c r="AM111" s="2" t="n">
        <f aca="false">[4]Curves!$J117</f>
        <v>0.045</v>
      </c>
      <c r="AN111" s="2" t="n">
        <f aca="false">AO111</f>
        <v>0.54</v>
      </c>
      <c r="AO111" s="2" t="n">
        <f aca="false">[4]Curves!$K117</f>
        <v>0.54</v>
      </c>
      <c r="AP111" s="2" t="n">
        <f aca="false">[4]Curves!$G117</f>
        <v>0.72</v>
      </c>
    </row>
    <row r="112" customFormat="false" ht="12.75" hidden="false" customHeight="false" outlineLevel="0" collapsed="false">
      <c r="A112" s="1" t="n">
        <f aca="false">[5]Tregion!$A112</f>
        <v>39448</v>
      </c>
      <c r="B112" s="355" t="n">
        <f aca="false">[5]Tregion!$G112</f>
        <v>23.663</v>
      </c>
      <c r="C112" s="356" t="n">
        <f aca="false">[6]Tregion!$G112</f>
        <v>28.937</v>
      </c>
      <c r="D112" s="355" t="n">
        <f aca="false">[7]Tregion!$G112</f>
        <v>28.645</v>
      </c>
      <c r="E112" s="356" t="n">
        <f aca="false">[8]Tregion!$G112</f>
        <v>27.497</v>
      </c>
      <c r="F112" s="355" t="n">
        <f aca="false">[9]Tregion!$G112</f>
        <v>25.998</v>
      </c>
      <c r="G112" s="356" t="n">
        <f aca="false">[10]Tbasis!$E111</f>
        <v>24.893</v>
      </c>
      <c r="H112" s="355"/>
      <c r="I112" s="356" t="n">
        <f aca="false">[11]Tregion!$G112</f>
        <v>17.894</v>
      </c>
      <c r="J112" s="355"/>
      <c r="K112" s="356"/>
      <c r="L112" s="355"/>
      <c r="M112" s="356"/>
      <c r="N112" s="355"/>
      <c r="O112" s="356"/>
      <c r="Q112" s="355"/>
      <c r="R112" s="356" t="n">
        <f aca="false">[12]Tregion!$G112</f>
        <v>30.632639845355</v>
      </c>
      <c r="S112" s="357"/>
      <c r="T112" s="356"/>
      <c r="U112" s="358"/>
      <c r="V112" s="359"/>
      <c r="W112" s="358"/>
      <c r="X112" s="356"/>
      <c r="Y112" s="357"/>
      <c r="Z112" s="360"/>
      <c r="AB112" s="357"/>
      <c r="AC112" s="356"/>
      <c r="AD112" s="357"/>
      <c r="AE112" s="356"/>
      <c r="AF112" s="357"/>
      <c r="AG112" s="356"/>
      <c r="AI112" s="369"/>
      <c r="AJ112" s="370"/>
      <c r="AK112" s="1" t="n">
        <f aca="false">[4]Curves!$A118</f>
        <v>40269</v>
      </c>
      <c r="AL112" s="2" t="n">
        <f aca="false">[4]Curves!$E118</f>
        <v>3.9175</v>
      </c>
      <c r="AM112" s="2" t="n">
        <f aca="false">[4]Curves!$J118</f>
        <v>0.045</v>
      </c>
      <c r="AN112" s="2" t="n">
        <f aca="false">AO112</f>
        <v>0.36</v>
      </c>
      <c r="AO112" s="2" t="n">
        <f aca="false">[4]Curves!$K118</f>
        <v>0.36</v>
      </c>
      <c r="AP112" s="2" t="n">
        <f aca="false">[4]Curves!$G118</f>
        <v>0.38</v>
      </c>
    </row>
    <row r="113" customFormat="false" ht="12.75" hidden="false" customHeight="false" outlineLevel="0" collapsed="false">
      <c r="A113" s="1" t="n">
        <f aca="false">[5]Tregion!$A113</f>
        <v>39479</v>
      </c>
      <c r="B113" s="355" t="n">
        <f aca="false">[5]Tregion!$G113</f>
        <v>23.915</v>
      </c>
      <c r="C113" s="356" t="n">
        <f aca="false">[6]Tregion!$G113</f>
        <v>28.607</v>
      </c>
      <c r="D113" s="355" t="n">
        <f aca="false">[7]Tregion!$G113</f>
        <v>28.191</v>
      </c>
      <c r="E113" s="356" t="n">
        <f aca="false">[8]Tregion!$G113</f>
        <v>26.324</v>
      </c>
      <c r="F113" s="355" t="n">
        <f aca="false">[9]Tregion!$G113</f>
        <v>26.369</v>
      </c>
      <c r="G113" s="356" t="n">
        <f aca="false">[10]Tbasis!$E112</f>
        <v>25.145</v>
      </c>
      <c r="H113" s="355"/>
      <c r="I113" s="356" t="n">
        <f aca="false">[11]Tregion!$G113</f>
        <v>18.031</v>
      </c>
      <c r="J113" s="355"/>
      <c r="K113" s="356"/>
      <c r="L113" s="355"/>
      <c r="M113" s="356"/>
      <c r="N113" s="355"/>
      <c r="O113" s="356"/>
      <c r="Q113" s="355"/>
      <c r="R113" s="356" t="n">
        <f aca="false">[12]Tregion!$G113</f>
        <v>29.6894057196748</v>
      </c>
      <c r="S113" s="357"/>
      <c r="T113" s="356"/>
      <c r="U113" s="358"/>
      <c r="V113" s="359"/>
      <c r="W113" s="358"/>
      <c r="X113" s="356"/>
      <c r="Y113" s="357"/>
      <c r="Z113" s="360"/>
      <c r="AB113" s="357"/>
      <c r="AC113" s="356"/>
      <c r="AD113" s="357"/>
      <c r="AE113" s="356"/>
      <c r="AF113" s="357"/>
      <c r="AG113" s="356"/>
      <c r="AI113" s="369"/>
      <c r="AJ113" s="370"/>
      <c r="AK113" s="1" t="n">
        <f aca="false">[4]Curves!$A119</f>
        <v>40299</v>
      </c>
      <c r="AL113" s="2" t="n">
        <f aca="false">[4]Curves!$E119</f>
        <v>4.0875</v>
      </c>
      <c r="AM113" s="2" t="n">
        <f aca="false">[4]Curves!$J119</f>
        <v>0.045</v>
      </c>
      <c r="AN113" s="2" t="n">
        <f aca="false">AO113</f>
        <v>0.325</v>
      </c>
      <c r="AO113" s="2" t="n">
        <f aca="false">[4]Curves!$K119</f>
        <v>0.325</v>
      </c>
      <c r="AP113" s="2" t="n">
        <f aca="false">[4]Curves!$G119</f>
        <v>0.33</v>
      </c>
    </row>
    <row r="114" customFormat="false" ht="12.75" hidden="false" customHeight="false" outlineLevel="0" collapsed="false">
      <c r="A114" s="1" t="n">
        <f aca="false">[5]Tregion!$A114</f>
        <v>39508</v>
      </c>
      <c r="B114" s="355" t="n">
        <f aca="false">[5]Tregion!$G114</f>
        <v>23.369</v>
      </c>
      <c r="C114" s="356" t="n">
        <f aca="false">[6]Tregion!$G114</f>
        <v>28.242</v>
      </c>
      <c r="D114" s="355" t="n">
        <f aca="false">[7]Tregion!$G114</f>
        <v>26.685</v>
      </c>
      <c r="E114" s="356" t="n">
        <f aca="false">[8]Tregion!$G114</f>
        <v>25.645</v>
      </c>
      <c r="F114" s="355" t="n">
        <f aca="false">[9]Tregion!$G114</f>
        <v>26.021</v>
      </c>
      <c r="G114" s="356" t="n">
        <f aca="false">[10]Tbasis!$E113</f>
        <v>24.599</v>
      </c>
      <c r="H114" s="355"/>
      <c r="I114" s="356" t="n">
        <f aca="false">[11]Tregion!$G114</f>
        <v>17.737</v>
      </c>
      <c r="J114" s="355"/>
      <c r="K114" s="356"/>
      <c r="L114" s="355"/>
      <c r="M114" s="356"/>
      <c r="N114" s="355"/>
      <c r="O114" s="356"/>
      <c r="Q114" s="355"/>
      <c r="R114" s="356" t="n">
        <f aca="false">[12]Tregion!$G114</f>
        <v>28.4823266446264</v>
      </c>
      <c r="S114" s="357"/>
      <c r="T114" s="356"/>
      <c r="U114" s="358"/>
      <c r="V114" s="359"/>
      <c r="W114" s="358"/>
      <c r="X114" s="356"/>
      <c r="Y114" s="357"/>
      <c r="Z114" s="360"/>
      <c r="AB114" s="357"/>
      <c r="AC114" s="356"/>
      <c r="AD114" s="357"/>
      <c r="AE114" s="356"/>
      <c r="AF114" s="357"/>
      <c r="AG114" s="356"/>
      <c r="AI114" s="369"/>
      <c r="AJ114" s="370"/>
      <c r="AK114" s="1" t="n">
        <f aca="false">[4]Curves!$A120</f>
        <v>40330</v>
      </c>
      <c r="AL114" s="2" t="n">
        <f aca="false">[4]Curves!$E120</f>
        <v>4.2395</v>
      </c>
      <c r="AM114" s="2" t="n">
        <f aca="false">[4]Curves!$J120</f>
        <v>0.045</v>
      </c>
      <c r="AN114" s="2" t="n">
        <f aca="false">AO114</f>
        <v>0.335</v>
      </c>
      <c r="AO114" s="2" t="n">
        <f aca="false">[4]Curves!$K120</f>
        <v>0.335</v>
      </c>
      <c r="AP114" s="2" t="n">
        <f aca="false">[4]Curves!$G120</f>
        <v>0.37</v>
      </c>
    </row>
    <row r="115" customFormat="false" ht="12.75" hidden="false" customHeight="false" outlineLevel="0" collapsed="false">
      <c r="A115" s="1" t="n">
        <f aca="false">[5]Tregion!$A115</f>
        <v>39539</v>
      </c>
      <c r="B115" s="355" t="n">
        <f aca="false">[5]Tregion!$G115</f>
        <v>23.307</v>
      </c>
      <c r="C115" s="356" t="n">
        <f aca="false">[6]Tregion!$G115</f>
        <v>26.893</v>
      </c>
      <c r="D115" s="355" t="n">
        <f aca="false">[7]Tregion!$G115</f>
        <v>24.755</v>
      </c>
      <c r="E115" s="356" t="n">
        <f aca="false">[8]Tregion!$G115</f>
        <v>25.369</v>
      </c>
      <c r="F115" s="355" t="n">
        <f aca="false">[9]Tregion!$G115</f>
        <v>25.903</v>
      </c>
      <c r="G115" s="356" t="n">
        <f aca="false">[10]Tbasis!$E114</f>
        <v>24.537</v>
      </c>
      <c r="H115" s="355"/>
      <c r="I115" s="356" t="n">
        <f aca="false">[11]Tregion!$G115</f>
        <v>17.148</v>
      </c>
      <c r="J115" s="355"/>
      <c r="K115" s="356"/>
      <c r="L115" s="355"/>
      <c r="M115" s="356"/>
      <c r="N115" s="355"/>
      <c r="O115" s="356"/>
      <c r="Q115" s="355"/>
      <c r="R115" s="356" t="n">
        <f aca="false">[12]Tregion!$G115</f>
        <v>26.6741838758573</v>
      </c>
      <c r="S115" s="357"/>
      <c r="T115" s="356"/>
      <c r="U115" s="358"/>
      <c r="V115" s="359"/>
      <c r="W115" s="358"/>
      <c r="X115" s="356"/>
      <c r="Y115" s="357"/>
      <c r="Z115" s="360"/>
      <c r="AB115" s="357"/>
      <c r="AC115" s="356"/>
      <c r="AD115" s="357"/>
      <c r="AE115" s="356"/>
      <c r="AF115" s="357"/>
      <c r="AG115" s="356"/>
      <c r="AI115" s="369"/>
      <c r="AJ115" s="370"/>
      <c r="AK115" s="1" t="n">
        <f aca="false">[4]Curves!$A121</f>
        <v>40360</v>
      </c>
      <c r="AL115" s="2" t="n">
        <f aca="false">[4]Curves!$E121</f>
        <v>4.3395</v>
      </c>
      <c r="AM115" s="2" t="n">
        <f aca="false">[4]Curves!$J121</f>
        <v>0.045</v>
      </c>
      <c r="AN115" s="2" t="n">
        <f aca="false">AO115+0.1</f>
        <v>0.45</v>
      </c>
      <c r="AO115" s="2" t="n">
        <f aca="false">[4]Curves!$K121</f>
        <v>0.35</v>
      </c>
      <c r="AP115" s="2" t="n">
        <f aca="false">[4]Curves!$G121</f>
        <v>0.41</v>
      </c>
    </row>
    <row r="116" customFormat="false" ht="12.75" hidden="false" customHeight="false" outlineLevel="0" collapsed="false">
      <c r="A116" s="1" t="n">
        <f aca="false">[5]Tregion!$A116</f>
        <v>39569</v>
      </c>
      <c r="B116" s="355" t="n">
        <f aca="false">[5]Tregion!$G116</f>
        <v>23.061</v>
      </c>
      <c r="C116" s="356" t="n">
        <f aca="false">[6]Tregion!$G116</f>
        <v>22.1</v>
      </c>
      <c r="D116" s="355" t="n">
        <f aca="false">[7]Tregion!$G116</f>
        <v>19.09</v>
      </c>
      <c r="E116" s="356" t="n">
        <f aca="false">[8]Tregion!$G116</f>
        <v>25.942</v>
      </c>
      <c r="F116" s="355" t="n">
        <f aca="false">[9]Tregion!$G116</f>
        <v>25.661</v>
      </c>
      <c r="G116" s="356" t="n">
        <f aca="false">[10]Tbasis!$E115</f>
        <v>24.291</v>
      </c>
      <c r="H116" s="355"/>
      <c r="I116" s="356" t="n">
        <f aca="false">[11]Tregion!$G116</f>
        <v>15.237</v>
      </c>
      <c r="J116" s="355"/>
      <c r="K116" s="356"/>
      <c r="L116" s="355"/>
      <c r="M116" s="356"/>
      <c r="N116" s="355"/>
      <c r="O116" s="356"/>
      <c r="Q116" s="355"/>
      <c r="R116" s="356" t="n">
        <f aca="false">[12]Tregion!$G116</f>
        <v>26.6357793051166</v>
      </c>
      <c r="S116" s="357"/>
      <c r="T116" s="356"/>
      <c r="U116" s="358"/>
      <c r="V116" s="359"/>
      <c r="W116" s="358"/>
      <c r="X116" s="356"/>
      <c r="Y116" s="357"/>
      <c r="Z116" s="360"/>
      <c r="AB116" s="357"/>
      <c r="AC116" s="356"/>
      <c r="AD116" s="357"/>
      <c r="AE116" s="356"/>
      <c r="AF116" s="357"/>
      <c r="AG116" s="356"/>
      <c r="AI116" s="369"/>
      <c r="AJ116" s="370"/>
      <c r="AK116" s="1" t="n">
        <f aca="false">[4]Curves!$A122</f>
        <v>40391</v>
      </c>
      <c r="AL116" s="2" t="n">
        <f aca="false">[4]Curves!$E122</f>
        <v>4.2245</v>
      </c>
      <c r="AM116" s="2" t="n">
        <f aca="false">[4]Curves!$J122</f>
        <v>0.13</v>
      </c>
      <c r="AN116" s="2" t="n">
        <f aca="false">AO116+0.1</f>
        <v>0.45</v>
      </c>
      <c r="AO116" s="2" t="n">
        <f aca="false">[4]Curves!$K122</f>
        <v>0.35</v>
      </c>
      <c r="AP116" s="2" t="n">
        <f aca="false">[4]Curves!$G122</f>
        <v>0.41</v>
      </c>
    </row>
    <row r="117" customFormat="false" ht="12.75" hidden="false" customHeight="false" outlineLevel="0" collapsed="false">
      <c r="A117" s="1" t="n">
        <f aca="false">[5]Tregion!$A117</f>
        <v>39600</v>
      </c>
      <c r="B117" s="355" t="n">
        <f aca="false">[5]Tregion!$G117</f>
        <v>23.582</v>
      </c>
      <c r="C117" s="356" t="n">
        <f aca="false">[6]Tregion!$G117</f>
        <v>23.913</v>
      </c>
      <c r="D117" s="355" t="n">
        <f aca="false">[7]Tregion!$G117</f>
        <v>20.421</v>
      </c>
      <c r="E117" s="356" t="n">
        <f aca="false">[8]Tregion!$G117</f>
        <v>26.82</v>
      </c>
      <c r="F117" s="355" t="n">
        <f aca="false">[9]Tregion!$G117</f>
        <v>26.179</v>
      </c>
      <c r="G117" s="356" t="n">
        <f aca="false">[10]Tbasis!$E116</f>
        <v>25.452</v>
      </c>
      <c r="H117" s="355"/>
      <c r="I117" s="356" t="n">
        <f aca="false">[11]Tregion!$G117</f>
        <v>15.304</v>
      </c>
      <c r="J117" s="355"/>
      <c r="K117" s="356"/>
      <c r="L117" s="355"/>
      <c r="M117" s="356"/>
      <c r="N117" s="355"/>
      <c r="O117" s="356"/>
      <c r="Q117" s="355"/>
      <c r="R117" s="356" t="n">
        <f aca="false">[12]Tregion!$G117</f>
        <v>26.9515251331094</v>
      </c>
      <c r="S117" s="357"/>
      <c r="T117" s="356"/>
      <c r="U117" s="358"/>
      <c r="V117" s="359"/>
      <c r="W117" s="358"/>
      <c r="X117" s="356"/>
      <c r="Y117" s="357"/>
      <c r="Z117" s="360"/>
      <c r="AB117" s="357"/>
      <c r="AC117" s="356"/>
      <c r="AD117" s="357"/>
      <c r="AE117" s="356"/>
      <c r="AF117" s="357"/>
      <c r="AG117" s="356"/>
      <c r="AI117" s="369"/>
      <c r="AJ117" s="370"/>
      <c r="AK117" s="1" t="n">
        <f aca="false">[4]Curves!$A123</f>
        <v>40422</v>
      </c>
      <c r="AL117" s="2" t="n">
        <f aca="false">[4]Curves!$E123</f>
        <v>4.0775</v>
      </c>
      <c r="AM117" s="2" t="n">
        <f aca="false">[4]Curves!$J123</f>
        <v>0.13</v>
      </c>
      <c r="AN117" s="2" t="n">
        <f aca="false">AO117+0.1</f>
        <v>0.415</v>
      </c>
      <c r="AO117" s="2" t="n">
        <f aca="false">[4]Curves!$K123</f>
        <v>0.315</v>
      </c>
      <c r="AP117" s="2" t="n">
        <f aca="false">[4]Curves!$G123</f>
        <v>0.36</v>
      </c>
    </row>
    <row r="118" customFormat="false" ht="12.75" hidden="false" customHeight="false" outlineLevel="0" collapsed="false">
      <c r="A118" s="1" t="n">
        <f aca="false">[5]Tregion!$A118</f>
        <v>39630</v>
      </c>
      <c r="B118" s="355" t="n">
        <f aca="false">[5]Tregion!$G118</f>
        <v>26.337</v>
      </c>
      <c r="C118" s="356" t="n">
        <f aca="false">[6]Tregion!$G118</f>
        <v>35.186</v>
      </c>
      <c r="D118" s="355" t="n">
        <f aca="false">[7]Tregion!$G118</f>
        <v>32.789</v>
      </c>
      <c r="E118" s="356" t="n">
        <f aca="false">[8]Tregion!$G118</f>
        <v>27.031</v>
      </c>
      <c r="F118" s="355" t="n">
        <f aca="false">[9]Tregion!$G118</f>
        <v>27.851</v>
      </c>
      <c r="G118" s="356" t="n">
        <f aca="false">[10]Tbasis!$E117</f>
        <v>28.567</v>
      </c>
      <c r="H118" s="355"/>
      <c r="I118" s="356" t="n">
        <f aca="false">[11]Tregion!$G118</f>
        <v>19.113</v>
      </c>
      <c r="J118" s="355"/>
      <c r="K118" s="356"/>
      <c r="L118" s="355"/>
      <c r="M118" s="356"/>
      <c r="N118" s="355"/>
      <c r="O118" s="356"/>
      <c r="Q118" s="355"/>
      <c r="R118" s="356" t="n">
        <f aca="false">[12]Tregion!$G118</f>
        <v>27.3248750197672</v>
      </c>
      <c r="S118" s="357"/>
      <c r="T118" s="356"/>
      <c r="U118" s="358"/>
      <c r="V118" s="359"/>
      <c r="W118" s="358"/>
      <c r="X118" s="356"/>
      <c r="Y118" s="357"/>
      <c r="Z118" s="360"/>
      <c r="AB118" s="357"/>
      <c r="AC118" s="356"/>
      <c r="AD118" s="357"/>
      <c r="AE118" s="356"/>
      <c r="AF118" s="357"/>
      <c r="AG118" s="356"/>
      <c r="AI118" s="369"/>
      <c r="AJ118" s="370"/>
      <c r="AK118" s="1" t="n">
        <f aca="false">[4]Curves!$A124</f>
        <v>40452</v>
      </c>
      <c r="AL118" s="2" t="n">
        <f aca="false">[4]Curves!$E124</f>
        <v>3.9125</v>
      </c>
      <c r="AM118" s="2" t="n">
        <f aca="false">[4]Curves!$J124</f>
        <v>0.13</v>
      </c>
      <c r="AN118" s="2" t="n">
        <f aca="false">AO118+0.1</f>
        <v>0.46</v>
      </c>
      <c r="AO118" s="2" t="n">
        <f aca="false">[4]Curves!$K124</f>
        <v>0.36</v>
      </c>
      <c r="AP118" s="2" t="n">
        <f aca="false">[4]Curves!$G124</f>
        <v>0.4</v>
      </c>
    </row>
    <row r="119" customFormat="false" ht="12.75" hidden="false" customHeight="false" outlineLevel="0" collapsed="false">
      <c r="A119" s="1" t="n">
        <f aca="false">[5]Tregion!$A119</f>
        <v>39661</v>
      </c>
      <c r="B119" s="355" t="n">
        <f aca="false">[5]Tregion!$G119</f>
        <v>28.534</v>
      </c>
      <c r="C119" s="356" t="n">
        <f aca="false">[6]Tregion!$G119</f>
        <v>36.673</v>
      </c>
      <c r="D119" s="355" t="n">
        <f aca="false">[7]Tregion!$G119</f>
        <v>34.01</v>
      </c>
      <c r="E119" s="356" t="n">
        <f aca="false">[8]Tregion!$G119</f>
        <v>27.336</v>
      </c>
      <c r="F119" s="355" t="n">
        <f aca="false">[9]Tregion!$G119</f>
        <v>30.088</v>
      </c>
      <c r="G119" s="356" t="n">
        <f aca="false">[10]Tbasis!$E118</f>
        <v>31.274</v>
      </c>
      <c r="H119" s="355"/>
      <c r="I119" s="356" t="n">
        <f aca="false">[11]Tregion!$G119</f>
        <v>23.669</v>
      </c>
      <c r="J119" s="355"/>
      <c r="K119" s="356"/>
      <c r="L119" s="355"/>
      <c r="M119" s="356"/>
      <c r="N119" s="355"/>
      <c r="O119" s="356"/>
      <c r="Q119" s="355"/>
      <c r="R119" s="356" t="n">
        <f aca="false">[12]Tregion!$G119</f>
        <v>27.6407246384952</v>
      </c>
      <c r="S119" s="357"/>
      <c r="T119" s="356"/>
      <c r="U119" s="358"/>
      <c r="V119" s="359"/>
      <c r="W119" s="358"/>
      <c r="X119" s="356"/>
      <c r="Y119" s="357"/>
      <c r="Z119" s="360"/>
      <c r="AB119" s="357"/>
      <c r="AC119" s="356"/>
      <c r="AD119" s="357"/>
      <c r="AE119" s="356"/>
      <c r="AF119" s="357"/>
      <c r="AG119" s="356"/>
      <c r="AI119" s="369"/>
      <c r="AJ119" s="370"/>
      <c r="AK119" s="1" t="n">
        <f aca="false">[4]Curves!$A125</f>
        <v>40483</v>
      </c>
      <c r="AL119" s="2" t="n">
        <f aca="false">[4]Curves!$E125</f>
        <v>3.9075</v>
      </c>
      <c r="AM119" s="2" t="n">
        <f aca="false">[4]Curves!$J125</f>
        <v>0.13</v>
      </c>
      <c r="AN119" s="2" t="n">
        <f aca="false">AO119+0.1</f>
        <v>0.56</v>
      </c>
      <c r="AO119" s="2" t="n">
        <f aca="false">[4]Curves!$K125</f>
        <v>0.46</v>
      </c>
      <c r="AP119" s="2" t="n">
        <f aca="false">[4]Curves!$G125</f>
        <v>0.73</v>
      </c>
    </row>
    <row r="120" customFormat="false" ht="12.75" hidden="false" customHeight="false" outlineLevel="0" collapsed="false">
      <c r="A120" s="1" t="n">
        <f aca="false">[5]Tregion!$A120</f>
        <v>39692</v>
      </c>
      <c r="B120" s="355" t="n">
        <f aca="false">[5]Tregion!$G120</f>
        <v>27.446</v>
      </c>
      <c r="C120" s="356" t="n">
        <f aca="false">[6]Tregion!$G120</f>
        <v>33.421</v>
      </c>
      <c r="D120" s="355" t="n">
        <f aca="false">[7]Tregion!$G120</f>
        <v>30.765</v>
      </c>
      <c r="E120" s="356" t="n">
        <f aca="false">[8]Tregion!$G120</f>
        <v>27.178</v>
      </c>
      <c r="F120" s="355" t="n">
        <f aca="false">[9]Tregion!$G120</f>
        <v>29.056</v>
      </c>
      <c r="G120" s="356" t="n">
        <f aca="false">[10]Tbasis!$E119</f>
        <v>29.686</v>
      </c>
      <c r="H120" s="355"/>
      <c r="I120" s="356" t="n">
        <f aca="false">[11]Tregion!$G120</f>
        <v>21.481</v>
      </c>
      <c r="J120" s="355"/>
      <c r="K120" s="356"/>
      <c r="L120" s="355"/>
      <c r="M120" s="356"/>
      <c r="N120" s="355"/>
      <c r="O120" s="356"/>
      <c r="Q120" s="355"/>
      <c r="R120" s="356" t="n">
        <f aca="false">[12]Tregion!$G120</f>
        <v>27.5941912920637</v>
      </c>
      <c r="S120" s="357"/>
      <c r="T120" s="356"/>
      <c r="U120" s="358"/>
      <c r="V120" s="359"/>
      <c r="W120" s="358"/>
      <c r="X120" s="356"/>
      <c r="Y120" s="357"/>
      <c r="Z120" s="360"/>
      <c r="AB120" s="357"/>
      <c r="AC120" s="356"/>
      <c r="AD120" s="357"/>
      <c r="AE120" s="356"/>
      <c r="AF120" s="357"/>
      <c r="AG120" s="356"/>
      <c r="AI120" s="369"/>
      <c r="AJ120" s="370"/>
      <c r="AK120" s="1" t="n">
        <f aca="false">[4]Curves!$A126</f>
        <v>40513</v>
      </c>
      <c r="AL120" s="2" t="n">
        <f aca="false">[4]Curves!$E126</f>
        <v>3.9455</v>
      </c>
      <c r="AM120" s="2" t="n">
        <f aca="false">[4]Curves!$J126</f>
        <v>0.13</v>
      </c>
      <c r="AN120" s="2" t="n">
        <f aca="false">AO120</f>
        <v>0.77</v>
      </c>
      <c r="AO120" s="2" t="n">
        <f aca="false">[4]Curves!$K126</f>
        <v>0.77</v>
      </c>
      <c r="AP120" s="2" t="n">
        <f aca="false">[4]Curves!$G126</f>
        <v>0.98</v>
      </c>
    </row>
    <row r="121" customFormat="false" ht="12.75" hidden="false" customHeight="false" outlineLevel="0" collapsed="false">
      <c r="A121" s="1" t="n">
        <f aca="false">[5]Tregion!$A121</f>
        <v>39722</v>
      </c>
      <c r="B121" s="355" t="n">
        <f aca="false">[5]Tregion!$G121</f>
        <v>25.302</v>
      </c>
      <c r="C121" s="356" t="n">
        <f aca="false">[6]Tregion!$G121</f>
        <v>31.133</v>
      </c>
      <c r="D121" s="355" t="n">
        <f aca="false">[7]Tregion!$G121</f>
        <v>28.007</v>
      </c>
      <c r="E121" s="356" t="n">
        <f aca="false">[8]Tregion!$G121</f>
        <v>27.122</v>
      </c>
      <c r="F121" s="355" t="n">
        <f aca="false">[9]Tregion!$G121</f>
        <v>27.577</v>
      </c>
      <c r="G121" s="356" t="n">
        <f aca="false">[10]Tbasis!$E120</f>
        <v>26.592</v>
      </c>
      <c r="H121" s="355"/>
      <c r="I121" s="356" t="n">
        <f aca="false">[11]Tregion!$G121</f>
        <v>18.882</v>
      </c>
      <c r="J121" s="355"/>
      <c r="K121" s="356"/>
      <c r="L121" s="355"/>
      <c r="M121" s="356"/>
      <c r="N121" s="355"/>
      <c r="O121" s="356"/>
      <c r="Q121" s="355"/>
      <c r="R121" s="356" t="n">
        <f aca="false">[12]Tregion!$G121</f>
        <v>27.5969656263369</v>
      </c>
      <c r="S121" s="357"/>
      <c r="T121" s="356"/>
      <c r="U121" s="358"/>
      <c r="V121" s="359"/>
      <c r="W121" s="358"/>
      <c r="X121" s="356"/>
      <c r="Y121" s="357"/>
      <c r="Z121" s="360"/>
      <c r="AB121" s="357"/>
      <c r="AC121" s="356"/>
      <c r="AD121" s="357"/>
      <c r="AE121" s="356"/>
      <c r="AF121" s="357"/>
      <c r="AG121" s="356"/>
      <c r="AI121" s="369"/>
      <c r="AJ121" s="370"/>
      <c r="AK121" s="1" t="n">
        <f aca="false">[4]Curves!$A127</f>
        <v>40544</v>
      </c>
      <c r="AL121" s="2" t="n">
        <f aca="false">[4]Curves!$E127</f>
        <v>3.9905</v>
      </c>
      <c r="AM121" s="2" t="n">
        <f aca="false">[4]Curves!$J127</f>
        <v>0.045</v>
      </c>
      <c r="AN121" s="2" t="n">
        <f aca="false">AO121</f>
        <v>1.04</v>
      </c>
      <c r="AO121" s="2" t="n">
        <f aca="false">[4]Curves!$K127</f>
        <v>1.04</v>
      </c>
      <c r="AP121" s="2" t="n">
        <f aca="false">[4]Curves!$G127</f>
        <v>1.6</v>
      </c>
    </row>
    <row r="122" customFormat="false" ht="12.75" hidden="false" customHeight="false" outlineLevel="0" collapsed="false">
      <c r="A122" s="1" t="n">
        <f aca="false">[5]Tregion!$A122</f>
        <v>39753</v>
      </c>
      <c r="B122" s="355" t="n">
        <f aca="false">[5]Tregion!$G122</f>
        <v>22.631</v>
      </c>
      <c r="C122" s="356" t="n">
        <f aca="false">[6]Tregion!$G122</f>
        <v>29.745</v>
      </c>
      <c r="D122" s="355" t="n">
        <f aca="false">[7]Tregion!$G122</f>
        <v>26.443</v>
      </c>
      <c r="E122" s="356" t="n">
        <f aca="false">[8]Tregion!$G122</f>
        <v>27.203</v>
      </c>
      <c r="F122" s="355" t="n">
        <f aca="false">[9]Tregion!$G122</f>
        <v>25.163</v>
      </c>
      <c r="G122" s="356" t="n">
        <f aca="false">[10]Tbasis!$E121</f>
        <v>23.801</v>
      </c>
      <c r="H122" s="355"/>
      <c r="I122" s="356" t="n">
        <f aca="false">[11]Tregion!$G122</f>
        <v>16.717</v>
      </c>
      <c r="J122" s="355"/>
      <c r="K122" s="356"/>
      <c r="L122" s="355"/>
      <c r="M122" s="356"/>
      <c r="N122" s="355"/>
      <c r="O122" s="356"/>
      <c r="Q122" s="355"/>
      <c r="R122" s="356" t="n">
        <f aca="false">[12]Tregion!$G122</f>
        <v>29.2128387816028</v>
      </c>
      <c r="S122" s="357"/>
      <c r="T122" s="356"/>
      <c r="U122" s="358"/>
      <c r="V122" s="359"/>
      <c r="W122" s="358"/>
      <c r="X122" s="356"/>
      <c r="Y122" s="357"/>
      <c r="Z122" s="360"/>
      <c r="AB122" s="357"/>
      <c r="AC122" s="356"/>
      <c r="AD122" s="357"/>
      <c r="AE122" s="356"/>
      <c r="AF122" s="357"/>
      <c r="AG122" s="356"/>
      <c r="AI122" s="369"/>
      <c r="AJ122" s="370"/>
      <c r="AK122" s="1" t="n">
        <f aca="false">[4]Curves!$A128</f>
        <v>40575</v>
      </c>
      <c r="AL122" s="2" t="n">
        <f aca="false">[4]Curves!$E128</f>
        <v>4.0285</v>
      </c>
      <c r="AM122" s="2" t="n">
        <f aca="false">[4]Curves!$J128</f>
        <v>0.045</v>
      </c>
      <c r="AN122" s="2" t="n">
        <f aca="false">AO122</f>
        <v>1.04</v>
      </c>
      <c r="AO122" s="2" t="n">
        <f aca="false">[4]Curves!$K128</f>
        <v>1.04</v>
      </c>
      <c r="AP122" s="2" t="n">
        <f aca="false">[4]Curves!$G128</f>
        <v>1.6</v>
      </c>
    </row>
    <row r="123" customFormat="false" ht="12.75" hidden="false" customHeight="false" outlineLevel="0" collapsed="false">
      <c r="A123" s="1" t="n">
        <f aca="false">[5]Tregion!$A123</f>
        <v>39783</v>
      </c>
      <c r="B123" s="355" t="n">
        <f aca="false">[5]Tregion!$G123</f>
        <v>23.38</v>
      </c>
      <c r="C123" s="356" t="n">
        <f aca="false">[6]Tregion!$G123</f>
        <v>33.511</v>
      </c>
      <c r="D123" s="355" t="n">
        <f aca="false">[7]Tregion!$G123</f>
        <v>30.061</v>
      </c>
      <c r="E123" s="356" t="n">
        <f aca="false">[8]Tregion!$G123</f>
        <v>27.578</v>
      </c>
      <c r="F123" s="355" t="n">
        <f aca="false">[9]Tregion!$G123</f>
        <v>26.162</v>
      </c>
      <c r="G123" s="356" t="n">
        <f aca="false">[10]Tbasis!$E122</f>
        <v>24.48</v>
      </c>
      <c r="H123" s="355"/>
      <c r="I123" s="356" t="n">
        <f aca="false">[11]Tregion!$G123</f>
        <v>17.993</v>
      </c>
      <c r="J123" s="355"/>
      <c r="K123" s="356"/>
      <c r="L123" s="355"/>
      <c r="M123" s="356"/>
      <c r="N123" s="355"/>
      <c r="O123" s="356"/>
      <c r="Q123" s="355"/>
      <c r="R123" s="356" t="n">
        <f aca="false">[12]Tregion!$G123</f>
        <v>30.485574792791</v>
      </c>
      <c r="S123" s="357"/>
      <c r="T123" s="356"/>
      <c r="U123" s="358"/>
      <c r="V123" s="359"/>
      <c r="W123" s="358"/>
      <c r="X123" s="356"/>
      <c r="Y123" s="357"/>
      <c r="Z123" s="360"/>
      <c r="AB123" s="357"/>
      <c r="AC123" s="356"/>
      <c r="AD123" s="357"/>
      <c r="AE123" s="356"/>
      <c r="AF123" s="357"/>
      <c r="AG123" s="356"/>
      <c r="AI123" s="369"/>
      <c r="AJ123" s="370"/>
      <c r="AK123" s="1" t="n">
        <f aca="false">[4]Curves!$A129</f>
        <v>40603</v>
      </c>
      <c r="AL123" s="2" t="n">
        <f aca="false">[4]Curves!$E129</f>
        <v>4.0225</v>
      </c>
      <c r="AM123" s="2" t="n">
        <f aca="false">[4]Curves!$J129</f>
        <v>0.045</v>
      </c>
      <c r="AN123" s="2" t="n">
        <f aca="false">AO123</f>
        <v>0.54</v>
      </c>
      <c r="AO123" s="2" t="n">
        <f aca="false">[4]Curves!$K129</f>
        <v>0.54</v>
      </c>
      <c r="AP123" s="2" t="n">
        <f aca="false">[4]Curves!$G129</f>
        <v>0.72</v>
      </c>
    </row>
    <row r="124" customFormat="false" ht="12.75" hidden="false" customHeight="false" outlineLevel="0" collapsed="false">
      <c r="A124" s="1" t="n">
        <f aca="false">[5]Tregion!$A124</f>
        <v>39814</v>
      </c>
      <c r="B124" s="355" t="n">
        <f aca="false">[5]Tregion!$G124</f>
        <v>23.904</v>
      </c>
      <c r="C124" s="356" t="n">
        <f aca="false">[6]Tregion!$G124</f>
        <v>30.085</v>
      </c>
      <c r="D124" s="355" t="n">
        <f aca="false">[7]Tregion!$G124</f>
        <v>28.765</v>
      </c>
      <c r="E124" s="356" t="n">
        <f aca="false">[8]Tregion!$G124</f>
        <v>27.669</v>
      </c>
      <c r="F124" s="355" t="n">
        <f aca="false">[9]Tregion!$G124</f>
        <v>26.255</v>
      </c>
      <c r="G124" s="356" t="n">
        <f aca="false">[10]Tbasis!$E123</f>
        <v>25.134</v>
      </c>
      <c r="H124" s="355"/>
      <c r="I124" s="356" t="n">
        <f aca="false">[11]Tregion!$G124</f>
        <v>18.034</v>
      </c>
      <c r="J124" s="355"/>
      <c r="K124" s="356"/>
      <c r="L124" s="355"/>
      <c r="M124" s="356"/>
      <c r="N124" s="355"/>
      <c r="O124" s="356"/>
      <c r="Q124" s="355"/>
      <c r="R124" s="356" t="n">
        <f aca="false">[12]Tregion!$G124</f>
        <v>31.3113698221653</v>
      </c>
      <c r="S124" s="357"/>
      <c r="T124" s="356"/>
      <c r="U124" s="358"/>
      <c r="V124" s="359"/>
      <c r="W124" s="358"/>
      <c r="X124" s="356"/>
      <c r="Y124" s="357"/>
      <c r="Z124" s="360"/>
      <c r="AB124" s="357"/>
      <c r="AC124" s="356"/>
      <c r="AD124" s="357"/>
      <c r="AE124" s="356"/>
      <c r="AF124" s="357"/>
      <c r="AG124" s="356"/>
      <c r="AI124" s="369"/>
      <c r="AJ124" s="370"/>
      <c r="AK124" s="1" t="n">
        <f aca="false">[4]Curves!$A130</f>
        <v>40634</v>
      </c>
      <c r="AL124" s="2" t="n">
        <f aca="false">[4]Curves!$E130</f>
        <v>4.0225</v>
      </c>
      <c r="AM124" s="2" t="n">
        <f aca="false">[4]Curves!$J130</f>
        <v>0.045</v>
      </c>
      <c r="AN124" s="2" t="n">
        <f aca="false">AO124</f>
        <v>0.36</v>
      </c>
      <c r="AO124" s="2" t="n">
        <f aca="false">[4]Curves!$K130</f>
        <v>0.36</v>
      </c>
      <c r="AP124" s="2" t="n">
        <f aca="false">[4]Curves!$G130</f>
        <v>0.38</v>
      </c>
    </row>
    <row r="125" customFormat="false" ht="12.75" hidden="false" customHeight="false" outlineLevel="0" collapsed="false">
      <c r="A125" s="1" t="n">
        <f aca="false">[5]Tregion!$A125</f>
        <v>39845</v>
      </c>
      <c r="B125" s="355" t="n">
        <f aca="false">[5]Tregion!$G125</f>
        <v>24.129</v>
      </c>
      <c r="C125" s="356" t="n">
        <f aca="false">[6]Tregion!$G125</f>
        <v>29.747</v>
      </c>
      <c r="D125" s="355" t="n">
        <f aca="false">[7]Tregion!$G125</f>
        <v>28.341</v>
      </c>
      <c r="E125" s="356" t="n">
        <f aca="false">[8]Tregion!$G125</f>
        <v>26.552</v>
      </c>
      <c r="F125" s="355" t="n">
        <f aca="false">[9]Tregion!$G125</f>
        <v>26.58</v>
      </c>
      <c r="G125" s="356" t="n">
        <f aca="false">[10]Tbasis!$E124</f>
        <v>25.359</v>
      </c>
      <c r="H125" s="355"/>
      <c r="I125" s="356" t="n">
        <f aca="false">[11]Tregion!$G125</f>
        <v>18.139</v>
      </c>
      <c r="J125" s="355"/>
      <c r="K125" s="356"/>
      <c r="L125" s="355"/>
      <c r="M125" s="356"/>
      <c r="N125" s="355"/>
      <c r="O125" s="356"/>
      <c r="Q125" s="355"/>
      <c r="R125" s="356" t="n">
        <f aca="false">[12]Tregion!$G125</f>
        <v>30.383972839598</v>
      </c>
      <c r="S125" s="357"/>
      <c r="T125" s="356"/>
      <c r="U125" s="358"/>
      <c r="V125" s="359"/>
      <c r="W125" s="358"/>
      <c r="X125" s="356"/>
      <c r="Y125" s="357"/>
      <c r="Z125" s="360"/>
      <c r="AB125" s="357"/>
      <c r="AC125" s="356"/>
      <c r="AD125" s="357"/>
      <c r="AE125" s="356"/>
      <c r="AF125" s="357"/>
      <c r="AG125" s="356"/>
      <c r="AI125" s="369"/>
      <c r="AJ125" s="370"/>
      <c r="AK125" s="1" t="n">
        <f aca="false">[4]Curves!$A131</f>
        <v>40664</v>
      </c>
      <c r="AL125" s="2" t="n">
        <f aca="false">[4]Curves!$E131</f>
        <v>4.1925</v>
      </c>
      <c r="AM125" s="2" t="n">
        <f aca="false">[4]Curves!$J131</f>
        <v>0.045</v>
      </c>
      <c r="AN125" s="2" t="n">
        <f aca="false">AO125</f>
        <v>0.325</v>
      </c>
      <c r="AO125" s="2" t="n">
        <f aca="false">[4]Curves!$K131</f>
        <v>0.325</v>
      </c>
      <c r="AP125" s="2" t="n">
        <f aca="false">[4]Curves!$G131</f>
        <v>0.33</v>
      </c>
    </row>
    <row r="126" customFormat="false" ht="12.75" hidden="false" customHeight="false" outlineLevel="0" collapsed="false">
      <c r="A126" s="1" t="n">
        <f aca="false">[5]Tregion!$A126</f>
        <v>39873</v>
      </c>
      <c r="B126" s="355" t="n">
        <f aca="false">[5]Tregion!$G126</f>
        <v>23.631</v>
      </c>
      <c r="C126" s="356" t="n">
        <f aca="false">[6]Tregion!$G126</f>
        <v>29.421</v>
      </c>
      <c r="D126" s="355" t="n">
        <f aca="false">[7]Tregion!$G126</f>
        <v>26.946</v>
      </c>
      <c r="E126" s="356" t="n">
        <f aca="false">[8]Tregion!$G126</f>
        <v>25.959</v>
      </c>
      <c r="F126" s="355" t="n">
        <f aca="false">[9]Tregion!$G126</f>
        <v>26.275</v>
      </c>
      <c r="G126" s="356" t="n">
        <f aca="false">[10]Tbasis!$E125</f>
        <v>24.871</v>
      </c>
      <c r="H126" s="355"/>
      <c r="I126" s="356" t="n">
        <f aca="false">[11]Tregion!$G126</f>
        <v>17.877</v>
      </c>
      <c r="J126" s="355"/>
      <c r="K126" s="356"/>
      <c r="L126" s="355"/>
      <c r="M126" s="356"/>
      <c r="N126" s="355"/>
      <c r="O126" s="356"/>
      <c r="Q126" s="355"/>
      <c r="R126" s="356" t="n">
        <f aca="false">[12]Tregion!$G126</f>
        <v>29.1891336323734</v>
      </c>
      <c r="S126" s="357"/>
      <c r="T126" s="356"/>
      <c r="U126" s="358"/>
      <c r="V126" s="359"/>
      <c r="W126" s="358"/>
      <c r="X126" s="356"/>
      <c r="Y126" s="357"/>
      <c r="Z126" s="360"/>
      <c r="AB126" s="357"/>
      <c r="AC126" s="356"/>
      <c r="AD126" s="357"/>
      <c r="AE126" s="356"/>
      <c r="AF126" s="357"/>
      <c r="AG126" s="356"/>
      <c r="AI126" s="369"/>
      <c r="AJ126" s="370"/>
      <c r="AK126" s="1" t="n">
        <f aca="false">[4]Curves!$A132</f>
        <v>40695</v>
      </c>
      <c r="AL126" s="2" t="n">
        <f aca="false">[4]Curves!$E132</f>
        <v>4.3445</v>
      </c>
      <c r="AM126" s="2" t="n">
        <f aca="false">[4]Curves!$J132</f>
        <v>0.045</v>
      </c>
      <c r="AN126" s="2" t="n">
        <f aca="false">AO126</f>
        <v>0.335</v>
      </c>
      <c r="AO126" s="2" t="n">
        <f aca="false">[4]Curves!$K132</f>
        <v>0.335</v>
      </c>
      <c r="AP126" s="2" t="n">
        <f aca="false">[4]Curves!$G132</f>
        <v>0.37</v>
      </c>
    </row>
    <row r="127" customFormat="false" ht="12.75" hidden="false" customHeight="false" outlineLevel="0" collapsed="false">
      <c r="A127" s="1" t="n">
        <f aca="false">[5]Tregion!$A127</f>
        <v>39904</v>
      </c>
      <c r="B127" s="355" t="n">
        <f aca="false">[5]Tregion!$G127</f>
        <v>23.609</v>
      </c>
      <c r="C127" s="356" t="n">
        <f aca="false">[6]Tregion!$G127</f>
        <v>28.139</v>
      </c>
      <c r="D127" s="355" t="n">
        <f aca="false">[7]Tregion!$G127</f>
        <v>25.169</v>
      </c>
      <c r="E127" s="356" t="n">
        <f aca="false">[8]Tregion!$G127</f>
        <v>25.723</v>
      </c>
      <c r="F127" s="355" t="n">
        <f aca="false">[9]Tregion!$G127</f>
        <v>26.183</v>
      </c>
      <c r="G127" s="356" t="n">
        <f aca="false">[10]Tbasis!$E126</f>
        <v>24.849</v>
      </c>
      <c r="H127" s="355"/>
      <c r="I127" s="356" t="n">
        <f aca="false">[11]Tregion!$G127</f>
        <v>17.298</v>
      </c>
      <c r="J127" s="355"/>
      <c r="K127" s="356"/>
      <c r="L127" s="355"/>
      <c r="M127" s="356"/>
      <c r="N127" s="355"/>
      <c r="O127" s="356"/>
      <c r="Q127" s="355"/>
      <c r="R127" s="356" t="n">
        <f aca="false">[12]Tregion!$G127</f>
        <v>27.1019637640362</v>
      </c>
      <c r="S127" s="357"/>
      <c r="T127" s="356"/>
      <c r="U127" s="358"/>
      <c r="V127" s="359"/>
      <c r="W127" s="358"/>
      <c r="X127" s="356"/>
      <c r="Y127" s="357"/>
      <c r="Z127" s="360"/>
      <c r="AB127" s="357"/>
      <c r="AC127" s="356"/>
      <c r="AD127" s="357"/>
      <c r="AE127" s="356"/>
      <c r="AF127" s="357"/>
      <c r="AG127" s="356"/>
      <c r="AI127" s="369"/>
      <c r="AJ127" s="370"/>
      <c r="AK127" s="1" t="n">
        <f aca="false">[4]Curves!$A133</f>
        <v>40725</v>
      </c>
      <c r="AL127" s="2" t="n">
        <f aca="false">[4]Curves!$E133</f>
        <v>4.447</v>
      </c>
      <c r="AM127" s="2" t="n">
        <f aca="false">[4]Curves!$J133</f>
        <v>0.045</v>
      </c>
      <c r="AN127" s="2" t="n">
        <f aca="false">AO127+0.1</f>
        <v>0.45</v>
      </c>
      <c r="AO127" s="2" t="n">
        <f aca="false">[4]Curves!$K133</f>
        <v>0.35</v>
      </c>
      <c r="AP127" s="2" t="n">
        <f aca="false">[4]Curves!$G133</f>
        <v>0.41</v>
      </c>
    </row>
    <row r="128" customFormat="false" ht="12.75" hidden="false" customHeight="false" outlineLevel="0" collapsed="false">
      <c r="A128" s="1" t="n">
        <f aca="false">[5]Tregion!$A128</f>
        <v>39934</v>
      </c>
      <c r="B128" s="355" t="n">
        <f aca="false">[5]Tregion!$G128</f>
        <v>23.072</v>
      </c>
      <c r="C128" s="356" t="n">
        <f aca="false">[6]Tregion!$G128</f>
        <v>23.287</v>
      </c>
      <c r="D128" s="355" t="n">
        <f aca="false">[7]Tregion!$G128</f>
        <v>19.61</v>
      </c>
      <c r="E128" s="356" t="n">
        <f aca="false">[8]Tregion!$G128</f>
        <v>26.026</v>
      </c>
      <c r="F128" s="355" t="n">
        <f aca="false">[9]Tregion!$G128</f>
        <v>25.709</v>
      </c>
      <c r="G128" s="356" t="n">
        <f aca="false">[10]Tbasis!$E127</f>
        <v>24.312</v>
      </c>
      <c r="H128" s="355"/>
      <c r="I128" s="356" t="n">
        <f aca="false">[11]Tregion!$G128</f>
        <v>14.803</v>
      </c>
      <c r="J128" s="355"/>
      <c r="K128" s="356"/>
      <c r="L128" s="355"/>
      <c r="M128" s="356"/>
      <c r="N128" s="355"/>
      <c r="O128" s="356"/>
      <c r="Q128" s="355"/>
      <c r="R128" s="356" t="n">
        <f aca="false">[12]Tregion!$G128</f>
        <v>27.0801984739864</v>
      </c>
      <c r="S128" s="357"/>
      <c r="T128" s="356"/>
      <c r="U128" s="358"/>
      <c r="V128" s="359"/>
      <c r="W128" s="358"/>
      <c r="X128" s="356"/>
      <c r="Y128" s="357"/>
      <c r="Z128" s="360"/>
      <c r="AB128" s="357"/>
      <c r="AC128" s="356"/>
      <c r="AD128" s="357"/>
      <c r="AE128" s="356"/>
      <c r="AF128" s="357"/>
      <c r="AG128" s="356"/>
      <c r="AI128" s="369"/>
      <c r="AJ128" s="370"/>
      <c r="AK128" s="1" t="n">
        <f aca="false">[4]Curves!$A134</f>
        <v>40756</v>
      </c>
      <c r="AL128" s="2" t="n">
        <f aca="false">[4]Curves!$E134</f>
        <v>4.332</v>
      </c>
      <c r="AM128" s="2" t="n">
        <f aca="false">[4]Curves!$J134</f>
        <v>0.13</v>
      </c>
      <c r="AN128" s="2" t="n">
        <f aca="false">AO128+0.1</f>
        <v>0.45</v>
      </c>
      <c r="AO128" s="2" t="n">
        <f aca="false">[4]Curves!$K134</f>
        <v>0.35</v>
      </c>
      <c r="AP128" s="2" t="n">
        <f aca="false">[4]Curves!$G134</f>
        <v>0.41</v>
      </c>
    </row>
    <row r="129" customFormat="false" ht="12.75" hidden="false" customHeight="false" outlineLevel="0" collapsed="false">
      <c r="A129" s="1" t="n">
        <f aca="false">[5]Tregion!$A129</f>
        <v>39965</v>
      </c>
      <c r="B129" s="355" t="n">
        <f aca="false">[5]Tregion!$G129</f>
        <v>24.193</v>
      </c>
      <c r="C129" s="356" t="n">
        <f aca="false">[6]Tregion!$G129</f>
        <v>25.571</v>
      </c>
      <c r="D129" s="355" t="n">
        <f aca="false">[7]Tregion!$G129</f>
        <v>21.415</v>
      </c>
      <c r="E129" s="356" t="n">
        <f aca="false">[8]Tregion!$G129</f>
        <v>27.317</v>
      </c>
      <c r="F129" s="355" t="n">
        <f aca="false">[9]Tregion!$G129</f>
        <v>26.723</v>
      </c>
      <c r="G129" s="356" t="n">
        <f aca="false">[10]Tbasis!$E128</f>
        <v>26.013</v>
      </c>
      <c r="H129" s="355"/>
      <c r="I129" s="356" t="n">
        <f aca="false">[11]Tregion!$G129</f>
        <v>16.557</v>
      </c>
      <c r="J129" s="355"/>
      <c r="K129" s="356"/>
      <c r="L129" s="355"/>
      <c r="M129" s="356"/>
      <c r="N129" s="355"/>
      <c r="O129" s="356"/>
      <c r="Q129" s="355"/>
      <c r="R129" s="356" t="n">
        <f aca="false">[12]Tregion!$G129</f>
        <v>27.4154861060926</v>
      </c>
      <c r="S129" s="357"/>
      <c r="T129" s="356"/>
      <c r="U129" s="358"/>
      <c r="V129" s="359"/>
      <c r="W129" s="358"/>
      <c r="X129" s="356"/>
      <c r="Y129" s="357"/>
      <c r="Z129" s="360"/>
      <c r="AB129" s="357"/>
      <c r="AC129" s="356"/>
      <c r="AD129" s="357"/>
      <c r="AE129" s="356"/>
      <c r="AF129" s="357"/>
      <c r="AG129" s="356"/>
      <c r="AI129" s="369"/>
      <c r="AJ129" s="370"/>
      <c r="AK129" s="1"/>
    </row>
    <row r="130" customFormat="false" ht="12.75" hidden="false" customHeight="false" outlineLevel="0" collapsed="false">
      <c r="A130" s="1" t="n">
        <f aca="false">[5]Tregion!$A130</f>
        <v>39995</v>
      </c>
      <c r="B130" s="355" t="n">
        <f aca="false">[5]Tregion!$G130</f>
        <v>26.388</v>
      </c>
      <c r="C130" s="356" t="n">
        <f aca="false">[6]Tregion!$G130</f>
        <v>36.085</v>
      </c>
      <c r="D130" s="355" t="n">
        <f aca="false">[7]Tregion!$G130</f>
        <v>32.618</v>
      </c>
      <c r="E130" s="356" t="n">
        <f aca="false">[8]Tregion!$G130</f>
        <v>27.244</v>
      </c>
      <c r="F130" s="355" t="n">
        <f aca="false">[9]Tregion!$G130</f>
        <v>27.991</v>
      </c>
      <c r="G130" s="356" t="n">
        <f aca="false">[10]Tbasis!$E129</f>
        <v>28.538</v>
      </c>
      <c r="H130" s="355"/>
      <c r="I130" s="356" t="n">
        <f aca="false">[11]Tregion!$G130</f>
        <v>19.243</v>
      </c>
      <c r="J130" s="355"/>
      <c r="K130" s="356"/>
      <c r="L130" s="355"/>
      <c r="M130" s="356"/>
      <c r="N130" s="355"/>
      <c r="O130" s="356"/>
      <c r="Q130" s="355"/>
      <c r="R130" s="356" t="n">
        <f aca="false">[12]Tregion!$G130</f>
        <v>27.8089449853797</v>
      </c>
      <c r="S130" s="357"/>
      <c r="T130" s="356"/>
      <c r="U130" s="358"/>
      <c r="V130" s="359"/>
      <c r="W130" s="358"/>
      <c r="X130" s="356"/>
      <c r="Y130" s="357"/>
      <c r="Z130" s="360"/>
      <c r="AB130" s="357"/>
      <c r="AC130" s="356"/>
      <c r="AD130" s="357"/>
      <c r="AE130" s="356"/>
      <c r="AF130" s="357"/>
      <c r="AG130" s="356"/>
      <c r="AI130" s="369"/>
      <c r="AJ130" s="370"/>
      <c r="AK130" s="1"/>
    </row>
    <row r="131" customFormat="false" ht="12.75" hidden="false" customHeight="false" outlineLevel="0" collapsed="false">
      <c r="A131" s="1" t="n">
        <f aca="false">[5]Tregion!$A131</f>
        <v>40026</v>
      </c>
      <c r="B131" s="355" t="n">
        <f aca="false">[5]Tregion!$G131</f>
        <v>28.436</v>
      </c>
      <c r="C131" s="356" t="n">
        <f aca="false">[6]Tregion!$G131</f>
        <v>37.513</v>
      </c>
      <c r="D131" s="355" t="n">
        <f aca="false">[7]Tregion!$G131</f>
        <v>33.742</v>
      </c>
      <c r="E131" s="356" t="n">
        <f aca="false">[8]Tregion!$G131</f>
        <v>27.535</v>
      </c>
      <c r="F131" s="355" t="n">
        <f aca="false">[9]Tregion!$G131</f>
        <v>30.061</v>
      </c>
      <c r="G131" s="356" t="n">
        <f aca="false">[10]Tbasis!$E130</f>
        <v>31.056</v>
      </c>
      <c r="H131" s="355"/>
      <c r="I131" s="356" t="n">
        <f aca="false">[11]Tregion!$G131</f>
        <v>23.797</v>
      </c>
      <c r="J131" s="355"/>
      <c r="K131" s="356"/>
      <c r="L131" s="355"/>
      <c r="M131" s="356"/>
      <c r="N131" s="355"/>
      <c r="O131" s="356"/>
      <c r="Q131" s="355"/>
      <c r="R131" s="356" t="n">
        <f aca="false">[12]Tregion!$G131</f>
        <v>28.14598387169</v>
      </c>
      <c r="S131" s="357"/>
      <c r="T131" s="356"/>
      <c r="U131" s="358"/>
      <c r="V131" s="359"/>
      <c r="W131" s="358"/>
      <c r="X131" s="356"/>
      <c r="Y131" s="357"/>
      <c r="Z131" s="360"/>
      <c r="AB131" s="357"/>
      <c r="AC131" s="356"/>
      <c r="AD131" s="357"/>
      <c r="AE131" s="356"/>
      <c r="AF131" s="357"/>
      <c r="AG131" s="356"/>
      <c r="AI131" s="369"/>
      <c r="AJ131" s="370"/>
      <c r="AK131" s="1"/>
    </row>
    <row r="132" customFormat="false" ht="12.75" hidden="false" customHeight="false" outlineLevel="0" collapsed="false">
      <c r="A132" s="1" t="n">
        <f aca="false">[5]Tregion!$A132</f>
        <v>40057</v>
      </c>
      <c r="B132" s="355" t="n">
        <f aca="false">[5]Tregion!$G132</f>
        <v>27.428</v>
      </c>
      <c r="C132" s="356" t="n">
        <f aca="false">[6]Tregion!$G132</f>
        <v>34.409</v>
      </c>
      <c r="D132" s="355" t="n">
        <f aca="false">[7]Tregion!$G132</f>
        <v>30.737</v>
      </c>
      <c r="E132" s="356" t="n">
        <f aca="false">[8]Tregion!$G132</f>
        <v>27.395</v>
      </c>
      <c r="F132" s="355" t="n">
        <f aca="false">[9]Tregion!$G132</f>
        <v>29.104</v>
      </c>
      <c r="G132" s="356" t="n">
        <f aca="false">[10]Tbasis!$E131</f>
        <v>29.588</v>
      </c>
      <c r="H132" s="355"/>
      <c r="I132" s="356" t="n">
        <f aca="false">[11]Tregion!$G132</f>
        <v>21.569</v>
      </c>
      <c r="J132" s="355"/>
      <c r="K132" s="356"/>
      <c r="L132" s="355"/>
      <c r="M132" s="356"/>
      <c r="N132" s="355"/>
      <c r="O132" s="356"/>
      <c r="Q132" s="355"/>
      <c r="R132" s="356" t="n">
        <f aca="false">[12]Tregion!$G132</f>
        <v>28.118675229005</v>
      </c>
      <c r="S132" s="357"/>
      <c r="T132" s="356"/>
      <c r="U132" s="358"/>
      <c r="V132" s="359"/>
      <c r="W132" s="358"/>
      <c r="X132" s="356"/>
      <c r="Y132" s="357"/>
      <c r="Z132" s="360"/>
      <c r="AB132" s="357"/>
      <c r="AC132" s="356"/>
      <c r="AD132" s="357"/>
      <c r="AE132" s="356"/>
      <c r="AF132" s="357"/>
      <c r="AG132" s="356"/>
      <c r="AI132" s="369"/>
      <c r="AJ132" s="370"/>
      <c r="AK132" s="1"/>
    </row>
    <row r="133" customFormat="false" ht="12.75" hidden="false" customHeight="false" outlineLevel="0" collapsed="false">
      <c r="A133" s="1" t="n">
        <f aca="false">[5]Tregion!$A133</f>
        <v>40087</v>
      </c>
      <c r="B133" s="355" t="n">
        <f aca="false">[5]Tregion!$G133</f>
        <v>25.457</v>
      </c>
      <c r="C133" s="356" t="n">
        <f aca="false">[6]Tregion!$G133</f>
        <v>32.205</v>
      </c>
      <c r="D133" s="355" t="n">
        <f aca="false">[7]Tregion!$G133</f>
        <v>28.206</v>
      </c>
      <c r="E133" s="356" t="n">
        <f aca="false">[8]Tregion!$G133</f>
        <v>27.375</v>
      </c>
      <c r="F133" s="355" t="n">
        <f aca="false">[9]Tregion!$G133</f>
        <v>27.747</v>
      </c>
      <c r="G133" s="356" t="n">
        <f aca="false">[10]Tbasis!$E132</f>
        <v>26.747</v>
      </c>
      <c r="H133" s="355"/>
      <c r="I133" s="356" t="n">
        <f aca="false">[11]Tregion!$G133</f>
        <v>19.032</v>
      </c>
      <c r="J133" s="355"/>
      <c r="K133" s="356"/>
      <c r="L133" s="355"/>
      <c r="M133" s="356"/>
      <c r="N133" s="355"/>
      <c r="O133" s="356"/>
      <c r="Q133" s="355"/>
      <c r="R133" s="356" t="n">
        <f aca="false">[12]Tregion!$G133</f>
        <v>28.1407729093309</v>
      </c>
      <c r="S133" s="357"/>
      <c r="T133" s="356"/>
      <c r="U133" s="358"/>
      <c r="V133" s="359"/>
      <c r="W133" s="358"/>
      <c r="X133" s="356"/>
      <c r="Y133" s="357"/>
      <c r="Z133" s="360"/>
      <c r="AB133" s="357"/>
      <c r="AC133" s="356"/>
      <c r="AD133" s="357"/>
      <c r="AE133" s="356"/>
      <c r="AF133" s="357"/>
      <c r="AG133" s="356"/>
      <c r="AI133" s="369"/>
      <c r="AJ133" s="370"/>
      <c r="AK133" s="1"/>
    </row>
    <row r="134" customFormat="false" ht="12.75" hidden="false" customHeight="false" outlineLevel="0" collapsed="false">
      <c r="A134" s="1" t="n">
        <f aca="false">[5]Tregion!$A134</f>
        <v>40118</v>
      </c>
      <c r="B134" s="355" t="n">
        <f aca="false">[5]Tregion!$G134</f>
        <v>22.935</v>
      </c>
      <c r="C134" s="356" t="n">
        <f aca="false">[6]Tregion!$G134</f>
        <v>30.916</v>
      </c>
      <c r="D134" s="355" t="n">
        <f aca="false">[7]Tregion!$G134</f>
        <v>26.716</v>
      </c>
      <c r="E134" s="356" t="n">
        <f aca="false">[8]Tregion!$G134</f>
        <v>27.428</v>
      </c>
      <c r="F134" s="355" t="n">
        <f aca="false">[9]Tregion!$G134</f>
        <v>25.474</v>
      </c>
      <c r="G134" s="356" t="n">
        <f aca="false">[10]Tbasis!$E133</f>
        <v>24.105</v>
      </c>
      <c r="H134" s="355"/>
      <c r="I134" s="356" t="n">
        <f aca="false">[11]Tregion!$G134</f>
        <v>16.837</v>
      </c>
      <c r="J134" s="355"/>
      <c r="K134" s="356"/>
      <c r="L134" s="355"/>
      <c r="M134" s="356"/>
      <c r="N134" s="355"/>
      <c r="O134" s="356"/>
      <c r="Q134" s="355"/>
      <c r="R134" s="356" t="n">
        <f aca="false">[12]Tregion!$G134</f>
        <v>30.076227517085</v>
      </c>
      <c r="S134" s="357"/>
      <c r="T134" s="356"/>
      <c r="U134" s="358"/>
      <c r="V134" s="359"/>
      <c r="W134" s="358"/>
      <c r="X134" s="356"/>
      <c r="Y134" s="357"/>
      <c r="Z134" s="360"/>
      <c r="AB134" s="357"/>
      <c r="AC134" s="356"/>
      <c r="AD134" s="357"/>
      <c r="AE134" s="356"/>
      <c r="AF134" s="357"/>
      <c r="AG134" s="356"/>
      <c r="AI134" s="369"/>
      <c r="AJ134" s="370"/>
      <c r="AK134" s="1"/>
    </row>
    <row r="135" customFormat="false" ht="12.75" hidden="false" customHeight="false" outlineLevel="0" collapsed="false">
      <c r="A135" s="1" t="n">
        <f aca="false">[5]Tregion!$A135</f>
        <v>40148</v>
      </c>
      <c r="B135" s="355" t="n">
        <f aca="false">[5]Tregion!$G135</f>
        <v>23.661</v>
      </c>
      <c r="C135" s="356" t="n">
        <f aca="false">[6]Tregion!$G135</f>
        <v>34.49</v>
      </c>
      <c r="D135" s="355" t="n">
        <f aca="false">[7]Tregion!$G135</f>
        <v>30.091</v>
      </c>
      <c r="E135" s="356" t="n">
        <f aca="false">[8]Tregion!$G135</f>
        <v>27.778</v>
      </c>
      <c r="F135" s="355" t="n">
        <f aca="false">[9]Tregion!$G135</f>
        <v>26.414</v>
      </c>
      <c r="G135" s="356" t="n">
        <f aca="false">[10]Tbasis!$E134</f>
        <v>24.771</v>
      </c>
      <c r="H135" s="355"/>
      <c r="I135" s="356" t="n">
        <f aca="false">[11]Tregion!$G135</f>
        <v>18.133</v>
      </c>
      <c r="J135" s="355"/>
      <c r="K135" s="356"/>
      <c r="L135" s="355"/>
      <c r="M135" s="356"/>
      <c r="N135" s="355"/>
      <c r="O135" s="356"/>
      <c r="Q135" s="355"/>
      <c r="R135" s="356" t="n">
        <f aca="false">[12]Tregion!$G135</f>
        <v>31.3653766364656</v>
      </c>
      <c r="S135" s="357"/>
      <c r="T135" s="356"/>
      <c r="U135" s="358"/>
      <c r="V135" s="359"/>
      <c r="W135" s="358"/>
      <c r="X135" s="356"/>
      <c r="Y135" s="357"/>
      <c r="Z135" s="360"/>
      <c r="AB135" s="357"/>
      <c r="AC135" s="356"/>
      <c r="AD135" s="357"/>
      <c r="AE135" s="356"/>
      <c r="AF135" s="357"/>
      <c r="AG135" s="356"/>
      <c r="AI135" s="369"/>
      <c r="AJ135" s="370"/>
      <c r="AK135" s="1"/>
    </row>
    <row r="136" customFormat="false" ht="12.75" hidden="false" customHeight="false" outlineLevel="0" collapsed="false">
      <c r="A136" s="1" t="n">
        <f aca="false">[5]Tregion!$A136</f>
        <v>40179</v>
      </c>
      <c r="B136" s="355" t="n">
        <f aca="false">[5]Tregion!$G136</f>
        <v>23.865</v>
      </c>
      <c r="C136" s="356" t="n">
        <f aca="false">[6]Tregion!$G136</f>
        <v>31.088</v>
      </c>
      <c r="D136" s="355" t="n">
        <f aca="false">[7]Tregion!$G136</f>
        <v>28.764</v>
      </c>
      <c r="E136" s="356" t="n">
        <f aca="false">[8]Tregion!$G136</f>
        <v>27.613</v>
      </c>
      <c r="F136" s="355" t="n">
        <f aca="false">[9]Tregion!$G136</f>
        <v>26.227</v>
      </c>
      <c r="G136" s="356" t="n">
        <f aca="false">[10]Tbasis!$E135</f>
        <v>25.075</v>
      </c>
      <c r="H136" s="355"/>
      <c r="I136" s="356" t="n">
        <f aca="false">[11]Tregion!$G136</f>
        <v>17.886</v>
      </c>
      <c r="J136" s="355"/>
      <c r="K136" s="356"/>
      <c r="L136" s="355"/>
      <c r="M136" s="356"/>
      <c r="N136" s="355"/>
      <c r="O136" s="356"/>
      <c r="Q136" s="355"/>
      <c r="R136" s="356" t="n">
        <f aca="false">[12]Tregion!$G136</f>
        <v>32.2248454198186</v>
      </c>
      <c r="S136" s="357"/>
      <c r="T136" s="356"/>
      <c r="U136" s="358"/>
      <c r="V136" s="359"/>
      <c r="W136" s="358"/>
      <c r="X136" s="356"/>
      <c r="Y136" s="357"/>
      <c r="Z136" s="360"/>
      <c r="AB136" s="357"/>
      <c r="AC136" s="356"/>
      <c r="AD136" s="357"/>
      <c r="AE136" s="356"/>
      <c r="AF136" s="357"/>
      <c r="AG136" s="356"/>
      <c r="AI136" s="369"/>
      <c r="AJ136" s="370"/>
      <c r="AK136" s="1"/>
    </row>
    <row r="137" customFormat="false" ht="12.75" hidden="false" customHeight="false" outlineLevel="0" collapsed="false">
      <c r="A137" s="1" t="n">
        <f aca="false">[5]Tregion!$A137</f>
        <v>40210</v>
      </c>
      <c r="B137" s="355" t="n">
        <f aca="false">[5]Tregion!$G137</f>
        <v>24.371</v>
      </c>
      <c r="C137" s="356" t="n">
        <f aca="false">[6]Tregion!$G137</f>
        <v>30.911</v>
      </c>
      <c r="D137" s="355" t="n">
        <f aca="false">[7]Tregion!$G137</f>
        <v>28.509</v>
      </c>
      <c r="E137" s="356" t="n">
        <f aca="false">[8]Tregion!$G137</f>
        <v>26.839</v>
      </c>
      <c r="F137" s="355" t="n">
        <f aca="false">[9]Tregion!$G137</f>
        <v>26.814</v>
      </c>
      <c r="G137" s="356" t="n">
        <f aca="false">[10]Tbasis!$E136</f>
        <v>25.581</v>
      </c>
      <c r="H137" s="355"/>
      <c r="I137" s="356" t="n">
        <f aca="false">[11]Tregion!$G137</f>
        <v>18.349</v>
      </c>
      <c r="J137" s="355"/>
      <c r="K137" s="356"/>
      <c r="L137" s="355"/>
      <c r="M137" s="356"/>
      <c r="N137" s="355"/>
      <c r="O137" s="356"/>
      <c r="Q137" s="355"/>
      <c r="R137" s="356" t="n">
        <f aca="false">[12]Tregion!$G137</f>
        <v>31.2941375055422</v>
      </c>
      <c r="S137" s="357"/>
      <c r="T137" s="356"/>
      <c r="U137" s="358"/>
      <c r="V137" s="359"/>
      <c r="W137" s="358"/>
      <c r="X137" s="356"/>
      <c r="Y137" s="357"/>
      <c r="Z137" s="360"/>
      <c r="AB137" s="357"/>
      <c r="AC137" s="356"/>
      <c r="AD137" s="357"/>
      <c r="AE137" s="356"/>
      <c r="AF137" s="357"/>
      <c r="AG137" s="356"/>
      <c r="AI137" s="369"/>
      <c r="AJ137" s="370"/>
      <c r="AK137" s="1"/>
    </row>
    <row r="138" customFormat="false" ht="12.75" hidden="false" customHeight="false" outlineLevel="0" collapsed="false">
      <c r="A138" s="1" t="n">
        <f aca="false">[5]Tregion!$A138</f>
        <v>40238</v>
      </c>
      <c r="B138" s="355" t="n">
        <f aca="false">[5]Tregion!$G138</f>
        <v>24.185</v>
      </c>
      <c r="C138" s="356" t="n">
        <f aca="false">[6]Tregion!$G138</f>
        <v>30.666</v>
      </c>
      <c r="D138" s="355" t="n">
        <f aca="false">[7]Tregion!$G138</f>
        <v>27.297</v>
      </c>
      <c r="E138" s="356" t="n">
        <f aca="false">[8]Tregion!$G138</f>
        <v>26.53</v>
      </c>
      <c r="F138" s="355" t="n">
        <f aca="false">[9]Tregion!$G138</f>
        <v>26.757</v>
      </c>
      <c r="G138" s="356" t="n">
        <f aca="false">[10]Tbasis!$E137</f>
        <v>25.395</v>
      </c>
      <c r="H138" s="355"/>
      <c r="I138" s="356" t="n">
        <f aca="false">[11]Tregion!$G138</f>
        <v>18.3</v>
      </c>
      <c r="J138" s="355"/>
      <c r="K138" s="356"/>
      <c r="L138" s="355"/>
      <c r="M138" s="356"/>
      <c r="N138" s="355"/>
      <c r="O138" s="356"/>
      <c r="Q138" s="355"/>
      <c r="R138" s="356" t="n">
        <f aca="false">[12]Tregion!$G138</f>
        <v>30.0926672386972</v>
      </c>
      <c r="S138" s="357"/>
      <c r="T138" s="356"/>
      <c r="U138" s="358"/>
      <c r="V138" s="359"/>
      <c r="W138" s="358"/>
      <c r="X138" s="356"/>
      <c r="Y138" s="357"/>
      <c r="Z138" s="360"/>
      <c r="AB138" s="357"/>
      <c r="AC138" s="356"/>
      <c r="AD138" s="357"/>
      <c r="AE138" s="356"/>
      <c r="AF138" s="357"/>
      <c r="AG138" s="356"/>
      <c r="AI138" s="369"/>
      <c r="AJ138" s="370"/>
      <c r="AK138" s="1"/>
    </row>
    <row r="139" customFormat="false" ht="12.75" hidden="false" customHeight="false" outlineLevel="0" collapsed="false">
      <c r="A139" s="1" t="n">
        <f aca="false">[5]Tregion!$A139</f>
        <v>40269</v>
      </c>
      <c r="B139" s="355" t="n">
        <f aca="false">[5]Tregion!$G139</f>
        <v>23.899</v>
      </c>
      <c r="C139" s="356" t="n">
        <f aca="false">[6]Tregion!$G139</f>
        <v>29.388</v>
      </c>
      <c r="D139" s="355" t="n">
        <f aca="false">[7]Tregion!$G139</f>
        <v>25.575</v>
      </c>
      <c r="E139" s="356" t="n">
        <f aca="false">[8]Tregion!$G139</f>
        <v>26.08</v>
      </c>
      <c r="F139" s="355" t="n">
        <f aca="false">[9]Tregion!$G139</f>
        <v>26.469</v>
      </c>
      <c r="G139" s="356" t="n">
        <f aca="false">[10]Tbasis!$E138</f>
        <v>25.109</v>
      </c>
      <c r="H139" s="355"/>
      <c r="I139" s="356" t="n">
        <f aca="false">[11]Tregion!$G139</f>
        <v>17.458</v>
      </c>
      <c r="J139" s="355"/>
      <c r="K139" s="356"/>
      <c r="L139" s="355"/>
      <c r="M139" s="356"/>
      <c r="N139" s="355"/>
      <c r="O139" s="356"/>
      <c r="Q139" s="355"/>
      <c r="R139" s="356" t="n">
        <f aca="false">[12]Tregion!$G139</f>
        <v>27.6981598520113</v>
      </c>
      <c r="S139" s="357"/>
      <c r="T139" s="356"/>
      <c r="U139" s="358"/>
      <c r="V139" s="359"/>
      <c r="W139" s="358"/>
      <c r="X139" s="356"/>
      <c r="Y139" s="357"/>
      <c r="Z139" s="360"/>
      <c r="AB139" s="357"/>
      <c r="AC139" s="356"/>
      <c r="AD139" s="357"/>
      <c r="AE139" s="356"/>
      <c r="AF139" s="357"/>
      <c r="AG139" s="356"/>
      <c r="AI139" s="369"/>
      <c r="AJ139" s="370"/>
      <c r="AK139" s="1"/>
    </row>
    <row r="140" customFormat="false" ht="12.75" hidden="false" customHeight="false" outlineLevel="0" collapsed="false">
      <c r="A140" s="1" t="n">
        <f aca="false">[5]Tregion!$A140</f>
        <v>40299</v>
      </c>
      <c r="B140" s="355" t="n">
        <f aca="false">[5]Tregion!$G140</f>
        <v>23.357</v>
      </c>
      <c r="C140" s="356" t="n">
        <f aca="false">[6]Tregion!$G140</f>
        <v>24.795</v>
      </c>
      <c r="D140" s="355" t="n">
        <f aca="false">[7]Tregion!$G140</f>
        <v>20.378</v>
      </c>
      <c r="E140" s="356" t="n">
        <f aca="false">[8]Tregion!$G140</f>
        <v>26.304</v>
      </c>
      <c r="F140" s="355" t="n">
        <f aca="false">[9]Tregion!$G140</f>
        <v>25.992</v>
      </c>
      <c r="G140" s="356" t="n">
        <f aca="false">[10]Tbasis!$E139</f>
        <v>24.567</v>
      </c>
      <c r="H140" s="355"/>
      <c r="I140" s="356" t="n">
        <f aca="false">[11]Tregion!$G140</f>
        <v>14.933</v>
      </c>
      <c r="J140" s="355"/>
      <c r="K140" s="356"/>
      <c r="L140" s="355"/>
      <c r="M140" s="356"/>
      <c r="N140" s="355"/>
      <c r="O140" s="356"/>
      <c r="Q140" s="355"/>
      <c r="R140" s="356" t="n">
        <f aca="false">[12]Tregion!$G140</f>
        <v>27.6805334258512</v>
      </c>
      <c r="S140" s="357"/>
      <c r="T140" s="356"/>
      <c r="U140" s="358"/>
      <c r="V140" s="359"/>
      <c r="W140" s="358"/>
      <c r="X140" s="356"/>
      <c r="Y140" s="357"/>
      <c r="Z140" s="360"/>
      <c r="AB140" s="357"/>
      <c r="AC140" s="356"/>
      <c r="AD140" s="357"/>
      <c r="AE140" s="356"/>
      <c r="AF140" s="357"/>
      <c r="AG140" s="356"/>
      <c r="AI140" s="369"/>
      <c r="AJ140" s="370"/>
      <c r="AK140" s="1"/>
    </row>
    <row r="141" customFormat="false" ht="12.75" hidden="false" customHeight="false" outlineLevel="0" collapsed="false">
      <c r="A141" s="1" t="n">
        <f aca="false">[5]Tregion!$A141</f>
        <v>40330</v>
      </c>
      <c r="B141" s="355" t="n">
        <f aca="false">[5]Tregion!$G141</f>
        <v>24.441</v>
      </c>
      <c r="C141" s="356" t="n">
        <f aca="false">[6]Tregion!$G141</f>
        <v>26.945</v>
      </c>
      <c r="D141" s="355" t="n">
        <f aca="false">[7]Tregion!$G141</f>
        <v>22.083</v>
      </c>
      <c r="E141" s="356" t="n">
        <f aca="false">[8]Tregion!$G141</f>
        <v>27.557</v>
      </c>
      <c r="F141" s="355" t="n">
        <f aca="false">[9]Tregion!$G141</f>
        <v>26.969</v>
      </c>
      <c r="G141" s="356" t="n">
        <f aca="false">[10]Tbasis!$E140</f>
        <v>26.191</v>
      </c>
      <c r="H141" s="355"/>
      <c r="I141" s="356" t="n">
        <f aca="false">[11]Tregion!$G141</f>
        <v>16.777</v>
      </c>
      <c r="J141" s="355"/>
      <c r="K141" s="356"/>
      <c r="L141" s="355"/>
      <c r="M141" s="356"/>
      <c r="N141" s="355"/>
      <c r="O141" s="356"/>
      <c r="Q141" s="355"/>
      <c r="R141" s="356" t="n">
        <f aca="false">[12]Tregion!$G141</f>
        <v>28.0236661062401</v>
      </c>
      <c r="S141" s="357"/>
      <c r="T141" s="356"/>
      <c r="U141" s="358"/>
      <c r="V141" s="359"/>
      <c r="W141" s="358"/>
      <c r="X141" s="356"/>
      <c r="Y141" s="357"/>
      <c r="Z141" s="360"/>
      <c r="AB141" s="357"/>
      <c r="AC141" s="356"/>
      <c r="AD141" s="357"/>
      <c r="AE141" s="356"/>
      <c r="AF141" s="357"/>
      <c r="AG141" s="356"/>
      <c r="AI141" s="369"/>
      <c r="AJ141" s="370"/>
      <c r="AK141" s="1"/>
    </row>
    <row r="142" customFormat="false" ht="12.75" hidden="false" customHeight="false" outlineLevel="0" collapsed="false">
      <c r="A142" s="1" t="n">
        <f aca="false">[5]Tregion!$A142</f>
        <v>40360</v>
      </c>
      <c r="B142" s="355" t="n">
        <f aca="false">[5]Tregion!$G142</f>
        <v>26.471</v>
      </c>
      <c r="C142" s="356" t="n">
        <f aca="false">[6]Tregion!$G142</f>
        <v>36.98</v>
      </c>
      <c r="D142" s="355" t="n">
        <f aca="false">[7]Tregion!$G142</f>
        <v>32.467</v>
      </c>
      <c r="E142" s="356" t="n">
        <f aca="false">[8]Tregion!$G142</f>
        <v>27.481</v>
      </c>
      <c r="F142" s="355" t="n">
        <f aca="false">[9]Tregion!$G142</f>
        <v>28.121</v>
      </c>
      <c r="G142" s="356" t="n">
        <f aca="false">[10]Tbasis!$E141</f>
        <v>28.521</v>
      </c>
      <c r="H142" s="355"/>
      <c r="I142" s="356" t="n">
        <f aca="false">[11]Tregion!$G142</f>
        <v>19.393</v>
      </c>
      <c r="J142" s="355"/>
      <c r="K142" s="356"/>
      <c r="L142" s="355"/>
      <c r="M142" s="356"/>
      <c r="N142" s="355"/>
      <c r="O142" s="356"/>
      <c r="Q142" s="355"/>
      <c r="R142" s="356" t="n">
        <f aca="false">[12]Tregion!$G142</f>
        <v>28.4255188408555</v>
      </c>
      <c r="S142" s="357"/>
      <c r="T142" s="356"/>
      <c r="U142" s="358"/>
      <c r="V142" s="359"/>
      <c r="W142" s="358"/>
      <c r="X142" s="356"/>
      <c r="Y142" s="357"/>
      <c r="Z142" s="360"/>
      <c r="AB142" s="357"/>
      <c r="AC142" s="356"/>
      <c r="AD142" s="357"/>
      <c r="AE142" s="356"/>
      <c r="AF142" s="357"/>
      <c r="AG142" s="356"/>
      <c r="AI142" s="369"/>
      <c r="AJ142" s="370"/>
      <c r="AK142" s="1"/>
    </row>
    <row r="143" customFormat="false" ht="12.75" hidden="false" customHeight="false" outlineLevel="0" collapsed="false">
      <c r="A143" s="1" t="n">
        <f aca="false">[5]Tregion!$A143</f>
        <v>40391</v>
      </c>
      <c r="B143" s="355" t="n">
        <f aca="false">[5]Tregion!$G143</f>
        <v>28.363</v>
      </c>
      <c r="C143" s="356" t="n">
        <f aca="false">[6]Tregion!$G143</f>
        <v>38.357</v>
      </c>
      <c r="D143" s="355" t="n">
        <f aca="false">[7]Tregion!$G143</f>
        <v>33.518</v>
      </c>
      <c r="E143" s="356" t="n">
        <f aca="false">[8]Tregion!$G143</f>
        <v>27.746</v>
      </c>
      <c r="F143" s="355" t="n">
        <f aca="false">[9]Tregion!$G143</f>
        <v>30.049</v>
      </c>
      <c r="G143" s="356" t="n">
        <f aca="false">[10]Tbasis!$E142</f>
        <v>30.833</v>
      </c>
      <c r="H143" s="355"/>
      <c r="I143" s="356" t="n">
        <f aca="false">[11]Tregion!$G143</f>
        <v>23.948</v>
      </c>
      <c r="J143" s="355"/>
      <c r="K143" s="356"/>
      <c r="L143" s="355"/>
      <c r="M143" s="356"/>
      <c r="N143" s="355"/>
      <c r="O143" s="356"/>
      <c r="Q143" s="355"/>
      <c r="R143" s="356" t="n">
        <f aca="false">[12]Tregion!$G143</f>
        <v>28.770644366734</v>
      </c>
      <c r="S143" s="357"/>
      <c r="T143" s="356"/>
      <c r="U143" s="358"/>
      <c r="V143" s="359"/>
      <c r="W143" s="358"/>
      <c r="X143" s="356"/>
      <c r="Y143" s="357"/>
      <c r="Z143" s="360"/>
      <c r="AB143" s="357"/>
      <c r="AC143" s="356"/>
      <c r="AD143" s="357"/>
      <c r="AE143" s="356"/>
      <c r="AF143" s="357"/>
      <c r="AG143" s="356"/>
      <c r="AI143" s="369"/>
      <c r="AJ143" s="370"/>
      <c r="AK143" s="1"/>
    </row>
    <row r="144" customFormat="false" ht="12.75" hidden="false" customHeight="false" outlineLevel="0" collapsed="false">
      <c r="A144" s="1" t="n">
        <f aca="false">[5]Tregion!$A144</f>
        <v>40422</v>
      </c>
      <c r="B144" s="355" t="n">
        <f aca="false">[5]Tregion!$G144</f>
        <v>27.417</v>
      </c>
      <c r="C144" s="356" t="n">
        <f aca="false">[6]Tregion!$G144</f>
        <v>35.393</v>
      </c>
      <c r="D144" s="355" t="n">
        <f aca="false">[7]Tregion!$G144</f>
        <v>30.717</v>
      </c>
      <c r="E144" s="356" t="n">
        <f aca="false">[8]Tregion!$G144</f>
        <v>27.602</v>
      </c>
      <c r="F144" s="355" t="n">
        <f aca="false">[9]Tregion!$G144</f>
        <v>29.15</v>
      </c>
      <c r="G144" s="356" t="n">
        <f aca="false">[10]Tbasis!$E143</f>
        <v>29.467</v>
      </c>
      <c r="H144" s="355"/>
      <c r="I144" s="356" t="n">
        <f aca="false">[11]Tregion!$G144</f>
        <v>21.667</v>
      </c>
      <c r="J144" s="355"/>
      <c r="K144" s="356"/>
      <c r="L144" s="355"/>
      <c r="M144" s="356"/>
      <c r="N144" s="355"/>
      <c r="O144" s="356"/>
      <c r="Q144" s="355"/>
      <c r="R144" s="356" t="n">
        <f aca="false">[12]Tregion!$G144</f>
        <v>28.7477273375889</v>
      </c>
      <c r="S144" s="357"/>
      <c r="T144" s="356"/>
      <c r="U144" s="358"/>
      <c r="V144" s="359"/>
      <c r="W144" s="358"/>
      <c r="X144" s="356"/>
      <c r="Y144" s="357"/>
      <c r="Z144" s="360"/>
      <c r="AB144" s="357"/>
      <c r="AC144" s="356"/>
      <c r="AD144" s="357"/>
      <c r="AE144" s="356"/>
      <c r="AF144" s="357"/>
      <c r="AG144" s="356"/>
      <c r="AI144" s="369"/>
      <c r="AJ144" s="370"/>
      <c r="AK144" s="1"/>
    </row>
    <row r="145" customFormat="false" ht="12.75" hidden="false" customHeight="false" outlineLevel="0" collapsed="false">
      <c r="A145" s="1" t="n">
        <f aca="false">[5]Tregion!$A145</f>
        <v>40452</v>
      </c>
      <c r="B145" s="355" t="n">
        <f aca="false">[5]Tregion!$G145</f>
        <v>25.38</v>
      </c>
      <c r="C145" s="356" t="n">
        <f aca="false">[6]Tregion!$G145</f>
        <v>33.265</v>
      </c>
      <c r="D145" s="355" t="n">
        <f aca="false">[7]Tregion!$G145</f>
        <v>28.265</v>
      </c>
      <c r="E145" s="356" t="n">
        <f aca="false">[8]Tregion!$G145</f>
        <v>27.353</v>
      </c>
      <c r="F145" s="355" t="n">
        <f aca="false">[9]Tregion!$G145</f>
        <v>27.732</v>
      </c>
      <c r="G145" s="356" t="n">
        <f aca="false">[10]Tbasis!$E144</f>
        <v>26.64</v>
      </c>
      <c r="H145" s="355"/>
      <c r="I145" s="356" t="n">
        <f aca="false">[11]Tregion!$G145</f>
        <v>18.577</v>
      </c>
      <c r="J145" s="355"/>
      <c r="K145" s="356"/>
      <c r="L145" s="355"/>
      <c r="M145" s="356"/>
      <c r="N145" s="355"/>
      <c r="O145" s="356"/>
      <c r="Q145" s="355"/>
      <c r="R145" s="356" t="n">
        <f aca="false">[12]Tregion!$G145</f>
        <v>28.7745849667317</v>
      </c>
      <c r="S145" s="357"/>
      <c r="T145" s="356"/>
      <c r="U145" s="358"/>
      <c r="V145" s="359"/>
      <c r="W145" s="358"/>
      <c r="X145" s="356"/>
      <c r="Y145" s="357"/>
      <c r="Z145" s="360"/>
      <c r="AB145" s="357"/>
      <c r="AC145" s="356"/>
      <c r="AD145" s="357"/>
      <c r="AE145" s="356"/>
      <c r="AF145" s="357"/>
      <c r="AG145" s="356"/>
      <c r="AI145" s="369"/>
      <c r="AJ145" s="370"/>
      <c r="AK145" s="1"/>
    </row>
    <row r="146" customFormat="false" ht="12.75" hidden="false" customHeight="false" outlineLevel="0" collapsed="false">
      <c r="A146" s="1" t="n">
        <f aca="false">[5]Tregion!$A146</f>
        <v>40483</v>
      </c>
      <c r="B146" s="355" t="n">
        <f aca="false">[5]Tregion!$G146</f>
        <v>23.548</v>
      </c>
      <c r="C146" s="356" t="n">
        <f aca="false">[6]Tregion!$G146</f>
        <v>32.085</v>
      </c>
      <c r="D146" s="355" t="n">
        <f aca="false">[7]Tregion!$G146</f>
        <v>27.106</v>
      </c>
      <c r="E146" s="356" t="n">
        <f aca="false">[8]Tregion!$G146</f>
        <v>27.815</v>
      </c>
      <c r="F146" s="355" t="n">
        <f aca="false">[9]Tregion!$G146</f>
        <v>26.057</v>
      </c>
      <c r="G146" s="356" t="n">
        <f aca="false">[10]Tbasis!$E145</f>
        <v>24.698</v>
      </c>
      <c r="H146" s="355"/>
      <c r="I146" s="356" t="n">
        <f aca="false">[11]Tregion!$G146</f>
        <v>17.507</v>
      </c>
      <c r="J146" s="355"/>
      <c r="K146" s="356"/>
      <c r="L146" s="355"/>
      <c r="M146" s="356"/>
      <c r="N146" s="355"/>
      <c r="O146" s="356"/>
      <c r="Q146" s="355"/>
      <c r="R146" s="356" t="n">
        <f aca="false">[12]Tregion!$G146</f>
        <v>30.4834170108706</v>
      </c>
      <c r="S146" s="357"/>
      <c r="T146" s="356"/>
      <c r="U146" s="358"/>
      <c r="V146" s="359"/>
      <c r="W146" s="358"/>
      <c r="X146" s="356"/>
      <c r="Y146" s="357"/>
      <c r="Z146" s="360"/>
      <c r="AB146" s="357"/>
      <c r="AC146" s="356"/>
      <c r="AD146" s="357"/>
      <c r="AE146" s="356"/>
      <c r="AF146" s="357"/>
      <c r="AG146" s="356"/>
      <c r="AI146" s="369"/>
      <c r="AJ146" s="370"/>
      <c r="AK146" s="1"/>
    </row>
    <row r="147" customFormat="false" ht="12.75" hidden="false" customHeight="false" outlineLevel="0" collapsed="false">
      <c r="A147" s="1" t="n">
        <f aca="false">[5]Tregion!$A147</f>
        <v>40513</v>
      </c>
      <c r="B147" s="355" t="n">
        <f aca="false">[5]Tregion!$G147</f>
        <v>23.944</v>
      </c>
      <c r="C147" s="356" t="n">
        <f aca="false">[6]Tregion!$G147</f>
        <v>35.473</v>
      </c>
      <c r="D147" s="355" t="n">
        <f aca="false">[7]Tregion!$G147</f>
        <v>30.135</v>
      </c>
      <c r="E147" s="356" t="n">
        <f aca="false">[8]Tregion!$G147</f>
        <v>27.967</v>
      </c>
      <c r="F147" s="355" t="n">
        <f aca="false">[9]Tregion!$G147</f>
        <v>26.681</v>
      </c>
      <c r="G147" s="356" t="n">
        <f aca="false">[10]Tbasis!$E146</f>
        <v>25.044</v>
      </c>
      <c r="H147" s="355"/>
      <c r="I147" s="356" t="n">
        <f aca="false">[11]Tregion!$G147</f>
        <v>18.273</v>
      </c>
      <c r="J147" s="355"/>
      <c r="K147" s="356"/>
      <c r="L147" s="355"/>
      <c r="M147" s="356"/>
      <c r="N147" s="355"/>
      <c r="O147" s="356"/>
      <c r="Q147" s="355"/>
      <c r="R147" s="356" t="n">
        <f aca="false">[12]Tregion!$G147</f>
        <v>31.7911963399161</v>
      </c>
      <c r="S147" s="357"/>
      <c r="T147" s="356"/>
      <c r="U147" s="358"/>
      <c r="V147" s="359"/>
      <c r="W147" s="358"/>
      <c r="X147" s="356"/>
      <c r="Y147" s="357"/>
      <c r="Z147" s="360"/>
      <c r="AB147" s="357"/>
      <c r="AC147" s="356"/>
      <c r="AD147" s="357"/>
      <c r="AE147" s="356"/>
      <c r="AF147" s="357"/>
      <c r="AG147" s="356"/>
      <c r="AI147" s="369"/>
      <c r="AJ147" s="370"/>
      <c r="AK147" s="1"/>
    </row>
    <row r="148" customFormat="false" ht="12.75" hidden="false" customHeight="false" outlineLevel="0" collapsed="false">
      <c r="A148" s="1" t="n">
        <f aca="false">[5]Tregion!$A148</f>
        <v>40544</v>
      </c>
      <c r="B148" s="355" t="n">
        <f aca="false">[5]Tregion!$G148</f>
        <v>24.081</v>
      </c>
      <c r="C148" s="356" t="n">
        <f aca="false">[6]Tregion!$G148</f>
        <v>32.254</v>
      </c>
      <c r="D148" s="355" t="n">
        <f aca="false">[7]Tregion!$G148</f>
        <v>28.913</v>
      </c>
      <c r="E148" s="356" t="n">
        <f aca="false">[8]Tregion!$G148</f>
        <v>27.81</v>
      </c>
      <c r="F148" s="355" t="n">
        <f aca="false">[9]Tregion!$G148</f>
        <v>26.461</v>
      </c>
      <c r="G148" s="356" t="n">
        <f aca="false">[10]Tbasis!$E147</f>
        <v>25.271</v>
      </c>
      <c r="H148" s="355"/>
      <c r="I148" s="356" t="n">
        <f aca="false">[11]Tregion!$G148</f>
        <v>18.086</v>
      </c>
      <c r="J148" s="355"/>
      <c r="K148" s="356"/>
      <c r="L148" s="355"/>
      <c r="M148" s="356"/>
      <c r="N148" s="355"/>
      <c r="O148" s="356"/>
      <c r="Q148" s="355"/>
      <c r="R148" s="356" t="n">
        <f aca="false">[12]Tregion!$G148</f>
        <v>28.2232647061438</v>
      </c>
      <c r="S148" s="357"/>
      <c r="T148" s="356"/>
      <c r="U148" s="358"/>
      <c r="V148" s="359"/>
      <c r="W148" s="358"/>
      <c r="X148" s="356"/>
      <c r="Y148" s="357"/>
      <c r="Z148" s="360"/>
      <c r="AB148" s="357"/>
      <c r="AC148" s="356"/>
      <c r="AD148" s="357"/>
      <c r="AE148" s="356"/>
      <c r="AF148" s="357"/>
      <c r="AG148" s="356"/>
      <c r="AI148" s="369"/>
      <c r="AJ148" s="370"/>
      <c r="AK148" s="1"/>
    </row>
    <row r="149" customFormat="false" ht="12.75" hidden="false" customHeight="false" outlineLevel="0" collapsed="false">
      <c r="A149" s="1" t="n">
        <f aca="false">[5]Tregion!$A149</f>
        <v>40575</v>
      </c>
      <c r="B149" s="355" t="n">
        <f aca="false">[5]Tregion!$G149</f>
        <v>24.591</v>
      </c>
      <c r="C149" s="356" t="n">
        <f aca="false">[6]Tregion!$G149</f>
        <v>32.053</v>
      </c>
      <c r="D149" s="355" t="n">
        <f aca="false">[7]Tregion!$G149</f>
        <v>28.684</v>
      </c>
      <c r="E149" s="356" t="n">
        <f aca="false">[8]Tregion!$G149</f>
        <v>27.101</v>
      </c>
      <c r="F149" s="355" t="n">
        <f aca="false">[9]Tregion!$G149</f>
        <v>27.039</v>
      </c>
      <c r="G149" s="356" t="n">
        <f aca="false">[10]Tbasis!$E148</f>
        <v>25.781</v>
      </c>
      <c r="H149" s="355"/>
      <c r="I149" s="356" t="n">
        <f aca="false">[11]Tregion!$G149</f>
        <v>18.569</v>
      </c>
      <c r="J149" s="355"/>
      <c r="K149" s="356"/>
      <c r="L149" s="355"/>
      <c r="M149" s="356"/>
      <c r="N149" s="355"/>
      <c r="O149" s="356"/>
      <c r="Q149" s="355"/>
      <c r="R149" s="356" t="n">
        <f aca="false">[12]Tregion!$G149</f>
        <v>27.3873328808888</v>
      </c>
      <c r="S149" s="357"/>
      <c r="T149" s="356"/>
      <c r="U149" s="358"/>
      <c r="V149" s="359"/>
      <c r="W149" s="358"/>
      <c r="X149" s="356"/>
      <c r="Y149" s="357"/>
      <c r="Z149" s="360"/>
      <c r="AB149" s="357"/>
      <c r="AC149" s="356"/>
      <c r="AD149" s="357"/>
      <c r="AE149" s="356"/>
      <c r="AF149" s="357"/>
      <c r="AG149" s="356"/>
      <c r="AI149" s="369"/>
      <c r="AJ149" s="370"/>
      <c r="AK149" s="1"/>
    </row>
    <row r="150" customFormat="false" ht="12.75" hidden="false" customHeight="false" outlineLevel="0" collapsed="false">
      <c r="A150" s="1" t="n">
        <f aca="false">[5]Tregion!$A150</f>
        <v>40603</v>
      </c>
      <c r="B150" s="355" t="n">
        <f aca="false">[5]Tregion!$G150</f>
        <v>24.419</v>
      </c>
      <c r="C150" s="356" t="n">
        <f aca="false">[6]Tregion!$G150</f>
        <v>31.799</v>
      </c>
      <c r="D150" s="355" t="n">
        <f aca="false">[7]Tregion!$G150</f>
        <v>27.551</v>
      </c>
      <c r="E150" s="356" t="n">
        <f aca="false">[8]Tregion!$G150</f>
        <v>26.819</v>
      </c>
      <c r="F150" s="355" t="n">
        <f aca="false">[9]Tregion!$G150</f>
        <v>26.986</v>
      </c>
      <c r="G150" s="356" t="n">
        <f aca="false">[10]Tbasis!$E149</f>
        <v>25.609</v>
      </c>
      <c r="H150" s="355"/>
      <c r="I150" s="356" t="n">
        <f aca="false">[11]Tregion!$G150</f>
        <v>18.52</v>
      </c>
      <c r="J150" s="355"/>
      <c r="K150" s="356"/>
      <c r="L150" s="355"/>
      <c r="M150" s="356"/>
      <c r="N150" s="355"/>
      <c r="O150" s="356"/>
      <c r="Q150" s="355"/>
      <c r="R150" s="356" t="n">
        <f aca="false">[12]Tregion!$G150</f>
        <v>26.3103355020356</v>
      </c>
      <c r="S150" s="357"/>
      <c r="T150" s="356"/>
      <c r="U150" s="358"/>
      <c r="V150" s="359"/>
      <c r="W150" s="358"/>
      <c r="X150" s="356"/>
      <c r="Y150" s="357"/>
      <c r="Z150" s="360"/>
      <c r="AB150" s="357"/>
      <c r="AC150" s="356"/>
      <c r="AD150" s="357"/>
      <c r="AE150" s="356"/>
      <c r="AF150" s="357"/>
      <c r="AG150" s="356"/>
      <c r="AI150" s="369"/>
      <c r="AJ150" s="370"/>
      <c r="AK150" s="1"/>
    </row>
    <row r="151" customFormat="false" ht="12.75" hidden="false" customHeight="false" outlineLevel="0" collapsed="false">
      <c r="A151" s="1" t="n">
        <f aca="false">[5]Tregion!$A151</f>
        <v>40634</v>
      </c>
      <c r="B151" s="355" t="n">
        <f aca="false">[5]Tregion!$G151</f>
        <v>24.143</v>
      </c>
      <c r="C151" s="356" t="n">
        <f aca="false">[6]Tregion!$G151</f>
        <v>30.563</v>
      </c>
      <c r="D151" s="355" t="n">
        <f aca="false">[7]Tregion!$G151</f>
        <v>25.908</v>
      </c>
      <c r="E151" s="356" t="n">
        <f aca="false">[8]Tregion!$G151</f>
        <v>26.378</v>
      </c>
      <c r="F151" s="355" t="n">
        <f aca="false">[9]Tregion!$G151</f>
        <v>26.707</v>
      </c>
      <c r="G151" s="356" t="n">
        <f aca="false">[10]Tbasis!$E150</f>
        <v>25.333</v>
      </c>
      <c r="H151" s="355"/>
      <c r="I151" s="356" t="n">
        <f aca="false">[11]Tregion!$G151</f>
        <v>17.678</v>
      </c>
      <c r="J151" s="355"/>
      <c r="K151" s="356"/>
      <c r="L151" s="355"/>
      <c r="M151" s="356"/>
      <c r="N151" s="355"/>
      <c r="O151" s="356"/>
      <c r="Q151" s="355"/>
      <c r="R151" s="356" t="n">
        <f aca="false">[12]Tregion!$G151</f>
        <v>24.4290141796107</v>
      </c>
      <c r="S151" s="357"/>
      <c r="T151" s="356"/>
      <c r="U151" s="358"/>
      <c r="V151" s="359"/>
      <c r="W151" s="358"/>
      <c r="X151" s="356"/>
      <c r="Y151" s="357"/>
      <c r="Z151" s="360"/>
      <c r="AB151" s="357"/>
      <c r="AC151" s="356"/>
      <c r="AD151" s="357"/>
      <c r="AE151" s="356"/>
      <c r="AF151" s="357"/>
      <c r="AG151" s="356"/>
      <c r="AI151" s="369"/>
      <c r="AJ151" s="370"/>
      <c r="AK151" s="1"/>
    </row>
    <row r="152" customFormat="false" ht="12.75" hidden="false" customHeight="false" outlineLevel="0" collapsed="false">
      <c r="A152" s="1" t="n">
        <f aca="false">[5]Tregion!$A152</f>
        <v>40664</v>
      </c>
      <c r="B152" s="355" t="n">
        <f aca="false">[5]Tregion!$G152</f>
        <v>23.603</v>
      </c>
      <c r="C152" s="356" t="n">
        <f aca="false">[6]Tregion!$G152</f>
        <v>26.102</v>
      </c>
      <c r="D152" s="355" t="n">
        <f aca="false">[7]Tregion!$G152</f>
        <v>20.933</v>
      </c>
      <c r="E152" s="356" t="n">
        <f aca="false">[8]Tregion!$G152</f>
        <v>26.56</v>
      </c>
      <c r="F152" s="355" t="n">
        <f aca="false">[9]Tregion!$G152</f>
        <v>26.225</v>
      </c>
      <c r="G152" s="356" t="n">
        <f aca="false">[10]Tbasis!$E151</f>
        <v>24.793</v>
      </c>
      <c r="H152" s="355"/>
      <c r="I152" s="356" t="n">
        <f aca="false">[11]Tregion!$G152</f>
        <v>15.133</v>
      </c>
      <c r="J152" s="355"/>
      <c r="K152" s="356"/>
      <c r="L152" s="355"/>
      <c r="M152" s="356"/>
      <c r="N152" s="355"/>
      <c r="O152" s="356"/>
      <c r="Q152" s="355"/>
      <c r="R152" s="356" t="n">
        <f aca="false">[12]Tregion!$G152</f>
        <v>24.4093955060755</v>
      </c>
      <c r="S152" s="357"/>
      <c r="T152" s="356"/>
      <c r="U152" s="358"/>
      <c r="V152" s="359"/>
      <c r="W152" s="358"/>
      <c r="X152" s="356"/>
      <c r="Y152" s="357"/>
      <c r="Z152" s="360"/>
      <c r="AB152" s="357"/>
      <c r="AC152" s="356"/>
      <c r="AD152" s="357"/>
      <c r="AE152" s="356"/>
      <c r="AF152" s="357"/>
      <c r="AG152" s="356"/>
      <c r="AI152" s="369"/>
      <c r="AJ152" s="370"/>
      <c r="AK152" s="1"/>
    </row>
    <row r="153" customFormat="false" ht="12.75" hidden="false" customHeight="false" outlineLevel="0" collapsed="false">
      <c r="A153" s="1" t="n">
        <f aca="false">[5]Tregion!$A153</f>
        <v>40695</v>
      </c>
      <c r="B153" s="355" t="n">
        <f aca="false">[5]Tregion!$G153</f>
        <v>24.677</v>
      </c>
      <c r="C153" s="356" t="n">
        <f aca="false">[6]Tregion!$G153</f>
        <v>28.195</v>
      </c>
      <c r="D153" s="355" t="n">
        <f aca="false">[7]Tregion!$G153</f>
        <v>22.591</v>
      </c>
      <c r="E153" s="356" t="n">
        <f aca="false">[8]Tregion!$G153</f>
        <v>27.783</v>
      </c>
      <c r="F153" s="355" t="n">
        <f aca="false">[9]Tregion!$G153</f>
        <v>27.203</v>
      </c>
      <c r="G153" s="356" t="n">
        <f aca="false">[10]Tbasis!$E152</f>
        <v>26.357</v>
      </c>
      <c r="H153" s="355"/>
      <c r="I153" s="356" t="n">
        <f aca="false">[11]Tregion!$G153</f>
        <v>16.997</v>
      </c>
      <c r="J153" s="355"/>
      <c r="K153" s="356"/>
      <c r="L153" s="355"/>
      <c r="M153" s="356"/>
      <c r="N153" s="355"/>
      <c r="O153" s="356"/>
      <c r="Q153" s="355"/>
      <c r="R153" s="356" t="n">
        <f aca="false">[12]Tregion!$G153</f>
        <v>24.7116151677311</v>
      </c>
      <c r="S153" s="357"/>
      <c r="T153" s="356"/>
      <c r="U153" s="358"/>
      <c r="V153" s="359"/>
      <c r="W153" s="358"/>
      <c r="X153" s="356"/>
      <c r="Y153" s="357"/>
      <c r="Z153" s="360"/>
      <c r="AB153" s="357"/>
      <c r="AC153" s="356"/>
      <c r="AD153" s="357"/>
      <c r="AE153" s="356"/>
      <c r="AF153" s="357"/>
      <c r="AG153" s="356"/>
      <c r="AI153" s="369"/>
      <c r="AJ153" s="370"/>
      <c r="AK153" s="1"/>
    </row>
    <row r="154" customFormat="false" ht="12.75" hidden="false" customHeight="false" outlineLevel="0" collapsed="false">
      <c r="A154" s="1" t="n">
        <f aca="false">[5]Tregion!$A154</f>
        <v>40725</v>
      </c>
      <c r="B154" s="355" t="n">
        <f aca="false">[5]Tregion!$G154</f>
        <v>26.155</v>
      </c>
      <c r="C154" s="356" t="n">
        <f aca="false">[6]Tregion!$G154</f>
        <v>37.952</v>
      </c>
      <c r="D154" s="355" t="n">
        <f aca="false">[7]Tregion!$G154</f>
        <v>32.375</v>
      </c>
      <c r="E154" s="356" t="n">
        <f aca="false">[8]Tregion!$G154</f>
        <v>27.302</v>
      </c>
      <c r="F154" s="355" t="n">
        <f aca="false">[9]Tregion!$G154</f>
        <v>27.876</v>
      </c>
      <c r="G154" s="356" t="n">
        <f aca="false">[10]Tbasis!$E153</f>
        <v>28.105</v>
      </c>
      <c r="H154" s="355"/>
      <c r="I154" s="356" t="n">
        <f aca="false">[11]Tregion!$G154</f>
        <v>18.717</v>
      </c>
      <c r="J154" s="355"/>
      <c r="K154" s="356"/>
      <c r="L154" s="355"/>
      <c r="M154" s="356"/>
      <c r="N154" s="355"/>
      <c r="O154" s="356"/>
      <c r="Q154" s="355"/>
      <c r="R154" s="356" t="n">
        <f aca="false">[12]Tregion!$G154</f>
        <v>25.0662688978033</v>
      </c>
      <c r="S154" s="357"/>
      <c r="T154" s="356"/>
      <c r="U154" s="358"/>
      <c r="V154" s="359"/>
      <c r="W154" s="358"/>
      <c r="X154" s="356"/>
      <c r="Y154" s="357"/>
      <c r="Z154" s="360"/>
      <c r="AB154" s="357"/>
      <c r="AC154" s="356"/>
      <c r="AD154" s="357"/>
      <c r="AE154" s="356"/>
      <c r="AF154" s="357"/>
      <c r="AG154" s="356"/>
      <c r="AI154" s="369"/>
      <c r="AJ154" s="370"/>
      <c r="AK154" s="1"/>
    </row>
    <row r="155" customFormat="false" ht="12.75" hidden="false" customHeight="false" outlineLevel="0" collapsed="false">
      <c r="A155" s="1" t="n">
        <f aca="false">[5]Tregion!$A155</f>
        <v>40756</v>
      </c>
      <c r="B155" s="355" t="n">
        <f aca="false">[5]Tregion!$G155</f>
        <v>28.891</v>
      </c>
      <c r="C155" s="356" t="n">
        <f aca="false">[6]Tregion!$G155</f>
        <v>39.5</v>
      </c>
      <c r="D155" s="355" t="n">
        <f aca="false">[7]Tregion!$G155</f>
        <v>33.633</v>
      </c>
      <c r="E155" s="356" t="n">
        <f aca="false">[8]Tregion!$G155</f>
        <v>28.556</v>
      </c>
      <c r="F155" s="355" t="n">
        <f aca="false">[9]Tregion!$G155</f>
        <v>30.581</v>
      </c>
      <c r="G155" s="356" t="n">
        <f aca="false">[10]Tbasis!$E154</f>
        <v>31.231</v>
      </c>
      <c r="H155" s="355"/>
      <c r="I155" s="356" t="n">
        <f aca="false">[11]Tregion!$G155</f>
        <v>24.601</v>
      </c>
      <c r="J155" s="355"/>
      <c r="K155" s="356"/>
      <c r="L155" s="355"/>
      <c r="M155" s="356"/>
      <c r="N155" s="355"/>
      <c r="O155" s="356"/>
      <c r="Q155" s="355"/>
      <c r="R155" s="356" t="n">
        <f aca="false">[12]Tregion!$G155</f>
        <v>25.3700670950278</v>
      </c>
      <c r="S155" s="357"/>
      <c r="T155" s="356"/>
      <c r="U155" s="358"/>
      <c r="V155" s="359"/>
      <c r="W155" s="358"/>
      <c r="X155" s="356"/>
      <c r="Y155" s="357"/>
      <c r="Z155" s="360"/>
      <c r="AB155" s="357"/>
      <c r="AC155" s="356"/>
      <c r="AD155" s="357"/>
      <c r="AE155" s="356"/>
      <c r="AF155" s="357"/>
      <c r="AG155" s="356"/>
      <c r="AI155" s="369"/>
      <c r="AJ155" s="370"/>
      <c r="AK155" s="1"/>
    </row>
    <row r="156" customFormat="false" ht="12.75" hidden="false" customHeight="false" outlineLevel="0" collapsed="false">
      <c r="A156" s="1" t="n">
        <f aca="false">[5]Tregion!$A156</f>
        <v>40787</v>
      </c>
      <c r="B156" s="355" t="n">
        <f aca="false">[5]Tregion!$G156</f>
        <v>27.496</v>
      </c>
      <c r="C156" s="356" t="n">
        <f aca="false">[6]Tregion!$G156</f>
        <v>36.48</v>
      </c>
      <c r="D156" s="355" t="n">
        <f aca="false">[7]Tregion!$G156</f>
        <v>30.798</v>
      </c>
      <c r="E156" s="356" t="n">
        <f aca="false">[8]Tregion!$G156</f>
        <v>27.868</v>
      </c>
      <c r="F156" s="355" t="n">
        <f aca="false">[9]Tregion!$G156</f>
        <v>29.271</v>
      </c>
      <c r="G156" s="356" t="n">
        <f aca="false">[10]Tbasis!$E155</f>
        <v>29.446</v>
      </c>
      <c r="H156" s="355"/>
      <c r="I156" s="356" t="n">
        <f aca="false">[11]Tregion!$G156</f>
        <v>21.836</v>
      </c>
      <c r="J156" s="355"/>
      <c r="K156" s="356"/>
      <c r="L156" s="355"/>
      <c r="M156" s="356"/>
      <c r="N156" s="355"/>
      <c r="O156" s="356"/>
      <c r="Q156" s="355"/>
      <c r="R156" s="356" t="n">
        <f aca="false">[12]Tregion!$G156</f>
        <v>25.3454517857761</v>
      </c>
      <c r="S156" s="357"/>
      <c r="T156" s="356"/>
      <c r="U156" s="358"/>
      <c r="V156" s="359"/>
      <c r="W156" s="358"/>
      <c r="X156" s="356"/>
      <c r="Y156" s="357"/>
      <c r="Z156" s="360"/>
      <c r="AB156" s="357"/>
      <c r="AC156" s="356"/>
      <c r="AD156" s="357"/>
      <c r="AE156" s="356"/>
      <c r="AF156" s="357"/>
      <c r="AG156" s="356"/>
      <c r="AI156" s="369"/>
      <c r="AJ156" s="370"/>
      <c r="AK156" s="1"/>
    </row>
    <row r="157" customFormat="false" ht="12.75" hidden="false" customHeight="false" outlineLevel="0" collapsed="false">
      <c r="A157" s="1" t="n">
        <f aca="false">[5]Tregion!$A157</f>
        <v>40817</v>
      </c>
      <c r="B157" s="355" t="n">
        <f aca="false">[5]Tregion!$G157</f>
        <v>25.547</v>
      </c>
      <c r="C157" s="356" t="n">
        <f aca="false">[6]Tregion!$G157</f>
        <v>34.364</v>
      </c>
      <c r="D157" s="355" t="n">
        <f aca="false">[7]Tregion!$G157</f>
        <v>28.469</v>
      </c>
      <c r="E157" s="356" t="n">
        <f aca="false">[8]Tregion!$G157</f>
        <v>27.59</v>
      </c>
      <c r="F157" s="355" t="n">
        <f aca="false">[9]Tregion!$G157</f>
        <v>27.913</v>
      </c>
      <c r="G157" s="356" t="n">
        <f aca="false">[10]Tbasis!$E156</f>
        <v>26.777</v>
      </c>
      <c r="H157" s="355"/>
      <c r="I157" s="356" t="n">
        <f aca="false">[11]Tregion!$G157</f>
        <v>18.787</v>
      </c>
      <c r="J157" s="355"/>
      <c r="K157" s="356"/>
      <c r="L157" s="355"/>
      <c r="M157" s="356"/>
      <c r="N157" s="355"/>
      <c r="O157" s="356"/>
      <c r="Q157" s="355"/>
      <c r="R157" s="356" t="n">
        <f aca="false">[12]Tregion!$G157</f>
        <v>25.3653700673707</v>
      </c>
      <c r="S157" s="357"/>
      <c r="T157" s="356"/>
      <c r="U157" s="358"/>
      <c r="V157" s="359"/>
      <c r="W157" s="358"/>
      <c r="X157" s="356"/>
      <c r="Y157" s="357"/>
      <c r="Z157" s="360"/>
      <c r="AB157" s="357"/>
      <c r="AC157" s="356"/>
      <c r="AD157" s="357"/>
      <c r="AE157" s="356"/>
      <c r="AF157" s="357"/>
      <c r="AG157" s="356"/>
      <c r="AI157" s="369"/>
      <c r="AJ157" s="370"/>
      <c r="AK157" s="1"/>
    </row>
    <row r="158" customFormat="false" ht="12.75" hidden="false" customHeight="false" outlineLevel="0" collapsed="false">
      <c r="A158" s="1" t="n">
        <f aca="false">[5]Tregion!$A158</f>
        <v>40848</v>
      </c>
      <c r="B158" s="355" t="n">
        <f aca="false">[5]Tregion!$G158</f>
        <v>23.806</v>
      </c>
      <c r="C158" s="356" t="n">
        <f aca="false">[6]Tregion!$G158</f>
        <v>33.223</v>
      </c>
      <c r="D158" s="355" t="n">
        <f aca="false">[7]Tregion!$G158</f>
        <v>27.353</v>
      </c>
      <c r="E158" s="356" t="n">
        <f aca="false">[8]Tregion!$G158</f>
        <v>28.042</v>
      </c>
      <c r="F158" s="355" t="n">
        <f aca="false">[9]Tregion!$G158</f>
        <v>26.322</v>
      </c>
      <c r="G158" s="356" t="n">
        <f aca="false">[10]Tbasis!$E157</f>
        <v>24.936</v>
      </c>
      <c r="H158" s="355"/>
      <c r="I158" s="356" t="n">
        <f aca="false">[11]Tregion!$G158</f>
        <v>17.717</v>
      </c>
      <c r="J158" s="355"/>
      <c r="K158" s="356"/>
      <c r="L158" s="355"/>
      <c r="M158" s="356"/>
      <c r="N158" s="355"/>
      <c r="O158" s="356"/>
      <c r="Q158" s="355"/>
      <c r="R158" s="356" t="n">
        <f aca="false">[12]Tregion!$G158</f>
        <v>27.1099391498355</v>
      </c>
      <c r="S158" s="357"/>
      <c r="T158" s="356"/>
      <c r="U158" s="358"/>
      <c r="V158" s="359"/>
      <c r="W158" s="358"/>
      <c r="X158" s="356"/>
      <c r="Y158" s="357"/>
      <c r="Z158" s="360"/>
      <c r="AB158" s="357"/>
      <c r="AC158" s="356"/>
      <c r="AD158" s="357"/>
      <c r="AE158" s="356"/>
      <c r="AF158" s="357"/>
      <c r="AG158" s="356"/>
      <c r="AI158" s="369"/>
      <c r="AJ158" s="370"/>
      <c r="AK158" s="1"/>
    </row>
    <row r="159" customFormat="false" ht="12.75" hidden="false" customHeight="false" outlineLevel="0" collapsed="false">
      <c r="A159" s="1" t="n">
        <f aca="false">[5]Tregion!$A159</f>
        <v>40878</v>
      </c>
      <c r="B159" s="355" t="n">
        <f aca="false">[5]Tregion!$G159</f>
        <v>24.176</v>
      </c>
      <c r="C159" s="356" t="n">
        <f aca="false">[6]Tregion!$G159</f>
        <v>36.52</v>
      </c>
      <c r="D159" s="355" t="n">
        <f aca="false">[7]Tregion!$G159</f>
        <v>30.231</v>
      </c>
      <c r="E159" s="356" t="n">
        <f aca="false">[8]Tregion!$G159</f>
        <v>28.185</v>
      </c>
      <c r="F159" s="355" t="n">
        <f aca="false">[9]Tregion!$G159</f>
        <v>26.912</v>
      </c>
      <c r="G159" s="356" t="n">
        <f aca="false">[10]Tbasis!$E158</f>
        <v>25.256</v>
      </c>
      <c r="H159" s="355"/>
      <c r="I159" s="356" t="n">
        <f aca="false">[11]Tregion!$G159</f>
        <v>18.483</v>
      </c>
      <c r="J159" s="355"/>
      <c r="K159" s="356"/>
      <c r="L159" s="355"/>
      <c r="M159" s="356"/>
      <c r="N159" s="355"/>
      <c r="O159" s="356"/>
      <c r="Q159" s="355"/>
      <c r="R159" s="356" t="n">
        <f aca="false">[12]Tregion!$G159</f>
        <v>28.2719450617012</v>
      </c>
      <c r="S159" s="357"/>
      <c r="T159" s="356"/>
      <c r="U159" s="358"/>
      <c r="V159" s="359"/>
      <c r="W159" s="358"/>
      <c r="X159" s="356"/>
      <c r="Y159" s="357"/>
      <c r="Z159" s="360"/>
      <c r="AB159" s="357"/>
      <c r="AC159" s="356"/>
      <c r="AD159" s="357"/>
      <c r="AE159" s="356"/>
      <c r="AF159" s="357"/>
      <c r="AG159" s="356"/>
      <c r="AI159" s="369"/>
      <c r="AJ159" s="370"/>
      <c r="AK159" s="1"/>
    </row>
    <row r="160" customFormat="false" ht="12.75" hidden="false" customHeight="false" outlineLevel="0" collapsed="false">
      <c r="A160" s="1" t="n">
        <f aca="false">[5]Tregion!$A160</f>
        <v>40909</v>
      </c>
      <c r="B160" s="355" t="n">
        <f aca="false">[5]Tregion!$G160</f>
        <v>24.283</v>
      </c>
      <c r="C160" s="356" t="n">
        <f aca="false">[6]Tregion!$G160</f>
        <v>33.391</v>
      </c>
      <c r="D160" s="355" t="n">
        <f aca="false">[7]Tregion!$G160</f>
        <v>29.06</v>
      </c>
      <c r="E160" s="356" t="n">
        <f aca="false">[8]Tregion!$G160</f>
        <v>28.007</v>
      </c>
      <c r="F160" s="355" t="n">
        <f aca="false">[9]Tregion!$G160</f>
        <v>26.695</v>
      </c>
      <c r="G160" s="356" t="n">
        <f aca="false">[10]Tbasis!$E159</f>
        <v>25.443</v>
      </c>
      <c r="H160" s="355"/>
      <c r="I160" s="356" t="n">
        <f aca="false">[11]Tregion!$G160</f>
        <v>18.366</v>
      </c>
      <c r="J160" s="355"/>
      <c r="K160" s="356"/>
      <c r="L160" s="355"/>
      <c r="M160" s="356"/>
      <c r="N160" s="355"/>
      <c r="O160" s="356"/>
      <c r="Q160" s="355"/>
      <c r="R160" s="356" t="n">
        <f aca="false">[12]Tregion!$G160</f>
        <v>28.2232647061438</v>
      </c>
      <c r="S160" s="357"/>
      <c r="T160" s="356"/>
      <c r="U160" s="358"/>
      <c r="V160" s="359"/>
      <c r="W160" s="358"/>
      <c r="X160" s="356"/>
      <c r="Y160" s="357"/>
      <c r="Z160" s="360"/>
      <c r="AB160" s="357"/>
      <c r="AC160" s="356"/>
      <c r="AD160" s="357"/>
      <c r="AE160" s="356"/>
      <c r="AF160" s="357"/>
      <c r="AG160" s="356"/>
      <c r="AI160" s="369"/>
      <c r="AJ160" s="370"/>
      <c r="AK160" s="1"/>
    </row>
    <row r="161" customFormat="false" ht="12" hidden="false" customHeight="true" outlineLevel="0" collapsed="false">
      <c r="A161" s="1" t="n">
        <f aca="false">[5]Tregion!$A161</f>
        <v>40940</v>
      </c>
      <c r="B161" s="355" t="n">
        <f aca="false">[5]Tregion!$G161</f>
        <v>24.845</v>
      </c>
      <c r="C161" s="356" t="n">
        <f aca="false">[6]Tregion!$G161</f>
        <v>33.198</v>
      </c>
      <c r="D161" s="355" t="n">
        <f aca="false">[7]Tregion!$G161</f>
        <v>28.883</v>
      </c>
      <c r="E161" s="356" t="n">
        <f aca="false">[8]Tregion!$G161</f>
        <v>27.409</v>
      </c>
      <c r="F161" s="355" t="n">
        <f aca="false">[9]Tregion!$G161</f>
        <v>27.291</v>
      </c>
      <c r="G161" s="356" t="n">
        <f aca="false">[10]Tbasis!$E160</f>
        <v>26.005</v>
      </c>
      <c r="H161" s="355"/>
      <c r="I161" s="356" t="n">
        <f aca="false">[11]Tregion!$G161</f>
        <v>18.881</v>
      </c>
      <c r="J161" s="355"/>
      <c r="K161" s="356"/>
      <c r="L161" s="355"/>
      <c r="M161" s="356"/>
      <c r="N161" s="355"/>
      <c r="O161" s="356"/>
      <c r="Q161" s="355"/>
      <c r="R161" s="356" t="n">
        <f aca="false">[12]Tregion!$G161</f>
        <v>27.3873328808888</v>
      </c>
      <c r="S161" s="357"/>
      <c r="T161" s="356"/>
      <c r="U161" s="358"/>
      <c r="V161" s="359"/>
      <c r="W161" s="358"/>
      <c r="X161" s="356"/>
      <c r="Y161" s="357"/>
      <c r="Z161" s="360"/>
      <c r="AB161" s="357"/>
      <c r="AC161" s="356"/>
      <c r="AD161" s="357"/>
      <c r="AE161" s="356"/>
      <c r="AF161" s="357"/>
      <c r="AG161" s="356"/>
      <c r="AI161" s="369"/>
      <c r="AJ161" s="370"/>
      <c r="AK161" s="1"/>
    </row>
    <row r="162" customFormat="false" ht="12.75" hidden="false" customHeight="false" outlineLevel="0" collapsed="false">
      <c r="A162" s="1"/>
      <c r="AI162" s="369"/>
      <c r="AJ162" s="370"/>
    </row>
    <row r="163" customFormat="false" ht="12.75" hidden="false" customHeight="false" outlineLevel="0" collapsed="false">
      <c r="A163" s="1"/>
      <c r="AI163" s="369"/>
      <c r="AJ163" s="370"/>
    </row>
    <row r="164" customFormat="false" ht="12.75" hidden="false" customHeight="false" outlineLevel="0" collapsed="false">
      <c r="A164" s="1"/>
      <c r="AI164" s="369"/>
      <c r="AJ164" s="370"/>
    </row>
    <row r="165" customFormat="false" ht="12.75" hidden="false" customHeight="false" outlineLevel="0" collapsed="false">
      <c r="A165" s="1"/>
      <c r="AI165" s="369"/>
      <c r="AJ165" s="370"/>
    </row>
    <row r="166" customFormat="false" ht="12.75" hidden="false" customHeight="false" outlineLevel="0" collapsed="false">
      <c r="A166" s="1"/>
      <c r="AI166" s="369"/>
      <c r="AJ166" s="370"/>
    </row>
    <row r="167" customFormat="false" ht="12.75" hidden="false" customHeight="false" outlineLevel="0" collapsed="false">
      <c r="A167" s="1"/>
      <c r="AI167" s="369"/>
      <c r="AJ167" s="370"/>
    </row>
    <row r="168" customFormat="false" ht="12.75" hidden="false" customHeight="false" outlineLevel="0" collapsed="false">
      <c r="A168" s="1"/>
      <c r="AI168" s="369"/>
      <c r="AJ168" s="370"/>
    </row>
    <row r="169" customFormat="false" ht="12.75" hidden="false" customHeight="false" outlineLevel="0" collapsed="false">
      <c r="A169" s="1"/>
      <c r="AI169" s="369"/>
      <c r="AJ169" s="370"/>
    </row>
    <row r="170" customFormat="false" ht="12.75" hidden="false" customHeight="false" outlineLevel="0" collapsed="false">
      <c r="A170" s="1"/>
      <c r="AI170" s="369"/>
      <c r="AJ170" s="370"/>
    </row>
    <row r="171" customFormat="false" ht="12.75" hidden="false" customHeight="false" outlineLevel="0" collapsed="false">
      <c r="A171" s="1"/>
      <c r="AI171" s="369"/>
      <c r="AJ171" s="370"/>
    </row>
    <row r="172" customFormat="false" ht="12.75" hidden="false" customHeight="false" outlineLevel="0" collapsed="false">
      <c r="A172" s="1"/>
      <c r="AI172" s="369"/>
      <c r="AJ172" s="370"/>
    </row>
    <row r="173" customFormat="false" ht="12.75" hidden="false" customHeight="false" outlineLevel="0" collapsed="false">
      <c r="A173" s="1"/>
      <c r="AI173" s="369"/>
      <c r="AJ173" s="370"/>
    </row>
    <row r="174" customFormat="false" ht="12.75" hidden="false" customHeight="false" outlineLevel="0" collapsed="false">
      <c r="A174" s="1"/>
      <c r="AI174" s="369"/>
      <c r="AJ174" s="370"/>
    </row>
    <row r="175" customFormat="false" ht="12.75" hidden="false" customHeight="false" outlineLevel="0" collapsed="false">
      <c r="A175" s="1"/>
      <c r="AI175" s="369"/>
      <c r="AJ175" s="370"/>
    </row>
    <row r="176" customFormat="false" ht="12.75" hidden="false" customHeight="false" outlineLevel="0" collapsed="false">
      <c r="A176" s="1"/>
      <c r="AI176" s="369"/>
      <c r="AJ176" s="370"/>
    </row>
    <row r="177" customFormat="false" ht="12.75" hidden="false" customHeight="false" outlineLevel="0" collapsed="false">
      <c r="A177" s="1"/>
      <c r="AI177" s="369"/>
      <c r="AJ177" s="370"/>
    </row>
    <row r="178" customFormat="false" ht="12.75" hidden="false" customHeight="false" outlineLevel="0" collapsed="false">
      <c r="A178" s="1"/>
      <c r="AI178" s="369"/>
      <c r="AJ178" s="370"/>
    </row>
    <row r="179" customFormat="false" ht="12.75" hidden="false" customHeight="false" outlineLevel="0" collapsed="false">
      <c r="A179" s="1"/>
      <c r="AI179" s="369"/>
      <c r="AJ179" s="370"/>
    </row>
    <row r="180" customFormat="false" ht="12.75" hidden="false" customHeight="false" outlineLevel="0" collapsed="false">
      <c r="A180" s="1"/>
      <c r="AI180" s="369"/>
      <c r="AJ180" s="370"/>
    </row>
    <row r="181" customFormat="false" ht="12.75" hidden="false" customHeight="false" outlineLevel="0" collapsed="false">
      <c r="A181" s="1"/>
      <c r="AI181" s="369"/>
      <c r="AJ181" s="370"/>
    </row>
    <row r="182" customFormat="false" ht="12.75" hidden="false" customHeight="false" outlineLevel="0" collapsed="false">
      <c r="A182" s="1"/>
      <c r="AI182" s="369"/>
      <c r="AJ182" s="370"/>
    </row>
    <row r="183" customFormat="false" ht="12.75" hidden="false" customHeight="false" outlineLevel="0" collapsed="false">
      <c r="A183" s="1"/>
      <c r="AI183" s="369"/>
      <c r="AJ183" s="370"/>
    </row>
    <row r="184" customFormat="false" ht="12.75" hidden="false" customHeight="false" outlineLevel="0" collapsed="false">
      <c r="A184" s="1"/>
      <c r="AI184" s="369"/>
      <c r="AJ184" s="370"/>
    </row>
    <row r="185" customFormat="false" ht="12.75" hidden="false" customHeight="false" outlineLevel="0" collapsed="false">
      <c r="A185" s="1"/>
      <c r="AI185" s="369"/>
      <c r="AJ185" s="370"/>
    </row>
    <row r="186" customFormat="false" ht="12.75" hidden="false" customHeight="false" outlineLevel="0" collapsed="false">
      <c r="A186" s="1"/>
      <c r="AI186" s="369"/>
      <c r="AJ186" s="370"/>
    </row>
    <row r="187" customFormat="false" ht="12.75" hidden="false" customHeight="false" outlineLevel="0" collapsed="false">
      <c r="A187" s="1"/>
      <c r="AI187" s="369"/>
      <c r="AJ187" s="370"/>
    </row>
    <row r="188" customFormat="false" ht="12.75" hidden="false" customHeight="false" outlineLevel="0" collapsed="false">
      <c r="A188" s="1"/>
      <c r="AI188" s="369"/>
      <c r="AJ188" s="370"/>
    </row>
    <row r="189" customFormat="false" ht="12.75" hidden="false" customHeight="false" outlineLevel="0" collapsed="false">
      <c r="A189" s="1"/>
      <c r="AI189" s="369"/>
      <c r="AJ189" s="370"/>
    </row>
    <row r="190" customFormat="false" ht="12.75" hidden="false" customHeight="false" outlineLevel="0" collapsed="false">
      <c r="A190" s="1"/>
      <c r="AI190" s="369"/>
      <c r="AJ190" s="370"/>
    </row>
    <row r="191" customFormat="false" ht="12.75" hidden="false" customHeight="false" outlineLevel="0" collapsed="false">
      <c r="A191" s="1"/>
      <c r="AI191" s="369"/>
      <c r="AJ191" s="370"/>
    </row>
    <row r="192" customFormat="false" ht="12.75" hidden="false" customHeight="false" outlineLevel="0" collapsed="false">
      <c r="A192" s="1"/>
      <c r="AI192" s="369"/>
      <c r="AJ192" s="370"/>
    </row>
    <row r="193" customFormat="false" ht="12.75" hidden="false" customHeight="false" outlineLevel="0" collapsed="false">
      <c r="A193" s="1"/>
      <c r="AI193" s="369"/>
      <c r="AJ193" s="370"/>
    </row>
    <row r="194" customFormat="false" ht="12.75" hidden="false" customHeight="false" outlineLevel="0" collapsed="false">
      <c r="A194" s="1"/>
      <c r="AI194" s="369"/>
      <c r="AJ194" s="370"/>
    </row>
    <row r="195" customFormat="false" ht="12.75" hidden="false" customHeight="false" outlineLevel="0" collapsed="false">
      <c r="A195" s="1"/>
      <c r="AI195" s="369"/>
      <c r="AJ195" s="370"/>
    </row>
    <row r="196" customFormat="false" ht="12.75" hidden="false" customHeight="false" outlineLevel="0" collapsed="false">
      <c r="A196" s="1"/>
      <c r="AI196" s="369"/>
      <c r="AJ196" s="370"/>
    </row>
    <row r="197" customFormat="false" ht="12.75" hidden="false" customHeight="false" outlineLevel="0" collapsed="false">
      <c r="A197" s="1"/>
      <c r="AI197" s="369"/>
      <c r="AJ197" s="370"/>
    </row>
    <row r="198" customFormat="false" ht="12.75" hidden="false" customHeight="false" outlineLevel="0" collapsed="false">
      <c r="A198" s="1"/>
      <c r="AI198" s="369"/>
      <c r="AJ198" s="370"/>
    </row>
    <row r="199" customFormat="false" ht="12.75" hidden="false" customHeight="false" outlineLevel="0" collapsed="false">
      <c r="A199" s="1"/>
      <c r="AI199" s="369"/>
      <c r="AJ199" s="370"/>
    </row>
    <row r="200" customFormat="false" ht="12.75" hidden="false" customHeight="false" outlineLevel="0" collapsed="false">
      <c r="A200" s="1"/>
      <c r="AI200" s="369"/>
      <c r="AJ200" s="370"/>
    </row>
    <row r="201" customFormat="false" ht="12.75" hidden="false" customHeight="false" outlineLevel="0" collapsed="false">
      <c r="A201" s="1"/>
      <c r="AI201" s="369"/>
      <c r="AJ201" s="370"/>
    </row>
    <row r="202" customFormat="false" ht="12.75" hidden="false" customHeight="false" outlineLevel="0" collapsed="false">
      <c r="A202" s="1"/>
      <c r="AI202" s="369"/>
      <c r="AJ202" s="370"/>
    </row>
    <row r="203" customFormat="false" ht="12.75" hidden="false" customHeight="false" outlineLevel="0" collapsed="false">
      <c r="A203" s="1"/>
      <c r="AI203" s="369"/>
      <c r="AJ203" s="370"/>
    </row>
    <row r="204" customFormat="false" ht="12.75" hidden="false" customHeight="false" outlineLevel="0" collapsed="false">
      <c r="A204" s="1"/>
      <c r="AI204" s="369"/>
      <c r="AJ204" s="370"/>
    </row>
    <row r="205" customFormat="false" ht="12.75" hidden="false" customHeight="false" outlineLevel="0" collapsed="false">
      <c r="A205" s="1"/>
      <c r="AI205" s="369"/>
      <c r="AJ205" s="370"/>
    </row>
    <row r="206" customFormat="false" ht="12.75" hidden="false" customHeight="false" outlineLevel="0" collapsed="false">
      <c r="A206" s="1"/>
      <c r="AI206" s="369"/>
      <c r="AJ206" s="370"/>
    </row>
    <row r="207" customFormat="false" ht="12.75" hidden="false" customHeight="false" outlineLevel="0" collapsed="false">
      <c r="A207" s="1"/>
      <c r="AI207" s="369"/>
      <c r="AJ207" s="370"/>
    </row>
    <row r="208" customFormat="false" ht="12.75" hidden="false" customHeight="false" outlineLevel="0" collapsed="false">
      <c r="A208" s="1"/>
      <c r="AI208" s="369"/>
      <c r="AJ208" s="370"/>
    </row>
    <row r="209" customFormat="false" ht="12.75" hidden="false" customHeight="false" outlineLevel="0" collapsed="false">
      <c r="A209" s="1"/>
      <c r="AI209" s="369"/>
      <c r="AJ209" s="370"/>
    </row>
    <row r="210" customFormat="false" ht="12.75" hidden="false" customHeight="false" outlineLevel="0" collapsed="false">
      <c r="A210" s="1"/>
      <c r="AI210" s="369"/>
      <c r="AJ210" s="370"/>
    </row>
    <row r="211" customFormat="false" ht="12.75" hidden="false" customHeight="false" outlineLevel="0" collapsed="false">
      <c r="A211" s="1"/>
      <c r="AI211" s="369"/>
      <c r="AJ211" s="370"/>
    </row>
    <row r="212" customFormat="false" ht="12.75" hidden="false" customHeight="false" outlineLevel="0" collapsed="false">
      <c r="A212" s="1"/>
      <c r="AI212" s="369"/>
      <c r="AJ212" s="370"/>
    </row>
    <row r="213" customFormat="false" ht="12.75" hidden="false" customHeight="false" outlineLevel="0" collapsed="false">
      <c r="A213" s="1"/>
      <c r="AI213" s="369"/>
      <c r="AJ213" s="370"/>
    </row>
    <row r="214" customFormat="false" ht="12.75" hidden="false" customHeight="false" outlineLevel="0" collapsed="false">
      <c r="A214" s="1"/>
      <c r="AI214" s="369"/>
      <c r="AJ214" s="370"/>
    </row>
    <row r="215" customFormat="false" ht="12.75" hidden="false" customHeight="false" outlineLevel="0" collapsed="false">
      <c r="A215" s="1"/>
      <c r="AI215" s="369"/>
      <c r="AJ215" s="370"/>
    </row>
    <row r="216" customFormat="false" ht="12.75" hidden="false" customHeight="false" outlineLevel="0" collapsed="false">
      <c r="A216" s="1"/>
      <c r="AI216" s="369"/>
      <c r="AJ216" s="370"/>
    </row>
    <row r="217" customFormat="false" ht="12.75" hidden="false" customHeight="false" outlineLevel="0" collapsed="false">
      <c r="A217" s="1"/>
      <c r="AI217" s="369"/>
      <c r="AJ217" s="370"/>
    </row>
    <row r="218" customFormat="false" ht="12.75" hidden="false" customHeight="false" outlineLevel="0" collapsed="false">
      <c r="A218" s="1"/>
      <c r="AI218" s="369"/>
      <c r="AJ218" s="370"/>
    </row>
    <row r="219" customFormat="false" ht="12.75" hidden="false" customHeight="false" outlineLevel="0" collapsed="false">
      <c r="A219" s="1"/>
      <c r="AI219" s="369"/>
      <c r="AJ219" s="370"/>
    </row>
    <row r="220" customFormat="false" ht="12.75" hidden="false" customHeight="false" outlineLevel="0" collapsed="false">
      <c r="A220" s="1"/>
      <c r="AI220" s="369"/>
      <c r="AJ220" s="370"/>
    </row>
    <row r="221" customFormat="false" ht="12.75" hidden="false" customHeight="false" outlineLevel="0" collapsed="false">
      <c r="A221" s="1"/>
      <c r="AI221" s="369"/>
      <c r="AJ221" s="370"/>
    </row>
    <row r="222" customFormat="false" ht="12.75" hidden="false" customHeight="false" outlineLevel="0" collapsed="false">
      <c r="A222" s="1"/>
      <c r="AI222" s="369"/>
      <c r="AJ222" s="370"/>
    </row>
    <row r="223" customFormat="false" ht="12.75" hidden="false" customHeight="false" outlineLevel="0" collapsed="false">
      <c r="A223" s="1"/>
      <c r="AI223" s="369"/>
      <c r="AJ223" s="370"/>
    </row>
    <row r="224" customFormat="false" ht="12.75" hidden="false" customHeight="false" outlineLevel="0" collapsed="false">
      <c r="A224" s="1"/>
      <c r="AI224" s="369"/>
      <c r="AJ224" s="370"/>
    </row>
    <row r="225" customFormat="false" ht="12.75" hidden="false" customHeight="false" outlineLevel="0" collapsed="false">
      <c r="A225" s="1"/>
      <c r="AI225" s="369"/>
      <c r="AJ225" s="370"/>
    </row>
    <row r="226" customFormat="false" ht="12.75" hidden="false" customHeight="false" outlineLevel="0" collapsed="false">
      <c r="A226" s="1"/>
      <c r="AI226" s="369"/>
      <c r="AJ226" s="370"/>
    </row>
    <row r="227" customFormat="false" ht="12.75" hidden="false" customHeight="false" outlineLevel="0" collapsed="false">
      <c r="A227" s="1"/>
      <c r="AI227" s="369"/>
      <c r="AJ227" s="370"/>
    </row>
    <row r="228" customFormat="false" ht="12.75" hidden="false" customHeight="false" outlineLevel="0" collapsed="false">
      <c r="A228" s="1"/>
      <c r="AI228" s="369"/>
      <c r="AJ228" s="370"/>
    </row>
    <row r="229" customFormat="false" ht="12.75" hidden="false" customHeight="false" outlineLevel="0" collapsed="false">
      <c r="A229" s="1"/>
      <c r="AI229" s="369"/>
      <c r="AJ229" s="370"/>
    </row>
    <row r="230" customFormat="false" ht="12.75" hidden="false" customHeight="false" outlineLevel="0" collapsed="false">
      <c r="A230" s="1"/>
      <c r="AI230" s="369"/>
      <c r="AJ230" s="370"/>
    </row>
    <row r="231" customFormat="false" ht="12.75" hidden="false" customHeight="false" outlineLevel="0" collapsed="false">
      <c r="A231" s="1"/>
      <c r="AI231" s="369"/>
      <c r="AJ231" s="370"/>
    </row>
    <row r="232" customFormat="false" ht="12.75" hidden="false" customHeight="false" outlineLevel="0" collapsed="false">
      <c r="A232" s="1"/>
      <c r="AI232" s="369"/>
      <c r="AJ232" s="370"/>
    </row>
    <row r="233" customFormat="false" ht="12.75" hidden="false" customHeight="false" outlineLevel="0" collapsed="false">
      <c r="A233" s="1"/>
      <c r="AI233" s="369"/>
      <c r="AJ233" s="370"/>
    </row>
    <row r="234" customFormat="false" ht="12.75" hidden="false" customHeight="false" outlineLevel="0" collapsed="false">
      <c r="A234" s="1"/>
      <c r="AI234" s="369"/>
      <c r="AJ234" s="370"/>
    </row>
    <row r="235" customFormat="false" ht="12.75" hidden="false" customHeight="false" outlineLevel="0" collapsed="false">
      <c r="A235" s="1"/>
      <c r="AI235" s="369"/>
      <c r="AJ235" s="370"/>
    </row>
    <row r="236" customFormat="false" ht="12.75" hidden="false" customHeight="false" outlineLevel="0" collapsed="false">
      <c r="A236" s="1"/>
      <c r="AI236" s="369"/>
      <c r="AJ236" s="370"/>
    </row>
    <row r="237" customFormat="false" ht="12.75" hidden="false" customHeight="false" outlineLevel="0" collapsed="false">
      <c r="A237" s="1"/>
      <c r="AI237" s="369"/>
      <c r="AJ237" s="370"/>
    </row>
    <row r="238" customFormat="false" ht="12.75" hidden="false" customHeight="false" outlineLevel="0" collapsed="false">
      <c r="A238" s="1"/>
      <c r="AI238" s="369"/>
      <c r="AJ238" s="370"/>
    </row>
    <row r="239" customFormat="false" ht="12.75" hidden="false" customHeight="false" outlineLevel="0" collapsed="false">
      <c r="A239" s="1"/>
      <c r="AI239" s="369"/>
      <c r="AJ239" s="370"/>
    </row>
    <row r="240" customFormat="false" ht="12.75" hidden="false" customHeight="false" outlineLevel="0" collapsed="false">
      <c r="A240" s="1"/>
      <c r="AI240" s="369"/>
      <c r="AJ240" s="370"/>
    </row>
    <row r="241" customFormat="false" ht="12.75" hidden="false" customHeight="false" outlineLevel="0" collapsed="false">
      <c r="A241" s="1"/>
      <c r="AI241" s="369"/>
      <c r="AJ241" s="370"/>
    </row>
    <row r="242" customFormat="false" ht="12.75" hidden="false" customHeight="false" outlineLevel="0" collapsed="false">
      <c r="A242" s="1"/>
      <c r="AI242" s="369"/>
      <c r="AJ242" s="370"/>
    </row>
    <row r="243" customFormat="false" ht="12.75" hidden="false" customHeight="false" outlineLevel="0" collapsed="false">
      <c r="A243" s="1"/>
      <c r="AI243" s="369"/>
      <c r="AJ243" s="370"/>
    </row>
    <row r="244" customFormat="false" ht="12.75" hidden="false" customHeight="false" outlineLevel="0" collapsed="false">
      <c r="A244" s="1"/>
      <c r="AI244" s="369"/>
      <c r="AJ244" s="370"/>
    </row>
    <row r="245" customFormat="false" ht="12.75" hidden="false" customHeight="false" outlineLevel="0" collapsed="false">
      <c r="A245" s="1"/>
      <c r="AI245" s="369"/>
      <c r="AJ245" s="370"/>
    </row>
    <row r="246" customFormat="false" ht="12.75" hidden="false" customHeight="false" outlineLevel="0" collapsed="false">
      <c r="A246" s="1"/>
      <c r="AI246" s="369"/>
      <c r="AJ246" s="370"/>
    </row>
    <row r="247" customFormat="false" ht="12.75" hidden="false" customHeight="false" outlineLevel="0" collapsed="false">
      <c r="A247" s="1"/>
      <c r="AI247" s="369"/>
      <c r="AJ247" s="370"/>
    </row>
    <row r="248" customFormat="false" ht="12.75" hidden="false" customHeight="false" outlineLevel="0" collapsed="false">
      <c r="A248" s="1"/>
      <c r="AI248" s="369"/>
      <c r="AJ248" s="370"/>
    </row>
    <row r="249" customFormat="false" ht="12.75" hidden="false" customHeight="false" outlineLevel="0" collapsed="false">
      <c r="A249" s="1"/>
      <c r="AI249" s="369"/>
      <c r="AJ249" s="370"/>
    </row>
    <row r="250" customFormat="false" ht="12.75" hidden="false" customHeight="false" outlineLevel="0" collapsed="false">
      <c r="A250" s="1"/>
      <c r="AI250" s="369"/>
      <c r="AJ250" s="370"/>
    </row>
    <row r="251" customFormat="false" ht="12.75" hidden="false" customHeight="false" outlineLevel="0" collapsed="false">
      <c r="A251" s="1"/>
      <c r="AI251" s="369"/>
      <c r="AJ251" s="370"/>
    </row>
    <row r="252" customFormat="false" ht="12.75" hidden="false" customHeight="false" outlineLevel="0" collapsed="false">
      <c r="A252" s="1"/>
      <c r="AI252" s="369"/>
      <c r="AJ252" s="370"/>
    </row>
    <row r="253" customFormat="false" ht="12.75" hidden="false" customHeight="false" outlineLevel="0" collapsed="false">
      <c r="A253" s="1"/>
      <c r="AI253" s="369"/>
      <c r="AJ253" s="370"/>
    </row>
    <row r="254" customFormat="false" ht="12.75" hidden="false" customHeight="false" outlineLevel="0" collapsed="false">
      <c r="A254" s="1"/>
      <c r="AI254" s="369"/>
      <c r="AJ254" s="370"/>
    </row>
    <row r="255" customFormat="false" ht="12.75" hidden="false" customHeight="false" outlineLevel="0" collapsed="false">
      <c r="A255" s="1"/>
      <c r="AI255" s="369"/>
      <c r="AJ255" s="370"/>
    </row>
    <row r="256" customFormat="false" ht="12.75" hidden="false" customHeight="false" outlineLevel="0" collapsed="false">
      <c r="A256" s="1"/>
      <c r="AI256" s="369"/>
      <c r="AJ256" s="370"/>
    </row>
    <row r="257" customFormat="false" ht="12.75" hidden="false" customHeight="false" outlineLevel="0" collapsed="false">
      <c r="A257" s="1"/>
      <c r="AI257" s="369"/>
      <c r="AJ257" s="370"/>
    </row>
    <row r="258" customFormat="false" ht="12.75" hidden="false" customHeight="false" outlineLevel="0" collapsed="false">
      <c r="A258" s="1"/>
      <c r="AI258" s="369"/>
      <c r="AJ258" s="370"/>
    </row>
    <row r="259" customFormat="false" ht="12.75" hidden="false" customHeight="false" outlineLevel="0" collapsed="false">
      <c r="A259" s="1"/>
      <c r="AI259" s="369"/>
      <c r="AJ259" s="370"/>
    </row>
    <row r="260" customFormat="false" ht="12.75" hidden="false" customHeight="false" outlineLevel="0" collapsed="false">
      <c r="A260" s="1"/>
      <c r="AI260" s="369"/>
      <c r="AJ260" s="370"/>
    </row>
    <row r="261" customFormat="false" ht="12.75" hidden="false" customHeight="false" outlineLevel="0" collapsed="false">
      <c r="A261" s="1"/>
      <c r="AI261" s="369"/>
      <c r="AJ261" s="370"/>
    </row>
    <row r="262" customFormat="false" ht="12.75" hidden="false" customHeight="false" outlineLevel="0" collapsed="false">
      <c r="A262" s="1"/>
      <c r="AI262" s="369"/>
      <c r="AJ262" s="370"/>
    </row>
    <row r="263" customFormat="false" ht="12.75" hidden="false" customHeight="false" outlineLevel="0" collapsed="false">
      <c r="A263" s="1"/>
      <c r="AI263" s="369"/>
      <c r="AJ263" s="370"/>
    </row>
    <row r="264" customFormat="false" ht="12.75" hidden="false" customHeight="false" outlineLevel="0" collapsed="false">
      <c r="A264" s="1"/>
      <c r="AI264" s="369"/>
      <c r="AJ264" s="370"/>
    </row>
    <row r="265" customFormat="false" ht="12.75" hidden="false" customHeight="false" outlineLevel="0" collapsed="false">
      <c r="A265" s="1"/>
      <c r="AI265" s="369"/>
      <c r="AJ265" s="370"/>
    </row>
    <row r="266" customFormat="false" ht="12.75" hidden="false" customHeight="false" outlineLevel="0" collapsed="false">
      <c r="A266" s="1"/>
      <c r="AI266" s="369"/>
      <c r="AJ266" s="370"/>
    </row>
    <row r="267" customFormat="false" ht="12.75" hidden="false" customHeight="false" outlineLevel="0" collapsed="false">
      <c r="A267" s="1"/>
      <c r="AI267" s="369"/>
      <c r="AJ267" s="370"/>
    </row>
    <row r="268" customFormat="false" ht="12.75" hidden="false" customHeight="false" outlineLevel="0" collapsed="false">
      <c r="A268" s="1"/>
      <c r="AI268" s="369"/>
      <c r="AJ268" s="370"/>
    </row>
    <row r="269" customFormat="false" ht="12.75" hidden="false" customHeight="false" outlineLevel="0" collapsed="false">
      <c r="A269" s="1"/>
      <c r="AI269" s="369"/>
      <c r="AJ269" s="370"/>
    </row>
    <row r="270" customFormat="false" ht="12.75" hidden="false" customHeight="false" outlineLevel="0" collapsed="false">
      <c r="A270" s="1"/>
      <c r="AI270" s="369"/>
      <c r="AJ270" s="370"/>
    </row>
    <row r="271" customFormat="false" ht="12.75" hidden="false" customHeight="false" outlineLevel="0" collapsed="false">
      <c r="A271" s="1"/>
      <c r="AI271" s="369"/>
      <c r="AJ271" s="370"/>
    </row>
    <row r="272" customFormat="false" ht="12.75" hidden="false" customHeight="false" outlineLevel="0" collapsed="false">
      <c r="A272" s="1"/>
      <c r="AI272" s="369"/>
      <c r="AJ272" s="370"/>
    </row>
    <row r="273" customFormat="false" ht="12.75" hidden="false" customHeight="false" outlineLevel="0" collapsed="false">
      <c r="A273" s="1"/>
      <c r="AI273" s="369"/>
      <c r="AJ273" s="370"/>
    </row>
    <row r="274" customFormat="false" ht="12.75" hidden="false" customHeight="false" outlineLevel="0" collapsed="false">
      <c r="A274" s="1"/>
      <c r="AI274" s="369"/>
      <c r="AJ274" s="370"/>
    </row>
    <row r="275" customFormat="false" ht="12.75" hidden="false" customHeight="false" outlineLevel="0" collapsed="false">
      <c r="A275" s="1"/>
      <c r="AI275" s="369"/>
      <c r="AJ275" s="370"/>
    </row>
    <row r="276" customFormat="false" ht="12.75" hidden="false" customHeight="false" outlineLevel="0" collapsed="false">
      <c r="A276" s="1"/>
      <c r="AI276" s="369"/>
      <c r="AJ276" s="370"/>
    </row>
    <row r="277" customFormat="false" ht="12.75" hidden="false" customHeight="false" outlineLevel="0" collapsed="false">
      <c r="A277" s="1"/>
      <c r="AI277" s="369"/>
      <c r="AJ277" s="370"/>
    </row>
    <row r="278" customFormat="false" ht="12.75" hidden="false" customHeight="false" outlineLevel="0" collapsed="false">
      <c r="A278" s="1"/>
      <c r="AI278" s="369"/>
      <c r="AJ278" s="370"/>
    </row>
    <row r="279" customFormat="false" ht="12.75" hidden="false" customHeight="false" outlineLevel="0" collapsed="false">
      <c r="A279" s="1"/>
      <c r="AI279" s="369"/>
      <c r="AJ279" s="370"/>
    </row>
    <row r="280" customFormat="false" ht="12.75" hidden="false" customHeight="false" outlineLevel="0" collapsed="false">
      <c r="A280" s="1"/>
      <c r="AI280" s="369"/>
      <c r="AJ280" s="370"/>
    </row>
    <row r="281" customFormat="false" ht="12.75" hidden="false" customHeight="false" outlineLevel="0" collapsed="false">
      <c r="A281" s="1"/>
      <c r="AI281" s="369"/>
      <c r="AJ281" s="370"/>
    </row>
    <row r="282" customFormat="false" ht="12.75" hidden="false" customHeight="false" outlineLevel="0" collapsed="false">
      <c r="A282" s="1"/>
      <c r="AI282" s="369"/>
      <c r="AJ282" s="370"/>
    </row>
    <row r="283" customFormat="false" ht="12.75" hidden="false" customHeight="false" outlineLevel="0" collapsed="false">
      <c r="A283" s="1"/>
      <c r="AI283" s="369"/>
      <c r="AJ283" s="370"/>
    </row>
    <row r="284" customFormat="false" ht="12.75" hidden="false" customHeight="false" outlineLevel="0" collapsed="false">
      <c r="A284" s="1"/>
      <c r="AI284" s="369"/>
      <c r="AJ284" s="370"/>
    </row>
    <row r="285" customFormat="false" ht="12.75" hidden="false" customHeight="false" outlineLevel="0" collapsed="false">
      <c r="A285" s="1"/>
      <c r="AI285" s="369"/>
      <c r="AJ285" s="370"/>
    </row>
    <row r="286" customFormat="false" ht="12.75" hidden="false" customHeight="false" outlineLevel="0" collapsed="false">
      <c r="A286" s="1"/>
      <c r="AI286" s="369"/>
      <c r="AJ286" s="370"/>
    </row>
    <row r="287" customFormat="false" ht="12.75" hidden="false" customHeight="false" outlineLevel="0" collapsed="false">
      <c r="A287" s="1"/>
      <c r="AI287" s="369"/>
      <c r="AJ287" s="370"/>
    </row>
    <row r="288" customFormat="false" ht="12.75" hidden="false" customHeight="false" outlineLevel="0" collapsed="false">
      <c r="A288" s="1"/>
      <c r="AI288" s="369"/>
      <c r="AJ288" s="370"/>
    </row>
    <row r="289" customFormat="false" ht="12.75" hidden="false" customHeight="false" outlineLevel="0" collapsed="false">
      <c r="A289" s="1"/>
      <c r="AI289" s="369"/>
      <c r="AJ289" s="370"/>
    </row>
    <row r="290" customFormat="false" ht="12.75" hidden="false" customHeight="false" outlineLevel="0" collapsed="false">
      <c r="A290" s="1"/>
      <c r="AI290" s="369"/>
      <c r="AJ290" s="370"/>
    </row>
    <row r="291" customFormat="false" ht="12.75" hidden="false" customHeight="false" outlineLevel="0" collapsed="false">
      <c r="A291" s="1"/>
      <c r="AI291" s="369"/>
      <c r="AJ291" s="370"/>
    </row>
    <row r="292" customFormat="false" ht="12.75" hidden="false" customHeight="false" outlineLevel="0" collapsed="false">
      <c r="A292" s="1"/>
      <c r="AI292" s="369"/>
      <c r="AJ292" s="370"/>
    </row>
    <row r="293" customFormat="false" ht="12.75" hidden="false" customHeight="false" outlineLevel="0" collapsed="false">
      <c r="A293" s="1"/>
      <c r="AI293" s="369"/>
      <c r="AJ293" s="370"/>
    </row>
    <row r="294" customFormat="false" ht="12.75" hidden="false" customHeight="false" outlineLevel="0" collapsed="false">
      <c r="A294" s="1"/>
      <c r="AI294" s="369"/>
      <c r="AJ294" s="370"/>
    </row>
    <row r="295" customFormat="false" ht="12.75" hidden="false" customHeight="false" outlineLevel="0" collapsed="false">
      <c r="A295" s="1"/>
      <c r="AI295" s="369"/>
      <c r="AJ295" s="370"/>
    </row>
    <row r="296" customFormat="false" ht="12.75" hidden="false" customHeight="false" outlineLevel="0" collapsed="false">
      <c r="A296" s="1"/>
      <c r="AI296" s="369"/>
      <c r="AJ296" s="370"/>
    </row>
    <row r="297" customFormat="false" ht="12.75" hidden="false" customHeight="false" outlineLevel="0" collapsed="false">
      <c r="A297" s="1"/>
      <c r="AI297" s="369"/>
      <c r="AJ297" s="370"/>
    </row>
    <row r="298" customFormat="false" ht="12.75" hidden="false" customHeight="false" outlineLevel="0" collapsed="false">
      <c r="A298" s="1"/>
      <c r="AI298" s="369"/>
      <c r="AJ298" s="370"/>
    </row>
    <row r="299" customFormat="false" ht="12.75" hidden="false" customHeight="false" outlineLevel="0" collapsed="false">
      <c r="A299" s="1"/>
      <c r="AI299" s="369"/>
      <c r="AJ299" s="370"/>
    </row>
    <row r="300" customFormat="false" ht="12.75" hidden="false" customHeight="false" outlineLevel="0" collapsed="false">
      <c r="A300" s="1"/>
      <c r="AI300" s="369"/>
      <c r="AJ300" s="370"/>
    </row>
    <row r="301" customFormat="false" ht="12.75" hidden="false" customHeight="false" outlineLevel="0" collapsed="false">
      <c r="A301" s="1"/>
      <c r="AI301" s="369"/>
      <c r="AJ301" s="370"/>
    </row>
    <row r="302" customFormat="false" ht="12.75" hidden="false" customHeight="false" outlineLevel="0" collapsed="false">
      <c r="A302" s="1"/>
      <c r="AI302" s="369"/>
      <c r="AJ302" s="370"/>
    </row>
    <row r="303" customFormat="false" ht="12.75" hidden="false" customHeight="false" outlineLevel="0" collapsed="false">
      <c r="A303" s="1"/>
      <c r="AI303" s="369"/>
      <c r="AJ303" s="370"/>
    </row>
    <row r="304" customFormat="false" ht="12.75" hidden="false" customHeight="false" outlineLevel="0" collapsed="false">
      <c r="A304" s="1"/>
      <c r="AI304" s="369"/>
      <c r="AJ304" s="370"/>
    </row>
    <row r="305" customFormat="false" ht="12.75" hidden="false" customHeight="false" outlineLevel="0" collapsed="false">
      <c r="A305" s="1"/>
      <c r="AI305" s="369"/>
      <c r="AJ305" s="370"/>
    </row>
    <row r="306" customFormat="false" ht="12.75" hidden="false" customHeight="false" outlineLevel="0" collapsed="false">
      <c r="A306" s="1"/>
      <c r="AI306" s="369"/>
      <c r="AJ306" s="370"/>
    </row>
    <row r="307" customFormat="false" ht="12.75" hidden="false" customHeight="false" outlineLevel="0" collapsed="false">
      <c r="A307" s="1"/>
      <c r="AI307" s="369"/>
      <c r="AJ307" s="370"/>
    </row>
    <row r="308" customFormat="false" ht="12.75" hidden="false" customHeight="false" outlineLevel="0" collapsed="false">
      <c r="A308" s="1"/>
      <c r="AI308" s="369"/>
      <c r="AJ308" s="370"/>
    </row>
    <row r="309" customFormat="false" ht="12.75" hidden="false" customHeight="false" outlineLevel="0" collapsed="false">
      <c r="A309" s="1"/>
      <c r="AI309" s="369"/>
      <c r="AJ309" s="370"/>
    </row>
    <row r="310" customFormat="false" ht="12.75" hidden="false" customHeight="false" outlineLevel="0" collapsed="false">
      <c r="A310" s="1"/>
      <c r="AI310" s="369"/>
      <c r="AJ310" s="370"/>
    </row>
    <row r="311" customFormat="false" ht="12.75" hidden="false" customHeight="false" outlineLevel="0" collapsed="false">
      <c r="A311" s="1"/>
      <c r="AI311" s="369"/>
      <c r="AJ311" s="370"/>
    </row>
    <row r="312" customFormat="false" ht="12.75" hidden="false" customHeight="false" outlineLevel="0" collapsed="false">
      <c r="A312" s="1"/>
      <c r="AI312" s="369"/>
      <c r="AJ312" s="370"/>
    </row>
    <row r="313" customFormat="false" ht="12.75" hidden="false" customHeight="false" outlineLevel="0" collapsed="false">
      <c r="A313" s="1"/>
      <c r="AI313" s="369"/>
      <c r="AJ313" s="370"/>
    </row>
    <row r="314" customFormat="false" ht="12.75" hidden="false" customHeight="false" outlineLevel="0" collapsed="false">
      <c r="A314" s="1"/>
      <c r="AI314" s="369"/>
      <c r="AJ314" s="370"/>
    </row>
    <row r="315" customFormat="false" ht="12.75" hidden="false" customHeight="false" outlineLevel="0" collapsed="false">
      <c r="A315" s="1"/>
      <c r="AI315" s="369"/>
      <c r="AJ315" s="370"/>
    </row>
    <row r="316" customFormat="false" ht="12.75" hidden="false" customHeight="false" outlineLevel="0" collapsed="false">
      <c r="A316" s="1"/>
      <c r="AI316" s="369"/>
      <c r="AJ316" s="370"/>
    </row>
    <row r="317" customFormat="false" ht="12.75" hidden="false" customHeight="false" outlineLevel="0" collapsed="false">
      <c r="A317" s="1"/>
      <c r="AI317" s="369"/>
      <c r="AJ317" s="370"/>
    </row>
    <row r="318" customFormat="false" ht="12.75" hidden="false" customHeight="false" outlineLevel="0" collapsed="false">
      <c r="A318" s="1"/>
      <c r="AI318" s="369"/>
      <c r="AJ318" s="370"/>
    </row>
    <row r="319" customFormat="false" ht="12.75" hidden="false" customHeight="false" outlineLevel="0" collapsed="false">
      <c r="A319" s="1"/>
      <c r="AI319" s="369"/>
      <c r="AJ319" s="370"/>
    </row>
    <row r="320" customFormat="false" ht="12.75" hidden="false" customHeight="false" outlineLevel="0" collapsed="false">
      <c r="A320" s="1"/>
      <c r="AI320" s="369"/>
      <c r="AJ320" s="370"/>
    </row>
    <row r="321" customFormat="false" ht="12.75" hidden="false" customHeight="false" outlineLevel="0" collapsed="false">
      <c r="A321" s="1"/>
      <c r="AI321" s="369"/>
      <c r="AJ321" s="370"/>
    </row>
    <row r="322" customFormat="false" ht="12.75" hidden="false" customHeight="false" outlineLevel="0" collapsed="false">
      <c r="A322" s="1"/>
      <c r="AI322" s="369"/>
      <c r="AJ322" s="370"/>
    </row>
    <row r="323" customFormat="false" ht="12.75" hidden="false" customHeight="false" outlineLevel="0" collapsed="false">
      <c r="A323" s="1"/>
      <c r="AI323" s="369"/>
      <c r="AJ323" s="370"/>
    </row>
    <row r="324" customFormat="false" ht="12.75" hidden="false" customHeight="false" outlineLevel="0" collapsed="false">
      <c r="A324" s="1"/>
      <c r="AI324" s="369"/>
      <c r="AJ324" s="370"/>
    </row>
    <row r="325" customFormat="false" ht="12.75" hidden="false" customHeight="false" outlineLevel="0" collapsed="false">
      <c r="A325" s="1"/>
      <c r="AI325" s="369"/>
      <c r="AJ325" s="370"/>
    </row>
    <row r="326" customFormat="false" ht="12.75" hidden="false" customHeight="false" outlineLevel="0" collapsed="false">
      <c r="A326" s="1"/>
      <c r="AI326" s="369"/>
      <c r="AJ326" s="370"/>
    </row>
    <row r="327" customFormat="false" ht="12.75" hidden="false" customHeight="false" outlineLevel="0" collapsed="false">
      <c r="A327" s="1"/>
      <c r="AI327" s="369"/>
      <c r="AJ327" s="370"/>
    </row>
    <row r="328" customFormat="false" ht="12.75" hidden="false" customHeight="false" outlineLevel="0" collapsed="false">
      <c r="A328" s="1"/>
      <c r="AI328" s="369"/>
      <c r="AJ328" s="370"/>
    </row>
    <row r="329" customFormat="false" ht="12.75" hidden="false" customHeight="false" outlineLevel="0" collapsed="false">
      <c r="A329" s="1"/>
      <c r="AI329" s="369"/>
      <c r="AJ329" s="370"/>
    </row>
    <row r="330" customFormat="false" ht="12.75" hidden="false" customHeight="false" outlineLevel="0" collapsed="false">
      <c r="A330" s="1"/>
      <c r="AI330" s="369"/>
      <c r="AJ330" s="370"/>
    </row>
    <row r="331" customFormat="false" ht="12.75" hidden="false" customHeight="false" outlineLevel="0" collapsed="false">
      <c r="A331" s="1"/>
      <c r="AI331" s="369"/>
      <c r="AJ331" s="370"/>
    </row>
    <row r="332" customFormat="false" ht="12.75" hidden="false" customHeight="false" outlineLevel="0" collapsed="false">
      <c r="A332" s="1"/>
      <c r="AI332" s="369"/>
      <c r="AJ332" s="370"/>
    </row>
    <row r="333" customFormat="false" ht="12.75" hidden="false" customHeight="false" outlineLevel="0" collapsed="false">
      <c r="A333" s="1"/>
      <c r="AI333" s="369"/>
      <c r="AJ333" s="370"/>
    </row>
    <row r="334" customFormat="false" ht="12.75" hidden="false" customHeight="false" outlineLevel="0" collapsed="false">
      <c r="A334" s="1"/>
      <c r="AI334" s="369"/>
      <c r="AJ334" s="370"/>
    </row>
    <row r="335" customFormat="false" ht="12.75" hidden="false" customHeight="false" outlineLevel="0" collapsed="false">
      <c r="A335" s="1"/>
      <c r="AI335" s="369"/>
      <c r="AJ335" s="370"/>
    </row>
    <row r="336" customFormat="false" ht="12.75" hidden="false" customHeight="false" outlineLevel="0" collapsed="false">
      <c r="A336" s="1"/>
      <c r="AI336" s="369"/>
      <c r="AJ336" s="370"/>
    </row>
    <row r="337" customFormat="false" ht="12.75" hidden="false" customHeight="false" outlineLevel="0" collapsed="false">
      <c r="A337" s="1"/>
      <c r="AI337" s="369"/>
      <c r="AJ337" s="370"/>
    </row>
    <row r="338" customFormat="false" ht="12.75" hidden="false" customHeight="false" outlineLevel="0" collapsed="false">
      <c r="A338" s="1"/>
      <c r="AI338" s="369"/>
      <c r="AJ338" s="370"/>
    </row>
    <row r="339" customFormat="false" ht="12.75" hidden="false" customHeight="false" outlineLevel="0" collapsed="false">
      <c r="A339" s="1"/>
      <c r="AI339" s="369"/>
      <c r="AJ339" s="370"/>
    </row>
    <row r="340" customFormat="false" ht="12.75" hidden="false" customHeight="false" outlineLevel="0" collapsed="false">
      <c r="A340" s="1"/>
      <c r="AI340" s="369"/>
      <c r="AJ340" s="370"/>
    </row>
    <row r="341" customFormat="false" ht="12.75" hidden="false" customHeight="false" outlineLevel="0" collapsed="false">
      <c r="A341" s="1"/>
      <c r="AI341" s="369"/>
      <c r="AJ341" s="370"/>
    </row>
    <row r="342" customFormat="false" ht="12.75" hidden="false" customHeight="false" outlineLevel="0" collapsed="false">
      <c r="A342" s="1"/>
      <c r="AI342" s="369"/>
      <c r="AJ342" s="370"/>
    </row>
    <row r="343" customFormat="false" ht="12.75" hidden="false" customHeight="false" outlineLevel="0" collapsed="false">
      <c r="A343" s="1"/>
      <c r="AI343" s="369"/>
      <c r="AJ343" s="370"/>
    </row>
    <row r="344" customFormat="false" ht="12.75" hidden="false" customHeight="false" outlineLevel="0" collapsed="false">
      <c r="A344" s="1"/>
      <c r="AI344" s="369"/>
      <c r="AJ344" s="370"/>
    </row>
    <row r="345" customFormat="false" ht="12.75" hidden="false" customHeight="false" outlineLevel="0" collapsed="false">
      <c r="A345" s="1"/>
      <c r="AI345" s="369"/>
      <c r="AJ345" s="370"/>
    </row>
    <row r="346" customFormat="false" ht="12.75" hidden="false" customHeight="false" outlineLevel="0" collapsed="false">
      <c r="A346" s="1"/>
      <c r="AI346" s="369"/>
      <c r="AJ346" s="370"/>
    </row>
    <row r="347" customFormat="false" ht="12.75" hidden="false" customHeight="false" outlineLevel="0" collapsed="false">
      <c r="A347" s="1"/>
      <c r="AI347" s="369"/>
      <c r="AJ347" s="370"/>
    </row>
    <row r="348" customFormat="false" ht="12.75" hidden="false" customHeight="false" outlineLevel="0" collapsed="false">
      <c r="A348" s="1"/>
      <c r="AI348" s="369"/>
      <c r="AJ348" s="370"/>
    </row>
    <row r="349" customFormat="false" ht="12.75" hidden="false" customHeight="false" outlineLevel="0" collapsed="false">
      <c r="A349" s="1"/>
      <c r="AI349" s="369"/>
      <c r="AJ349" s="370"/>
    </row>
    <row r="350" customFormat="false" ht="12.75" hidden="false" customHeight="false" outlineLevel="0" collapsed="false">
      <c r="A350" s="1"/>
      <c r="AI350" s="369"/>
      <c r="AJ350" s="370"/>
    </row>
    <row r="351" customFormat="false" ht="12.75" hidden="false" customHeight="false" outlineLevel="0" collapsed="false">
      <c r="A351" s="1"/>
      <c r="AI351" s="369"/>
      <c r="AJ351" s="370"/>
    </row>
    <row r="352" customFormat="false" ht="12.75" hidden="false" customHeight="false" outlineLevel="0" collapsed="false">
      <c r="A352" s="1"/>
      <c r="AI352" s="369"/>
      <c r="AJ352" s="370"/>
    </row>
    <row r="353" customFormat="false" ht="12.75" hidden="false" customHeight="false" outlineLevel="0" collapsed="false">
      <c r="A353" s="1"/>
      <c r="AI353" s="369"/>
      <c r="AJ353" s="370"/>
    </row>
    <row r="354" customFormat="false" ht="12.75" hidden="false" customHeight="false" outlineLevel="0" collapsed="false">
      <c r="A354" s="1"/>
      <c r="AI354" s="369"/>
      <c r="AJ354" s="370"/>
    </row>
    <row r="355" customFormat="false" ht="12.75" hidden="false" customHeight="false" outlineLevel="0" collapsed="false">
      <c r="A355" s="1"/>
      <c r="AI355" s="369"/>
      <c r="AJ355" s="370"/>
    </row>
    <row r="356" customFormat="false" ht="12.75" hidden="false" customHeight="false" outlineLevel="0" collapsed="false">
      <c r="A356" s="1"/>
      <c r="AI356" s="369"/>
      <c r="AJ356" s="370"/>
    </row>
    <row r="357" customFormat="false" ht="12.75" hidden="false" customHeight="false" outlineLevel="0" collapsed="false">
      <c r="A357" s="1"/>
      <c r="AI357" s="369"/>
      <c r="AJ357" s="370"/>
    </row>
    <row r="358" customFormat="false" ht="12.75" hidden="false" customHeight="false" outlineLevel="0" collapsed="false">
      <c r="A358" s="1"/>
    </row>
    <row r="359" customFormat="false" ht="12.75" hidden="false" customHeight="false" outlineLevel="0" collapsed="false">
      <c r="A359" s="1"/>
    </row>
    <row r="360" customFormat="false" ht="12.75" hidden="false" customHeight="false" outlineLevel="0" collapsed="false">
      <c r="A360" s="1"/>
    </row>
    <row r="361" customFormat="false" ht="12.75" hidden="false" customHeight="false" outlineLevel="0" collapsed="false">
      <c r="A361" s="1"/>
    </row>
    <row r="362" customFormat="false" ht="12.75" hidden="false" customHeight="false" outlineLevel="0" collapsed="false">
      <c r="A362" s="1"/>
    </row>
    <row r="363" customFormat="false" ht="12.75" hidden="false" customHeight="false" outlineLevel="0" collapsed="false">
      <c r="A363" s="1"/>
    </row>
    <row r="364" customFormat="false" ht="12.75" hidden="false" customHeight="false" outlineLevel="0" collapsed="false">
      <c r="A364" s="1"/>
    </row>
    <row r="365" customFormat="false" ht="12.75" hidden="false" customHeight="false" outlineLevel="0" collapsed="false">
      <c r="A365" s="1"/>
    </row>
    <row r="366" customFormat="false" ht="12.75" hidden="false" customHeight="false" outlineLevel="0" collapsed="false">
      <c r="A366" s="1"/>
    </row>
    <row r="367" customFormat="false" ht="12.75" hidden="false" customHeight="false" outlineLevel="0" collapsed="false">
      <c r="A367" s="1"/>
    </row>
    <row r="368" customFormat="false" ht="12.75" hidden="false" customHeight="false" outlineLevel="0" collapsed="false">
      <c r="A368" s="1"/>
    </row>
    <row r="369" customFormat="false" ht="12.75" hidden="false" customHeight="false" outlineLevel="0" collapsed="false">
      <c r="A369" s="1"/>
    </row>
    <row r="370" customFormat="false" ht="12.75" hidden="false" customHeight="false" outlineLevel="0" collapsed="false">
      <c r="A370" s="1"/>
    </row>
    <row r="371" customFormat="false" ht="12.75" hidden="false" customHeight="false" outlineLevel="0" collapsed="false">
      <c r="A371" s="1"/>
    </row>
    <row r="372" customFormat="false" ht="12.75" hidden="false" customHeight="false" outlineLevel="0" collapsed="false">
      <c r="A372" s="1"/>
    </row>
    <row r="373" customFormat="false" ht="12.75" hidden="false" customHeight="false" outlineLevel="0" collapsed="false">
      <c r="A373" s="1"/>
    </row>
    <row r="374" customFormat="false" ht="12.75" hidden="false" customHeight="false" outlineLevel="0" collapsed="false">
      <c r="A374" s="1"/>
    </row>
    <row r="375" customFormat="false" ht="12.75" hidden="false" customHeight="false" outlineLevel="0" collapsed="false">
      <c r="A375" s="1"/>
    </row>
    <row r="376" customFormat="false" ht="12.75" hidden="false" customHeight="false" outlineLevel="0" collapsed="false">
      <c r="A376" s="1"/>
    </row>
    <row r="377" customFormat="false" ht="12.75" hidden="false" customHeight="false" outlineLevel="0" collapsed="false">
      <c r="A377" s="1"/>
    </row>
    <row r="378" customFormat="false" ht="12.75" hidden="false" customHeight="false" outlineLevel="0" collapsed="false">
      <c r="A378" s="1"/>
    </row>
    <row r="379" customFormat="false" ht="12.75" hidden="false" customHeight="false" outlineLevel="0" collapsed="false">
      <c r="A379" s="1"/>
    </row>
    <row r="380" customFormat="false" ht="12.75" hidden="false" customHeight="false" outlineLevel="0" collapsed="false">
      <c r="A380" s="1"/>
    </row>
    <row r="381" customFormat="false" ht="12.75" hidden="false" customHeight="false" outlineLevel="0" collapsed="false">
      <c r="A381" s="1"/>
    </row>
    <row r="382" customFormat="false" ht="12.75" hidden="false" customHeight="false" outlineLevel="0" collapsed="false">
      <c r="A382" s="1"/>
    </row>
    <row r="383" customFormat="false" ht="12.75" hidden="false" customHeight="false" outlineLevel="0" collapsed="false">
      <c r="A383" s="1"/>
    </row>
    <row r="384" customFormat="false" ht="12.75" hidden="false" customHeight="false" outlineLevel="0" collapsed="false">
      <c r="A384" s="1"/>
    </row>
    <row r="385" customFormat="false" ht="12.75" hidden="false" customHeight="false" outlineLevel="0" collapsed="false">
      <c r="A385" s="1"/>
    </row>
    <row r="386" customFormat="false" ht="12.75" hidden="false" customHeight="false" outlineLevel="0" collapsed="false">
      <c r="A386" s="1"/>
    </row>
    <row r="387" customFormat="false" ht="12.75" hidden="false" customHeight="false" outlineLevel="0" collapsed="false">
      <c r="A387" s="1"/>
    </row>
    <row r="388" customFormat="false" ht="12.75" hidden="false" customHeight="false" outlineLevel="0" collapsed="false">
      <c r="A388" s="1"/>
    </row>
    <row r="389" customFormat="false" ht="12.75" hidden="false" customHeight="false" outlineLevel="0" collapsed="false">
      <c r="A389" s="1"/>
    </row>
    <row r="390" customFormat="false" ht="12.75" hidden="false" customHeight="false" outlineLevel="0" collapsed="false">
      <c r="A390" s="1"/>
    </row>
    <row r="391" customFormat="false" ht="12.75" hidden="false" customHeight="false" outlineLevel="0" collapsed="false">
      <c r="A391" s="1"/>
    </row>
    <row r="392" customFormat="false" ht="12.75" hidden="false" customHeight="false" outlineLevel="0" collapsed="false">
      <c r="A392" s="1"/>
    </row>
    <row r="393" customFormat="false" ht="12.75" hidden="false" customHeight="false" outlineLevel="0" collapsed="false">
      <c r="A393" s="1"/>
    </row>
    <row r="394" customFormat="false" ht="12.75" hidden="false" customHeight="false" outlineLevel="0" collapsed="false">
      <c r="A394" s="1"/>
    </row>
    <row r="395" customFormat="false" ht="12.75" hidden="false" customHeight="false" outlineLevel="0" collapsed="false">
      <c r="A395" s="1"/>
    </row>
    <row r="396" customFormat="false" ht="12.75" hidden="false" customHeight="false" outlineLevel="0" collapsed="false">
      <c r="A396" s="1"/>
    </row>
    <row r="397" customFormat="false" ht="12.75" hidden="false" customHeight="false" outlineLevel="0" collapsed="false">
      <c r="A397" s="1"/>
    </row>
    <row r="398" customFormat="false" ht="12.75" hidden="false" customHeight="false" outlineLevel="0" collapsed="false">
      <c r="A398" s="1"/>
    </row>
    <row r="399" customFormat="false" ht="12.75" hidden="false" customHeight="false" outlineLevel="0" collapsed="false">
      <c r="A399" s="1"/>
    </row>
    <row r="400" customFormat="false" ht="12.75" hidden="false" customHeight="false" outlineLevel="0" collapsed="false">
      <c r="A400" s="1"/>
    </row>
    <row r="401" customFormat="false" ht="12.75" hidden="false" customHeight="false" outlineLevel="0" collapsed="false">
      <c r="A401" s="1"/>
    </row>
    <row r="402" customFormat="false" ht="12.75" hidden="false" customHeight="false" outlineLevel="0" collapsed="false">
      <c r="A402" s="1"/>
    </row>
    <row r="403" customFormat="false" ht="12.75" hidden="false" customHeight="false" outlineLevel="0" collapsed="false">
      <c r="A403" s="1"/>
    </row>
    <row r="404" customFormat="false" ht="12.75" hidden="false" customHeight="false" outlineLevel="0" collapsed="false">
      <c r="A404" s="1"/>
    </row>
    <row r="405" customFormat="false" ht="12.75" hidden="false" customHeight="false" outlineLevel="0" collapsed="false">
      <c r="A405" s="1"/>
    </row>
    <row r="406" customFormat="false" ht="12.75" hidden="false" customHeight="false" outlineLevel="0" collapsed="false">
      <c r="A406" s="1"/>
    </row>
    <row r="407" customFormat="false" ht="12.75" hidden="false" customHeight="false" outlineLevel="0" collapsed="false">
      <c r="A407" s="1"/>
    </row>
    <row r="408" customFormat="false" ht="12.75" hidden="false" customHeight="false" outlineLevel="0" collapsed="false">
      <c r="A408" s="1"/>
    </row>
    <row r="409" customFormat="false" ht="12.75" hidden="false" customHeight="false" outlineLevel="0" collapsed="false">
      <c r="A409" s="1"/>
    </row>
    <row r="410" customFormat="false" ht="12.75" hidden="false" customHeight="false" outlineLevel="0" collapsed="false">
      <c r="A410" s="1"/>
    </row>
    <row r="411" customFormat="false" ht="12.75" hidden="false" customHeight="false" outlineLevel="0" collapsed="false">
      <c r="A411" s="1"/>
    </row>
    <row r="412" customFormat="false" ht="12.75" hidden="false" customHeight="false" outlineLevel="0" collapsed="false">
      <c r="A412" s="1"/>
    </row>
    <row r="413" customFormat="false" ht="12.75" hidden="false" customHeight="false" outlineLevel="0" collapsed="false">
      <c r="A413" s="1"/>
    </row>
    <row r="414" customFormat="false" ht="12.75" hidden="false" customHeight="false" outlineLevel="0" collapsed="false">
      <c r="A414" s="1"/>
    </row>
    <row r="415" customFormat="false" ht="12.75" hidden="false" customHeight="false" outlineLevel="0" collapsed="false">
      <c r="A415" s="1"/>
    </row>
    <row r="416" customFormat="false" ht="12.75" hidden="false" customHeight="false" outlineLevel="0" collapsed="false">
      <c r="A416" s="1"/>
    </row>
    <row r="417" customFormat="false" ht="12.75" hidden="false" customHeight="false" outlineLevel="0" collapsed="false">
      <c r="A417" s="1"/>
    </row>
    <row r="418" customFormat="false" ht="12.75" hidden="false" customHeight="false" outlineLevel="0" collapsed="false">
      <c r="A418" s="1"/>
    </row>
    <row r="419" customFormat="false" ht="12.75" hidden="false" customHeight="false" outlineLevel="0" collapsed="false">
      <c r="A419" s="1"/>
    </row>
    <row r="420" customFormat="false" ht="12.75" hidden="false" customHeight="false" outlineLevel="0" collapsed="false">
      <c r="A420" s="1"/>
    </row>
    <row r="421" customFormat="false" ht="12.75" hidden="false" customHeight="false" outlineLevel="0" collapsed="false">
      <c r="A421" s="1"/>
    </row>
    <row r="422" customFormat="false" ht="12.75" hidden="false" customHeight="false" outlineLevel="0" collapsed="false">
      <c r="A422" s="1"/>
    </row>
    <row r="423" customFormat="false" ht="12.75" hidden="false" customHeight="false" outlineLevel="0" collapsed="false">
      <c r="A423" s="1"/>
    </row>
    <row r="424" customFormat="false" ht="12.75" hidden="false" customHeight="false" outlineLevel="0" collapsed="false">
      <c r="A424" s="1"/>
    </row>
    <row r="425" customFormat="false" ht="12.75" hidden="false" customHeight="false" outlineLevel="0" collapsed="false">
      <c r="A425" s="1"/>
    </row>
    <row r="426" customFormat="false" ht="12.75" hidden="false" customHeight="false" outlineLevel="0" collapsed="false">
      <c r="A426" s="1"/>
    </row>
    <row r="427" customFormat="false" ht="12.75" hidden="false" customHeight="false" outlineLevel="0" collapsed="false">
      <c r="A427" s="1"/>
    </row>
    <row r="428" customFormat="false" ht="12.75" hidden="false" customHeight="false" outlineLevel="0" collapsed="false">
      <c r="A428" s="1"/>
    </row>
    <row r="429" customFormat="false" ht="12.75" hidden="false" customHeight="false" outlineLevel="0" collapsed="false">
      <c r="A429" s="1"/>
    </row>
    <row r="430" customFormat="false" ht="12.75" hidden="false" customHeight="false" outlineLevel="0" collapsed="false">
      <c r="A430" s="1"/>
    </row>
    <row r="431" customFormat="false" ht="12.75" hidden="false" customHeight="false" outlineLevel="0" collapsed="false">
      <c r="A431" s="1"/>
    </row>
    <row r="432" customFormat="false" ht="12.75" hidden="false" customHeight="false" outlineLevel="0" collapsed="false">
      <c r="A432" s="1"/>
    </row>
    <row r="433" customFormat="false" ht="12.75" hidden="false" customHeight="false" outlineLevel="0" collapsed="false">
      <c r="A433" s="1"/>
    </row>
    <row r="434" customFormat="false" ht="12.75" hidden="false" customHeight="false" outlineLevel="0" collapsed="false">
      <c r="A434" s="1"/>
    </row>
    <row r="435" customFormat="false" ht="12.75" hidden="false" customHeight="false" outlineLevel="0" collapsed="false">
      <c r="A435" s="1"/>
    </row>
    <row r="436" customFormat="false" ht="12.75" hidden="false" customHeight="false" outlineLevel="0" collapsed="false">
      <c r="A436" s="1"/>
    </row>
    <row r="437" customFormat="false" ht="12.75" hidden="false" customHeight="false" outlineLevel="0" collapsed="false">
      <c r="A437" s="1"/>
    </row>
    <row r="438" customFormat="false" ht="12.75" hidden="false" customHeight="false" outlineLevel="0" collapsed="false">
      <c r="A438" s="1"/>
    </row>
    <row r="439" customFormat="false" ht="12.75" hidden="false" customHeight="false" outlineLevel="0" collapsed="false">
      <c r="A439" s="1"/>
    </row>
    <row r="440" customFormat="false" ht="12.75" hidden="false" customHeight="false" outlineLevel="0" collapsed="false">
      <c r="A440" s="1"/>
    </row>
    <row r="441" customFormat="false" ht="12.75" hidden="false" customHeight="false" outlineLevel="0" collapsed="false">
      <c r="A441" s="1"/>
    </row>
    <row r="442" customFormat="false" ht="12.75" hidden="false" customHeight="false" outlineLevel="0" collapsed="false">
      <c r="A442" s="1"/>
    </row>
    <row r="443" customFormat="false" ht="12.75" hidden="false" customHeight="false" outlineLevel="0" collapsed="false">
      <c r="A443" s="1"/>
    </row>
    <row r="444" customFormat="false" ht="12.75" hidden="false" customHeight="false" outlineLevel="0" collapsed="false">
      <c r="A444" s="1"/>
    </row>
    <row r="445" customFormat="false" ht="12.75" hidden="false" customHeight="false" outlineLevel="0" collapsed="false">
      <c r="A445" s="1"/>
    </row>
    <row r="446" customFormat="false" ht="12.75" hidden="false" customHeight="false" outlineLevel="0" collapsed="false">
      <c r="A446" s="1"/>
    </row>
    <row r="447" customFormat="false" ht="12.75" hidden="false" customHeight="false" outlineLevel="0" collapsed="false">
      <c r="A447" s="1"/>
    </row>
    <row r="448" customFormat="false" ht="12.75" hidden="false" customHeight="false" outlineLevel="0" collapsed="false">
      <c r="A448" s="1"/>
    </row>
    <row r="449" customFormat="false" ht="12.75" hidden="false" customHeight="false" outlineLevel="0" collapsed="false">
      <c r="A449" s="1"/>
    </row>
    <row r="450" customFormat="false" ht="12.75" hidden="false" customHeight="false" outlineLevel="0" collapsed="false">
      <c r="A450" s="1"/>
    </row>
    <row r="451" customFormat="false" ht="12.75" hidden="false" customHeight="false" outlineLevel="0" collapsed="false">
      <c r="A451" s="1"/>
    </row>
    <row r="452" customFormat="false" ht="12.75" hidden="false" customHeight="false" outlineLevel="0" collapsed="false">
      <c r="A452" s="1"/>
    </row>
    <row r="453" customFormat="false" ht="12.75" hidden="false" customHeight="false" outlineLevel="0" collapsed="false">
      <c r="A453" s="1"/>
    </row>
    <row r="454" customFormat="false" ht="12.75" hidden="false" customHeight="false" outlineLevel="0" collapsed="false">
      <c r="A454" s="1"/>
    </row>
    <row r="455" customFormat="false" ht="12.75" hidden="false" customHeight="false" outlineLevel="0" collapsed="false">
      <c r="A455" s="1"/>
    </row>
    <row r="456" customFormat="false" ht="12.75" hidden="false" customHeight="false" outlineLevel="0" collapsed="false">
      <c r="A456" s="1"/>
    </row>
    <row r="457" customFormat="false" ht="12.75" hidden="false" customHeight="false" outlineLevel="0" collapsed="false">
      <c r="A457" s="1"/>
    </row>
    <row r="458" customFormat="false" ht="12.75" hidden="false" customHeight="false" outlineLevel="0" collapsed="false">
      <c r="A458" s="1"/>
    </row>
    <row r="459" customFormat="false" ht="12.75" hidden="false" customHeight="false" outlineLevel="0" collapsed="false">
      <c r="A459" s="1"/>
    </row>
    <row r="460" customFormat="false" ht="12.75" hidden="false" customHeight="false" outlineLevel="0" collapsed="false">
      <c r="A460" s="1"/>
    </row>
    <row r="461" customFormat="false" ht="12.75" hidden="false" customHeight="false" outlineLevel="0" collapsed="false">
      <c r="A461" s="1"/>
    </row>
    <row r="462" customFormat="false" ht="12.75" hidden="false" customHeight="false" outlineLevel="0" collapsed="false">
      <c r="A462" s="1"/>
    </row>
    <row r="463" customFormat="false" ht="12.75" hidden="false" customHeight="false" outlineLevel="0" collapsed="false">
      <c r="A463" s="1"/>
    </row>
    <row r="464" customFormat="false" ht="12.75" hidden="false" customHeight="false" outlineLevel="0" collapsed="false">
      <c r="A464" s="1"/>
    </row>
    <row r="465" customFormat="false" ht="12.75" hidden="false" customHeight="false" outlineLevel="0" collapsed="false">
      <c r="A465" s="1"/>
    </row>
    <row r="466" customFormat="false" ht="12.75" hidden="false" customHeight="false" outlineLevel="0" collapsed="false">
      <c r="A466" s="1"/>
    </row>
    <row r="467" customFormat="false" ht="12.75" hidden="false" customHeight="false" outlineLevel="0" collapsed="false">
      <c r="A467" s="1"/>
    </row>
    <row r="468" customFormat="false" ht="12.75" hidden="false" customHeight="false" outlineLevel="0" collapsed="false">
      <c r="A468" s="1"/>
    </row>
    <row r="469" customFormat="false" ht="12.75" hidden="false" customHeight="false" outlineLevel="0" collapsed="false">
      <c r="A469" s="1"/>
    </row>
    <row r="470" customFormat="false" ht="12.75" hidden="false" customHeight="false" outlineLevel="0" collapsed="false">
      <c r="A470" s="1"/>
    </row>
    <row r="471" customFormat="false" ht="12.75" hidden="false" customHeight="false" outlineLevel="0" collapsed="false">
      <c r="A471" s="1"/>
    </row>
    <row r="472" customFormat="false" ht="12.75" hidden="false" customHeight="false" outlineLevel="0" collapsed="false">
      <c r="A472" s="1"/>
    </row>
    <row r="473" customFormat="false" ht="12.75" hidden="false" customHeight="false" outlineLevel="0" collapsed="false">
      <c r="A473" s="1"/>
    </row>
    <row r="474" customFormat="false" ht="12.75" hidden="false" customHeight="false" outlineLevel="0" collapsed="false">
      <c r="A474" s="1"/>
    </row>
    <row r="475" customFormat="false" ht="12.75" hidden="false" customHeight="false" outlineLevel="0" collapsed="false">
      <c r="A475" s="1"/>
    </row>
    <row r="476" customFormat="false" ht="12.75" hidden="false" customHeight="false" outlineLevel="0" collapsed="false">
      <c r="A476" s="1"/>
    </row>
    <row r="477" customFormat="false" ht="12.75" hidden="false" customHeight="false" outlineLevel="0" collapsed="false">
      <c r="A477" s="1"/>
    </row>
    <row r="478" customFormat="false" ht="12.75" hidden="false" customHeight="false" outlineLevel="0" collapsed="false">
      <c r="A478" s="1"/>
    </row>
    <row r="479" customFormat="false" ht="12.75" hidden="false" customHeight="false" outlineLevel="0" collapsed="false">
      <c r="A479" s="1"/>
    </row>
    <row r="480" customFormat="false" ht="12.75" hidden="false" customHeight="false" outlineLevel="0" collapsed="false">
      <c r="A480" s="1"/>
    </row>
    <row r="481" customFormat="false" ht="12.75" hidden="false" customHeight="false" outlineLevel="0" collapsed="false">
      <c r="A481" s="1"/>
    </row>
    <row r="482" customFormat="false" ht="12.75" hidden="false" customHeight="false" outlineLevel="0" collapsed="false">
      <c r="A482" s="1"/>
    </row>
    <row r="483" customFormat="false" ht="12.75" hidden="false" customHeight="false" outlineLevel="0" collapsed="false">
      <c r="A483" s="1"/>
    </row>
    <row r="484" customFormat="false" ht="12.75" hidden="false" customHeight="false" outlineLevel="0" collapsed="false">
      <c r="A484" s="1"/>
    </row>
    <row r="485" customFormat="false" ht="12.75" hidden="false" customHeight="false" outlineLevel="0" collapsed="false">
      <c r="A485" s="1"/>
    </row>
    <row r="486" customFormat="false" ht="12.75" hidden="false" customHeight="false" outlineLevel="0" collapsed="false">
      <c r="A486" s="1"/>
    </row>
    <row r="487" customFormat="false" ht="12.75" hidden="false" customHeight="false" outlineLevel="0" collapsed="false">
      <c r="A487" s="1"/>
    </row>
    <row r="488" customFormat="false" ht="12.75" hidden="false" customHeight="false" outlineLevel="0" collapsed="false">
      <c r="A488" s="1"/>
    </row>
    <row r="489" customFormat="false" ht="12.75" hidden="false" customHeight="false" outlineLevel="0" collapsed="false">
      <c r="A489" s="1"/>
    </row>
    <row r="490" customFormat="false" ht="12.75" hidden="false" customHeight="false" outlineLevel="0" collapsed="false">
      <c r="A490" s="1"/>
    </row>
    <row r="491" customFormat="false" ht="12.75" hidden="false" customHeight="false" outlineLevel="0" collapsed="false">
      <c r="A491" s="1"/>
    </row>
    <row r="492" customFormat="false" ht="12.75" hidden="false" customHeight="false" outlineLevel="0" collapsed="false">
      <c r="A492" s="1"/>
    </row>
    <row r="493" customFormat="false" ht="12.75" hidden="false" customHeight="false" outlineLevel="0" collapsed="false">
      <c r="A493" s="1"/>
    </row>
    <row r="494" customFormat="false" ht="12.75" hidden="false" customHeight="false" outlineLevel="0" collapsed="false">
      <c r="A494" s="1"/>
    </row>
    <row r="495" customFormat="false" ht="12.75" hidden="false" customHeight="false" outlineLevel="0" collapsed="false">
      <c r="A495" s="1"/>
    </row>
    <row r="496" customFormat="false" ht="12.75" hidden="false" customHeight="false" outlineLevel="0" collapsed="false">
      <c r="A496" s="1"/>
    </row>
    <row r="497" customFormat="false" ht="12.75" hidden="false" customHeight="false" outlineLevel="0" collapsed="false">
      <c r="A497" s="1"/>
    </row>
    <row r="498" customFormat="false" ht="12.75" hidden="false" customHeight="false" outlineLevel="0" collapsed="false">
      <c r="A498" s="1"/>
    </row>
    <row r="499" customFormat="false" ht="12.75" hidden="false" customHeight="false" outlineLevel="0" collapsed="false">
      <c r="A499" s="1"/>
    </row>
    <row r="500" customFormat="false" ht="12.75" hidden="false" customHeight="false" outlineLevel="0" collapsed="false">
      <c r="A500" s="1"/>
    </row>
    <row r="501" customFormat="false" ht="12.75" hidden="false" customHeight="false" outlineLevel="0" collapsed="false">
      <c r="A501" s="1"/>
    </row>
    <row r="502" customFormat="false" ht="12.75" hidden="false" customHeight="false" outlineLevel="0" collapsed="false">
      <c r="A502" s="1"/>
    </row>
    <row r="503" customFormat="false" ht="12.75" hidden="false" customHeight="false" outlineLevel="0" collapsed="false">
      <c r="A503" s="1"/>
    </row>
    <row r="504" customFormat="false" ht="12.75" hidden="false" customHeight="false" outlineLevel="0" collapsed="false">
      <c r="A504" s="1"/>
    </row>
    <row r="505" customFormat="false" ht="12.75" hidden="false" customHeight="false" outlineLevel="0" collapsed="false">
      <c r="A505" s="1"/>
    </row>
    <row r="506" customFormat="false" ht="12.75" hidden="false" customHeight="false" outlineLevel="0" collapsed="false">
      <c r="A506" s="1"/>
    </row>
    <row r="507" customFormat="false" ht="12.75" hidden="false" customHeight="false" outlineLevel="0" collapsed="false">
      <c r="A507" s="1"/>
    </row>
    <row r="508" customFormat="false" ht="12.75" hidden="false" customHeight="false" outlineLevel="0" collapsed="false">
      <c r="A508" s="1"/>
    </row>
    <row r="509" customFormat="false" ht="12.75" hidden="false" customHeight="false" outlineLevel="0" collapsed="false">
      <c r="A509" s="1"/>
    </row>
    <row r="510" customFormat="false" ht="12.75" hidden="false" customHeight="false" outlineLevel="0" collapsed="false">
      <c r="A510" s="1"/>
    </row>
    <row r="511" customFormat="false" ht="12.75" hidden="false" customHeight="false" outlineLevel="0" collapsed="false">
      <c r="A511" s="1"/>
    </row>
    <row r="512" customFormat="false" ht="12.75" hidden="false" customHeight="false" outlineLevel="0" collapsed="false">
      <c r="A512" s="1"/>
    </row>
    <row r="513" customFormat="false" ht="12.75" hidden="false" customHeight="false" outlineLevel="0" collapsed="false">
      <c r="A513" s="1"/>
    </row>
    <row r="514" customFormat="false" ht="12.75" hidden="false" customHeight="false" outlineLevel="0" collapsed="false">
      <c r="A514" s="1"/>
    </row>
    <row r="515" customFormat="false" ht="12.75" hidden="false" customHeight="false" outlineLevel="0" collapsed="false">
      <c r="A515" s="1"/>
    </row>
    <row r="516" customFormat="false" ht="12.75" hidden="false" customHeight="false" outlineLevel="0" collapsed="false">
      <c r="A516" s="1"/>
    </row>
    <row r="517" customFormat="false" ht="12.75" hidden="false" customHeight="false" outlineLevel="0" collapsed="false">
      <c r="A517" s="1"/>
    </row>
    <row r="518" customFormat="false" ht="12.75" hidden="false" customHeight="false" outlineLevel="0" collapsed="false">
      <c r="A518" s="1"/>
    </row>
    <row r="519" customFormat="false" ht="12.75" hidden="false" customHeight="false" outlineLevel="0" collapsed="false">
      <c r="A519" s="1"/>
    </row>
    <row r="520" customFormat="false" ht="12.75" hidden="false" customHeight="false" outlineLevel="0" collapsed="false">
      <c r="A520" s="1"/>
    </row>
    <row r="521" customFormat="false" ht="12.75" hidden="false" customHeight="false" outlineLevel="0" collapsed="false">
      <c r="A521" s="1"/>
    </row>
    <row r="522" customFormat="false" ht="12.75" hidden="false" customHeight="false" outlineLevel="0" collapsed="false">
      <c r="A522" s="1"/>
    </row>
    <row r="523" customFormat="false" ht="12.75" hidden="false" customHeight="false" outlineLevel="0" collapsed="false">
      <c r="A523" s="1"/>
    </row>
    <row r="524" customFormat="false" ht="12.75" hidden="false" customHeight="false" outlineLevel="0" collapsed="false">
      <c r="A524" s="1"/>
    </row>
    <row r="525" customFormat="false" ht="12.75" hidden="false" customHeight="false" outlineLevel="0" collapsed="false">
      <c r="A525" s="1"/>
    </row>
    <row r="526" customFormat="false" ht="12.75" hidden="false" customHeight="false" outlineLevel="0" collapsed="false">
      <c r="A526" s="1"/>
    </row>
    <row r="527" customFormat="false" ht="12.75" hidden="false" customHeight="false" outlineLevel="0" collapsed="false">
      <c r="A527" s="1"/>
    </row>
    <row r="528" customFormat="false" ht="12.75" hidden="false" customHeight="false" outlineLevel="0" collapsed="false">
      <c r="A528" s="1"/>
    </row>
    <row r="529" customFormat="false" ht="12.75" hidden="false" customHeight="false" outlineLevel="0" collapsed="false">
      <c r="A529" s="1"/>
    </row>
    <row r="530" customFormat="false" ht="12.75" hidden="false" customHeight="false" outlineLevel="0" collapsed="false">
      <c r="A530" s="1"/>
    </row>
    <row r="531" customFormat="false" ht="12.75" hidden="false" customHeight="false" outlineLevel="0" collapsed="false">
      <c r="A531" s="1"/>
    </row>
    <row r="532" customFormat="false" ht="12.75" hidden="false" customHeight="false" outlineLevel="0" collapsed="false">
      <c r="A532" s="1"/>
    </row>
    <row r="533" customFormat="false" ht="12.75" hidden="false" customHeight="false" outlineLevel="0" collapsed="false">
      <c r="A533" s="1"/>
    </row>
    <row r="534" customFormat="false" ht="12.75" hidden="false" customHeight="false" outlineLevel="0" collapsed="false">
      <c r="A534" s="1"/>
    </row>
    <row r="535" customFormat="false" ht="12.75" hidden="false" customHeight="false" outlineLevel="0" collapsed="false">
      <c r="A535" s="1"/>
    </row>
    <row r="536" customFormat="false" ht="12.75" hidden="false" customHeight="false" outlineLevel="0" collapsed="false">
      <c r="A536" s="1"/>
    </row>
    <row r="537" customFormat="false" ht="12.75" hidden="false" customHeight="false" outlineLevel="0" collapsed="false">
      <c r="A537" s="1"/>
    </row>
    <row r="538" customFormat="false" ht="12.75" hidden="false" customHeight="false" outlineLevel="0" collapsed="false">
      <c r="A538" s="1"/>
    </row>
    <row r="539" customFormat="false" ht="12.75" hidden="false" customHeight="false" outlineLevel="0" collapsed="false">
      <c r="A539" s="1"/>
    </row>
    <row r="540" customFormat="false" ht="12.75" hidden="false" customHeight="false" outlineLevel="0" collapsed="false">
      <c r="A540" s="1"/>
    </row>
    <row r="541" customFormat="false" ht="12.75" hidden="false" customHeight="false" outlineLevel="0" collapsed="false">
      <c r="A541" s="1"/>
    </row>
    <row r="542" customFormat="false" ht="12.75" hidden="false" customHeight="false" outlineLevel="0" collapsed="false">
      <c r="A542" s="1"/>
    </row>
    <row r="543" customFormat="false" ht="12.75" hidden="false" customHeight="false" outlineLevel="0" collapsed="false">
      <c r="A543" s="1"/>
    </row>
    <row r="544" customFormat="false" ht="12.75" hidden="false" customHeight="false" outlineLevel="0" collapsed="false">
      <c r="A544" s="1"/>
    </row>
    <row r="545" customFormat="false" ht="12.75" hidden="false" customHeight="false" outlineLevel="0" collapsed="false">
      <c r="A545" s="1"/>
    </row>
    <row r="546" customFormat="false" ht="12.75" hidden="false" customHeight="false" outlineLevel="0" collapsed="false">
      <c r="A546" s="1"/>
    </row>
    <row r="547" customFormat="false" ht="12.75" hidden="false" customHeight="false" outlineLevel="0" collapsed="false">
      <c r="A547" s="1"/>
    </row>
    <row r="548" customFormat="false" ht="12.75" hidden="false" customHeight="false" outlineLevel="0" collapsed="false">
      <c r="A548" s="1"/>
    </row>
    <row r="549" customFormat="false" ht="12.75" hidden="false" customHeight="false" outlineLevel="0" collapsed="false">
      <c r="A549" s="1"/>
    </row>
    <row r="550" customFormat="false" ht="12.75" hidden="false" customHeight="false" outlineLevel="0" collapsed="false">
      <c r="A550" s="1"/>
    </row>
    <row r="551" customFormat="false" ht="12.75" hidden="false" customHeight="false" outlineLevel="0" collapsed="false">
      <c r="A551" s="1"/>
    </row>
    <row r="552" customFormat="false" ht="12.75" hidden="false" customHeight="false" outlineLevel="0" collapsed="false">
      <c r="A552" s="1"/>
    </row>
    <row r="553" customFormat="false" ht="12.75" hidden="false" customHeight="false" outlineLevel="0" collapsed="false">
      <c r="A553" s="1"/>
    </row>
    <row r="554" customFormat="false" ht="12.75" hidden="false" customHeight="false" outlineLevel="0" collapsed="false">
      <c r="A554" s="1"/>
    </row>
    <row r="555" customFormat="false" ht="12.75" hidden="false" customHeight="false" outlineLevel="0" collapsed="false">
      <c r="A555" s="1"/>
    </row>
    <row r="556" customFormat="false" ht="12.75" hidden="false" customHeight="false" outlineLevel="0" collapsed="false">
      <c r="A556" s="1"/>
    </row>
    <row r="557" customFormat="false" ht="12.75" hidden="false" customHeight="false" outlineLevel="0" collapsed="false">
      <c r="A557" s="1"/>
    </row>
    <row r="558" customFormat="false" ht="12.75" hidden="false" customHeight="false" outlineLevel="0" collapsed="false">
      <c r="A558" s="1"/>
    </row>
    <row r="559" customFormat="false" ht="12.75" hidden="false" customHeight="false" outlineLevel="0" collapsed="false">
      <c r="A559" s="1"/>
    </row>
    <row r="560" customFormat="false" ht="12.75" hidden="false" customHeight="false" outlineLevel="0" collapsed="false">
      <c r="A560" s="1"/>
    </row>
    <row r="561" customFormat="false" ht="12.75" hidden="false" customHeight="false" outlineLevel="0" collapsed="false">
      <c r="A561" s="1"/>
    </row>
    <row r="562" customFormat="false" ht="12.75" hidden="false" customHeight="false" outlineLevel="0" collapsed="false">
      <c r="A562" s="1"/>
    </row>
    <row r="563" customFormat="false" ht="12.75" hidden="false" customHeight="false" outlineLevel="0" collapsed="false">
      <c r="A563" s="1"/>
    </row>
    <row r="564" customFormat="false" ht="12.75" hidden="false" customHeight="false" outlineLevel="0" collapsed="false">
      <c r="A564" s="1"/>
    </row>
    <row r="565" customFormat="false" ht="12.75" hidden="false" customHeight="false" outlineLevel="0" collapsed="false">
      <c r="A565" s="1"/>
    </row>
    <row r="566" customFormat="false" ht="12.75" hidden="false" customHeight="false" outlineLevel="0" collapsed="false">
      <c r="A566" s="1"/>
    </row>
    <row r="567" customFormat="false" ht="12.75" hidden="false" customHeight="false" outlineLevel="0" collapsed="false">
      <c r="A567" s="1"/>
    </row>
    <row r="568" customFormat="false" ht="12.75" hidden="false" customHeight="false" outlineLevel="0" collapsed="false">
      <c r="A568" s="1"/>
    </row>
    <row r="569" customFormat="false" ht="12.75" hidden="false" customHeight="false" outlineLevel="0" collapsed="false">
      <c r="A569" s="1"/>
    </row>
    <row r="570" customFormat="false" ht="12.75" hidden="false" customHeight="false" outlineLevel="0" collapsed="false">
      <c r="A570" s="1"/>
    </row>
    <row r="571" customFormat="false" ht="12.75" hidden="false" customHeight="false" outlineLevel="0" collapsed="false">
      <c r="A571" s="1"/>
    </row>
    <row r="572" customFormat="false" ht="12.75" hidden="false" customHeight="false" outlineLevel="0" collapsed="false">
      <c r="A572" s="1"/>
    </row>
    <row r="573" customFormat="false" ht="12.75" hidden="false" customHeight="false" outlineLevel="0" collapsed="false">
      <c r="A573" s="1"/>
    </row>
    <row r="574" customFormat="false" ht="12.75" hidden="false" customHeight="false" outlineLevel="0" collapsed="false">
      <c r="A574" s="1"/>
    </row>
    <row r="575" customFormat="false" ht="12.75" hidden="false" customHeight="false" outlineLevel="0" collapsed="false">
      <c r="A575" s="1"/>
    </row>
    <row r="576" customFormat="false" ht="12.75" hidden="false" customHeight="false" outlineLevel="0" collapsed="false">
      <c r="A576" s="1"/>
    </row>
    <row r="577" customFormat="false" ht="12.75" hidden="false" customHeight="false" outlineLevel="0" collapsed="false">
      <c r="A577" s="1"/>
    </row>
    <row r="578" customFormat="false" ht="12.75" hidden="false" customHeight="false" outlineLevel="0" collapsed="false">
      <c r="A578" s="1"/>
    </row>
    <row r="579" customFormat="false" ht="12.75" hidden="false" customHeight="false" outlineLevel="0" collapsed="false">
      <c r="A579" s="1"/>
    </row>
    <row r="580" customFormat="false" ht="12.75" hidden="false" customHeight="false" outlineLevel="0" collapsed="false">
      <c r="A580" s="1"/>
    </row>
    <row r="581" customFormat="false" ht="12.75" hidden="false" customHeight="false" outlineLevel="0" collapsed="false">
      <c r="A581" s="1"/>
    </row>
    <row r="582" customFormat="false" ht="12.75" hidden="false" customHeight="false" outlineLevel="0" collapsed="false">
      <c r="A582" s="1"/>
    </row>
    <row r="583" customFormat="false" ht="12.75" hidden="false" customHeight="false" outlineLevel="0" collapsed="false">
      <c r="A583" s="1"/>
    </row>
    <row r="584" customFormat="false" ht="12.75" hidden="false" customHeight="false" outlineLevel="0" collapsed="false">
      <c r="A584" s="1"/>
    </row>
    <row r="585" customFormat="false" ht="12.75" hidden="false" customHeight="false" outlineLevel="0" collapsed="false">
      <c r="A585" s="1"/>
    </row>
    <row r="586" customFormat="false" ht="12.75" hidden="false" customHeight="false" outlineLevel="0" collapsed="false">
      <c r="A586" s="1"/>
    </row>
    <row r="587" customFormat="false" ht="12.75" hidden="false" customHeight="false" outlineLevel="0" collapsed="false">
      <c r="A587" s="1"/>
    </row>
    <row r="588" customFormat="false" ht="12.75" hidden="false" customHeight="false" outlineLevel="0" collapsed="false">
      <c r="A588" s="1"/>
    </row>
    <row r="589" customFormat="false" ht="12.75" hidden="false" customHeight="false" outlineLevel="0" collapsed="false">
      <c r="A589" s="1"/>
    </row>
    <row r="590" customFormat="false" ht="12.75" hidden="false" customHeight="false" outlineLevel="0" collapsed="false">
      <c r="A590" s="1"/>
    </row>
    <row r="591" customFormat="false" ht="12.75" hidden="false" customHeight="false" outlineLevel="0" collapsed="false">
      <c r="A591" s="1"/>
    </row>
    <row r="592" customFormat="false" ht="12.75" hidden="false" customHeight="false" outlineLevel="0" collapsed="false">
      <c r="A592" s="1"/>
    </row>
    <row r="593" customFormat="false" ht="12.75" hidden="false" customHeight="false" outlineLevel="0" collapsed="false">
      <c r="A593" s="1"/>
    </row>
    <row r="594" customFormat="false" ht="12.75" hidden="false" customHeight="false" outlineLevel="0" collapsed="false">
      <c r="A594" s="1"/>
    </row>
    <row r="595" customFormat="false" ht="12.75" hidden="false" customHeight="false" outlineLevel="0" collapsed="false">
      <c r="A595" s="1"/>
    </row>
    <row r="596" customFormat="false" ht="12.75" hidden="false" customHeight="false" outlineLevel="0" collapsed="false">
      <c r="A596" s="1"/>
    </row>
    <row r="597" customFormat="false" ht="12.75" hidden="false" customHeight="false" outlineLevel="0" collapsed="false">
      <c r="A597" s="1"/>
    </row>
    <row r="598" customFormat="false" ht="12.75" hidden="false" customHeight="false" outlineLevel="0" collapsed="false">
      <c r="A598" s="1"/>
    </row>
    <row r="599" customFormat="false" ht="12.75" hidden="false" customHeight="false" outlineLevel="0" collapsed="false">
      <c r="A599" s="1"/>
    </row>
    <row r="600" customFormat="false" ht="12.75" hidden="false" customHeight="false" outlineLevel="0" collapsed="false">
      <c r="A600" s="1"/>
    </row>
    <row r="601" customFormat="false" ht="12.75" hidden="false" customHeight="false" outlineLevel="0" collapsed="false">
      <c r="A601" s="1"/>
    </row>
    <row r="602" customFormat="false" ht="12.75" hidden="false" customHeight="false" outlineLevel="0" collapsed="false">
      <c r="A602" s="1"/>
    </row>
    <row r="603" customFormat="false" ht="12.75" hidden="false" customHeight="false" outlineLevel="0" collapsed="false">
      <c r="A603" s="1"/>
    </row>
    <row r="604" customFormat="false" ht="12.75" hidden="false" customHeight="false" outlineLevel="0" collapsed="false">
      <c r="A604" s="1"/>
    </row>
    <row r="605" customFormat="false" ht="12.75" hidden="false" customHeight="false" outlineLevel="0" collapsed="false">
      <c r="A605" s="1"/>
    </row>
    <row r="606" customFormat="false" ht="12.75" hidden="false" customHeight="false" outlineLevel="0" collapsed="false">
      <c r="A606" s="1"/>
    </row>
    <row r="607" customFormat="false" ht="12.75" hidden="false" customHeight="false" outlineLevel="0" collapsed="false">
      <c r="A607" s="1"/>
    </row>
    <row r="608" customFormat="false" ht="12.75" hidden="false" customHeight="false" outlineLevel="0" collapsed="false">
      <c r="A608" s="1"/>
    </row>
    <row r="609" customFormat="false" ht="12.75" hidden="false" customHeight="false" outlineLevel="0" collapsed="false">
      <c r="A609" s="1"/>
    </row>
    <row r="610" customFormat="false" ht="12.75" hidden="false" customHeight="false" outlineLevel="0" collapsed="false">
      <c r="A610" s="1"/>
    </row>
    <row r="611" customFormat="false" ht="12.75" hidden="false" customHeight="false" outlineLevel="0" collapsed="false">
      <c r="A611" s="1"/>
    </row>
    <row r="612" customFormat="false" ht="12.75" hidden="false" customHeight="false" outlineLevel="0" collapsed="false">
      <c r="A612" s="1"/>
    </row>
    <row r="613" customFormat="false" ht="12.75" hidden="false" customHeight="false" outlineLevel="0" collapsed="false">
      <c r="A613" s="1"/>
    </row>
    <row r="614" customFormat="false" ht="12.75" hidden="false" customHeight="false" outlineLevel="0" collapsed="false">
      <c r="A614" s="1"/>
    </row>
    <row r="615" customFormat="false" ht="12.75" hidden="false" customHeight="false" outlineLevel="0" collapsed="false">
      <c r="A615" s="1"/>
    </row>
    <row r="616" customFormat="false" ht="12.75" hidden="false" customHeight="false" outlineLevel="0" collapsed="false">
      <c r="A616" s="1"/>
    </row>
    <row r="617" customFormat="false" ht="12.75" hidden="false" customHeight="false" outlineLevel="0" collapsed="false">
      <c r="A617" s="1"/>
    </row>
    <row r="618" customFormat="false" ht="12.75" hidden="false" customHeight="false" outlineLevel="0" collapsed="false">
      <c r="A618" s="1"/>
    </row>
    <row r="619" customFormat="false" ht="12.75" hidden="false" customHeight="false" outlineLevel="0" collapsed="false">
      <c r="A619" s="1"/>
    </row>
    <row r="620" customFormat="false" ht="12.75" hidden="false" customHeight="false" outlineLevel="0" collapsed="false">
      <c r="A620" s="1"/>
    </row>
    <row r="621" customFormat="false" ht="12.75" hidden="false" customHeight="false" outlineLevel="0" collapsed="false">
      <c r="A621" s="1"/>
    </row>
    <row r="622" customFormat="false" ht="12.75" hidden="false" customHeight="false" outlineLevel="0" collapsed="false">
      <c r="A622" s="1"/>
    </row>
    <row r="623" customFormat="false" ht="12.75" hidden="false" customHeight="false" outlineLevel="0" collapsed="false">
      <c r="A623" s="1"/>
    </row>
    <row r="624" customFormat="false" ht="12.75" hidden="false" customHeight="false" outlineLevel="0" collapsed="false">
      <c r="A624" s="1"/>
    </row>
    <row r="625" customFormat="false" ht="12.75" hidden="false" customHeight="false" outlineLevel="0" collapsed="false">
      <c r="A625" s="1"/>
    </row>
    <row r="626" customFormat="false" ht="12.75" hidden="false" customHeight="false" outlineLevel="0" collapsed="false">
      <c r="A626" s="1"/>
    </row>
    <row r="627" customFormat="false" ht="12.75" hidden="false" customHeight="false" outlineLevel="0" collapsed="false">
      <c r="A627" s="1"/>
    </row>
    <row r="628" customFormat="false" ht="12.75" hidden="false" customHeight="false" outlineLevel="0" collapsed="false">
      <c r="A628" s="1"/>
    </row>
    <row r="629" customFormat="false" ht="12.75" hidden="false" customHeight="false" outlineLevel="0" collapsed="false">
      <c r="A629" s="1"/>
    </row>
    <row r="630" customFormat="false" ht="12.75" hidden="false" customHeight="false" outlineLevel="0" collapsed="false">
      <c r="A630" s="1"/>
    </row>
    <row r="631" customFormat="false" ht="12.75" hidden="false" customHeight="false" outlineLevel="0" collapsed="false">
      <c r="A631" s="1"/>
    </row>
    <row r="632" customFormat="false" ht="12.75" hidden="false" customHeight="false" outlineLevel="0" collapsed="false">
      <c r="A632" s="1"/>
    </row>
    <row r="633" customFormat="false" ht="12.75" hidden="false" customHeight="false" outlineLevel="0" collapsed="false">
      <c r="A633" s="1"/>
    </row>
    <row r="634" customFormat="false" ht="12.75" hidden="false" customHeight="false" outlineLevel="0" collapsed="false">
      <c r="A634" s="1"/>
    </row>
    <row r="635" customFormat="false" ht="12.75" hidden="false" customHeight="false" outlineLevel="0" collapsed="false">
      <c r="A635" s="1"/>
    </row>
    <row r="636" customFormat="false" ht="12.75" hidden="false" customHeight="false" outlineLevel="0" collapsed="false">
      <c r="A636" s="1"/>
    </row>
    <row r="637" customFormat="false" ht="12.75" hidden="false" customHeight="false" outlineLevel="0" collapsed="false">
      <c r="A637" s="1"/>
    </row>
    <row r="638" customFormat="false" ht="12.75" hidden="false" customHeight="false" outlineLevel="0" collapsed="false">
      <c r="A638" s="1"/>
    </row>
    <row r="639" customFormat="false" ht="12.75" hidden="false" customHeight="false" outlineLevel="0" collapsed="false">
      <c r="A639" s="1"/>
    </row>
    <row r="640" customFormat="false" ht="12.75" hidden="false" customHeight="false" outlineLevel="0" collapsed="false">
      <c r="A640" s="1"/>
    </row>
    <row r="641" customFormat="false" ht="12.75" hidden="false" customHeight="false" outlineLevel="0" collapsed="false">
      <c r="A641" s="1"/>
    </row>
    <row r="642" customFormat="false" ht="12.75" hidden="false" customHeight="false" outlineLevel="0" collapsed="false">
      <c r="A642" s="1"/>
    </row>
    <row r="643" customFormat="false" ht="12.75" hidden="false" customHeight="false" outlineLevel="0" collapsed="false">
      <c r="A643" s="1"/>
    </row>
    <row r="644" customFormat="false" ht="12.75" hidden="false" customHeight="false" outlineLevel="0" collapsed="false">
      <c r="A644" s="1"/>
    </row>
    <row r="645" customFormat="false" ht="12.75" hidden="false" customHeight="false" outlineLevel="0" collapsed="false">
      <c r="A645" s="1"/>
    </row>
    <row r="646" customFormat="false" ht="12.75" hidden="false" customHeight="false" outlineLevel="0" collapsed="false">
      <c r="A646" s="1"/>
    </row>
    <row r="647" customFormat="false" ht="12.75" hidden="false" customHeight="false" outlineLevel="0" collapsed="false">
      <c r="A647" s="1"/>
    </row>
    <row r="648" customFormat="false" ht="12.75" hidden="false" customHeight="false" outlineLevel="0" collapsed="false">
      <c r="A648" s="1"/>
    </row>
    <row r="649" customFormat="false" ht="12.75" hidden="false" customHeight="false" outlineLevel="0" collapsed="false">
      <c r="A649" s="1"/>
    </row>
    <row r="650" customFormat="false" ht="12.75" hidden="false" customHeight="false" outlineLevel="0" collapsed="false">
      <c r="A650" s="1"/>
    </row>
    <row r="651" customFormat="false" ht="12.75" hidden="false" customHeight="false" outlineLevel="0" collapsed="false">
      <c r="A651" s="1"/>
    </row>
    <row r="652" customFormat="false" ht="12.75" hidden="false" customHeight="false" outlineLevel="0" collapsed="false">
      <c r="A652" s="1"/>
    </row>
    <row r="653" customFormat="false" ht="12.75" hidden="false" customHeight="false" outlineLevel="0" collapsed="false">
      <c r="A653" s="1"/>
    </row>
    <row r="654" customFormat="false" ht="12.75" hidden="false" customHeight="false" outlineLevel="0" collapsed="false">
      <c r="A654" s="1"/>
    </row>
    <row r="655" customFormat="false" ht="12.75" hidden="false" customHeight="false" outlineLevel="0" collapsed="false">
      <c r="A655" s="1"/>
    </row>
    <row r="656" customFormat="false" ht="12.75" hidden="false" customHeight="false" outlineLevel="0" collapsed="false">
      <c r="A656" s="1"/>
    </row>
    <row r="657" customFormat="false" ht="12.75" hidden="false" customHeight="false" outlineLevel="0" collapsed="false">
      <c r="A657" s="1"/>
    </row>
    <row r="658" customFormat="false" ht="12.75" hidden="false" customHeight="false" outlineLevel="0" collapsed="false">
      <c r="A658" s="1"/>
    </row>
    <row r="659" customFormat="false" ht="12.75" hidden="false" customHeight="false" outlineLevel="0" collapsed="false">
      <c r="A659" s="1"/>
    </row>
    <row r="660" customFormat="false" ht="12.75" hidden="false" customHeight="false" outlineLevel="0" collapsed="false">
      <c r="A660" s="1"/>
    </row>
    <row r="661" customFormat="false" ht="12.75" hidden="false" customHeight="false" outlineLevel="0" collapsed="false">
      <c r="A661" s="1"/>
    </row>
    <row r="662" customFormat="false" ht="12.75" hidden="false" customHeight="false" outlineLevel="0" collapsed="false">
      <c r="A662" s="1"/>
    </row>
    <row r="663" customFormat="false" ht="12.75" hidden="false" customHeight="false" outlineLevel="0" collapsed="false">
      <c r="A663" s="1"/>
    </row>
    <row r="664" customFormat="false" ht="12.75" hidden="false" customHeight="false" outlineLevel="0" collapsed="false">
      <c r="A664" s="1"/>
    </row>
    <row r="665" customFormat="false" ht="12.75" hidden="false" customHeight="false" outlineLevel="0" collapsed="false">
      <c r="A665" s="1"/>
    </row>
    <row r="666" customFormat="false" ht="12.75" hidden="false" customHeight="false" outlineLevel="0" collapsed="false">
      <c r="A666" s="1"/>
    </row>
    <row r="667" customFormat="false" ht="12.75" hidden="false" customHeight="false" outlineLevel="0" collapsed="false">
      <c r="A667" s="1"/>
    </row>
    <row r="668" customFormat="false" ht="12.75" hidden="false" customHeight="false" outlineLevel="0" collapsed="false">
      <c r="A668" s="1"/>
    </row>
    <row r="669" customFormat="false" ht="12.75" hidden="false" customHeight="false" outlineLevel="0" collapsed="false">
      <c r="A669" s="1"/>
    </row>
    <row r="670" customFormat="false" ht="12.75" hidden="false" customHeight="false" outlineLevel="0" collapsed="false">
      <c r="A670" s="1"/>
    </row>
    <row r="671" customFormat="false" ht="12.75" hidden="false" customHeight="false" outlineLevel="0" collapsed="false">
      <c r="A671" s="1"/>
    </row>
    <row r="672" customFormat="false" ht="12.75" hidden="false" customHeight="false" outlineLevel="0" collapsed="false">
      <c r="A672" s="1"/>
    </row>
    <row r="673" customFormat="false" ht="12.75" hidden="false" customHeight="false" outlineLevel="0" collapsed="false">
      <c r="A673" s="1"/>
    </row>
    <row r="674" customFormat="false" ht="12.75" hidden="false" customHeight="false" outlineLevel="0" collapsed="false">
      <c r="A674" s="1"/>
    </row>
    <row r="675" customFormat="false" ht="12.75" hidden="false" customHeight="false" outlineLevel="0" collapsed="false">
      <c r="A675" s="1"/>
    </row>
    <row r="676" customFormat="false" ht="12.75" hidden="false" customHeight="false" outlineLevel="0" collapsed="false">
      <c r="A676" s="1"/>
    </row>
    <row r="677" customFormat="false" ht="12.75" hidden="false" customHeight="false" outlineLevel="0" collapsed="false">
      <c r="A677" s="1"/>
    </row>
    <row r="678" customFormat="false" ht="12.75" hidden="false" customHeight="false" outlineLevel="0" collapsed="false">
      <c r="A678" s="1"/>
    </row>
    <row r="679" customFormat="false" ht="12.75" hidden="false" customHeight="false" outlineLevel="0" collapsed="false">
      <c r="A679" s="1"/>
    </row>
    <row r="680" customFormat="false" ht="12.75" hidden="false" customHeight="false" outlineLevel="0" collapsed="false">
      <c r="A680" s="1"/>
    </row>
    <row r="681" customFormat="false" ht="12.75" hidden="false" customHeight="false" outlineLevel="0" collapsed="false">
      <c r="A681" s="1"/>
    </row>
    <row r="682" customFormat="false" ht="12.75" hidden="false" customHeight="false" outlineLevel="0" collapsed="false">
      <c r="A682" s="1"/>
    </row>
    <row r="683" customFormat="false" ht="12.75" hidden="false" customHeight="false" outlineLevel="0" collapsed="false">
      <c r="A683" s="1"/>
    </row>
    <row r="684" customFormat="false" ht="12.75" hidden="false" customHeight="false" outlineLevel="0" collapsed="false">
      <c r="A684" s="1"/>
    </row>
    <row r="685" customFormat="false" ht="12.75" hidden="false" customHeight="false" outlineLevel="0" collapsed="false">
      <c r="A685" s="1"/>
    </row>
    <row r="686" customFormat="false" ht="12.75" hidden="false" customHeight="false" outlineLevel="0" collapsed="false">
      <c r="A686" s="1"/>
    </row>
    <row r="687" customFormat="false" ht="12.75" hidden="false" customHeight="false" outlineLevel="0" collapsed="false">
      <c r="A687" s="1"/>
    </row>
    <row r="688" customFormat="false" ht="12.75" hidden="false" customHeight="false" outlineLevel="0" collapsed="false">
      <c r="A688" s="1"/>
    </row>
    <row r="689" customFormat="false" ht="12.75" hidden="false" customHeight="false" outlineLevel="0" collapsed="false">
      <c r="A689" s="1"/>
    </row>
    <row r="690" customFormat="false" ht="12.75" hidden="false" customHeight="false" outlineLevel="0" collapsed="false">
      <c r="A690" s="1"/>
    </row>
    <row r="691" customFormat="false" ht="12.75" hidden="false" customHeight="false" outlineLevel="0" collapsed="false">
      <c r="A691" s="1"/>
    </row>
    <row r="692" customFormat="false" ht="12.75" hidden="false" customHeight="false" outlineLevel="0" collapsed="false">
      <c r="A692" s="1"/>
    </row>
    <row r="693" customFormat="false" ht="12.75" hidden="false" customHeight="false" outlineLevel="0" collapsed="false">
      <c r="A693" s="1"/>
    </row>
    <row r="694" customFormat="false" ht="12.75" hidden="false" customHeight="false" outlineLevel="0" collapsed="false">
      <c r="A694" s="1"/>
    </row>
    <row r="695" customFormat="false" ht="12.75" hidden="false" customHeight="false" outlineLevel="0" collapsed="false">
      <c r="A695" s="1"/>
    </row>
    <row r="696" customFormat="false" ht="12.75" hidden="false" customHeight="false" outlineLevel="0" collapsed="false">
      <c r="A696" s="1"/>
    </row>
    <row r="697" customFormat="false" ht="12.75" hidden="false" customHeight="false" outlineLevel="0" collapsed="false">
      <c r="A697" s="1"/>
    </row>
    <row r="698" customFormat="false" ht="12.75" hidden="false" customHeight="false" outlineLevel="0" collapsed="false">
      <c r="A698" s="1"/>
    </row>
    <row r="699" customFormat="false" ht="12.75" hidden="false" customHeight="false" outlineLevel="0" collapsed="false">
      <c r="A699" s="1"/>
    </row>
    <row r="700" customFormat="false" ht="12.75" hidden="false" customHeight="false" outlineLevel="0" collapsed="false">
      <c r="A700" s="1"/>
    </row>
    <row r="701" customFormat="false" ht="12.75" hidden="false" customHeight="false" outlineLevel="0" collapsed="false">
      <c r="A701" s="1"/>
    </row>
    <row r="702" customFormat="false" ht="12.75" hidden="false" customHeight="false" outlineLevel="0" collapsed="false">
      <c r="A702" s="1"/>
    </row>
    <row r="703" customFormat="false" ht="12.75" hidden="false" customHeight="false" outlineLevel="0" collapsed="false">
      <c r="A703" s="1"/>
    </row>
    <row r="704" customFormat="false" ht="12.75" hidden="false" customHeight="false" outlineLevel="0" collapsed="false">
      <c r="A704" s="1"/>
    </row>
    <row r="705" customFormat="false" ht="12.75" hidden="false" customHeight="false" outlineLevel="0" collapsed="false">
      <c r="A705" s="1"/>
    </row>
    <row r="706" customFormat="false" ht="12.75" hidden="false" customHeight="false" outlineLevel="0" collapsed="false">
      <c r="A706" s="1"/>
    </row>
    <row r="707" customFormat="false" ht="12.75" hidden="false" customHeight="false" outlineLevel="0" collapsed="false">
      <c r="A707" s="1"/>
    </row>
    <row r="708" customFormat="false" ht="12.75" hidden="false" customHeight="false" outlineLevel="0" collapsed="false">
      <c r="A708" s="1"/>
    </row>
    <row r="709" customFormat="false" ht="12.75" hidden="false" customHeight="false" outlineLevel="0" collapsed="false">
      <c r="A709" s="1"/>
    </row>
    <row r="710" customFormat="false" ht="12.75" hidden="false" customHeight="false" outlineLevel="0" collapsed="false">
      <c r="A710" s="1"/>
    </row>
    <row r="711" customFormat="false" ht="12.75" hidden="false" customHeight="false" outlineLevel="0" collapsed="false">
      <c r="A711" s="1"/>
    </row>
    <row r="712" customFormat="false" ht="12.75" hidden="false" customHeight="false" outlineLevel="0" collapsed="false">
      <c r="A712" s="1"/>
    </row>
    <row r="713" customFormat="false" ht="12.75" hidden="false" customHeight="false" outlineLevel="0" collapsed="false">
      <c r="A713" s="1"/>
    </row>
    <row r="714" customFormat="false" ht="12.75" hidden="false" customHeight="false" outlineLevel="0" collapsed="false">
      <c r="A714" s="1"/>
    </row>
    <row r="715" customFormat="false" ht="12.75" hidden="false" customHeight="false" outlineLevel="0" collapsed="false">
      <c r="A715" s="1"/>
    </row>
    <row r="716" customFormat="false" ht="12.75" hidden="false" customHeight="false" outlineLevel="0" collapsed="false">
      <c r="A716" s="1"/>
    </row>
    <row r="717" customFormat="false" ht="12.75" hidden="false" customHeight="false" outlineLevel="0" collapsed="false">
      <c r="A717" s="1"/>
    </row>
    <row r="718" customFormat="false" ht="12.75" hidden="false" customHeight="false" outlineLevel="0" collapsed="false">
      <c r="A718" s="1"/>
    </row>
    <row r="719" customFormat="false" ht="12.75" hidden="false" customHeight="false" outlineLevel="0" collapsed="false">
      <c r="A719" s="1"/>
    </row>
    <row r="720" customFormat="false" ht="12.75" hidden="false" customHeight="false" outlineLevel="0" collapsed="false">
      <c r="A720" s="1"/>
    </row>
    <row r="721" customFormat="false" ht="12.75" hidden="false" customHeight="false" outlineLevel="0" collapsed="false">
      <c r="A721" s="1"/>
    </row>
    <row r="722" customFormat="false" ht="12.75" hidden="false" customHeight="false" outlineLevel="0" collapsed="false">
      <c r="A722" s="1"/>
    </row>
    <row r="723" customFormat="false" ht="12.75" hidden="false" customHeight="false" outlineLevel="0" collapsed="false">
      <c r="A723" s="1"/>
    </row>
    <row r="724" customFormat="false" ht="12.75" hidden="false" customHeight="false" outlineLevel="0" collapsed="false">
      <c r="A724" s="1"/>
    </row>
    <row r="725" customFormat="false" ht="12.75" hidden="false" customHeight="false" outlineLevel="0" collapsed="false">
      <c r="A725" s="1"/>
    </row>
    <row r="726" customFormat="false" ht="12.75" hidden="false" customHeight="false" outlineLevel="0" collapsed="false">
      <c r="A726" s="1"/>
    </row>
    <row r="727" customFormat="false" ht="12.75" hidden="false" customHeight="false" outlineLevel="0" collapsed="false">
      <c r="A727" s="1"/>
    </row>
    <row r="728" customFormat="false" ht="12.75" hidden="false" customHeight="false" outlineLevel="0" collapsed="false">
      <c r="A728" s="1"/>
    </row>
    <row r="729" customFormat="false" ht="12.75" hidden="false" customHeight="false" outlineLevel="0" collapsed="false">
      <c r="A729" s="1"/>
    </row>
    <row r="730" customFormat="false" ht="12.75" hidden="false" customHeight="false" outlineLevel="0" collapsed="false">
      <c r="A730" s="1"/>
    </row>
    <row r="731" customFormat="false" ht="12.75" hidden="false" customHeight="false" outlineLevel="0" collapsed="false">
      <c r="A731" s="1"/>
    </row>
    <row r="732" customFormat="false" ht="12.75" hidden="false" customHeight="false" outlineLevel="0" collapsed="false">
      <c r="A732" s="1"/>
    </row>
    <row r="733" customFormat="false" ht="12.75" hidden="false" customHeight="false" outlineLevel="0" collapsed="false">
      <c r="A733" s="1"/>
    </row>
    <row r="734" customFormat="false" ht="12.75" hidden="false" customHeight="false" outlineLevel="0" collapsed="false">
      <c r="A734" s="1"/>
    </row>
    <row r="735" customFormat="false" ht="12.75" hidden="false" customHeight="false" outlineLevel="0" collapsed="false">
      <c r="A735" s="1"/>
    </row>
    <row r="736" customFormat="false" ht="12.75" hidden="false" customHeight="false" outlineLevel="0" collapsed="false">
      <c r="A736" s="1"/>
    </row>
    <row r="737" customFormat="false" ht="12.75" hidden="false" customHeight="false" outlineLevel="0" collapsed="false">
      <c r="A737" s="1"/>
    </row>
    <row r="738" customFormat="false" ht="12.75" hidden="false" customHeight="false" outlineLevel="0" collapsed="false">
      <c r="A738" s="1"/>
    </row>
    <row r="739" customFormat="false" ht="12.75" hidden="false" customHeight="false" outlineLevel="0" collapsed="false">
      <c r="A739" s="1"/>
    </row>
    <row r="740" customFormat="false" ht="12.75" hidden="false" customHeight="false" outlineLevel="0" collapsed="false">
      <c r="A740" s="1"/>
    </row>
    <row r="741" customFormat="false" ht="12.75" hidden="false" customHeight="false" outlineLevel="0" collapsed="false">
      <c r="A741" s="1"/>
    </row>
    <row r="742" customFormat="false" ht="12.75" hidden="false" customHeight="false" outlineLevel="0" collapsed="false">
      <c r="A742" s="1"/>
    </row>
    <row r="743" customFormat="false" ht="12.75" hidden="false" customHeight="false" outlineLevel="0" collapsed="false">
      <c r="A743" s="1"/>
    </row>
    <row r="744" customFormat="false" ht="12.75" hidden="false" customHeight="false" outlineLevel="0" collapsed="false">
      <c r="A744" s="1"/>
    </row>
    <row r="745" customFormat="false" ht="12.75" hidden="false" customHeight="false" outlineLevel="0" collapsed="false">
      <c r="A745" s="1"/>
    </row>
    <row r="746" customFormat="false" ht="12.75" hidden="false" customHeight="false" outlineLevel="0" collapsed="false">
      <c r="A746" s="1"/>
    </row>
    <row r="747" customFormat="false" ht="12.75" hidden="false" customHeight="false" outlineLevel="0" collapsed="false">
      <c r="A747" s="1"/>
    </row>
    <row r="748" customFormat="false" ht="12.75" hidden="false" customHeight="false" outlineLevel="0" collapsed="false">
      <c r="A748" s="1"/>
    </row>
    <row r="749" customFormat="false" ht="12.75" hidden="false" customHeight="false" outlineLevel="0" collapsed="false">
      <c r="A749" s="1"/>
    </row>
    <row r="750" customFormat="false" ht="12.75" hidden="false" customHeight="false" outlineLevel="0" collapsed="false">
      <c r="A750" s="1"/>
    </row>
    <row r="751" customFormat="false" ht="12.75" hidden="false" customHeight="false" outlineLevel="0" collapsed="false">
      <c r="A751" s="1"/>
    </row>
    <row r="752" customFormat="false" ht="12.75" hidden="false" customHeight="false" outlineLevel="0" collapsed="false">
      <c r="A752" s="1"/>
    </row>
    <row r="753" customFormat="false" ht="12.75" hidden="false" customHeight="false" outlineLevel="0" collapsed="false">
      <c r="A753" s="1"/>
    </row>
    <row r="754" customFormat="false" ht="12.75" hidden="false" customHeight="false" outlineLevel="0" collapsed="false">
      <c r="A754" s="1"/>
    </row>
    <row r="755" customFormat="false" ht="12.75" hidden="false" customHeight="false" outlineLevel="0" collapsed="false">
      <c r="A755" s="1"/>
    </row>
    <row r="756" customFormat="false" ht="12.75" hidden="false" customHeight="false" outlineLevel="0" collapsed="false">
      <c r="A756" s="1"/>
    </row>
    <row r="757" customFormat="false" ht="12.75" hidden="false" customHeight="false" outlineLevel="0" collapsed="false">
      <c r="A757" s="1"/>
    </row>
    <row r="758" customFormat="false" ht="12.75" hidden="false" customHeight="false" outlineLevel="0" collapsed="false">
      <c r="A758" s="1"/>
    </row>
    <row r="759" customFormat="false" ht="12.75" hidden="false" customHeight="false" outlineLevel="0" collapsed="false">
      <c r="A759" s="1"/>
    </row>
    <row r="760" customFormat="false" ht="12.75" hidden="false" customHeight="false" outlineLevel="0" collapsed="false">
      <c r="A760" s="1"/>
    </row>
    <row r="761" customFormat="false" ht="12.75" hidden="false" customHeight="false" outlineLevel="0" collapsed="false">
      <c r="A761" s="1"/>
    </row>
    <row r="762" customFormat="false" ht="12.75" hidden="false" customHeight="false" outlineLevel="0" collapsed="false">
      <c r="A762" s="1"/>
    </row>
    <row r="763" customFormat="false" ht="12.75" hidden="false" customHeight="false" outlineLevel="0" collapsed="false">
      <c r="A763" s="1"/>
    </row>
    <row r="764" customFormat="false" ht="12.75" hidden="false" customHeight="false" outlineLevel="0" collapsed="false">
      <c r="A764" s="1"/>
    </row>
    <row r="765" customFormat="false" ht="12.75" hidden="false" customHeight="false" outlineLevel="0" collapsed="false">
      <c r="A765" s="1"/>
    </row>
    <row r="766" customFormat="false" ht="12.75" hidden="false" customHeight="false" outlineLevel="0" collapsed="false">
      <c r="A766" s="1"/>
    </row>
    <row r="767" customFormat="false" ht="12.75" hidden="false" customHeight="false" outlineLevel="0" collapsed="false">
      <c r="A767" s="1"/>
    </row>
    <row r="768" customFormat="false" ht="12.75" hidden="false" customHeight="false" outlineLevel="0" collapsed="false">
      <c r="A768" s="1"/>
    </row>
    <row r="769" customFormat="false" ht="12.75" hidden="false" customHeight="false" outlineLevel="0" collapsed="false">
      <c r="A769" s="1"/>
    </row>
    <row r="770" customFormat="false" ht="12.75" hidden="false" customHeight="false" outlineLevel="0" collapsed="false">
      <c r="A770" s="1"/>
    </row>
    <row r="771" customFormat="false" ht="12.75" hidden="false" customHeight="false" outlineLevel="0" collapsed="false">
      <c r="A771" s="1"/>
    </row>
    <row r="772" customFormat="false" ht="12.75" hidden="false" customHeight="false" outlineLevel="0" collapsed="false">
      <c r="A772" s="1"/>
    </row>
    <row r="773" customFormat="false" ht="12.75" hidden="false" customHeight="false" outlineLevel="0" collapsed="false">
      <c r="A773" s="1"/>
    </row>
    <row r="774" customFormat="false" ht="12.75" hidden="false" customHeight="false" outlineLevel="0" collapsed="false">
      <c r="A774" s="1"/>
    </row>
    <row r="775" customFormat="false" ht="12.75" hidden="false" customHeight="false" outlineLevel="0" collapsed="false">
      <c r="A775" s="1"/>
    </row>
    <row r="776" customFormat="false" ht="12.75" hidden="false" customHeight="false" outlineLevel="0" collapsed="false">
      <c r="A776" s="1"/>
    </row>
    <row r="777" customFormat="false" ht="12.75" hidden="false" customHeight="false" outlineLevel="0" collapsed="false">
      <c r="A777" s="1"/>
    </row>
    <row r="778" customFormat="false" ht="12.75" hidden="false" customHeight="false" outlineLevel="0" collapsed="false">
      <c r="A778" s="1"/>
    </row>
    <row r="779" customFormat="false" ht="12.75" hidden="false" customHeight="false" outlineLevel="0" collapsed="false">
      <c r="A779" s="1"/>
    </row>
    <row r="780" customFormat="false" ht="12.75" hidden="false" customHeight="false" outlineLevel="0" collapsed="false">
      <c r="A780" s="1"/>
    </row>
    <row r="781" customFormat="false" ht="12.75" hidden="false" customHeight="false" outlineLevel="0" collapsed="false">
      <c r="A781" s="1"/>
    </row>
    <row r="782" customFormat="false" ht="12.75" hidden="false" customHeight="false" outlineLevel="0" collapsed="false">
      <c r="A782" s="1"/>
    </row>
    <row r="783" customFormat="false" ht="12.75" hidden="false" customHeight="false" outlineLevel="0" collapsed="false">
      <c r="A783" s="1"/>
    </row>
    <row r="784" customFormat="false" ht="12.75" hidden="false" customHeight="false" outlineLevel="0" collapsed="false">
      <c r="A784" s="1"/>
    </row>
    <row r="785" customFormat="false" ht="12.75" hidden="false" customHeight="false" outlineLevel="0" collapsed="false">
      <c r="A785" s="1"/>
    </row>
    <row r="786" customFormat="false" ht="12.75" hidden="false" customHeight="false" outlineLevel="0" collapsed="false">
      <c r="A786" s="1"/>
    </row>
    <row r="787" customFormat="false" ht="12.75" hidden="false" customHeight="false" outlineLevel="0" collapsed="false">
      <c r="A787" s="1"/>
    </row>
    <row r="788" customFormat="false" ht="12.75" hidden="false" customHeight="false" outlineLevel="0" collapsed="false">
      <c r="A788" s="1"/>
    </row>
    <row r="789" customFormat="false" ht="12.75" hidden="false" customHeight="false" outlineLevel="0" collapsed="false">
      <c r="A789" s="1"/>
    </row>
    <row r="790" customFormat="false" ht="12.75" hidden="false" customHeight="false" outlineLevel="0" collapsed="false">
      <c r="A790" s="1"/>
    </row>
    <row r="791" customFormat="false" ht="12.75" hidden="false" customHeight="false" outlineLevel="0" collapsed="false">
      <c r="A791" s="1"/>
    </row>
    <row r="792" customFormat="false" ht="12.75" hidden="false" customHeight="false" outlineLevel="0" collapsed="false">
      <c r="A792" s="1"/>
    </row>
    <row r="793" customFormat="false" ht="12.75" hidden="false" customHeight="false" outlineLevel="0" collapsed="false">
      <c r="A793" s="1"/>
    </row>
    <row r="794" customFormat="false" ht="12.75" hidden="false" customHeight="false" outlineLevel="0" collapsed="false">
      <c r="A794" s="1"/>
    </row>
    <row r="795" customFormat="false" ht="12.75" hidden="false" customHeight="false" outlineLevel="0" collapsed="false">
      <c r="A795" s="1"/>
    </row>
    <row r="796" customFormat="false" ht="12.75" hidden="false" customHeight="false" outlineLevel="0" collapsed="false">
      <c r="A796" s="1"/>
    </row>
    <row r="797" customFormat="false" ht="12.75" hidden="false" customHeight="false" outlineLevel="0" collapsed="false">
      <c r="A797" s="1"/>
    </row>
    <row r="798" customFormat="false" ht="12.75" hidden="false" customHeight="false" outlineLevel="0" collapsed="false">
      <c r="A798" s="1"/>
    </row>
    <row r="799" customFormat="false" ht="12.75" hidden="false" customHeight="false" outlineLevel="0" collapsed="false">
      <c r="A799" s="1"/>
    </row>
    <row r="800" customFormat="false" ht="12.75" hidden="false" customHeight="false" outlineLevel="0" collapsed="false">
      <c r="A800" s="1"/>
    </row>
    <row r="801" customFormat="false" ht="12.75" hidden="false" customHeight="false" outlineLevel="0" collapsed="false">
      <c r="A801" s="1"/>
    </row>
    <row r="802" customFormat="false" ht="12.75" hidden="false" customHeight="false" outlineLevel="0" collapsed="false">
      <c r="A802" s="1"/>
    </row>
    <row r="803" customFormat="false" ht="12.75" hidden="false" customHeight="false" outlineLevel="0" collapsed="false">
      <c r="A803" s="1"/>
    </row>
    <row r="804" customFormat="false" ht="12.75" hidden="false" customHeight="false" outlineLevel="0" collapsed="false">
      <c r="A804" s="1"/>
    </row>
    <row r="805" customFormat="false" ht="12.75" hidden="false" customHeight="false" outlineLevel="0" collapsed="false">
      <c r="A805" s="1"/>
    </row>
    <row r="806" customFormat="false" ht="12.75" hidden="false" customHeight="false" outlineLevel="0" collapsed="false">
      <c r="A806" s="1"/>
    </row>
    <row r="807" customFormat="false" ht="12.75" hidden="false" customHeight="false" outlineLevel="0" collapsed="false">
      <c r="A807" s="1"/>
    </row>
    <row r="808" customFormat="false" ht="12.75" hidden="false" customHeight="false" outlineLevel="0" collapsed="false">
      <c r="A808" s="1"/>
    </row>
    <row r="809" customFormat="false" ht="12.75" hidden="false" customHeight="false" outlineLevel="0" collapsed="false">
      <c r="A809" s="1"/>
    </row>
    <row r="810" customFormat="false" ht="12.75" hidden="false" customHeight="false" outlineLevel="0" collapsed="false">
      <c r="A810" s="1"/>
    </row>
    <row r="811" customFormat="false" ht="12.75" hidden="false" customHeight="false" outlineLevel="0" collapsed="false">
      <c r="A811" s="1"/>
    </row>
    <row r="812" customFormat="false" ht="12.75" hidden="false" customHeight="false" outlineLevel="0" collapsed="false">
      <c r="A812" s="1"/>
    </row>
    <row r="813" customFormat="false" ht="12.75" hidden="false" customHeight="false" outlineLevel="0" collapsed="false">
      <c r="A813" s="1"/>
    </row>
    <row r="814" customFormat="false" ht="12.75" hidden="false" customHeight="false" outlineLevel="0" collapsed="false">
      <c r="A814" s="1"/>
    </row>
    <row r="815" customFormat="false" ht="12.75" hidden="false" customHeight="false" outlineLevel="0" collapsed="false">
      <c r="A815" s="1"/>
    </row>
    <row r="816" customFormat="false" ht="12.75" hidden="false" customHeight="false" outlineLevel="0" collapsed="false">
      <c r="A816" s="1"/>
    </row>
    <row r="817" customFormat="false" ht="12.75" hidden="false" customHeight="false" outlineLevel="0" collapsed="false">
      <c r="A817" s="1"/>
    </row>
    <row r="818" customFormat="false" ht="12.75" hidden="false" customHeight="false" outlineLevel="0" collapsed="false">
      <c r="A818" s="1"/>
    </row>
    <row r="819" customFormat="false" ht="12.75" hidden="false" customHeight="false" outlineLevel="0" collapsed="false">
      <c r="A819" s="1"/>
    </row>
    <row r="820" customFormat="false" ht="12.75" hidden="false" customHeight="false" outlineLevel="0" collapsed="false">
      <c r="A820" s="1"/>
    </row>
    <row r="821" customFormat="false" ht="12.75" hidden="false" customHeight="false" outlineLevel="0" collapsed="false">
      <c r="A821" s="1"/>
    </row>
    <row r="822" customFormat="false" ht="12.75" hidden="false" customHeight="false" outlineLevel="0" collapsed="false">
      <c r="A822" s="1"/>
    </row>
    <row r="823" customFormat="false" ht="12.75" hidden="false" customHeight="false" outlineLevel="0" collapsed="false">
      <c r="A823" s="1"/>
    </row>
    <row r="824" customFormat="false" ht="12.75" hidden="false" customHeight="false" outlineLevel="0" collapsed="false">
      <c r="A824" s="1"/>
    </row>
    <row r="825" customFormat="false" ht="12.75" hidden="false" customHeight="false" outlineLevel="0" collapsed="false">
      <c r="A825" s="1"/>
    </row>
    <row r="826" customFormat="false" ht="12.75" hidden="false" customHeight="false" outlineLevel="0" collapsed="false">
      <c r="A826" s="1"/>
    </row>
    <row r="827" customFormat="false" ht="12.75" hidden="false" customHeight="false" outlineLevel="0" collapsed="false">
      <c r="A827" s="1"/>
    </row>
    <row r="828" customFormat="false" ht="12.75" hidden="false" customHeight="false" outlineLevel="0" collapsed="false">
      <c r="A828" s="1"/>
    </row>
    <row r="829" customFormat="false" ht="12.75" hidden="false" customHeight="false" outlineLevel="0" collapsed="false">
      <c r="A829" s="1"/>
    </row>
    <row r="830" customFormat="false" ht="12.75" hidden="false" customHeight="false" outlineLevel="0" collapsed="false">
      <c r="A830" s="1"/>
    </row>
    <row r="831" customFormat="false" ht="12.75" hidden="false" customHeight="false" outlineLevel="0" collapsed="false">
      <c r="A831" s="1"/>
    </row>
    <row r="832" customFormat="false" ht="12.75" hidden="false" customHeight="false" outlineLevel="0" collapsed="false">
      <c r="A832" s="1"/>
    </row>
    <row r="833" customFormat="false" ht="12.75" hidden="false" customHeight="false" outlineLevel="0" collapsed="false">
      <c r="A833" s="1"/>
    </row>
    <row r="834" customFormat="false" ht="12.75" hidden="false" customHeight="false" outlineLevel="0" collapsed="false">
      <c r="A834" s="1"/>
    </row>
    <row r="835" customFormat="false" ht="12.75" hidden="false" customHeight="false" outlineLevel="0" collapsed="false">
      <c r="A835" s="1"/>
    </row>
    <row r="836" customFormat="false" ht="12.75" hidden="false" customHeight="false" outlineLevel="0" collapsed="false">
      <c r="A836" s="1"/>
    </row>
    <row r="837" customFormat="false" ht="12.75" hidden="false" customHeight="false" outlineLevel="0" collapsed="false">
      <c r="A837" s="1"/>
    </row>
    <row r="838" customFormat="false" ht="12.75" hidden="false" customHeight="false" outlineLevel="0" collapsed="false">
      <c r="A838" s="1"/>
    </row>
    <row r="839" customFormat="false" ht="12.75" hidden="false" customHeight="false" outlineLevel="0" collapsed="false">
      <c r="A839" s="1"/>
    </row>
    <row r="840" customFormat="false" ht="12.75" hidden="false" customHeight="false" outlineLevel="0" collapsed="false">
      <c r="A840" s="1"/>
    </row>
    <row r="841" customFormat="false" ht="12.75" hidden="false" customHeight="false" outlineLevel="0" collapsed="false">
      <c r="A841" s="1"/>
    </row>
    <row r="842" customFormat="false" ht="12.75" hidden="false" customHeight="false" outlineLevel="0" collapsed="false">
      <c r="A842" s="1"/>
    </row>
    <row r="843" customFormat="false" ht="12.75" hidden="false" customHeight="false" outlineLevel="0" collapsed="false">
      <c r="A843" s="1"/>
    </row>
    <row r="844" customFormat="false" ht="12.75" hidden="false" customHeight="false" outlineLevel="0" collapsed="false">
      <c r="A844" s="1"/>
    </row>
    <row r="845" customFormat="false" ht="12.75" hidden="false" customHeight="false" outlineLevel="0" collapsed="false">
      <c r="A845" s="1"/>
    </row>
    <row r="846" customFormat="false" ht="12.75" hidden="false" customHeight="false" outlineLevel="0" collapsed="false">
      <c r="A846" s="1"/>
    </row>
    <row r="847" customFormat="false" ht="12.75" hidden="false" customHeight="false" outlineLevel="0" collapsed="false">
      <c r="A847" s="1"/>
    </row>
    <row r="848" customFormat="false" ht="12.75" hidden="false" customHeight="false" outlineLevel="0" collapsed="false">
      <c r="A848" s="1"/>
    </row>
    <row r="849" customFormat="false" ht="12.75" hidden="false" customHeight="false" outlineLevel="0" collapsed="false">
      <c r="A849" s="1"/>
    </row>
    <row r="850" customFormat="false" ht="12.75" hidden="false" customHeight="false" outlineLevel="0" collapsed="false">
      <c r="A850" s="1"/>
    </row>
    <row r="851" customFormat="false" ht="12.75" hidden="false" customHeight="false" outlineLevel="0" collapsed="false">
      <c r="A851" s="1"/>
    </row>
    <row r="852" customFormat="false" ht="12.75" hidden="false" customHeight="false" outlineLevel="0" collapsed="false">
      <c r="A852" s="1"/>
    </row>
    <row r="853" customFormat="false" ht="12.75" hidden="false" customHeight="false" outlineLevel="0" collapsed="false">
      <c r="A853" s="1"/>
    </row>
    <row r="854" customFormat="false" ht="12.75" hidden="false" customHeight="false" outlineLevel="0" collapsed="false">
      <c r="A854" s="1"/>
    </row>
    <row r="855" customFormat="false" ht="12.75" hidden="false" customHeight="false" outlineLevel="0" collapsed="false">
      <c r="A855" s="1"/>
    </row>
    <row r="856" customFormat="false" ht="12.75" hidden="false" customHeight="false" outlineLevel="0" collapsed="false">
      <c r="A856" s="1"/>
    </row>
    <row r="857" customFormat="false" ht="12.75" hidden="false" customHeight="false" outlineLevel="0" collapsed="false">
      <c r="A857" s="1"/>
    </row>
    <row r="858" customFormat="false" ht="12.75" hidden="false" customHeight="false" outlineLevel="0" collapsed="false">
      <c r="A858" s="1"/>
    </row>
    <row r="859" customFormat="false" ht="12.75" hidden="false" customHeight="false" outlineLevel="0" collapsed="false">
      <c r="A859" s="1"/>
    </row>
    <row r="860" customFormat="false" ht="12.75" hidden="false" customHeight="false" outlineLevel="0" collapsed="false">
      <c r="A860" s="1"/>
    </row>
    <row r="861" customFormat="false" ht="12.75" hidden="false" customHeight="false" outlineLevel="0" collapsed="false">
      <c r="A861" s="1"/>
    </row>
    <row r="862" customFormat="false" ht="12.75" hidden="false" customHeight="false" outlineLevel="0" collapsed="false">
      <c r="A862" s="1"/>
    </row>
    <row r="863" customFormat="false" ht="12.75" hidden="false" customHeight="false" outlineLevel="0" collapsed="false">
      <c r="A863" s="1"/>
    </row>
    <row r="864" customFormat="false" ht="12.75" hidden="false" customHeight="false" outlineLevel="0" collapsed="false">
      <c r="A864" s="1"/>
    </row>
    <row r="865" customFormat="false" ht="12.75" hidden="false" customHeight="false" outlineLevel="0" collapsed="false">
      <c r="A865" s="1"/>
    </row>
    <row r="866" customFormat="false" ht="12.75" hidden="false" customHeight="false" outlineLevel="0" collapsed="false">
      <c r="A866" s="1"/>
    </row>
    <row r="867" customFormat="false" ht="12.75" hidden="false" customHeight="false" outlineLevel="0" collapsed="false">
      <c r="A867" s="1"/>
    </row>
    <row r="868" customFormat="false" ht="12.75" hidden="false" customHeight="false" outlineLevel="0" collapsed="false">
      <c r="A868" s="1"/>
    </row>
    <row r="869" customFormat="false" ht="12.75" hidden="false" customHeight="false" outlineLevel="0" collapsed="false">
      <c r="A869" s="1"/>
    </row>
    <row r="870" customFormat="false" ht="12.75" hidden="false" customHeight="false" outlineLevel="0" collapsed="false">
      <c r="A870" s="1"/>
    </row>
    <row r="871" customFormat="false" ht="12.75" hidden="false" customHeight="false" outlineLevel="0" collapsed="false">
      <c r="A871" s="1"/>
    </row>
    <row r="872" customFormat="false" ht="12.75" hidden="false" customHeight="false" outlineLevel="0" collapsed="false">
      <c r="A872" s="1"/>
    </row>
    <row r="873" customFormat="false" ht="12.75" hidden="false" customHeight="false" outlineLevel="0" collapsed="false">
      <c r="A873" s="1"/>
    </row>
    <row r="874" customFormat="false" ht="12.75" hidden="false" customHeight="false" outlineLevel="0" collapsed="false">
      <c r="A874" s="1"/>
    </row>
    <row r="875" customFormat="false" ht="12.75" hidden="false" customHeight="false" outlineLevel="0" collapsed="false">
      <c r="A875" s="1"/>
    </row>
    <row r="876" customFormat="false" ht="12.75" hidden="false" customHeight="false" outlineLevel="0" collapsed="false">
      <c r="A876" s="1"/>
    </row>
    <row r="877" customFormat="false" ht="12.75" hidden="false" customHeight="false" outlineLevel="0" collapsed="false">
      <c r="A877" s="1"/>
    </row>
    <row r="878" customFormat="false" ht="12.75" hidden="false" customHeight="false" outlineLevel="0" collapsed="false">
      <c r="A878" s="1"/>
    </row>
    <row r="879" customFormat="false" ht="12.75" hidden="false" customHeight="false" outlineLevel="0" collapsed="false">
      <c r="A879" s="1"/>
    </row>
    <row r="880" customFormat="false" ht="12.75" hidden="false" customHeight="false" outlineLevel="0" collapsed="false">
      <c r="A880" s="1"/>
    </row>
    <row r="881" customFormat="false" ht="12.75" hidden="false" customHeight="false" outlineLevel="0" collapsed="false">
      <c r="A881" s="1"/>
    </row>
    <row r="882" customFormat="false" ht="12.75" hidden="false" customHeight="false" outlineLevel="0" collapsed="false">
      <c r="A882" s="1"/>
    </row>
    <row r="883" customFormat="false" ht="12.75" hidden="false" customHeight="false" outlineLevel="0" collapsed="false">
      <c r="A883" s="1"/>
    </row>
    <row r="884" customFormat="false" ht="12.75" hidden="false" customHeight="false" outlineLevel="0" collapsed="false">
      <c r="A884" s="1"/>
    </row>
    <row r="885" customFormat="false" ht="12.75" hidden="false" customHeight="false" outlineLevel="0" collapsed="false">
      <c r="A885" s="1"/>
    </row>
    <row r="886" customFormat="false" ht="12.75" hidden="false" customHeight="false" outlineLevel="0" collapsed="false">
      <c r="A886" s="1"/>
    </row>
    <row r="887" customFormat="false" ht="12.75" hidden="false" customHeight="false" outlineLevel="0" collapsed="false">
      <c r="A887" s="1"/>
    </row>
    <row r="888" customFormat="false" ht="12.75" hidden="false" customHeight="false" outlineLevel="0" collapsed="false">
      <c r="A888" s="1"/>
    </row>
    <row r="889" customFormat="false" ht="12.75" hidden="false" customHeight="false" outlineLevel="0" collapsed="false">
      <c r="A889" s="1"/>
    </row>
    <row r="890" customFormat="false" ht="12.75" hidden="false" customHeight="false" outlineLevel="0" collapsed="false">
      <c r="A890" s="1"/>
    </row>
    <row r="891" customFormat="false" ht="12.75" hidden="false" customHeight="false" outlineLevel="0" collapsed="false">
      <c r="A891" s="1"/>
    </row>
    <row r="892" customFormat="false" ht="12.75" hidden="false" customHeight="false" outlineLevel="0" collapsed="false">
      <c r="A892" s="1"/>
    </row>
    <row r="893" customFormat="false" ht="12.75" hidden="false" customHeight="false" outlineLevel="0" collapsed="false">
      <c r="A893" s="1"/>
    </row>
    <row r="894" customFormat="false" ht="12.75" hidden="false" customHeight="false" outlineLevel="0" collapsed="false">
      <c r="A894" s="1"/>
    </row>
    <row r="895" customFormat="false" ht="12.75" hidden="false" customHeight="false" outlineLevel="0" collapsed="false">
      <c r="A895" s="1"/>
    </row>
    <row r="896" customFormat="false" ht="12.75" hidden="false" customHeight="false" outlineLevel="0" collapsed="false">
      <c r="A896" s="1"/>
    </row>
    <row r="897" customFormat="false" ht="12.75" hidden="false" customHeight="false" outlineLevel="0" collapsed="false">
      <c r="A897" s="1"/>
    </row>
    <row r="898" customFormat="false" ht="12.75" hidden="false" customHeight="false" outlineLevel="0" collapsed="false">
      <c r="A898" s="1"/>
    </row>
    <row r="899" customFormat="false" ht="12.75" hidden="false" customHeight="false" outlineLevel="0" collapsed="false">
      <c r="A899" s="1"/>
    </row>
    <row r="900" customFormat="false" ht="12.75" hidden="false" customHeight="false" outlineLevel="0" collapsed="false">
      <c r="A900" s="1"/>
    </row>
    <row r="901" customFormat="false" ht="12.75" hidden="false" customHeight="false" outlineLevel="0" collapsed="false">
      <c r="A901" s="1"/>
    </row>
    <row r="902" customFormat="false" ht="12.75" hidden="false" customHeight="false" outlineLevel="0" collapsed="false">
      <c r="A902" s="1"/>
    </row>
    <row r="903" customFormat="false" ht="12.75" hidden="false" customHeight="false" outlineLevel="0" collapsed="false">
      <c r="A903" s="1"/>
    </row>
    <row r="904" customFormat="false" ht="12.75" hidden="false" customHeight="false" outlineLevel="0" collapsed="false">
      <c r="A904" s="1"/>
    </row>
    <row r="905" customFormat="false" ht="12.75" hidden="false" customHeight="false" outlineLevel="0" collapsed="false">
      <c r="A905" s="1"/>
    </row>
    <row r="906" customFormat="false" ht="12.75" hidden="false" customHeight="false" outlineLevel="0" collapsed="false">
      <c r="A906" s="1"/>
    </row>
    <row r="907" customFormat="false" ht="12.75" hidden="false" customHeight="false" outlineLevel="0" collapsed="false">
      <c r="A907" s="1"/>
    </row>
    <row r="908" customFormat="false" ht="12.75" hidden="false" customHeight="false" outlineLevel="0" collapsed="false">
      <c r="A908" s="1"/>
    </row>
    <row r="909" customFormat="false" ht="12.75" hidden="false" customHeight="false" outlineLevel="0" collapsed="false">
      <c r="A909" s="1"/>
    </row>
    <row r="910" customFormat="false" ht="12.75" hidden="false" customHeight="false" outlineLevel="0" collapsed="false">
      <c r="A910" s="1"/>
    </row>
    <row r="911" customFormat="false" ht="12.75" hidden="false" customHeight="false" outlineLevel="0" collapsed="false">
      <c r="A911" s="1"/>
    </row>
    <row r="912" customFormat="false" ht="12.75" hidden="false" customHeight="false" outlineLevel="0" collapsed="false">
      <c r="A912" s="1"/>
    </row>
    <row r="913" customFormat="false" ht="12.75" hidden="false" customHeight="false" outlineLevel="0" collapsed="false">
      <c r="A913" s="1"/>
    </row>
    <row r="914" customFormat="false" ht="12.75" hidden="false" customHeight="false" outlineLevel="0" collapsed="false">
      <c r="A914" s="1"/>
    </row>
    <row r="915" customFormat="false" ht="12.75" hidden="false" customHeight="false" outlineLevel="0" collapsed="false">
      <c r="A915" s="1"/>
    </row>
    <row r="916" customFormat="false" ht="12.75" hidden="false" customHeight="false" outlineLevel="0" collapsed="false">
      <c r="A916" s="1"/>
    </row>
    <row r="917" customFormat="false" ht="12.75" hidden="false" customHeight="false" outlineLevel="0" collapsed="false">
      <c r="A917" s="1"/>
    </row>
    <row r="918" customFormat="false" ht="12.75" hidden="false" customHeight="false" outlineLevel="0" collapsed="false">
      <c r="A918" s="1"/>
    </row>
    <row r="919" customFormat="false" ht="12.75" hidden="false" customHeight="false" outlineLevel="0" collapsed="false">
      <c r="A919" s="1"/>
    </row>
    <row r="920" customFormat="false" ht="12.75" hidden="false" customHeight="false" outlineLevel="0" collapsed="false">
      <c r="A920" s="1"/>
    </row>
    <row r="921" customFormat="false" ht="12.75" hidden="false" customHeight="false" outlineLevel="0" collapsed="false">
      <c r="A921" s="1"/>
    </row>
    <row r="922" customFormat="false" ht="12.75" hidden="false" customHeight="false" outlineLevel="0" collapsed="false">
      <c r="A922" s="1"/>
    </row>
    <row r="923" customFormat="false" ht="12.75" hidden="false" customHeight="false" outlineLevel="0" collapsed="false">
      <c r="A923" s="1"/>
    </row>
    <row r="924" customFormat="false" ht="12.75" hidden="false" customHeight="false" outlineLevel="0" collapsed="false">
      <c r="A924" s="1"/>
    </row>
    <row r="925" customFormat="false" ht="12.75" hidden="false" customHeight="false" outlineLevel="0" collapsed="false">
      <c r="A925" s="1"/>
    </row>
    <row r="926" customFormat="false" ht="12.75" hidden="false" customHeight="false" outlineLevel="0" collapsed="false">
      <c r="A926" s="1"/>
    </row>
    <row r="927" customFormat="false" ht="12.75" hidden="false" customHeight="false" outlineLevel="0" collapsed="false">
      <c r="A927" s="1"/>
    </row>
    <row r="928" customFormat="false" ht="12.75" hidden="false" customHeight="false" outlineLevel="0" collapsed="false">
      <c r="A928" s="1"/>
    </row>
    <row r="929" customFormat="false" ht="12.75" hidden="false" customHeight="false" outlineLevel="0" collapsed="false">
      <c r="A929" s="1"/>
    </row>
    <row r="930" customFormat="false" ht="12.75" hidden="false" customHeight="false" outlineLevel="0" collapsed="false">
      <c r="A930" s="1"/>
    </row>
    <row r="931" customFormat="false" ht="12.75" hidden="false" customHeight="false" outlineLevel="0" collapsed="false">
      <c r="A931" s="1"/>
    </row>
    <row r="932" customFormat="false" ht="12.75" hidden="false" customHeight="false" outlineLevel="0" collapsed="false">
      <c r="A932" s="1"/>
    </row>
    <row r="933" customFormat="false" ht="12.75" hidden="false" customHeight="false" outlineLevel="0" collapsed="false">
      <c r="A933" s="1"/>
    </row>
    <row r="934" customFormat="false" ht="12.75" hidden="false" customHeight="false" outlineLevel="0" collapsed="false">
      <c r="A934" s="1"/>
    </row>
    <row r="935" customFormat="false" ht="12.75" hidden="false" customHeight="false" outlineLevel="0" collapsed="false">
      <c r="A935" s="1"/>
    </row>
    <row r="936" customFormat="false" ht="12.75" hidden="false" customHeight="false" outlineLevel="0" collapsed="false">
      <c r="A936" s="1"/>
    </row>
    <row r="937" customFormat="false" ht="12.75" hidden="false" customHeight="false" outlineLevel="0" collapsed="false">
      <c r="A937" s="1"/>
    </row>
    <row r="938" customFormat="false" ht="12.75" hidden="false" customHeight="false" outlineLevel="0" collapsed="false">
      <c r="A938" s="1"/>
    </row>
    <row r="939" customFormat="false" ht="12.75" hidden="false" customHeight="false" outlineLevel="0" collapsed="false">
      <c r="A939" s="1"/>
    </row>
    <row r="940" customFormat="false" ht="12.75" hidden="false" customHeight="false" outlineLevel="0" collapsed="false">
      <c r="A940" s="1"/>
    </row>
    <row r="941" customFormat="false" ht="12.75" hidden="false" customHeight="false" outlineLevel="0" collapsed="false">
      <c r="A941" s="1"/>
    </row>
    <row r="942" customFormat="false" ht="12.75" hidden="false" customHeight="false" outlineLevel="0" collapsed="false">
      <c r="A942" s="1"/>
    </row>
    <row r="943" customFormat="false" ht="12.75" hidden="false" customHeight="false" outlineLevel="0" collapsed="false">
      <c r="A943" s="1"/>
    </row>
    <row r="944" customFormat="false" ht="12.75" hidden="false" customHeight="false" outlineLevel="0" collapsed="false">
      <c r="A944" s="1"/>
    </row>
    <row r="945" customFormat="false" ht="12.75" hidden="false" customHeight="false" outlineLevel="0" collapsed="false">
      <c r="A945" s="1"/>
    </row>
    <row r="946" customFormat="false" ht="12.75" hidden="false" customHeight="false" outlineLevel="0" collapsed="false">
      <c r="A946" s="1"/>
    </row>
    <row r="947" customFormat="false" ht="12.75" hidden="false" customHeight="false" outlineLevel="0" collapsed="false">
      <c r="A947" s="1"/>
    </row>
    <row r="948" customFormat="false" ht="12.75" hidden="false" customHeight="false" outlineLevel="0" collapsed="false">
      <c r="A948" s="1"/>
    </row>
    <row r="949" customFormat="false" ht="12.75" hidden="false" customHeight="false" outlineLevel="0" collapsed="false">
      <c r="A949" s="1"/>
    </row>
    <row r="950" customFormat="false" ht="12.75" hidden="false" customHeight="false" outlineLevel="0" collapsed="false">
      <c r="A950" s="1"/>
    </row>
    <row r="951" customFormat="false" ht="12.75" hidden="false" customHeight="false" outlineLevel="0" collapsed="false">
      <c r="A951" s="1"/>
    </row>
    <row r="952" customFormat="false" ht="12.75" hidden="false" customHeight="false" outlineLevel="0" collapsed="false">
      <c r="A952" s="1"/>
    </row>
    <row r="953" customFormat="false" ht="12.75" hidden="false" customHeight="false" outlineLevel="0" collapsed="false">
      <c r="A953" s="1"/>
    </row>
    <row r="954" customFormat="false" ht="12.75" hidden="false" customHeight="false" outlineLevel="0" collapsed="false">
      <c r="A954" s="1"/>
    </row>
    <row r="955" customFormat="false" ht="12.75" hidden="false" customHeight="false" outlineLevel="0" collapsed="false">
      <c r="A955" s="1"/>
    </row>
    <row r="956" customFormat="false" ht="12.75" hidden="false" customHeight="false" outlineLevel="0" collapsed="false">
      <c r="A956" s="1"/>
    </row>
    <row r="957" customFormat="false" ht="12.75" hidden="false" customHeight="false" outlineLevel="0" collapsed="false">
      <c r="A957" s="1"/>
    </row>
    <row r="958" customFormat="false" ht="12.75" hidden="false" customHeight="false" outlineLevel="0" collapsed="false">
      <c r="A958" s="1"/>
    </row>
    <row r="959" customFormat="false" ht="12.75" hidden="false" customHeight="false" outlineLevel="0" collapsed="false">
      <c r="A959" s="1"/>
    </row>
    <row r="960" customFormat="false" ht="12.75" hidden="false" customHeight="false" outlineLevel="0" collapsed="false">
      <c r="A960" s="1"/>
    </row>
    <row r="961" customFormat="false" ht="12.75" hidden="false" customHeight="false" outlineLevel="0" collapsed="false">
      <c r="A961" s="1"/>
    </row>
    <row r="962" customFormat="false" ht="12.75" hidden="false" customHeight="false" outlineLevel="0" collapsed="false">
      <c r="A962" s="1"/>
    </row>
    <row r="963" customFormat="false" ht="12.75" hidden="false" customHeight="false" outlineLevel="0" collapsed="false">
      <c r="A963" s="1"/>
    </row>
    <row r="964" customFormat="false" ht="12.75" hidden="false" customHeight="false" outlineLevel="0" collapsed="false">
      <c r="A964" s="1"/>
    </row>
    <row r="965" customFormat="false" ht="12.75" hidden="false" customHeight="false" outlineLevel="0" collapsed="false">
      <c r="A965" s="1"/>
    </row>
    <row r="966" customFormat="false" ht="12.75" hidden="false" customHeight="false" outlineLevel="0" collapsed="false">
      <c r="A966" s="1"/>
    </row>
    <row r="967" customFormat="false" ht="12.75" hidden="false" customHeight="false" outlineLevel="0" collapsed="false">
      <c r="A967" s="1"/>
    </row>
    <row r="968" customFormat="false" ht="12.75" hidden="false" customHeight="false" outlineLevel="0" collapsed="false">
      <c r="A968" s="1"/>
    </row>
    <row r="969" customFormat="false" ht="12.75" hidden="false" customHeight="false" outlineLevel="0" collapsed="false">
      <c r="A969" s="1"/>
    </row>
    <row r="970" customFormat="false" ht="12.75" hidden="false" customHeight="false" outlineLevel="0" collapsed="false">
      <c r="A970" s="1"/>
    </row>
    <row r="971" customFormat="false" ht="12.75" hidden="false" customHeight="false" outlineLevel="0" collapsed="false">
      <c r="A971" s="1"/>
    </row>
    <row r="972" customFormat="false" ht="12.75" hidden="false" customHeight="false" outlineLevel="0" collapsed="false">
      <c r="A972" s="1"/>
    </row>
    <row r="973" customFormat="false" ht="12.75" hidden="false" customHeight="false" outlineLevel="0" collapsed="false">
      <c r="A973" s="1"/>
    </row>
    <row r="974" customFormat="false" ht="12.75" hidden="false" customHeight="false" outlineLevel="0" collapsed="false">
      <c r="A974" s="1"/>
    </row>
    <row r="975" customFormat="false" ht="12.75" hidden="false" customHeight="false" outlineLevel="0" collapsed="false">
      <c r="A975" s="1"/>
    </row>
    <row r="976" customFormat="false" ht="12.75" hidden="false" customHeight="false" outlineLevel="0" collapsed="false">
      <c r="A976" s="1"/>
    </row>
    <row r="977" customFormat="false" ht="12.75" hidden="false" customHeight="false" outlineLevel="0" collapsed="false">
      <c r="A977" s="1"/>
    </row>
    <row r="978" customFormat="false" ht="12.75" hidden="false" customHeight="false" outlineLevel="0" collapsed="false">
      <c r="A978" s="1"/>
    </row>
    <row r="979" customFormat="false" ht="12.75" hidden="false" customHeight="false" outlineLevel="0" collapsed="false">
      <c r="A979" s="1"/>
    </row>
    <row r="980" customFormat="false" ht="12.75" hidden="false" customHeight="false" outlineLevel="0" collapsed="false">
      <c r="A980" s="1"/>
    </row>
    <row r="981" customFormat="false" ht="12.75" hidden="false" customHeight="false" outlineLevel="0" collapsed="false">
      <c r="A981" s="1"/>
    </row>
    <row r="982" customFormat="false" ht="12.75" hidden="false" customHeight="false" outlineLevel="0" collapsed="false">
      <c r="A982" s="1"/>
    </row>
    <row r="983" customFormat="false" ht="12.75" hidden="false" customHeight="false" outlineLevel="0" collapsed="false">
      <c r="A983" s="1"/>
    </row>
    <row r="984" customFormat="false" ht="12.75" hidden="false" customHeight="false" outlineLevel="0" collapsed="false">
      <c r="A984" s="1"/>
    </row>
    <row r="985" customFormat="false" ht="12.75" hidden="false" customHeight="false" outlineLevel="0" collapsed="false">
      <c r="A985" s="1"/>
    </row>
    <row r="986" customFormat="false" ht="12.75" hidden="false" customHeight="false" outlineLevel="0" collapsed="false">
      <c r="A986" s="1"/>
    </row>
    <row r="987" customFormat="false" ht="12.75" hidden="false" customHeight="false" outlineLevel="0" collapsed="false">
      <c r="A987" s="1"/>
    </row>
    <row r="988" customFormat="false" ht="12.75" hidden="false" customHeight="false" outlineLevel="0" collapsed="false">
      <c r="A988" s="1"/>
    </row>
    <row r="989" customFormat="false" ht="12.75" hidden="false" customHeight="false" outlineLevel="0" collapsed="false">
      <c r="A989" s="1"/>
    </row>
    <row r="990" customFormat="false" ht="12.75" hidden="false" customHeight="false" outlineLevel="0" collapsed="false">
      <c r="A990" s="1"/>
    </row>
    <row r="991" customFormat="false" ht="12.75" hidden="false" customHeight="false" outlineLevel="0" collapsed="false">
      <c r="A991" s="1"/>
    </row>
    <row r="992" customFormat="false" ht="12.75" hidden="false" customHeight="false" outlineLevel="0" collapsed="false">
      <c r="A992" s="1"/>
    </row>
    <row r="993" customFormat="false" ht="12.75" hidden="false" customHeight="false" outlineLevel="0" collapsed="false">
      <c r="A993" s="1"/>
    </row>
    <row r="994" customFormat="false" ht="12.75" hidden="false" customHeight="false" outlineLevel="0" collapsed="false">
      <c r="A994" s="1"/>
    </row>
    <row r="995" customFormat="false" ht="12.75" hidden="false" customHeight="false" outlineLevel="0" collapsed="false">
      <c r="A995" s="1"/>
    </row>
    <row r="996" customFormat="false" ht="12.75" hidden="false" customHeight="false" outlineLevel="0" collapsed="false">
      <c r="A996" s="1"/>
    </row>
    <row r="997" customFormat="false" ht="12.75" hidden="false" customHeight="false" outlineLevel="0" collapsed="false">
      <c r="A997" s="1"/>
    </row>
    <row r="998" customFormat="false" ht="12.75" hidden="false" customHeight="false" outlineLevel="0" collapsed="false">
      <c r="A998" s="1"/>
    </row>
    <row r="999" customFormat="false" ht="12.75" hidden="false" customHeight="false" outlineLevel="0" collapsed="false">
      <c r="A999" s="1"/>
    </row>
    <row r="1000" customFormat="false" ht="12.75" hidden="false" customHeight="false" outlineLevel="0" collapsed="false">
      <c r="A1000" s="1"/>
    </row>
    <row r="1001" customFormat="false" ht="12.75" hidden="false" customHeight="false" outlineLevel="0" collapsed="false">
      <c r="A1001" s="1"/>
    </row>
    <row r="1002" customFormat="false" ht="12.75" hidden="false" customHeight="false" outlineLevel="0" collapsed="false">
      <c r="A1002" s="1"/>
    </row>
    <row r="1003" customFormat="false" ht="12.75" hidden="false" customHeight="false" outlineLevel="0" collapsed="false">
      <c r="A1003" s="1"/>
    </row>
    <row r="1004" customFormat="false" ht="12.75" hidden="false" customHeight="false" outlineLevel="0" collapsed="false">
      <c r="A1004" s="1"/>
    </row>
    <row r="1005" customFormat="false" ht="12.75" hidden="false" customHeight="false" outlineLevel="0" collapsed="false">
      <c r="A1005" s="1"/>
    </row>
    <row r="1006" customFormat="false" ht="12.75" hidden="false" customHeight="false" outlineLevel="0" collapsed="false">
      <c r="A1006" s="1"/>
    </row>
    <row r="1007" customFormat="false" ht="12.75" hidden="false" customHeight="false" outlineLevel="0" collapsed="false">
      <c r="A1007" s="1"/>
    </row>
    <row r="1008" customFormat="false" ht="12.75" hidden="false" customHeight="false" outlineLevel="0" collapsed="false">
      <c r="A1008" s="1"/>
    </row>
    <row r="1009" customFormat="false" ht="12.75" hidden="false" customHeight="false" outlineLevel="0" collapsed="false">
      <c r="A1009" s="1"/>
    </row>
    <row r="1010" customFormat="false" ht="12.75" hidden="false" customHeight="false" outlineLevel="0" collapsed="false">
      <c r="A1010" s="1"/>
    </row>
    <row r="1011" customFormat="false" ht="12.75" hidden="false" customHeight="false" outlineLevel="0" collapsed="false">
      <c r="A1011" s="1"/>
    </row>
    <row r="1012" customFormat="false" ht="12.75" hidden="false" customHeight="false" outlineLevel="0" collapsed="false">
      <c r="A1012" s="1"/>
    </row>
    <row r="1013" customFormat="false" ht="12.75" hidden="false" customHeight="false" outlineLevel="0" collapsed="false">
      <c r="A1013" s="1"/>
    </row>
    <row r="1014" customFormat="false" ht="12.75" hidden="false" customHeight="false" outlineLevel="0" collapsed="false">
      <c r="A1014" s="1"/>
    </row>
    <row r="1015" customFormat="false" ht="12.75" hidden="false" customHeight="false" outlineLevel="0" collapsed="false">
      <c r="A1015" s="1"/>
    </row>
    <row r="1016" customFormat="false" ht="12.75" hidden="false" customHeight="false" outlineLevel="0" collapsed="false">
      <c r="A1016" s="1"/>
    </row>
    <row r="1017" customFormat="false" ht="12.75" hidden="false" customHeight="false" outlineLevel="0" collapsed="false">
      <c r="A1017" s="1"/>
    </row>
    <row r="1018" customFormat="false" ht="12.75" hidden="false" customHeight="false" outlineLevel="0" collapsed="false">
      <c r="A1018" s="1"/>
    </row>
    <row r="1019" customFormat="false" ht="12.75" hidden="false" customHeight="false" outlineLevel="0" collapsed="false">
      <c r="A1019" s="1"/>
    </row>
    <row r="1020" customFormat="false" ht="12.75" hidden="false" customHeight="false" outlineLevel="0" collapsed="false">
      <c r="A1020" s="1"/>
    </row>
    <row r="1021" customFormat="false" ht="12.75" hidden="false" customHeight="false" outlineLevel="0" collapsed="false">
      <c r="A1021" s="1"/>
    </row>
    <row r="1022" customFormat="false" ht="12.75" hidden="false" customHeight="false" outlineLevel="0" collapsed="false">
      <c r="A1022" s="1"/>
    </row>
    <row r="1023" customFormat="false" ht="12.75" hidden="false" customHeight="false" outlineLevel="0" collapsed="false">
      <c r="A1023" s="1"/>
    </row>
    <row r="1024" customFormat="false" ht="12.75" hidden="false" customHeight="false" outlineLevel="0" collapsed="false">
      <c r="A1024" s="1"/>
    </row>
    <row r="1025" customFormat="false" ht="12.75" hidden="false" customHeight="false" outlineLevel="0" collapsed="false">
      <c r="A1025" s="1"/>
    </row>
    <row r="1026" customFormat="false" ht="12.75" hidden="false" customHeight="false" outlineLevel="0" collapsed="false">
      <c r="A1026" s="1"/>
    </row>
    <row r="1027" customFormat="false" ht="12.75" hidden="false" customHeight="false" outlineLevel="0" collapsed="false">
      <c r="A1027" s="1"/>
    </row>
    <row r="1028" customFormat="false" ht="12.75" hidden="false" customHeight="false" outlineLevel="0" collapsed="false">
      <c r="A1028" s="1"/>
    </row>
    <row r="1029" customFormat="false" ht="12.75" hidden="false" customHeight="false" outlineLevel="0" collapsed="false">
      <c r="A1029" s="1"/>
    </row>
    <row r="1030" customFormat="false" ht="12.75" hidden="false" customHeight="false" outlineLevel="0" collapsed="false">
      <c r="A1030" s="1"/>
    </row>
    <row r="1031" customFormat="false" ht="12.75" hidden="false" customHeight="false" outlineLevel="0" collapsed="false">
      <c r="A1031" s="1"/>
    </row>
    <row r="1032" customFormat="false" ht="12.75" hidden="false" customHeight="false" outlineLevel="0" collapsed="false">
      <c r="A1032" s="1"/>
    </row>
    <row r="1033" customFormat="false" ht="12.75" hidden="false" customHeight="false" outlineLevel="0" collapsed="false">
      <c r="A1033" s="1"/>
    </row>
    <row r="1034" customFormat="false" ht="12.75" hidden="false" customHeight="false" outlineLevel="0" collapsed="false">
      <c r="A1034" s="1"/>
    </row>
    <row r="1035" customFormat="false" ht="12.75" hidden="false" customHeight="false" outlineLevel="0" collapsed="false">
      <c r="A1035" s="1"/>
    </row>
    <row r="1036" customFormat="false" ht="12.75" hidden="false" customHeight="false" outlineLevel="0" collapsed="false">
      <c r="A1036" s="1"/>
    </row>
    <row r="1037" customFormat="false" ht="12.75" hidden="false" customHeight="false" outlineLevel="0" collapsed="false">
      <c r="A1037" s="1"/>
    </row>
    <row r="1038" customFormat="false" ht="12.75" hidden="false" customHeight="false" outlineLevel="0" collapsed="false">
      <c r="A1038" s="1"/>
    </row>
    <row r="1039" customFormat="false" ht="12.75" hidden="false" customHeight="false" outlineLevel="0" collapsed="false">
      <c r="A1039" s="1"/>
    </row>
    <row r="1040" customFormat="false" ht="12.75" hidden="false" customHeight="false" outlineLevel="0" collapsed="false">
      <c r="A1040" s="1"/>
    </row>
    <row r="1041" customFormat="false" ht="12.75" hidden="false" customHeight="false" outlineLevel="0" collapsed="false">
      <c r="A1041" s="1"/>
    </row>
    <row r="1042" customFormat="false" ht="12.75" hidden="false" customHeight="false" outlineLevel="0" collapsed="false">
      <c r="A1042" s="1"/>
    </row>
    <row r="1043" customFormat="false" ht="12.75" hidden="false" customHeight="false" outlineLevel="0" collapsed="false">
      <c r="A1043" s="1"/>
    </row>
    <row r="1044" customFormat="false" ht="12.75" hidden="false" customHeight="false" outlineLevel="0" collapsed="false">
      <c r="A1044" s="1"/>
    </row>
    <row r="1045" customFormat="false" ht="12.75" hidden="false" customHeight="false" outlineLevel="0" collapsed="false">
      <c r="A1045" s="1"/>
    </row>
    <row r="1046" customFormat="false" ht="12.75" hidden="false" customHeight="false" outlineLevel="0" collapsed="false">
      <c r="A1046" s="1"/>
    </row>
    <row r="1047" customFormat="false" ht="12.75" hidden="false" customHeight="false" outlineLevel="0" collapsed="false">
      <c r="A1047" s="1"/>
    </row>
    <row r="1048" customFormat="false" ht="12.75" hidden="false" customHeight="false" outlineLevel="0" collapsed="false">
      <c r="A1048" s="1"/>
    </row>
    <row r="1049" customFormat="false" ht="12.75" hidden="false" customHeight="false" outlineLevel="0" collapsed="false">
      <c r="A1049" s="1"/>
    </row>
    <row r="1050" customFormat="false" ht="12.75" hidden="false" customHeight="false" outlineLevel="0" collapsed="false">
      <c r="A1050" s="1"/>
    </row>
    <row r="1051" customFormat="false" ht="12.75" hidden="false" customHeight="false" outlineLevel="0" collapsed="false">
      <c r="A1051" s="1"/>
    </row>
    <row r="1052" customFormat="false" ht="12.75" hidden="false" customHeight="false" outlineLevel="0" collapsed="false">
      <c r="A1052" s="1"/>
    </row>
    <row r="1053" customFormat="false" ht="12.75" hidden="false" customHeight="false" outlineLevel="0" collapsed="false">
      <c r="A1053" s="1"/>
    </row>
    <row r="1054" customFormat="false" ht="12.75" hidden="false" customHeight="false" outlineLevel="0" collapsed="false">
      <c r="A1054" s="1"/>
    </row>
    <row r="1055" customFormat="false" ht="12.75" hidden="false" customHeight="false" outlineLevel="0" collapsed="false">
      <c r="A1055" s="1"/>
    </row>
    <row r="1056" customFormat="false" ht="12.75" hidden="false" customHeight="false" outlineLevel="0" collapsed="false">
      <c r="A1056" s="1"/>
    </row>
    <row r="1057" customFormat="false" ht="12.75" hidden="false" customHeight="false" outlineLevel="0" collapsed="false">
      <c r="A1057" s="1"/>
    </row>
    <row r="1058" customFormat="false" ht="12.75" hidden="false" customHeight="false" outlineLevel="0" collapsed="false">
      <c r="A1058" s="1"/>
    </row>
    <row r="1059" customFormat="false" ht="12.75" hidden="false" customHeight="false" outlineLevel="0" collapsed="false">
      <c r="A1059" s="1"/>
    </row>
    <row r="1060" customFormat="false" ht="12.75" hidden="false" customHeight="false" outlineLevel="0" collapsed="false">
      <c r="A1060" s="1"/>
    </row>
    <row r="1061" customFormat="false" ht="12.75" hidden="false" customHeight="false" outlineLevel="0" collapsed="false">
      <c r="A1061" s="1"/>
    </row>
    <row r="1062" customFormat="false" ht="12.75" hidden="false" customHeight="false" outlineLevel="0" collapsed="false">
      <c r="A1062" s="1"/>
    </row>
    <row r="1063" customFormat="false" ht="12.75" hidden="false" customHeight="false" outlineLevel="0" collapsed="false">
      <c r="A1063" s="1"/>
    </row>
    <row r="1064" customFormat="false" ht="12.75" hidden="false" customHeight="false" outlineLevel="0" collapsed="false">
      <c r="A1064" s="1"/>
    </row>
    <row r="1065" customFormat="false" ht="12.75" hidden="false" customHeight="false" outlineLevel="0" collapsed="false">
      <c r="A1065" s="1"/>
    </row>
    <row r="1066" customFormat="false" ht="12.75" hidden="false" customHeight="false" outlineLevel="0" collapsed="false">
      <c r="A1066" s="1"/>
    </row>
    <row r="1067" customFormat="false" ht="12.75" hidden="false" customHeight="false" outlineLevel="0" collapsed="false">
      <c r="A1067" s="1"/>
    </row>
    <row r="1068" customFormat="false" ht="12.75" hidden="false" customHeight="false" outlineLevel="0" collapsed="false">
      <c r="A1068" s="1"/>
    </row>
    <row r="1069" customFormat="false" ht="12.75" hidden="false" customHeight="false" outlineLevel="0" collapsed="false">
      <c r="A1069" s="1"/>
    </row>
    <row r="1070" customFormat="false" ht="12.75" hidden="false" customHeight="false" outlineLevel="0" collapsed="false">
      <c r="A1070" s="1"/>
    </row>
    <row r="1071" customFormat="false" ht="12.75" hidden="false" customHeight="false" outlineLevel="0" collapsed="false">
      <c r="A1071" s="1"/>
    </row>
    <row r="1072" customFormat="false" ht="12.75" hidden="false" customHeight="false" outlineLevel="0" collapsed="false">
      <c r="A1072" s="1"/>
    </row>
    <row r="1073" customFormat="false" ht="12.75" hidden="false" customHeight="false" outlineLevel="0" collapsed="false">
      <c r="A1073" s="1"/>
    </row>
    <row r="1074" customFormat="false" ht="12.75" hidden="false" customHeight="false" outlineLevel="0" collapsed="false">
      <c r="A1074" s="1"/>
    </row>
    <row r="1075" customFormat="false" ht="12.75" hidden="false" customHeight="false" outlineLevel="0" collapsed="false">
      <c r="A1075" s="1"/>
    </row>
    <row r="1076" customFormat="false" ht="12.75" hidden="false" customHeight="false" outlineLevel="0" collapsed="false">
      <c r="A1076" s="1"/>
    </row>
    <row r="1077" customFormat="false" ht="12.75" hidden="false" customHeight="false" outlineLevel="0" collapsed="false">
      <c r="A1077" s="1"/>
    </row>
    <row r="1078" customFormat="false" ht="12.75" hidden="false" customHeight="false" outlineLevel="0" collapsed="false">
      <c r="A1078" s="1"/>
    </row>
    <row r="1079" customFormat="false" ht="12.75" hidden="false" customHeight="false" outlineLevel="0" collapsed="false">
      <c r="A1079" s="1"/>
    </row>
    <row r="1080" customFormat="false" ht="12.75" hidden="false" customHeight="false" outlineLevel="0" collapsed="false">
      <c r="A1080" s="1"/>
    </row>
    <row r="1081" customFormat="false" ht="12.75" hidden="false" customHeight="false" outlineLevel="0" collapsed="false">
      <c r="A1081" s="1"/>
    </row>
    <row r="1082" customFormat="false" ht="12.75" hidden="false" customHeight="false" outlineLevel="0" collapsed="false">
      <c r="A1082" s="1"/>
    </row>
    <row r="1083" customFormat="false" ht="12.75" hidden="false" customHeight="false" outlineLevel="0" collapsed="false">
      <c r="A1083" s="1"/>
    </row>
    <row r="1084" customFormat="false" ht="12.75" hidden="false" customHeight="false" outlineLevel="0" collapsed="false">
      <c r="A1084" s="1"/>
    </row>
    <row r="1085" customFormat="false" ht="12.75" hidden="false" customHeight="false" outlineLevel="0" collapsed="false">
      <c r="A1085" s="1"/>
    </row>
    <row r="1086" customFormat="false" ht="12.75" hidden="false" customHeight="false" outlineLevel="0" collapsed="false">
      <c r="A1086" s="1"/>
    </row>
    <row r="1087" customFormat="false" ht="12.75" hidden="false" customHeight="false" outlineLevel="0" collapsed="false">
      <c r="A1087" s="1"/>
    </row>
    <row r="1088" customFormat="false" ht="12.75" hidden="false" customHeight="false" outlineLevel="0" collapsed="false">
      <c r="A1088" s="1"/>
    </row>
    <row r="1089" customFormat="false" ht="12.75" hidden="false" customHeight="false" outlineLevel="0" collapsed="false">
      <c r="A1089" s="1"/>
    </row>
    <row r="1090" customFormat="false" ht="12.75" hidden="false" customHeight="false" outlineLevel="0" collapsed="false">
      <c r="A1090" s="1"/>
    </row>
    <row r="1091" customFormat="false" ht="12.75" hidden="false" customHeight="false" outlineLevel="0" collapsed="false">
      <c r="A1091" s="1"/>
    </row>
    <row r="1092" customFormat="false" ht="12.75" hidden="false" customHeight="false" outlineLevel="0" collapsed="false">
      <c r="A1092" s="1"/>
    </row>
    <row r="1093" customFormat="false" ht="12.75" hidden="false" customHeight="false" outlineLevel="0" collapsed="false">
      <c r="A1093" s="1"/>
    </row>
    <row r="1094" customFormat="false" ht="12.75" hidden="false" customHeight="false" outlineLevel="0" collapsed="false">
      <c r="A1094" s="1"/>
    </row>
    <row r="1095" customFormat="false" ht="12.75" hidden="false" customHeight="false" outlineLevel="0" collapsed="false">
      <c r="A1095" s="1"/>
    </row>
    <row r="1096" customFormat="false" ht="12.75" hidden="false" customHeight="false" outlineLevel="0" collapsed="false">
      <c r="A1096" s="1"/>
    </row>
    <row r="1097" customFormat="false" ht="12.75" hidden="false" customHeight="false" outlineLevel="0" collapsed="false">
      <c r="A1097" s="1"/>
    </row>
    <row r="1098" customFormat="false" ht="12.75" hidden="false" customHeight="false" outlineLevel="0" collapsed="false">
      <c r="A1098" s="1"/>
    </row>
    <row r="1099" customFormat="false" ht="12.75" hidden="false" customHeight="false" outlineLevel="0" collapsed="false">
      <c r="A1099" s="1"/>
    </row>
    <row r="1100" customFormat="false" ht="12.75" hidden="false" customHeight="false" outlineLevel="0" collapsed="false">
      <c r="A1100" s="1"/>
    </row>
    <row r="1101" customFormat="false" ht="12.75" hidden="false" customHeight="false" outlineLevel="0" collapsed="false">
      <c r="A1101" s="1"/>
    </row>
    <row r="1102" customFormat="false" ht="12.75" hidden="false" customHeight="false" outlineLevel="0" collapsed="false">
      <c r="A1102" s="1"/>
    </row>
    <row r="1103" customFormat="false" ht="12.75" hidden="false" customHeight="false" outlineLevel="0" collapsed="false">
      <c r="A1103" s="1"/>
    </row>
    <row r="1104" customFormat="false" ht="12.75" hidden="false" customHeight="false" outlineLevel="0" collapsed="false">
      <c r="A1104" s="1"/>
    </row>
    <row r="1105" customFormat="false" ht="12.75" hidden="false" customHeight="false" outlineLevel="0" collapsed="false">
      <c r="A1105" s="1"/>
    </row>
    <row r="1106" customFormat="false" ht="12.75" hidden="false" customHeight="false" outlineLevel="0" collapsed="false">
      <c r="A1106" s="1"/>
    </row>
    <row r="1107" customFormat="false" ht="12.75" hidden="false" customHeight="false" outlineLevel="0" collapsed="false">
      <c r="A1107" s="1"/>
    </row>
    <row r="1108" customFormat="false" ht="12.75" hidden="false" customHeight="false" outlineLevel="0" collapsed="false">
      <c r="A1108" s="1"/>
    </row>
    <row r="1109" customFormat="false" ht="12.75" hidden="false" customHeight="false" outlineLevel="0" collapsed="false">
      <c r="A1109" s="1"/>
    </row>
    <row r="1110" customFormat="false" ht="12.75" hidden="false" customHeight="false" outlineLevel="0" collapsed="false">
      <c r="A1110" s="1"/>
    </row>
    <row r="1111" customFormat="false" ht="12.75" hidden="false" customHeight="false" outlineLevel="0" collapsed="false">
      <c r="A1111" s="1"/>
    </row>
    <row r="1112" customFormat="false" ht="12.75" hidden="false" customHeight="false" outlineLevel="0" collapsed="false">
      <c r="A1112" s="1"/>
    </row>
    <row r="1113" customFormat="false" ht="12.75" hidden="false" customHeight="false" outlineLevel="0" collapsed="false">
      <c r="A1113" s="1"/>
    </row>
    <row r="1114" customFormat="false" ht="12.75" hidden="false" customHeight="false" outlineLevel="0" collapsed="false">
      <c r="A1114" s="1"/>
    </row>
    <row r="1115" customFormat="false" ht="12.75" hidden="false" customHeight="false" outlineLevel="0" collapsed="false">
      <c r="A1115" s="1"/>
    </row>
    <row r="1116" customFormat="false" ht="12.75" hidden="false" customHeight="false" outlineLevel="0" collapsed="false">
      <c r="A1116" s="1"/>
    </row>
    <row r="1117" customFormat="false" ht="12.75" hidden="false" customHeight="false" outlineLevel="0" collapsed="false">
      <c r="A1117" s="1"/>
    </row>
    <row r="1118" customFormat="false" ht="12.75" hidden="false" customHeight="false" outlineLevel="0" collapsed="false">
      <c r="A1118" s="1"/>
    </row>
    <row r="1119" customFormat="false" ht="12.75" hidden="false" customHeight="false" outlineLevel="0" collapsed="false">
      <c r="A1119" s="1"/>
    </row>
    <row r="1120" customFormat="false" ht="12.75" hidden="false" customHeight="false" outlineLevel="0" collapsed="false">
      <c r="A1120" s="1"/>
    </row>
    <row r="1121" customFormat="false" ht="12.75" hidden="false" customHeight="false" outlineLevel="0" collapsed="false">
      <c r="A1121" s="1"/>
    </row>
    <row r="1122" customFormat="false" ht="12.75" hidden="false" customHeight="false" outlineLevel="0" collapsed="false">
      <c r="A1122" s="1"/>
    </row>
    <row r="1123" customFormat="false" ht="12.75" hidden="false" customHeight="false" outlineLevel="0" collapsed="false">
      <c r="A1123" s="1"/>
    </row>
    <row r="1124" customFormat="false" ht="12.75" hidden="false" customHeight="false" outlineLevel="0" collapsed="false">
      <c r="A1124" s="1"/>
    </row>
    <row r="1125" customFormat="false" ht="12.75" hidden="false" customHeight="false" outlineLevel="0" collapsed="false">
      <c r="A1125" s="1"/>
    </row>
    <row r="1126" customFormat="false" ht="12.75" hidden="false" customHeight="false" outlineLevel="0" collapsed="false">
      <c r="A1126" s="1"/>
    </row>
    <row r="1127" customFormat="false" ht="12.75" hidden="false" customHeight="false" outlineLevel="0" collapsed="false">
      <c r="A1127" s="1"/>
    </row>
    <row r="1128" customFormat="false" ht="12.75" hidden="false" customHeight="false" outlineLevel="0" collapsed="false">
      <c r="A1128" s="1"/>
    </row>
    <row r="1129" customFormat="false" ht="12.75" hidden="false" customHeight="false" outlineLevel="0" collapsed="false">
      <c r="A1129" s="1"/>
    </row>
    <row r="1130" customFormat="false" ht="12.75" hidden="false" customHeight="false" outlineLevel="0" collapsed="false">
      <c r="A1130" s="1"/>
    </row>
    <row r="1131" customFormat="false" ht="12.75" hidden="false" customHeight="false" outlineLevel="0" collapsed="false">
      <c r="A1131" s="1"/>
    </row>
    <row r="1132" customFormat="false" ht="12.75" hidden="false" customHeight="false" outlineLevel="0" collapsed="false">
      <c r="A1132" s="1"/>
    </row>
    <row r="1133" customFormat="false" ht="12.75" hidden="false" customHeight="false" outlineLevel="0" collapsed="false">
      <c r="A1133" s="1"/>
    </row>
    <row r="1134" customFormat="false" ht="12.75" hidden="false" customHeight="false" outlineLevel="0" collapsed="false">
      <c r="A1134" s="1"/>
    </row>
    <row r="1135" customFormat="false" ht="12.75" hidden="false" customHeight="false" outlineLevel="0" collapsed="false">
      <c r="A1135" s="1"/>
    </row>
    <row r="1136" customFormat="false" ht="12.75" hidden="false" customHeight="false" outlineLevel="0" collapsed="false">
      <c r="A1136" s="1"/>
    </row>
    <row r="1137" customFormat="false" ht="12.75" hidden="false" customHeight="false" outlineLevel="0" collapsed="false">
      <c r="A1137" s="1"/>
    </row>
    <row r="1138" customFormat="false" ht="12.75" hidden="false" customHeight="false" outlineLevel="0" collapsed="false">
      <c r="A1138" s="1"/>
    </row>
    <row r="1139" customFormat="false" ht="12.75" hidden="false" customHeight="false" outlineLevel="0" collapsed="false">
      <c r="A1139" s="1"/>
    </row>
    <row r="1140" customFormat="false" ht="12.75" hidden="false" customHeight="false" outlineLevel="0" collapsed="false">
      <c r="A1140" s="1"/>
    </row>
    <row r="1141" customFormat="false" ht="12.75" hidden="false" customHeight="false" outlineLevel="0" collapsed="false">
      <c r="A1141" s="1"/>
    </row>
    <row r="1142" customFormat="false" ht="12.75" hidden="false" customHeight="false" outlineLevel="0" collapsed="false">
      <c r="A1142" s="1"/>
    </row>
    <row r="1143" customFormat="false" ht="12.75" hidden="false" customHeight="false" outlineLevel="0" collapsed="false">
      <c r="A1143" s="1"/>
    </row>
    <row r="1144" customFormat="false" ht="12.75" hidden="false" customHeight="false" outlineLevel="0" collapsed="false">
      <c r="A1144" s="1"/>
    </row>
    <row r="1145" customFormat="false" ht="12.75" hidden="false" customHeight="false" outlineLevel="0" collapsed="false">
      <c r="A1145" s="1"/>
    </row>
    <row r="1146" customFormat="false" ht="12.75" hidden="false" customHeight="false" outlineLevel="0" collapsed="false">
      <c r="A1146" s="1"/>
    </row>
    <row r="1147" customFormat="false" ht="12.75" hidden="false" customHeight="false" outlineLevel="0" collapsed="false">
      <c r="A1147" s="1"/>
    </row>
    <row r="1148" customFormat="false" ht="12.75" hidden="false" customHeight="false" outlineLevel="0" collapsed="false">
      <c r="A1148" s="1"/>
    </row>
    <row r="1149" customFormat="false" ht="12.75" hidden="false" customHeight="false" outlineLevel="0" collapsed="false">
      <c r="A1149" s="1"/>
    </row>
    <row r="1150" customFormat="false" ht="12.75" hidden="false" customHeight="false" outlineLevel="0" collapsed="false">
      <c r="A1150" s="1"/>
    </row>
    <row r="1151" customFormat="false" ht="12.75" hidden="false" customHeight="false" outlineLevel="0" collapsed="false">
      <c r="A1151" s="1"/>
    </row>
    <row r="1152" customFormat="false" ht="12.75" hidden="false" customHeight="false" outlineLevel="0" collapsed="false">
      <c r="A1152" s="1"/>
    </row>
    <row r="1153" customFormat="false" ht="12.75" hidden="false" customHeight="false" outlineLevel="0" collapsed="false">
      <c r="A1153" s="1"/>
    </row>
    <row r="1154" customFormat="false" ht="12.75" hidden="false" customHeight="false" outlineLevel="0" collapsed="false">
      <c r="A1154" s="1"/>
    </row>
    <row r="1155" customFormat="false" ht="12.75" hidden="false" customHeight="false" outlineLevel="0" collapsed="false">
      <c r="A1155" s="1"/>
    </row>
    <row r="1156" customFormat="false" ht="12.75" hidden="false" customHeight="false" outlineLevel="0" collapsed="false">
      <c r="A1156" s="1"/>
    </row>
    <row r="1157" customFormat="false" ht="12.75" hidden="false" customHeight="false" outlineLevel="0" collapsed="false">
      <c r="A1157" s="1"/>
    </row>
    <row r="1158" customFormat="false" ht="12.75" hidden="false" customHeight="false" outlineLevel="0" collapsed="false">
      <c r="A1158" s="1"/>
    </row>
    <row r="1159" customFormat="false" ht="12.75" hidden="false" customHeight="false" outlineLevel="0" collapsed="false">
      <c r="A1159" s="1"/>
    </row>
    <row r="1160" customFormat="false" ht="12.75" hidden="false" customHeight="false" outlineLevel="0" collapsed="false">
      <c r="A1160" s="1"/>
    </row>
    <row r="1161" customFormat="false" ht="12.75" hidden="false" customHeight="false" outlineLevel="0" collapsed="false">
      <c r="A1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I7" activeCellId="0" sqref="AI7:AJ16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7" min="17" style="2" width="9.13"/>
    <col collapsed="false" customWidth="true" hidden="false" outlineLevel="0" max="18" min="18" style="2" width="13.42"/>
    <col collapsed="false" customWidth="false" hidden="false" outlineLevel="0" max="19" min="19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5.99"/>
    <col collapsed="false" customWidth="true" hidden="true" outlineLevel="0" max="36" min="35" style="2" width="9.28"/>
    <col collapsed="false" customWidth="false" hidden="false" outlineLevel="0" max="37" min="37" style="2" width="9.13"/>
    <col collapsed="false" customWidth="true" hidden="false" outlineLevel="0" max="38" min="38" style="2" width="10.13"/>
    <col collapsed="false" customWidth="false" hidden="false" outlineLevel="0" max="40" min="39" style="2" width="9.13"/>
    <col collapsed="false" customWidth="true" hidden="false" outlineLevel="0" max="41" min="41" style="2" width="12.13"/>
    <col collapsed="false" customWidth="false" hidden="false" outlineLevel="0" max="42" min="42" style="2" width="9.13"/>
    <col collapsed="false" customWidth="true" hidden="false" outlineLevel="0" max="43" min="43" style="2" width="12.27"/>
    <col collapsed="false" customWidth="true" hidden="false" outlineLevel="0" max="44" min="44" style="2" width="12.56"/>
    <col collapsed="false" customWidth="false" hidden="false" outlineLevel="0" max="257" min="45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5"/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M5" s="12"/>
      <c r="AN5" s="12"/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62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[5]Tregion!$J7</f>
        <v>37135</v>
      </c>
      <c r="B7" s="363" t="n">
        <f aca="false">[5]Tregion!$P7</f>
        <v>19.5</v>
      </c>
      <c r="C7" s="364" t="n">
        <f aca="false">[6]Tregion!$P7</f>
        <v>24</v>
      </c>
      <c r="D7" s="363" t="n">
        <f aca="false">[7]Tregion!$P7</f>
        <v>24</v>
      </c>
      <c r="E7" s="364" t="n">
        <f aca="false">[8]Tregion!$P7</f>
        <v>17.03</v>
      </c>
      <c r="F7" s="363" t="n">
        <f aca="false">[9]Tregion!$P7</f>
        <v>17.06</v>
      </c>
      <c r="G7" s="363" t="n">
        <f aca="false">[5]Tregion!$P7</f>
        <v>19.5</v>
      </c>
      <c r="H7" s="363"/>
      <c r="I7" s="364" t="n">
        <f aca="false">[11]Tregion!$P7</f>
        <v>24</v>
      </c>
      <c r="J7" s="363"/>
      <c r="K7" s="364"/>
      <c r="L7" s="363"/>
      <c r="M7" s="364"/>
      <c r="N7" s="363"/>
      <c r="O7" s="364"/>
      <c r="Q7" s="363"/>
      <c r="R7" s="364" t="n">
        <f aca="false">[12]Tregion!$P7</f>
        <v>0</v>
      </c>
      <c r="S7" s="365"/>
      <c r="T7" s="364"/>
      <c r="U7" s="366"/>
      <c r="V7" s="367"/>
      <c r="W7" s="366"/>
      <c r="X7" s="364"/>
      <c r="Y7" s="365"/>
      <c r="Z7" s="368"/>
      <c r="AB7" s="365"/>
      <c r="AC7" s="364"/>
      <c r="AD7" s="365"/>
      <c r="AE7" s="364"/>
      <c r="AF7" s="365"/>
      <c r="AG7" s="364"/>
      <c r="AH7" s="371"/>
      <c r="AI7" s="1"/>
      <c r="AJ7" s="15"/>
      <c r="AL7" s="1" t="n">
        <f aca="false">A7</f>
        <v>37135</v>
      </c>
    </row>
    <row r="8" customFormat="false" ht="12.75" hidden="false" customHeight="false" outlineLevel="0" collapsed="false">
      <c r="A8" s="1" t="n">
        <f aca="false">[5]Tregion!$J8</f>
        <v>37165</v>
      </c>
      <c r="B8" s="355" t="n">
        <f aca="false">[5]Tregion!$P8</f>
        <v>20.25</v>
      </c>
      <c r="C8" s="356" t="n">
        <f aca="false">[6]Tregion!$P8</f>
        <v>23.625</v>
      </c>
      <c r="D8" s="355" t="n">
        <f aca="false">[7]Tregion!$P8</f>
        <v>23.625</v>
      </c>
      <c r="E8" s="356" t="n">
        <f aca="false">[8]Tregion!$P8</f>
        <v>20.435</v>
      </c>
      <c r="F8" s="355" t="n">
        <f aca="false">[9]Tregion!$P8</f>
        <v>20.81</v>
      </c>
      <c r="G8" s="355" t="n">
        <f aca="false">[5]Tregion!$P8</f>
        <v>20.25</v>
      </c>
      <c r="H8" s="355"/>
      <c r="I8" s="356" t="n">
        <f aca="false">[11]Tregion!$P8</f>
        <v>27.1875</v>
      </c>
      <c r="J8" s="355"/>
      <c r="K8" s="356"/>
      <c r="L8" s="355"/>
      <c r="M8" s="356"/>
      <c r="N8" s="355"/>
      <c r="O8" s="356"/>
      <c r="Q8" s="355"/>
      <c r="R8" s="356" t="n">
        <f aca="false">[12]Tregion!$P8</f>
        <v>0</v>
      </c>
      <c r="S8" s="357"/>
      <c r="T8" s="356"/>
      <c r="U8" s="358"/>
      <c r="V8" s="359"/>
      <c r="W8" s="358"/>
      <c r="X8" s="356"/>
      <c r="Y8" s="357"/>
      <c r="Z8" s="360"/>
      <c r="AB8" s="357"/>
      <c r="AC8" s="356"/>
      <c r="AD8" s="357"/>
      <c r="AE8" s="356"/>
      <c r="AF8" s="357"/>
      <c r="AG8" s="356"/>
      <c r="AH8" s="371"/>
      <c r="AI8" s="1"/>
      <c r="AJ8" s="15"/>
      <c r="AL8" s="1" t="n">
        <f aca="false">A8</f>
        <v>37165</v>
      </c>
    </row>
    <row r="9" customFormat="false" ht="12.75" hidden="false" customHeight="false" outlineLevel="0" collapsed="false">
      <c r="A9" s="1" t="n">
        <f aca="false">[5]Tregion!$J9</f>
        <v>37196</v>
      </c>
      <c r="B9" s="355" t="n">
        <f aca="false">[5]Tregion!$P9</f>
        <v>20.25</v>
      </c>
      <c r="C9" s="356" t="n">
        <f aca="false">[6]Tregion!$P9</f>
        <v>21</v>
      </c>
      <c r="D9" s="355" t="n">
        <f aca="false">[7]Tregion!$P9</f>
        <v>20.4375</v>
      </c>
      <c r="E9" s="356" t="n">
        <f aca="false">[8]Tregion!$P9</f>
        <v>21.94</v>
      </c>
      <c r="F9" s="355" t="n">
        <f aca="false">[9]Tregion!$P9</f>
        <v>21.19</v>
      </c>
      <c r="G9" s="355" t="n">
        <f aca="false">[5]Tregion!$P9</f>
        <v>20.25</v>
      </c>
      <c r="H9" s="355"/>
      <c r="I9" s="356" t="n">
        <f aca="false">[11]Tregion!$P9</f>
        <v>20.175</v>
      </c>
      <c r="J9" s="355"/>
      <c r="K9" s="356"/>
      <c r="L9" s="355"/>
      <c r="M9" s="356"/>
      <c r="N9" s="355"/>
      <c r="O9" s="356"/>
      <c r="Q9" s="355"/>
      <c r="R9" s="356" t="n">
        <f aca="false">[12]Tregion!$P9</f>
        <v>36.6275</v>
      </c>
      <c r="S9" s="357"/>
      <c r="T9" s="356"/>
      <c r="U9" s="358"/>
      <c r="V9" s="359"/>
      <c r="W9" s="358"/>
      <c r="X9" s="356"/>
      <c r="Y9" s="357"/>
      <c r="Z9" s="360"/>
      <c r="AB9" s="357"/>
      <c r="AC9" s="356"/>
      <c r="AD9" s="357"/>
      <c r="AE9" s="356"/>
      <c r="AF9" s="357"/>
      <c r="AG9" s="356"/>
      <c r="AH9" s="371"/>
      <c r="AI9" s="1"/>
      <c r="AJ9" s="15"/>
      <c r="AL9" s="1" t="n">
        <f aca="false">A9</f>
        <v>37196</v>
      </c>
      <c r="AN9" s="370"/>
    </row>
    <row r="10" customFormat="false" ht="12.75" hidden="false" customHeight="false" outlineLevel="0" collapsed="false">
      <c r="A10" s="1" t="n">
        <f aca="false">[5]Tregion!$J10</f>
        <v>37226</v>
      </c>
      <c r="B10" s="355" t="n">
        <f aca="false">[5]Tregion!$P10</f>
        <v>23.625</v>
      </c>
      <c r="C10" s="356" t="n">
        <f aca="false">[6]Tregion!$P10</f>
        <v>27.188</v>
      </c>
      <c r="D10" s="355" t="n">
        <f aca="false">[7]Tregion!$P10</f>
        <v>27</v>
      </c>
      <c r="E10" s="356" t="n">
        <f aca="false">[8]Tregion!$P10</f>
        <v>27</v>
      </c>
      <c r="F10" s="355" t="n">
        <f aca="false">[9]Tregion!$P10</f>
        <v>25.125</v>
      </c>
      <c r="G10" s="355" t="n">
        <f aca="false">[5]Tregion!$P10</f>
        <v>23.625</v>
      </c>
      <c r="H10" s="355"/>
      <c r="I10" s="356" t="n">
        <f aca="false">[11]Tregion!$P10</f>
        <v>24.375</v>
      </c>
      <c r="J10" s="355"/>
      <c r="K10" s="356"/>
      <c r="L10" s="355"/>
      <c r="M10" s="356"/>
      <c r="N10" s="355"/>
      <c r="O10" s="356"/>
      <c r="Q10" s="355"/>
      <c r="R10" s="356" t="n">
        <f aca="false">[12]Tregion!$P10</f>
        <v>41.8226947221786</v>
      </c>
      <c r="S10" s="357"/>
      <c r="T10" s="356"/>
      <c r="U10" s="358"/>
      <c r="V10" s="359"/>
      <c r="W10" s="358"/>
      <c r="X10" s="356"/>
      <c r="Y10" s="357"/>
      <c r="Z10" s="360"/>
      <c r="AB10" s="357"/>
      <c r="AC10" s="356"/>
      <c r="AD10" s="357"/>
      <c r="AE10" s="356"/>
      <c r="AF10" s="357"/>
      <c r="AG10" s="356"/>
      <c r="AH10" s="371"/>
      <c r="AI10" s="1"/>
      <c r="AJ10" s="15"/>
      <c r="AL10" s="1" t="n">
        <f aca="false">A10</f>
        <v>37226</v>
      </c>
      <c r="AN10" s="370"/>
    </row>
    <row r="11" customFormat="false" ht="12.75" hidden="false" customHeight="false" outlineLevel="0" collapsed="false">
      <c r="A11" s="1" t="n">
        <f aca="false">[5]Tregion!$J11</f>
        <v>37257</v>
      </c>
      <c r="B11" s="355" t="n">
        <f aca="false">[5]Tregion!$P11</f>
        <v>23.813</v>
      </c>
      <c r="C11" s="356" t="n">
        <f aca="false">[6]Tregion!$P11</f>
        <v>26.7</v>
      </c>
      <c r="D11" s="355" t="n">
        <f aca="false">[7]Tregion!$P11</f>
        <v>26.888</v>
      </c>
      <c r="E11" s="356" t="n">
        <f aca="false">[8]Tregion!$P11</f>
        <v>26.813</v>
      </c>
      <c r="F11" s="355" t="n">
        <f aca="false">[9]Tregion!$P11</f>
        <v>25.5</v>
      </c>
      <c r="G11" s="355" t="n">
        <f aca="false">[5]Tregion!$P11</f>
        <v>23.813</v>
      </c>
      <c r="H11" s="355"/>
      <c r="I11" s="356" t="n">
        <f aca="false">[11]Tregion!$P11</f>
        <v>24.9375</v>
      </c>
      <c r="J11" s="355"/>
      <c r="K11" s="356"/>
      <c r="L11" s="355"/>
      <c r="M11" s="356"/>
      <c r="N11" s="355"/>
      <c r="O11" s="356"/>
      <c r="Q11" s="355"/>
      <c r="R11" s="356" t="n">
        <f aca="false">[12]Tregion!$P11</f>
        <v>36.8207361313602</v>
      </c>
      <c r="S11" s="357"/>
      <c r="T11" s="356"/>
      <c r="U11" s="358"/>
      <c r="V11" s="359"/>
      <c r="W11" s="358"/>
      <c r="X11" s="356"/>
      <c r="Y11" s="357"/>
      <c r="Z11" s="360"/>
      <c r="AB11" s="357"/>
      <c r="AC11" s="356"/>
      <c r="AD11" s="357"/>
      <c r="AE11" s="356"/>
      <c r="AF11" s="357"/>
      <c r="AG11" s="356"/>
      <c r="AH11" s="371"/>
      <c r="AI11" s="1"/>
      <c r="AJ11" s="15"/>
      <c r="AL11" s="1" t="n">
        <f aca="false">A11</f>
        <v>37257</v>
      </c>
      <c r="AN11" s="370"/>
    </row>
    <row r="12" customFormat="false" ht="12.75" hidden="false" customHeight="false" outlineLevel="0" collapsed="false">
      <c r="A12" s="1" t="n">
        <f aca="false">[5]Tregion!$J12</f>
        <v>37288</v>
      </c>
      <c r="B12" s="355" t="n">
        <f aca="false">[5]Tregion!$P12</f>
        <v>23.438</v>
      </c>
      <c r="C12" s="356" t="n">
        <f aca="false">[6]Tregion!$P12</f>
        <v>25.425</v>
      </c>
      <c r="D12" s="355" t="n">
        <f aca="false">[7]Tregion!$P12</f>
        <v>25.5</v>
      </c>
      <c r="E12" s="356" t="n">
        <f aca="false">[8]Tregion!$P12</f>
        <v>26.625</v>
      </c>
      <c r="F12" s="355" t="n">
        <f aca="false">[9]Tregion!$P12</f>
        <v>24.938</v>
      </c>
      <c r="G12" s="355" t="n">
        <f aca="false">[5]Tregion!$P12</f>
        <v>23.438</v>
      </c>
      <c r="H12" s="355"/>
      <c r="I12" s="356" t="n">
        <f aca="false">[11]Tregion!$P12</f>
        <v>24.9375</v>
      </c>
      <c r="J12" s="355"/>
      <c r="K12" s="356"/>
      <c r="L12" s="355"/>
      <c r="M12" s="356"/>
      <c r="N12" s="355"/>
      <c r="O12" s="356"/>
      <c r="Q12" s="355"/>
      <c r="R12" s="356" t="n">
        <f aca="false">[12]Tregion!$P12</f>
        <v>36.4115993627392</v>
      </c>
      <c r="S12" s="357"/>
      <c r="T12" s="356"/>
      <c r="U12" s="358"/>
      <c r="V12" s="359"/>
      <c r="W12" s="358"/>
      <c r="X12" s="356"/>
      <c r="Y12" s="357"/>
      <c r="Z12" s="360"/>
      <c r="AB12" s="357"/>
      <c r="AC12" s="356"/>
      <c r="AD12" s="357"/>
      <c r="AE12" s="356"/>
      <c r="AF12" s="357"/>
      <c r="AG12" s="356"/>
      <c r="AH12" s="371"/>
      <c r="AI12" s="1"/>
      <c r="AJ12" s="15"/>
      <c r="AL12" s="1" t="n">
        <f aca="false">A12</f>
        <v>37288</v>
      </c>
      <c r="AN12" s="370"/>
    </row>
    <row r="13" customFormat="false" ht="12.75" hidden="false" customHeight="false" outlineLevel="0" collapsed="false">
      <c r="A13" s="1" t="n">
        <f aca="false">[5]Tregion!$J13</f>
        <v>37316</v>
      </c>
      <c r="B13" s="355" t="n">
        <f aca="false">[5]Tregion!$P13</f>
        <v>22.875</v>
      </c>
      <c r="C13" s="356" t="n">
        <f aca="false">[6]Tregion!$P13</f>
        <v>22.875</v>
      </c>
      <c r="D13" s="355" t="n">
        <f aca="false">[7]Tregion!$P13</f>
        <v>22.875</v>
      </c>
      <c r="E13" s="356" t="n">
        <f aca="false">[8]Tregion!$P13</f>
        <v>24.75</v>
      </c>
      <c r="F13" s="355" t="n">
        <f aca="false">[9]Tregion!$P13</f>
        <v>24.188</v>
      </c>
      <c r="G13" s="355" t="n">
        <f aca="false">[5]Tregion!$P13</f>
        <v>22.875</v>
      </c>
      <c r="H13" s="355"/>
      <c r="I13" s="356" t="n">
        <f aca="false">[11]Tregion!$P13</f>
        <v>23.25</v>
      </c>
      <c r="J13" s="355"/>
      <c r="K13" s="356"/>
      <c r="L13" s="355"/>
      <c r="M13" s="356"/>
      <c r="N13" s="355"/>
      <c r="O13" s="356"/>
      <c r="Q13" s="355"/>
      <c r="R13" s="356" t="n">
        <f aca="false">[12]Tregion!$P13</f>
        <v>35.5068226387751</v>
      </c>
      <c r="S13" s="357"/>
      <c r="T13" s="356"/>
      <c r="U13" s="358"/>
      <c r="V13" s="359"/>
      <c r="W13" s="358"/>
      <c r="X13" s="356"/>
      <c r="Y13" s="357"/>
      <c r="Z13" s="360"/>
      <c r="AB13" s="357"/>
      <c r="AC13" s="356"/>
      <c r="AD13" s="357"/>
      <c r="AE13" s="356"/>
      <c r="AF13" s="357"/>
      <c r="AG13" s="356"/>
      <c r="AH13" s="371"/>
      <c r="AI13" s="1"/>
      <c r="AJ13" s="15"/>
      <c r="AL13" s="1" t="n">
        <f aca="false">A13</f>
        <v>37316</v>
      </c>
      <c r="AN13" s="370"/>
    </row>
    <row r="14" customFormat="false" ht="12.75" hidden="false" customHeight="false" outlineLevel="0" collapsed="false">
      <c r="A14" s="1" t="n">
        <f aca="false">[5]Tregion!$J14</f>
        <v>37347</v>
      </c>
      <c r="B14" s="355" t="n">
        <f aca="false">[5]Tregion!$P14</f>
        <v>22.313</v>
      </c>
      <c r="C14" s="356" t="n">
        <f aca="false">[6]Tregion!$P14</f>
        <v>22.5</v>
      </c>
      <c r="D14" s="355" t="n">
        <f aca="false">[7]Tregion!$P14</f>
        <v>21</v>
      </c>
      <c r="E14" s="356" t="n">
        <f aca="false">[8]Tregion!$P14</f>
        <v>22.875</v>
      </c>
      <c r="F14" s="355" t="n">
        <f aca="false">[9]Tregion!$P14</f>
        <v>22.688</v>
      </c>
      <c r="G14" s="355" t="n">
        <f aca="false">[5]Tregion!$P14</f>
        <v>22.313</v>
      </c>
      <c r="H14" s="355"/>
      <c r="I14" s="356" t="n">
        <f aca="false">[11]Tregion!$P14</f>
        <v>22.3125</v>
      </c>
      <c r="J14" s="355"/>
      <c r="K14" s="356"/>
      <c r="L14" s="355"/>
      <c r="M14" s="356"/>
      <c r="N14" s="355"/>
      <c r="O14" s="356"/>
      <c r="Q14" s="355"/>
      <c r="R14" s="356" t="n">
        <f aca="false">[12]Tregion!$P14</f>
        <v>33.6425414339468</v>
      </c>
      <c r="S14" s="357"/>
      <c r="T14" s="356"/>
      <c r="U14" s="358"/>
      <c r="V14" s="359"/>
      <c r="W14" s="358"/>
      <c r="X14" s="356"/>
      <c r="Y14" s="357"/>
      <c r="Z14" s="360"/>
      <c r="AB14" s="357"/>
      <c r="AC14" s="356"/>
      <c r="AD14" s="357"/>
      <c r="AE14" s="356"/>
      <c r="AF14" s="357"/>
      <c r="AG14" s="356"/>
      <c r="AH14" s="371"/>
      <c r="AI14" s="1"/>
      <c r="AJ14" s="15"/>
      <c r="AL14" s="1" t="n">
        <f aca="false">A14</f>
        <v>37347</v>
      </c>
      <c r="AN14" s="370"/>
    </row>
    <row r="15" customFormat="false" ht="12.75" hidden="false" customHeight="false" outlineLevel="0" collapsed="false">
      <c r="A15" s="1" t="n">
        <f aca="false">[5]Tregion!$J15</f>
        <v>37377</v>
      </c>
      <c r="B15" s="355" t="n">
        <f aca="false">[5]Tregion!$P15</f>
        <v>25.875</v>
      </c>
      <c r="C15" s="356" t="n">
        <f aca="false">[6]Tregion!$P15</f>
        <v>21.75</v>
      </c>
      <c r="D15" s="355" t="n">
        <f aca="false">[7]Tregion!$P15</f>
        <v>19.875</v>
      </c>
      <c r="E15" s="356" t="n">
        <f aca="false">[8]Tregion!$P15</f>
        <v>22.875</v>
      </c>
      <c r="F15" s="355" t="n">
        <f aca="false">[9]Tregion!$P15</f>
        <v>25.125</v>
      </c>
      <c r="G15" s="355" t="n">
        <f aca="false">[5]Tregion!$P15</f>
        <v>25.875</v>
      </c>
      <c r="H15" s="355"/>
      <c r="I15" s="356" t="n">
        <f aca="false">[11]Tregion!$P15</f>
        <v>22.3125</v>
      </c>
      <c r="J15" s="355"/>
      <c r="K15" s="356"/>
      <c r="L15" s="355"/>
      <c r="M15" s="356"/>
      <c r="N15" s="355"/>
      <c r="O15" s="356"/>
      <c r="Q15" s="355"/>
      <c r="R15" s="356" t="n">
        <f aca="false">[12]Tregion!$P15</f>
        <v>33.9645937875259</v>
      </c>
      <c r="S15" s="357"/>
      <c r="T15" s="356"/>
      <c r="U15" s="358"/>
      <c r="V15" s="359"/>
      <c r="W15" s="358"/>
      <c r="X15" s="356"/>
      <c r="Y15" s="357"/>
      <c r="Z15" s="360"/>
      <c r="AB15" s="357"/>
      <c r="AC15" s="356"/>
      <c r="AD15" s="357"/>
      <c r="AE15" s="356"/>
      <c r="AF15" s="357"/>
      <c r="AG15" s="356"/>
      <c r="AH15" s="371"/>
      <c r="AI15" s="1"/>
      <c r="AJ15" s="15"/>
      <c r="AL15" s="1" t="n">
        <f aca="false">A15</f>
        <v>37377</v>
      </c>
      <c r="AN15" s="370"/>
    </row>
    <row r="16" customFormat="false" ht="12.75" hidden="false" customHeight="false" outlineLevel="0" collapsed="false">
      <c r="A16" s="1" t="n">
        <f aca="false">[5]Tregion!$J16</f>
        <v>37408</v>
      </c>
      <c r="B16" s="355" t="n">
        <f aca="false">[5]Tregion!$P16</f>
        <v>31.5</v>
      </c>
      <c r="C16" s="356" t="n">
        <f aca="false">[6]Tregion!$P16</f>
        <v>22.875</v>
      </c>
      <c r="D16" s="355" t="n">
        <f aca="false">[7]Tregion!$P16</f>
        <v>21</v>
      </c>
      <c r="E16" s="356" t="n">
        <f aca="false">[8]Tregion!$P16</f>
        <v>27.75</v>
      </c>
      <c r="F16" s="355" t="n">
        <f aca="false">[9]Tregion!$P16</f>
        <v>28.5</v>
      </c>
      <c r="G16" s="355" t="n">
        <f aca="false">[5]Tregion!$P16</f>
        <v>31.5</v>
      </c>
      <c r="H16" s="355"/>
      <c r="I16" s="356" t="n">
        <f aca="false">[11]Tregion!$P16</f>
        <v>27.375</v>
      </c>
      <c r="J16" s="355"/>
      <c r="K16" s="356"/>
      <c r="L16" s="355"/>
      <c r="M16" s="356"/>
      <c r="N16" s="355"/>
      <c r="O16" s="356"/>
      <c r="Q16" s="355"/>
      <c r="R16" s="356" t="n">
        <f aca="false">[12]Tregion!$P16</f>
        <v>34.6110812082712</v>
      </c>
      <c r="S16" s="357"/>
      <c r="T16" s="356"/>
      <c r="U16" s="358"/>
      <c r="V16" s="359"/>
      <c r="W16" s="358"/>
      <c r="X16" s="356"/>
      <c r="Y16" s="357"/>
      <c r="Z16" s="360"/>
      <c r="AB16" s="357"/>
      <c r="AC16" s="356"/>
      <c r="AD16" s="357"/>
      <c r="AE16" s="356"/>
      <c r="AF16" s="357"/>
      <c r="AG16" s="356"/>
      <c r="AH16" s="371"/>
      <c r="AI16" s="1"/>
      <c r="AJ16" s="15"/>
      <c r="AL16" s="1" t="n">
        <f aca="false">A16</f>
        <v>37408</v>
      </c>
      <c r="AN16" s="370"/>
    </row>
    <row r="17" customFormat="false" ht="12.75" hidden="false" customHeight="false" outlineLevel="0" collapsed="false">
      <c r="A17" s="1" t="n">
        <f aca="false">[5]Tregion!$J17</f>
        <v>37438</v>
      </c>
      <c r="B17" s="355" t="n">
        <f aca="false">[5]Tregion!$P17</f>
        <v>37.5</v>
      </c>
      <c r="C17" s="356" t="n">
        <f aca="false">[6]Tregion!$P17</f>
        <v>33</v>
      </c>
      <c r="D17" s="355" t="n">
        <f aca="false">[7]Tregion!$P17</f>
        <v>30.75</v>
      </c>
      <c r="E17" s="356" t="n">
        <f aca="false">[8]Tregion!$P17</f>
        <v>34.5</v>
      </c>
      <c r="F17" s="355" t="n">
        <f aca="false">[9]Tregion!$P17</f>
        <v>34.313</v>
      </c>
      <c r="G17" s="355" t="n">
        <f aca="false">[5]Tregion!$P17</f>
        <v>37.5</v>
      </c>
      <c r="H17" s="355"/>
      <c r="I17" s="356" t="n">
        <f aca="false">[11]Tregion!$P17</f>
        <v>33.9375</v>
      </c>
      <c r="J17" s="355"/>
      <c r="K17" s="356"/>
      <c r="L17" s="355"/>
      <c r="M17" s="356"/>
      <c r="N17" s="355"/>
      <c r="O17" s="356"/>
      <c r="Q17" s="355"/>
      <c r="R17" s="356" t="n">
        <f aca="false">[12]Tregion!$P17</f>
        <v>35.2283461859097</v>
      </c>
      <c r="S17" s="357"/>
      <c r="T17" s="356"/>
      <c r="U17" s="358"/>
      <c r="V17" s="359"/>
      <c r="W17" s="358"/>
      <c r="X17" s="356"/>
      <c r="Y17" s="357"/>
      <c r="Z17" s="360"/>
      <c r="AB17" s="357"/>
      <c r="AC17" s="356"/>
      <c r="AD17" s="357"/>
      <c r="AE17" s="356"/>
      <c r="AF17" s="357"/>
      <c r="AG17" s="356"/>
      <c r="AH17" s="371"/>
      <c r="AI17" s="1"/>
      <c r="AJ17" s="15"/>
      <c r="AL17" s="1" t="n">
        <f aca="false">A17</f>
        <v>37438</v>
      </c>
      <c r="AN17" s="370"/>
    </row>
    <row r="18" customFormat="false" ht="12.75" hidden="false" customHeight="false" outlineLevel="0" collapsed="false">
      <c r="A18" s="1" t="n">
        <f aca="false">[5]Tregion!$J18</f>
        <v>37469</v>
      </c>
      <c r="B18" s="355" t="n">
        <f aca="false">[5]Tregion!$P18</f>
        <v>43.875</v>
      </c>
      <c r="C18" s="356" t="n">
        <f aca="false">[6]Tregion!$P18</f>
        <v>38.25</v>
      </c>
      <c r="D18" s="355" t="n">
        <f aca="false">[7]Tregion!$P18</f>
        <v>36.375</v>
      </c>
      <c r="E18" s="356" t="n">
        <f aca="false">[8]Tregion!$P18</f>
        <v>39.75</v>
      </c>
      <c r="F18" s="355" t="n">
        <f aca="false">[9]Tregion!$P18</f>
        <v>39.75</v>
      </c>
      <c r="G18" s="355" t="n">
        <f aca="false">[5]Tregion!$P18</f>
        <v>43.875</v>
      </c>
      <c r="H18" s="355"/>
      <c r="I18" s="356" t="n">
        <f aca="false">[11]Tregion!$P18</f>
        <v>39.1875</v>
      </c>
      <c r="J18" s="355"/>
      <c r="K18" s="356"/>
      <c r="L18" s="355"/>
      <c r="M18" s="356"/>
      <c r="N18" s="355"/>
      <c r="O18" s="356"/>
      <c r="Q18" s="355"/>
      <c r="R18" s="356" t="n">
        <f aca="false">[12]Tregion!$P18</f>
        <v>35.8439684633767</v>
      </c>
      <c r="S18" s="357"/>
      <c r="T18" s="356"/>
      <c r="U18" s="358"/>
      <c r="V18" s="359"/>
      <c r="W18" s="358"/>
      <c r="X18" s="356"/>
      <c r="Y18" s="357"/>
      <c r="Z18" s="360"/>
      <c r="AB18" s="357"/>
      <c r="AC18" s="356"/>
      <c r="AD18" s="357"/>
      <c r="AE18" s="356"/>
      <c r="AF18" s="357"/>
      <c r="AG18" s="356"/>
      <c r="AH18" s="371"/>
      <c r="AI18" s="1"/>
      <c r="AJ18" s="15"/>
      <c r="AL18" s="1" t="n">
        <f aca="false">A18</f>
        <v>37469</v>
      </c>
      <c r="AN18" s="370"/>
    </row>
    <row r="19" customFormat="false" ht="12.75" hidden="false" customHeight="false" outlineLevel="0" collapsed="false">
      <c r="A19" s="1" t="n">
        <f aca="false">[5]Tregion!$J19</f>
        <v>37500</v>
      </c>
      <c r="B19" s="355" t="n">
        <f aca="false">[5]Tregion!$P19</f>
        <v>36</v>
      </c>
      <c r="C19" s="356" t="n">
        <f aca="false">[6]Tregion!$P19</f>
        <v>33.75</v>
      </c>
      <c r="D19" s="355" t="n">
        <f aca="false">[7]Tregion!$P19</f>
        <v>31.125</v>
      </c>
      <c r="E19" s="356" t="n">
        <f aca="false">[8]Tregion!$P19</f>
        <v>33.375</v>
      </c>
      <c r="F19" s="355" t="n">
        <f aca="false">[9]Tregion!$P19</f>
        <v>33.563</v>
      </c>
      <c r="G19" s="355" t="n">
        <f aca="false">[5]Tregion!$P19</f>
        <v>36</v>
      </c>
      <c r="H19" s="355"/>
      <c r="I19" s="356" t="n">
        <f aca="false">[11]Tregion!$P19</f>
        <v>30.1875</v>
      </c>
      <c r="J19" s="355"/>
      <c r="K19" s="356"/>
      <c r="L19" s="355"/>
      <c r="M19" s="356"/>
      <c r="N19" s="355"/>
      <c r="O19" s="356"/>
      <c r="Q19" s="355"/>
      <c r="R19" s="356" t="n">
        <f aca="false">[12]Tregion!$P19</f>
        <v>35.8084977673837</v>
      </c>
      <c r="S19" s="357"/>
      <c r="T19" s="356"/>
      <c r="U19" s="358"/>
      <c r="V19" s="359"/>
      <c r="W19" s="358"/>
      <c r="X19" s="356"/>
      <c r="Y19" s="357"/>
      <c r="Z19" s="360"/>
      <c r="AB19" s="357"/>
      <c r="AC19" s="356"/>
      <c r="AD19" s="357"/>
      <c r="AE19" s="356"/>
      <c r="AF19" s="357"/>
      <c r="AG19" s="356"/>
      <c r="AH19" s="371"/>
      <c r="AI19" s="1"/>
      <c r="AJ19" s="15"/>
      <c r="AL19" s="1" t="n">
        <f aca="false">A19</f>
        <v>37500</v>
      </c>
      <c r="AN19" s="370"/>
    </row>
    <row r="20" customFormat="false" ht="12.75" hidden="false" customHeight="false" outlineLevel="0" collapsed="false">
      <c r="A20" s="1" t="n">
        <f aca="false">[5]Tregion!$J20</f>
        <v>37530</v>
      </c>
      <c r="B20" s="355" t="n">
        <f aca="false">[5]Tregion!$P20</f>
        <v>26.438</v>
      </c>
      <c r="C20" s="356" t="n">
        <f aca="false">[6]Tregion!$P20</f>
        <v>26.625</v>
      </c>
      <c r="D20" s="355" t="n">
        <f aca="false">[7]Tregion!$P20</f>
        <v>27</v>
      </c>
      <c r="E20" s="356" t="n">
        <f aca="false">[8]Tregion!$P20</f>
        <v>28.5</v>
      </c>
      <c r="F20" s="355" t="n">
        <f aca="false">[9]Tregion!$P20</f>
        <v>27.938</v>
      </c>
      <c r="G20" s="355" t="n">
        <f aca="false">[5]Tregion!$P20</f>
        <v>26.438</v>
      </c>
      <c r="H20" s="355"/>
      <c r="I20" s="356" t="n">
        <f aca="false">[11]Tregion!$P20</f>
        <v>27.1875</v>
      </c>
      <c r="J20" s="355"/>
      <c r="K20" s="356"/>
      <c r="L20" s="355"/>
      <c r="M20" s="356"/>
      <c r="N20" s="355"/>
      <c r="O20" s="356"/>
      <c r="Q20" s="355"/>
      <c r="R20" s="356" t="n">
        <f aca="false">[12]Tregion!$P20</f>
        <v>36.0967380022085</v>
      </c>
      <c r="S20" s="357"/>
      <c r="T20" s="356"/>
      <c r="U20" s="358"/>
      <c r="V20" s="359"/>
      <c r="W20" s="358"/>
      <c r="X20" s="356"/>
      <c r="Y20" s="357"/>
      <c r="Z20" s="360"/>
      <c r="AB20" s="357"/>
      <c r="AC20" s="356"/>
      <c r="AD20" s="357"/>
      <c r="AE20" s="356"/>
      <c r="AF20" s="357"/>
      <c r="AG20" s="356"/>
      <c r="AH20" s="371"/>
      <c r="AI20" s="1"/>
      <c r="AJ20" s="15"/>
      <c r="AL20" s="1" t="n">
        <f aca="false">A20</f>
        <v>37530</v>
      </c>
      <c r="AN20" s="370"/>
    </row>
    <row r="21" customFormat="false" ht="12.75" hidden="false" customHeight="false" outlineLevel="0" collapsed="false">
      <c r="A21" s="1" t="n">
        <f aca="false">[5]Tregion!$J21</f>
        <v>37561</v>
      </c>
      <c r="B21" s="355" t="n">
        <f aca="false">[5]Tregion!$P21</f>
        <v>25.313</v>
      </c>
      <c r="C21" s="356" t="n">
        <f aca="false">[6]Tregion!$P21</f>
        <v>25.125</v>
      </c>
      <c r="D21" s="355" t="n">
        <f aca="false">[7]Tregion!$P21</f>
        <v>25.5</v>
      </c>
      <c r="E21" s="356" t="n">
        <f aca="false">[8]Tregion!$P21</f>
        <v>25.875</v>
      </c>
      <c r="F21" s="355" t="n">
        <f aca="false">[9]Tregion!$P21</f>
        <v>27.563</v>
      </c>
      <c r="G21" s="355" t="n">
        <f aca="false">[5]Tregion!$P21</f>
        <v>25.313</v>
      </c>
      <c r="H21" s="355"/>
      <c r="I21" s="356" t="n">
        <f aca="false">[11]Tregion!$P21</f>
        <v>26.625</v>
      </c>
      <c r="J21" s="355"/>
      <c r="K21" s="356"/>
      <c r="L21" s="355"/>
      <c r="M21" s="356"/>
      <c r="N21" s="355"/>
      <c r="O21" s="356"/>
      <c r="Q21" s="355"/>
      <c r="R21" s="356" t="n">
        <f aca="false">[12]Tregion!$P21</f>
        <v>39.874564655916</v>
      </c>
      <c r="S21" s="357"/>
      <c r="T21" s="356"/>
      <c r="U21" s="358"/>
      <c r="V21" s="359"/>
      <c r="W21" s="358"/>
      <c r="X21" s="356"/>
      <c r="Y21" s="357"/>
      <c r="Z21" s="360"/>
      <c r="AB21" s="357"/>
      <c r="AC21" s="356"/>
      <c r="AD21" s="357"/>
      <c r="AE21" s="356"/>
      <c r="AF21" s="357"/>
      <c r="AG21" s="356"/>
      <c r="AH21" s="371"/>
      <c r="AI21" s="1"/>
      <c r="AJ21" s="15"/>
      <c r="AL21" s="1" t="n">
        <f aca="false">A21</f>
        <v>37561</v>
      </c>
      <c r="AN21" s="370"/>
    </row>
    <row r="22" customFormat="false" ht="12.75" hidden="false" customHeight="false" outlineLevel="0" collapsed="false">
      <c r="A22" s="1" t="n">
        <f aca="false">[5]Tregion!$J22</f>
        <v>37591</v>
      </c>
      <c r="B22" s="355" t="n">
        <f aca="false">[5]Tregion!$P22</f>
        <v>25.875</v>
      </c>
      <c r="C22" s="356" t="n">
        <f aca="false">[6]Tregion!$P22</f>
        <v>26.8125</v>
      </c>
      <c r="D22" s="355" t="n">
        <f aca="false">[7]Tregion!$P22</f>
        <v>27.1875</v>
      </c>
      <c r="E22" s="356" t="n">
        <f aca="false">[8]Tregion!$P22</f>
        <v>28.688</v>
      </c>
      <c r="F22" s="355" t="n">
        <f aca="false">[9]Tregion!$P22</f>
        <v>29.063</v>
      </c>
      <c r="G22" s="355" t="n">
        <f aca="false">[5]Tregion!$P22</f>
        <v>25.875</v>
      </c>
      <c r="H22" s="355"/>
      <c r="I22" s="356" t="n">
        <f aca="false">[11]Tregion!$P22</f>
        <v>28.3125</v>
      </c>
      <c r="J22" s="355"/>
      <c r="K22" s="356"/>
      <c r="L22" s="355"/>
      <c r="M22" s="356"/>
      <c r="N22" s="355"/>
      <c r="O22" s="356"/>
      <c r="Q22" s="355"/>
      <c r="R22" s="356" t="n">
        <f aca="false">[12]Tregion!$P22</f>
        <v>42.8173970407766</v>
      </c>
      <c r="S22" s="357"/>
      <c r="T22" s="356"/>
      <c r="U22" s="358"/>
      <c r="V22" s="359"/>
      <c r="W22" s="358"/>
      <c r="X22" s="356"/>
      <c r="Y22" s="357"/>
      <c r="Z22" s="360"/>
      <c r="AB22" s="357"/>
      <c r="AC22" s="356"/>
      <c r="AD22" s="357"/>
      <c r="AE22" s="356"/>
      <c r="AF22" s="357"/>
      <c r="AG22" s="356"/>
      <c r="AH22" s="371"/>
      <c r="AI22" s="1"/>
      <c r="AJ22" s="15"/>
      <c r="AL22" s="1" t="n">
        <f aca="false">A22</f>
        <v>37591</v>
      </c>
      <c r="AN22" s="370"/>
    </row>
    <row r="23" customFormat="false" ht="12.75" hidden="false" customHeight="false" outlineLevel="0" collapsed="false">
      <c r="A23" s="1" t="n">
        <f aca="false">[5]Tregion!$J23</f>
        <v>37622</v>
      </c>
      <c r="B23" s="355" t="n">
        <f aca="false">[5]Tregion!$P23</f>
        <v>26.438</v>
      </c>
      <c r="C23" s="356" t="n">
        <f aca="false">[6]Tregion!$P23</f>
        <v>29.813</v>
      </c>
      <c r="D23" s="355" t="n">
        <f aca="false">[7]Tregion!$P23</f>
        <v>30</v>
      </c>
      <c r="E23" s="356" t="n">
        <f aca="false">[8]Tregion!$P23</f>
        <v>30</v>
      </c>
      <c r="F23" s="355" t="n">
        <f aca="false">[9]Tregion!$P23</f>
        <v>29.625</v>
      </c>
      <c r="G23" s="355" t="n">
        <f aca="false">[5]Tregion!$P23</f>
        <v>26.438</v>
      </c>
      <c r="H23" s="355"/>
      <c r="I23" s="356" t="n">
        <f aca="false">[11]Tregion!$P23</f>
        <v>21.375</v>
      </c>
      <c r="J23" s="355"/>
      <c r="K23" s="356"/>
      <c r="L23" s="355"/>
      <c r="M23" s="356"/>
      <c r="N23" s="355"/>
      <c r="O23" s="356"/>
      <c r="Q23" s="355"/>
      <c r="R23" s="356" t="n">
        <f aca="false">[12]Tregion!$P23</f>
        <v>43.3874580262758</v>
      </c>
      <c r="S23" s="357"/>
      <c r="T23" s="356"/>
      <c r="U23" s="358"/>
      <c r="V23" s="359"/>
      <c r="W23" s="358"/>
      <c r="X23" s="356"/>
      <c r="Y23" s="357"/>
      <c r="Z23" s="360"/>
      <c r="AB23" s="357"/>
      <c r="AC23" s="356"/>
      <c r="AD23" s="357"/>
      <c r="AE23" s="356"/>
      <c r="AF23" s="357"/>
      <c r="AG23" s="356"/>
      <c r="AH23" s="371"/>
      <c r="AI23" s="1"/>
      <c r="AJ23" s="15"/>
      <c r="AL23" s="1" t="n">
        <f aca="false">A23</f>
        <v>37622</v>
      </c>
      <c r="AN23" s="370"/>
    </row>
    <row r="24" customFormat="false" ht="12.75" hidden="false" customHeight="false" outlineLevel="0" collapsed="false">
      <c r="A24" s="1" t="n">
        <f aca="false">[5]Tregion!$J24</f>
        <v>37653</v>
      </c>
      <c r="B24" s="355" t="n">
        <f aca="false">[5]Tregion!$P24</f>
        <v>26.063</v>
      </c>
      <c r="C24" s="356" t="n">
        <f aca="false">[6]Tregion!$P24</f>
        <v>28.688</v>
      </c>
      <c r="D24" s="355" t="n">
        <f aca="false">[7]Tregion!$P24</f>
        <v>28.875</v>
      </c>
      <c r="E24" s="356" t="n">
        <f aca="false">[8]Tregion!$P24</f>
        <v>29.25</v>
      </c>
      <c r="F24" s="355" t="n">
        <f aca="false">[9]Tregion!$P24</f>
        <v>28.5</v>
      </c>
      <c r="G24" s="355" t="n">
        <f aca="false">[5]Tregion!$P24</f>
        <v>26.063</v>
      </c>
      <c r="H24" s="355"/>
      <c r="I24" s="356" t="n">
        <f aca="false">[11]Tregion!$P24</f>
        <v>20.625</v>
      </c>
      <c r="J24" s="355"/>
      <c r="K24" s="356"/>
      <c r="L24" s="355"/>
      <c r="M24" s="356"/>
      <c r="N24" s="355"/>
      <c r="O24" s="356"/>
      <c r="Q24" s="355"/>
      <c r="R24" s="356" t="n">
        <f aca="false">[12]Tregion!$P24</f>
        <v>42.0840145182881</v>
      </c>
      <c r="S24" s="357"/>
      <c r="T24" s="356"/>
      <c r="U24" s="358"/>
      <c r="V24" s="359"/>
      <c r="W24" s="358"/>
      <c r="X24" s="356"/>
      <c r="Y24" s="357"/>
      <c r="Z24" s="360"/>
      <c r="AB24" s="357"/>
      <c r="AC24" s="356"/>
      <c r="AD24" s="357"/>
      <c r="AE24" s="356"/>
      <c r="AF24" s="357"/>
      <c r="AG24" s="356"/>
      <c r="AH24" s="371"/>
      <c r="AI24" s="1"/>
      <c r="AJ24" s="15"/>
      <c r="AL24" s="1" t="n">
        <f aca="false">A24</f>
        <v>37653</v>
      </c>
      <c r="AN24" s="370"/>
    </row>
    <row r="25" customFormat="false" ht="12.75" hidden="false" customHeight="false" outlineLevel="0" collapsed="false">
      <c r="A25" s="1" t="n">
        <f aca="false">[5]Tregion!$J25</f>
        <v>37681</v>
      </c>
      <c r="B25" s="355" t="n">
        <f aca="false">[5]Tregion!$P25</f>
        <v>26.063</v>
      </c>
      <c r="C25" s="356" t="n">
        <f aca="false">[6]Tregion!$P25</f>
        <v>25.5</v>
      </c>
      <c r="D25" s="355" t="n">
        <f aca="false">[7]Tregion!$P25</f>
        <v>25.5</v>
      </c>
      <c r="E25" s="356" t="n">
        <f aca="false">[8]Tregion!$P25</f>
        <v>27.75</v>
      </c>
      <c r="F25" s="355" t="n">
        <f aca="false">[9]Tregion!$P25</f>
        <v>27.375</v>
      </c>
      <c r="G25" s="355" t="n">
        <f aca="false">[5]Tregion!$P25</f>
        <v>26.063</v>
      </c>
      <c r="H25" s="355"/>
      <c r="I25" s="356" t="n">
        <f aca="false">[11]Tregion!$P25</f>
        <v>18.75</v>
      </c>
      <c r="J25" s="355"/>
      <c r="K25" s="356"/>
      <c r="L25" s="355"/>
      <c r="M25" s="356"/>
      <c r="N25" s="355"/>
      <c r="O25" s="356"/>
      <c r="Q25" s="355"/>
      <c r="R25" s="356" t="n">
        <f aca="false">[12]Tregion!$P25</f>
        <v>40.7101944000601</v>
      </c>
      <c r="S25" s="357"/>
      <c r="T25" s="356"/>
      <c r="U25" s="358"/>
      <c r="V25" s="359"/>
      <c r="W25" s="358"/>
      <c r="X25" s="356"/>
      <c r="Y25" s="357"/>
      <c r="Z25" s="360"/>
      <c r="AB25" s="357"/>
      <c r="AC25" s="356"/>
      <c r="AD25" s="357"/>
      <c r="AE25" s="356"/>
      <c r="AF25" s="357"/>
      <c r="AG25" s="356"/>
      <c r="AH25" s="371"/>
      <c r="AI25" s="1"/>
      <c r="AJ25" s="15"/>
      <c r="AL25" s="1" t="n">
        <f aca="false">A25</f>
        <v>37681</v>
      </c>
      <c r="AN25" s="370"/>
    </row>
    <row r="26" customFormat="false" ht="12.75" hidden="false" customHeight="false" outlineLevel="0" collapsed="false">
      <c r="A26" s="1" t="n">
        <f aca="false">[5]Tregion!$J26</f>
        <v>37712</v>
      </c>
      <c r="B26" s="355" t="n">
        <f aca="false">[5]Tregion!$P26</f>
        <v>25.688</v>
      </c>
      <c r="C26" s="356" t="n">
        <f aca="false">[6]Tregion!$P26</f>
        <v>25.688</v>
      </c>
      <c r="D26" s="355" t="n">
        <f aca="false">[7]Tregion!$P26</f>
        <v>23.25</v>
      </c>
      <c r="E26" s="356" t="n">
        <f aca="false">[8]Tregion!$P26</f>
        <v>26.25</v>
      </c>
      <c r="F26" s="355" t="n">
        <f aca="false">[9]Tregion!$P26</f>
        <v>27</v>
      </c>
      <c r="G26" s="355" t="n">
        <f aca="false">[5]Tregion!$P26</f>
        <v>25.688</v>
      </c>
      <c r="H26" s="355"/>
      <c r="I26" s="356" t="n">
        <f aca="false">[11]Tregion!$P26</f>
        <v>17.625</v>
      </c>
      <c r="J26" s="355"/>
      <c r="K26" s="356"/>
      <c r="L26" s="355"/>
      <c r="M26" s="356"/>
      <c r="N26" s="355"/>
      <c r="O26" s="356"/>
      <c r="Q26" s="355"/>
      <c r="R26" s="356" t="n">
        <f aca="false">[12]Tregion!$P26</f>
        <v>38.7300436150458</v>
      </c>
      <c r="S26" s="357"/>
      <c r="T26" s="356"/>
      <c r="U26" s="358"/>
      <c r="V26" s="359"/>
      <c r="W26" s="358"/>
      <c r="X26" s="356"/>
      <c r="Y26" s="357"/>
      <c r="Z26" s="360"/>
      <c r="AB26" s="357"/>
      <c r="AC26" s="356"/>
      <c r="AD26" s="357"/>
      <c r="AE26" s="356"/>
      <c r="AF26" s="357"/>
      <c r="AG26" s="356"/>
      <c r="AH26" s="371"/>
      <c r="AI26" s="1"/>
      <c r="AJ26" s="15"/>
      <c r="AL26" s="1" t="n">
        <f aca="false">A26</f>
        <v>37712</v>
      </c>
      <c r="AN26" s="370"/>
    </row>
    <row r="27" customFormat="false" ht="12.75" hidden="false" customHeight="false" outlineLevel="0" collapsed="false">
      <c r="A27" s="1" t="n">
        <f aca="false">[5]Tregion!$J27</f>
        <v>37742</v>
      </c>
      <c r="B27" s="355" t="n">
        <f aca="false">[5]Tregion!$P27</f>
        <v>25.688</v>
      </c>
      <c r="C27" s="356" t="n">
        <f aca="false">[6]Tregion!$P27</f>
        <v>23.063</v>
      </c>
      <c r="D27" s="355" t="n">
        <f aca="false">[7]Tregion!$P27</f>
        <v>20.625</v>
      </c>
      <c r="E27" s="356" t="n">
        <f aca="false">[8]Tregion!$P27</f>
        <v>26.25</v>
      </c>
      <c r="F27" s="355" t="n">
        <f aca="false">[9]Tregion!$P27</f>
        <v>27.375</v>
      </c>
      <c r="G27" s="355" t="n">
        <f aca="false">[5]Tregion!$P27</f>
        <v>25.688</v>
      </c>
      <c r="H27" s="355"/>
      <c r="I27" s="356" t="n">
        <f aca="false">[11]Tregion!$P27</f>
        <v>18.375</v>
      </c>
      <c r="J27" s="355"/>
      <c r="K27" s="356"/>
      <c r="L27" s="355"/>
      <c r="M27" s="356"/>
      <c r="N27" s="355"/>
      <c r="O27" s="356"/>
      <c r="Q27" s="355"/>
      <c r="R27" s="356" t="n">
        <f aca="false">[12]Tregion!$P27</f>
        <v>38.8699865192143</v>
      </c>
      <c r="S27" s="357"/>
      <c r="T27" s="356"/>
      <c r="U27" s="358"/>
      <c r="V27" s="359"/>
      <c r="W27" s="358"/>
      <c r="X27" s="356"/>
      <c r="Y27" s="357"/>
      <c r="Z27" s="360"/>
      <c r="AB27" s="357"/>
      <c r="AC27" s="356"/>
      <c r="AD27" s="357"/>
      <c r="AE27" s="356"/>
      <c r="AF27" s="357"/>
      <c r="AG27" s="356"/>
      <c r="AH27" s="371"/>
      <c r="AI27" s="1"/>
      <c r="AJ27" s="15"/>
      <c r="AL27" s="1" t="n">
        <f aca="false">A27</f>
        <v>37742</v>
      </c>
      <c r="AN27" s="370"/>
    </row>
    <row r="28" customFormat="false" ht="12.75" hidden="false" customHeight="false" outlineLevel="0" collapsed="false">
      <c r="A28" s="1" t="n">
        <f aca="false">[5]Tregion!$J28</f>
        <v>37773</v>
      </c>
      <c r="B28" s="355" t="n">
        <f aca="false">[5]Tregion!$P28</f>
        <v>29.063</v>
      </c>
      <c r="C28" s="356" t="n">
        <f aca="false">[6]Tregion!$P28</f>
        <v>24</v>
      </c>
      <c r="D28" s="355" t="n">
        <f aca="false">[7]Tregion!$P28</f>
        <v>21.563</v>
      </c>
      <c r="E28" s="356" t="n">
        <f aca="false">[8]Tregion!$P28</f>
        <v>29.625</v>
      </c>
      <c r="F28" s="355" t="n">
        <f aca="false">[9]Tregion!$P28</f>
        <v>30.75</v>
      </c>
      <c r="G28" s="355" t="n">
        <f aca="false">[5]Tregion!$P28</f>
        <v>29.063</v>
      </c>
      <c r="H28" s="355"/>
      <c r="I28" s="356" t="n">
        <f aca="false">[11]Tregion!$P28</f>
        <v>21.375</v>
      </c>
      <c r="J28" s="355"/>
      <c r="K28" s="356"/>
      <c r="L28" s="355"/>
      <c r="M28" s="356"/>
      <c r="N28" s="355"/>
      <c r="O28" s="356"/>
      <c r="Q28" s="355"/>
      <c r="R28" s="356" t="n">
        <f aca="false">[12]Tregion!$P28</f>
        <v>39.2845838931227</v>
      </c>
      <c r="S28" s="357"/>
      <c r="T28" s="356"/>
      <c r="U28" s="358"/>
      <c r="V28" s="359"/>
      <c r="W28" s="358"/>
      <c r="X28" s="356"/>
      <c r="Y28" s="357"/>
      <c r="Z28" s="360"/>
      <c r="AB28" s="357"/>
      <c r="AC28" s="356"/>
      <c r="AD28" s="357"/>
      <c r="AE28" s="356"/>
      <c r="AF28" s="357"/>
      <c r="AG28" s="356"/>
      <c r="AH28" s="371"/>
      <c r="AI28" s="1"/>
      <c r="AJ28" s="15"/>
      <c r="AL28" s="1" t="n">
        <f aca="false">A28</f>
        <v>37773</v>
      </c>
      <c r="AN28" s="370"/>
    </row>
    <row r="29" customFormat="false" ht="12.75" hidden="false" customHeight="false" outlineLevel="0" collapsed="false">
      <c r="A29" s="1" t="n">
        <f aca="false">[5]Tregion!$J29</f>
        <v>37803</v>
      </c>
      <c r="B29" s="355" t="n">
        <f aca="false">[5]Tregion!$P29</f>
        <v>39.938</v>
      </c>
      <c r="C29" s="356" t="n">
        <f aca="false">[6]Tregion!$P29</f>
        <v>38.625</v>
      </c>
      <c r="D29" s="355" t="n">
        <f aca="false">[7]Tregion!$P29</f>
        <v>35.25</v>
      </c>
      <c r="E29" s="356" t="n">
        <f aca="false">[8]Tregion!$P29</f>
        <v>37.125</v>
      </c>
      <c r="F29" s="355" t="n">
        <f aca="false">[9]Tregion!$P29</f>
        <v>41.25</v>
      </c>
      <c r="G29" s="355" t="n">
        <f aca="false">[5]Tregion!$P29</f>
        <v>39.938</v>
      </c>
      <c r="H29" s="355"/>
      <c r="I29" s="356" t="n">
        <f aca="false">[11]Tregion!$P29</f>
        <v>29.0625</v>
      </c>
      <c r="J29" s="355"/>
      <c r="K29" s="356"/>
      <c r="L29" s="355"/>
      <c r="M29" s="356"/>
      <c r="N29" s="355"/>
      <c r="O29" s="356"/>
      <c r="Q29" s="355"/>
      <c r="R29" s="356" t="n">
        <f aca="false">[12]Tregion!$P29</f>
        <v>39.6431327490645</v>
      </c>
      <c r="S29" s="357"/>
      <c r="T29" s="356"/>
      <c r="U29" s="358"/>
      <c r="V29" s="359"/>
      <c r="W29" s="358"/>
      <c r="X29" s="356"/>
      <c r="Y29" s="357"/>
      <c r="Z29" s="360"/>
      <c r="AB29" s="357"/>
      <c r="AC29" s="356"/>
      <c r="AD29" s="357"/>
      <c r="AE29" s="356"/>
      <c r="AF29" s="357"/>
      <c r="AG29" s="356"/>
      <c r="AH29" s="371"/>
      <c r="AI29" s="1"/>
      <c r="AJ29" s="15"/>
      <c r="AL29" s="1" t="n">
        <f aca="false">A29</f>
        <v>37803</v>
      </c>
      <c r="AN29" s="370"/>
    </row>
    <row r="30" customFormat="false" ht="12.75" hidden="false" customHeight="false" outlineLevel="0" collapsed="false">
      <c r="A30" s="1" t="n">
        <f aca="false">[5]Tregion!$J30</f>
        <v>37834</v>
      </c>
      <c r="B30" s="355" t="n">
        <f aca="false">[5]Tregion!$P30</f>
        <v>44.813</v>
      </c>
      <c r="C30" s="356" t="n">
        <f aca="false">[6]Tregion!$P30</f>
        <v>43.875</v>
      </c>
      <c r="D30" s="355" t="n">
        <f aca="false">[7]Tregion!$P30</f>
        <v>41.25</v>
      </c>
      <c r="E30" s="356" t="n">
        <f aca="false">[8]Tregion!$P30</f>
        <v>43.875</v>
      </c>
      <c r="F30" s="355" t="n">
        <f aca="false">[9]Tregion!$P30</f>
        <v>45.938</v>
      </c>
      <c r="G30" s="355" t="n">
        <f aca="false">[5]Tregion!$P30</f>
        <v>44.813</v>
      </c>
      <c r="H30" s="355"/>
      <c r="I30" s="356" t="n">
        <f aca="false">[11]Tregion!$P30</f>
        <v>35.625</v>
      </c>
      <c r="J30" s="355"/>
      <c r="K30" s="356"/>
      <c r="L30" s="355"/>
      <c r="M30" s="356"/>
      <c r="N30" s="355"/>
      <c r="O30" s="356"/>
      <c r="Q30" s="355"/>
      <c r="R30" s="356" t="n">
        <f aca="false">[12]Tregion!$P30</f>
        <v>40.0419488319117</v>
      </c>
      <c r="S30" s="357"/>
      <c r="T30" s="356"/>
      <c r="U30" s="358"/>
      <c r="V30" s="359"/>
      <c r="W30" s="358"/>
      <c r="X30" s="356"/>
      <c r="Y30" s="357"/>
      <c r="Z30" s="360"/>
      <c r="AB30" s="357"/>
      <c r="AC30" s="356"/>
      <c r="AD30" s="357"/>
      <c r="AE30" s="356"/>
      <c r="AF30" s="357"/>
      <c r="AG30" s="356"/>
      <c r="AH30" s="371"/>
      <c r="AI30" s="1"/>
      <c r="AJ30" s="15"/>
      <c r="AL30" s="1" t="n">
        <f aca="false">A30</f>
        <v>37834</v>
      </c>
      <c r="AN30" s="370"/>
    </row>
    <row r="31" customFormat="false" ht="12.75" hidden="false" customHeight="false" outlineLevel="0" collapsed="false">
      <c r="A31" s="1" t="n">
        <f aca="false">[5]Tregion!$J31</f>
        <v>37865</v>
      </c>
      <c r="B31" s="355" t="n">
        <f aca="false">[5]Tregion!$P31</f>
        <v>35.438</v>
      </c>
      <c r="C31" s="356" t="n">
        <f aca="false">[6]Tregion!$P31</f>
        <v>36.75</v>
      </c>
      <c r="D31" s="355" t="n">
        <f aca="false">[7]Tregion!$P31</f>
        <v>34.125</v>
      </c>
      <c r="E31" s="356" t="n">
        <f aca="false">[8]Tregion!$P31</f>
        <v>40.125</v>
      </c>
      <c r="F31" s="355" t="n">
        <f aca="false">[9]Tregion!$P31</f>
        <v>36.188</v>
      </c>
      <c r="G31" s="355" t="n">
        <f aca="false">[5]Tregion!$P31</f>
        <v>35.438</v>
      </c>
      <c r="H31" s="355"/>
      <c r="I31" s="356" t="n">
        <f aca="false">[11]Tregion!$P31</f>
        <v>28.125</v>
      </c>
      <c r="J31" s="355"/>
      <c r="K31" s="356"/>
      <c r="L31" s="355"/>
      <c r="M31" s="356"/>
      <c r="N31" s="355"/>
      <c r="O31" s="356"/>
      <c r="Q31" s="355"/>
      <c r="R31" s="356" t="n">
        <f aca="false">[12]Tregion!$P31</f>
        <v>40.0956222641834</v>
      </c>
      <c r="S31" s="357"/>
      <c r="T31" s="356"/>
      <c r="U31" s="358"/>
      <c r="V31" s="359"/>
      <c r="W31" s="358"/>
      <c r="X31" s="356"/>
      <c r="Y31" s="357"/>
      <c r="Z31" s="360"/>
      <c r="AB31" s="357"/>
      <c r="AC31" s="356"/>
      <c r="AD31" s="357"/>
      <c r="AE31" s="356"/>
      <c r="AF31" s="357"/>
      <c r="AG31" s="356"/>
      <c r="AH31" s="371"/>
      <c r="AI31" s="1"/>
      <c r="AJ31" s="15"/>
      <c r="AL31" s="1" t="n">
        <f aca="false">A31</f>
        <v>37865</v>
      </c>
      <c r="AN31" s="370"/>
    </row>
    <row r="32" customFormat="false" ht="12.75" hidden="false" customHeight="false" outlineLevel="0" collapsed="false">
      <c r="A32" s="1" t="n">
        <f aca="false">[5]Tregion!$J32</f>
        <v>37895</v>
      </c>
      <c r="B32" s="355" t="n">
        <f aca="false">[5]Tregion!$P32</f>
        <v>27.563</v>
      </c>
      <c r="C32" s="356" t="n">
        <f aca="false">[6]Tregion!$P32</f>
        <v>29.063</v>
      </c>
      <c r="D32" s="355" t="n">
        <f aca="false">[7]Tregion!$P32</f>
        <v>29.25</v>
      </c>
      <c r="E32" s="356" t="n">
        <f aca="false">[8]Tregion!$P32</f>
        <v>29.813</v>
      </c>
      <c r="F32" s="355" t="n">
        <f aca="false">[9]Tregion!$P32</f>
        <v>28.5</v>
      </c>
      <c r="G32" s="355" t="n">
        <f aca="false">[5]Tregion!$P32</f>
        <v>27.563</v>
      </c>
      <c r="H32" s="355"/>
      <c r="I32" s="356" t="n">
        <f aca="false">[11]Tregion!$P32</f>
        <v>21</v>
      </c>
      <c r="J32" s="355"/>
      <c r="K32" s="356"/>
      <c r="L32" s="355"/>
      <c r="M32" s="356"/>
      <c r="N32" s="355"/>
      <c r="O32" s="356"/>
      <c r="Q32" s="355"/>
      <c r="R32" s="356" t="n">
        <f aca="false">[12]Tregion!$P32</f>
        <v>40.2593922534713</v>
      </c>
      <c r="S32" s="357"/>
      <c r="T32" s="356"/>
      <c r="U32" s="358"/>
      <c r="V32" s="359"/>
      <c r="W32" s="358"/>
      <c r="X32" s="356"/>
      <c r="Y32" s="357"/>
      <c r="Z32" s="360"/>
      <c r="AB32" s="357"/>
      <c r="AC32" s="356"/>
      <c r="AD32" s="357"/>
      <c r="AE32" s="356"/>
      <c r="AF32" s="357"/>
      <c r="AG32" s="356"/>
      <c r="AH32" s="371"/>
      <c r="AI32" s="1"/>
      <c r="AJ32" s="15"/>
      <c r="AL32" s="1" t="n">
        <f aca="false">A32</f>
        <v>37895</v>
      </c>
      <c r="AN32" s="370"/>
    </row>
    <row r="33" customFormat="false" ht="12.75" hidden="false" customHeight="false" outlineLevel="0" collapsed="false">
      <c r="A33" s="1" t="n">
        <f aca="false">[5]Tregion!$J33</f>
        <v>37926</v>
      </c>
      <c r="B33" s="355" t="n">
        <f aca="false">[5]Tregion!$P33</f>
        <v>26.438</v>
      </c>
      <c r="C33" s="356" t="n">
        <f aca="false">[6]Tregion!$P33</f>
        <v>26.0625</v>
      </c>
      <c r="D33" s="355" t="n">
        <f aca="false">[7]Tregion!$P33</f>
        <v>26.25</v>
      </c>
      <c r="E33" s="356" t="n">
        <f aca="false">[8]Tregion!$P33</f>
        <v>27.75</v>
      </c>
      <c r="F33" s="355" t="n">
        <f aca="false">[9]Tregion!$P33</f>
        <v>28.688</v>
      </c>
      <c r="G33" s="355" t="n">
        <f aca="false">[5]Tregion!$P33</f>
        <v>26.438</v>
      </c>
      <c r="H33" s="355"/>
      <c r="I33" s="356" t="n">
        <f aca="false">[11]Tregion!$P33</f>
        <v>19.125</v>
      </c>
      <c r="J33" s="355"/>
      <c r="K33" s="356"/>
      <c r="L33" s="355"/>
      <c r="M33" s="356"/>
      <c r="N33" s="355"/>
      <c r="O33" s="356"/>
      <c r="Q33" s="355"/>
      <c r="R33" s="356" t="n">
        <f aca="false">[12]Tregion!$P33</f>
        <v>43.2991950577875</v>
      </c>
      <c r="S33" s="357"/>
      <c r="T33" s="356"/>
      <c r="U33" s="358"/>
      <c r="V33" s="359"/>
      <c r="W33" s="358"/>
      <c r="X33" s="356"/>
      <c r="Y33" s="357"/>
      <c r="Z33" s="360"/>
      <c r="AB33" s="357"/>
      <c r="AC33" s="356"/>
      <c r="AD33" s="357"/>
      <c r="AE33" s="356"/>
      <c r="AF33" s="357"/>
      <c r="AG33" s="356"/>
      <c r="AH33" s="371"/>
      <c r="AI33" s="1"/>
      <c r="AJ33" s="15"/>
      <c r="AL33" s="1" t="n">
        <f aca="false">A33</f>
        <v>37926</v>
      </c>
      <c r="AN33" s="370"/>
    </row>
    <row r="34" customFormat="false" ht="12.75" hidden="false" customHeight="false" outlineLevel="0" collapsed="false">
      <c r="A34" s="1" t="n">
        <f aca="false">[5]Tregion!$J34</f>
        <v>37956</v>
      </c>
      <c r="B34" s="355" t="n">
        <f aca="false">[5]Tregion!$P34</f>
        <v>26.438</v>
      </c>
      <c r="C34" s="356" t="n">
        <f aca="false">[6]Tregion!$P34</f>
        <v>27.9375</v>
      </c>
      <c r="D34" s="355" t="n">
        <f aca="false">[7]Tregion!$P34</f>
        <v>28.125</v>
      </c>
      <c r="E34" s="356" t="n">
        <f aca="false">[8]Tregion!$P34</f>
        <v>30.1875</v>
      </c>
      <c r="F34" s="355" t="n">
        <f aca="false">[9]Tregion!$P34</f>
        <v>29.25</v>
      </c>
      <c r="G34" s="355" t="n">
        <f aca="false">[5]Tregion!$P34</f>
        <v>26.438</v>
      </c>
      <c r="H34" s="355"/>
      <c r="I34" s="356" t="n">
        <f aca="false">[11]Tregion!$P34</f>
        <v>21.75</v>
      </c>
      <c r="J34" s="355"/>
      <c r="K34" s="356"/>
      <c r="L34" s="355"/>
      <c r="M34" s="356"/>
      <c r="N34" s="355"/>
      <c r="O34" s="356"/>
      <c r="Q34" s="355"/>
      <c r="R34" s="356" t="n">
        <f aca="false">[12]Tregion!$P34</f>
        <v>45.4550536690379</v>
      </c>
      <c r="S34" s="357"/>
      <c r="T34" s="356"/>
      <c r="U34" s="358"/>
      <c r="V34" s="359"/>
      <c r="W34" s="358"/>
      <c r="X34" s="356"/>
      <c r="Y34" s="357"/>
      <c r="Z34" s="360"/>
      <c r="AB34" s="357"/>
      <c r="AC34" s="356"/>
      <c r="AD34" s="357"/>
      <c r="AE34" s="356"/>
      <c r="AF34" s="357"/>
      <c r="AG34" s="356"/>
      <c r="AH34" s="371"/>
      <c r="AI34" s="1"/>
      <c r="AJ34" s="15"/>
      <c r="AL34" s="1" t="n">
        <f aca="false">A34</f>
        <v>37956</v>
      </c>
      <c r="AN34" s="370"/>
    </row>
    <row r="35" customFormat="false" ht="12.75" hidden="false" customHeight="false" outlineLevel="0" collapsed="false">
      <c r="A35" s="1" t="n">
        <f aca="false">[5]Tregion!$J35</f>
        <v>37987</v>
      </c>
      <c r="B35" s="355" t="n">
        <f aca="false">[5]Tregion!$P35</f>
        <v>27.173</v>
      </c>
      <c r="C35" s="356" t="n">
        <f aca="false">[6]Tregion!$P35</f>
        <v>30.203</v>
      </c>
      <c r="D35" s="355" t="n">
        <f aca="false">[7]Tregion!$P35</f>
        <v>30.075</v>
      </c>
      <c r="E35" s="356" t="n">
        <f aca="false">[8]Tregion!$P35</f>
        <v>30.563</v>
      </c>
      <c r="F35" s="355" t="n">
        <f aca="false">[9]Tregion!$P35</f>
        <v>30.113</v>
      </c>
      <c r="G35" s="355" t="n">
        <f aca="false">[5]Tregion!$P35</f>
        <v>27.173</v>
      </c>
      <c r="H35" s="355"/>
      <c r="I35" s="356" t="n">
        <f aca="false">[11]Tregion!$P35</f>
        <v>14.4375</v>
      </c>
      <c r="J35" s="355"/>
      <c r="K35" s="356"/>
      <c r="L35" s="355"/>
      <c r="M35" s="356"/>
      <c r="N35" s="355"/>
      <c r="O35" s="356"/>
      <c r="Q35" s="355"/>
      <c r="R35" s="356" t="n">
        <f aca="false">[12]Tregion!$P35</f>
        <v>43.7082761751045</v>
      </c>
      <c r="S35" s="357"/>
      <c r="T35" s="356"/>
      <c r="U35" s="358"/>
      <c r="V35" s="359"/>
      <c r="W35" s="358"/>
      <c r="X35" s="356"/>
      <c r="Y35" s="357"/>
      <c r="Z35" s="360"/>
      <c r="AB35" s="357"/>
      <c r="AC35" s="356"/>
      <c r="AD35" s="357"/>
      <c r="AE35" s="356"/>
      <c r="AF35" s="357"/>
      <c r="AG35" s="356"/>
      <c r="AH35" s="371"/>
      <c r="AI35" s="1"/>
      <c r="AJ35" s="15"/>
      <c r="AL35" s="1" t="n">
        <f aca="false">A35</f>
        <v>37987</v>
      </c>
      <c r="AN35" s="370"/>
    </row>
    <row r="36" customFormat="false" ht="12.75" hidden="false" customHeight="false" outlineLevel="0" collapsed="false">
      <c r="A36" s="1" t="n">
        <f aca="false">[5]Tregion!$J36</f>
        <v>38018</v>
      </c>
      <c r="B36" s="355" t="n">
        <f aca="false">[5]Tregion!$P36</f>
        <v>26.85</v>
      </c>
      <c r="C36" s="356" t="n">
        <f aca="false">[6]Tregion!$P36</f>
        <v>29.235</v>
      </c>
      <c r="D36" s="355" t="n">
        <f aca="false">[7]Tregion!$P36</f>
        <v>29.108</v>
      </c>
      <c r="E36" s="356" t="n">
        <f aca="false">[8]Tregion!$P36</f>
        <v>29.918</v>
      </c>
      <c r="F36" s="355" t="n">
        <f aca="false">[9]Tregion!$P36</f>
        <v>29.153</v>
      </c>
      <c r="G36" s="355" t="n">
        <f aca="false">[5]Tregion!$P36</f>
        <v>26.85</v>
      </c>
      <c r="H36" s="355"/>
      <c r="I36" s="356" t="n">
        <f aca="false">[11]Tregion!$P36</f>
        <v>16.125</v>
      </c>
      <c r="J36" s="355"/>
      <c r="K36" s="356"/>
      <c r="L36" s="355"/>
      <c r="M36" s="356"/>
      <c r="N36" s="355"/>
      <c r="O36" s="356"/>
      <c r="Q36" s="355"/>
      <c r="R36" s="356" t="n">
        <f aca="false">[12]Tregion!$P36</f>
        <v>42.2050300222627</v>
      </c>
      <c r="S36" s="357"/>
      <c r="T36" s="356"/>
      <c r="U36" s="358"/>
      <c r="V36" s="359"/>
      <c r="W36" s="358"/>
      <c r="X36" s="356"/>
      <c r="Y36" s="357"/>
      <c r="Z36" s="360"/>
      <c r="AB36" s="357"/>
      <c r="AC36" s="356"/>
      <c r="AD36" s="357"/>
      <c r="AE36" s="356"/>
      <c r="AF36" s="357"/>
      <c r="AG36" s="356"/>
      <c r="AH36" s="371"/>
      <c r="AI36" s="1"/>
      <c r="AJ36" s="15"/>
      <c r="AL36" s="1" t="n">
        <f aca="false">A36</f>
        <v>38018</v>
      </c>
      <c r="AN36" s="370"/>
    </row>
    <row r="37" customFormat="false" ht="12.75" hidden="false" customHeight="false" outlineLevel="0" collapsed="false">
      <c r="A37" s="1" t="n">
        <f aca="false">[5]Tregion!$J37</f>
        <v>38047</v>
      </c>
      <c r="B37" s="355" t="n">
        <f aca="false">[5]Tregion!$P37</f>
        <v>26.85</v>
      </c>
      <c r="C37" s="356" t="n">
        <f aca="false">[6]Tregion!$P37</f>
        <v>26.49</v>
      </c>
      <c r="D37" s="355" t="n">
        <f aca="false">[7]Tregion!$P37</f>
        <v>26.213</v>
      </c>
      <c r="E37" s="356" t="n">
        <f aca="false">[8]Tregion!$P37</f>
        <v>28.628</v>
      </c>
      <c r="F37" s="355" t="n">
        <f aca="false">[9]Tregion!$P37</f>
        <v>28.185</v>
      </c>
      <c r="G37" s="355" t="n">
        <f aca="false">[5]Tregion!$P37</f>
        <v>26.85</v>
      </c>
      <c r="H37" s="355"/>
      <c r="I37" s="356" t="n">
        <f aca="false">[11]Tregion!$P37</f>
        <v>13.875</v>
      </c>
      <c r="J37" s="355"/>
      <c r="K37" s="356"/>
      <c r="L37" s="355"/>
      <c r="M37" s="356"/>
      <c r="N37" s="355"/>
      <c r="O37" s="356"/>
      <c r="Q37" s="355"/>
      <c r="R37" s="356" t="n">
        <f aca="false">[12]Tregion!$P37</f>
        <v>40.2852485556905</v>
      </c>
      <c r="S37" s="357"/>
      <c r="T37" s="356"/>
      <c r="U37" s="358"/>
      <c r="V37" s="359"/>
      <c r="W37" s="358"/>
      <c r="X37" s="356"/>
      <c r="Y37" s="357"/>
      <c r="Z37" s="360"/>
      <c r="AB37" s="357"/>
      <c r="AC37" s="356"/>
      <c r="AD37" s="357"/>
      <c r="AE37" s="356"/>
      <c r="AF37" s="357"/>
      <c r="AG37" s="356"/>
      <c r="AH37" s="371"/>
      <c r="AI37" s="1"/>
      <c r="AJ37" s="15"/>
      <c r="AL37" s="1" t="n">
        <f aca="false">A37</f>
        <v>38047</v>
      </c>
      <c r="AN37" s="370"/>
    </row>
    <row r="38" customFormat="false" ht="12.75" hidden="false" customHeight="false" outlineLevel="0" collapsed="false">
      <c r="A38" s="1" t="n">
        <f aca="false">[5]Tregion!$J38</f>
        <v>38078</v>
      </c>
      <c r="B38" s="355" t="n">
        <f aca="false">[5]Tregion!$P38</f>
        <v>26.528</v>
      </c>
      <c r="C38" s="356" t="n">
        <f aca="false">[6]Tregion!$P38</f>
        <v>26.655</v>
      </c>
      <c r="D38" s="355" t="n">
        <f aca="false">[7]Tregion!$P38</f>
        <v>24.285</v>
      </c>
      <c r="E38" s="356" t="n">
        <f aca="false">[8]Tregion!$P38</f>
        <v>27.338</v>
      </c>
      <c r="F38" s="355" t="n">
        <f aca="false">[9]Tregion!$P38</f>
        <v>27.87</v>
      </c>
      <c r="G38" s="355" t="n">
        <f aca="false">[5]Tregion!$P38</f>
        <v>26.528</v>
      </c>
      <c r="H38" s="355"/>
      <c r="I38" s="356" t="n">
        <f aca="false">[11]Tregion!$P38</f>
        <v>19.875</v>
      </c>
      <c r="J38" s="355"/>
      <c r="K38" s="356"/>
      <c r="L38" s="355"/>
      <c r="M38" s="356"/>
      <c r="N38" s="355"/>
      <c r="O38" s="356"/>
      <c r="Q38" s="355"/>
      <c r="R38" s="356" t="n">
        <f aca="false">[12]Tregion!$P38</f>
        <v>37.6131522583298</v>
      </c>
      <c r="S38" s="357"/>
      <c r="T38" s="356"/>
      <c r="U38" s="358"/>
      <c r="V38" s="359"/>
      <c r="W38" s="358"/>
      <c r="X38" s="356"/>
      <c r="Y38" s="357"/>
      <c r="Z38" s="360"/>
      <c r="AB38" s="357"/>
      <c r="AC38" s="356"/>
      <c r="AD38" s="357"/>
      <c r="AE38" s="356"/>
      <c r="AF38" s="357"/>
      <c r="AG38" s="356"/>
      <c r="AH38" s="371"/>
      <c r="AI38" s="1"/>
      <c r="AJ38" s="15"/>
      <c r="AL38" s="1" t="n">
        <f aca="false">A38</f>
        <v>38078</v>
      </c>
      <c r="AN38" s="370"/>
    </row>
    <row r="39" customFormat="false" ht="12.75" hidden="false" customHeight="false" outlineLevel="0" collapsed="false">
      <c r="A39" s="1" t="n">
        <f aca="false">[5]Tregion!$J39</f>
        <v>38108</v>
      </c>
      <c r="B39" s="355" t="n">
        <f aca="false">[5]Tregion!$P39</f>
        <v>26.528</v>
      </c>
      <c r="C39" s="356" t="n">
        <f aca="false">[6]Tregion!$P39</f>
        <v>24.398</v>
      </c>
      <c r="D39" s="355" t="n">
        <f aca="false">[7]Tregion!$P39</f>
        <v>22.035</v>
      </c>
      <c r="E39" s="356" t="n">
        <f aca="false">[8]Tregion!$P39</f>
        <v>27.338</v>
      </c>
      <c r="F39" s="355" t="n">
        <f aca="false">[9]Tregion!$P39</f>
        <v>28.193</v>
      </c>
      <c r="G39" s="355" t="n">
        <f aca="false">[5]Tregion!$P39</f>
        <v>26.528</v>
      </c>
      <c r="H39" s="355"/>
      <c r="I39" s="356" t="n">
        <f aca="false">[11]Tregion!$P39</f>
        <v>19.875</v>
      </c>
      <c r="J39" s="355"/>
      <c r="K39" s="356"/>
      <c r="L39" s="355"/>
      <c r="M39" s="356"/>
      <c r="N39" s="355"/>
      <c r="O39" s="356"/>
      <c r="Q39" s="355"/>
      <c r="R39" s="356" t="n">
        <f aca="false">[12]Tregion!$P39</f>
        <v>37.5471821744528</v>
      </c>
      <c r="S39" s="357"/>
      <c r="T39" s="356"/>
      <c r="U39" s="358"/>
      <c r="V39" s="359"/>
      <c r="W39" s="358"/>
      <c r="X39" s="356"/>
      <c r="Y39" s="357"/>
      <c r="Z39" s="360"/>
      <c r="AB39" s="357"/>
      <c r="AC39" s="356"/>
      <c r="AD39" s="357"/>
      <c r="AE39" s="356"/>
      <c r="AF39" s="357"/>
      <c r="AG39" s="356"/>
      <c r="AH39" s="371"/>
      <c r="AI39" s="1"/>
      <c r="AJ39" s="15"/>
      <c r="AL39" s="1" t="n">
        <f aca="false">A39</f>
        <v>38108</v>
      </c>
      <c r="AN39" s="370"/>
    </row>
    <row r="40" customFormat="false" ht="12.75" hidden="false" customHeight="false" outlineLevel="0" collapsed="false">
      <c r="A40" s="1" t="n">
        <f aca="false">[5]Tregion!$J40</f>
        <v>38139</v>
      </c>
      <c r="B40" s="355" t="n">
        <f aca="false">[5]Tregion!$P40</f>
        <v>29.423</v>
      </c>
      <c r="C40" s="356" t="n">
        <f aca="false">[6]Tregion!$P40</f>
        <v>25.2</v>
      </c>
      <c r="D40" s="355" t="n">
        <f aca="false">[7]Tregion!$P40</f>
        <v>22.838</v>
      </c>
      <c r="E40" s="356" t="n">
        <f aca="false">[8]Tregion!$P40</f>
        <v>30.24</v>
      </c>
      <c r="F40" s="355" t="n">
        <f aca="false">[9]Tregion!$P40</f>
        <v>31.08</v>
      </c>
      <c r="G40" s="355" t="n">
        <f aca="false">[5]Tregion!$P40</f>
        <v>29.423</v>
      </c>
      <c r="H40" s="355"/>
      <c r="I40" s="356" t="n">
        <f aca="false">[11]Tregion!$P40</f>
        <v>24.375</v>
      </c>
      <c r="J40" s="355"/>
      <c r="K40" s="356"/>
      <c r="L40" s="355"/>
      <c r="M40" s="356"/>
      <c r="N40" s="355"/>
      <c r="O40" s="356"/>
      <c r="Q40" s="355"/>
      <c r="R40" s="356" t="n">
        <f aca="false">[12]Tregion!$P40</f>
        <v>38.0404211793024</v>
      </c>
      <c r="S40" s="357"/>
      <c r="T40" s="356"/>
      <c r="U40" s="358"/>
      <c r="V40" s="359"/>
      <c r="W40" s="358"/>
      <c r="X40" s="356"/>
      <c r="Y40" s="357"/>
      <c r="Z40" s="360"/>
      <c r="AB40" s="357"/>
      <c r="AC40" s="356"/>
      <c r="AD40" s="357"/>
      <c r="AE40" s="356"/>
      <c r="AF40" s="357"/>
      <c r="AG40" s="356"/>
      <c r="AH40" s="371"/>
      <c r="AI40" s="1"/>
      <c r="AJ40" s="15"/>
      <c r="AL40" s="1" t="n">
        <f aca="false">A40</f>
        <v>38139</v>
      </c>
      <c r="AN40" s="370"/>
    </row>
    <row r="41" customFormat="false" ht="12.75" hidden="false" customHeight="false" outlineLevel="0" collapsed="false">
      <c r="A41" s="1" t="n">
        <f aca="false">[5]Tregion!$J41</f>
        <v>38169</v>
      </c>
      <c r="B41" s="355" t="n">
        <f aca="false">[5]Tregion!$P41</f>
        <v>38.73</v>
      </c>
      <c r="C41" s="356" t="n">
        <f aca="false">[6]Tregion!$P41</f>
        <v>37.793</v>
      </c>
      <c r="D41" s="355" t="n">
        <f aca="false">[7]Tregion!$P41</f>
        <v>34.583</v>
      </c>
      <c r="E41" s="356" t="n">
        <f aca="false">[8]Tregion!$P41</f>
        <v>36.683</v>
      </c>
      <c r="F41" s="355" t="n">
        <f aca="false">[9]Tregion!$P41</f>
        <v>40.058</v>
      </c>
      <c r="G41" s="355" t="n">
        <f aca="false">[5]Tregion!$P41</f>
        <v>38.73</v>
      </c>
      <c r="H41" s="355"/>
      <c r="I41" s="356" t="n">
        <f aca="false">[11]Tregion!$P41</f>
        <v>27.375</v>
      </c>
      <c r="J41" s="355"/>
      <c r="K41" s="356"/>
      <c r="L41" s="355"/>
      <c r="M41" s="356"/>
      <c r="N41" s="355"/>
      <c r="O41" s="356"/>
      <c r="Q41" s="355"/>
      <c r="R41" s="356" t="n">
        <f aca="false">[12]Tregion!$P41</f>
        <v>38.626358347251</v>
      </c>
      <c r="S41" s="357"/>
      <c r="T41" s="356"/>
      <c r="U41" s="358"/>
      <c r="V41" s="359"/>
      <c r="W41" s="358"/>
      <c r="X41" s="356"/>
      <c r="Y41" s="357"/>
      <c r="Z41" s="360"/>
      <c r="AB41" s="357"/>
      <c r="AC41" s="356"/>
      <c r="AD41" s="357"/>
      <c r="AE41" s="356"/>
      <c r="AF41" s="357"/>
      <c r="AG41" s="356"/>
      <c r="AH41" s="371"/>
      <c r="AI41" s="1"/>
      <c r="AJ41" s="15"/>
      <c r="AL41" s="1" t="n">
        <f aca="false">A41</f>
        <v>38169</v>
      </c>
      <c r="AN41" s="370"/>
    </row>
    <row r="42" customFormat="false" ht="12.75" hidden="false" customHeight="false" outlineLevel="0" collapsed="false">
      <c r="A42" s="1" t="n">
        <f aca="false">[5]Tregion!$J42</f>
        <v>38200</v>
      </c>
      <c r="B42" s="355" t="n">
        <f aca="false">[5]Tregion!$P42</f>
        <v>42.908</v>
      </c>
      <c r="C42" s="356" t="n">
        <f aca="false">[6]Tregion!$P42</f>
        <v>42.308</v>
      </c>
      <c r="D42" s="355" t="n">
        <f aca="false">[7]Tregion!$P42</f>
        <v>39.728</v>
      </c>
      <c r="E42" s="356" t="n">
        <f aca="false">[8]Tregion!$P42</f>
        <v>42.488</v>
      </c>
      <c r="F42" s="355" t="n">
        <f aca="false">[9]Tregion!$P42</f>
        <v>44.063</v>
      </c>
      <c r="G42" s="355" t="n">
        <f aca="false">[5]Tregion!$P42</f>
        <v>42.908</v>
      </c>
      <c r="H42" s="355"/>
      <c r="I42" s="356" t="n">
        <f aca="false">[11]Tregion!$P42</f>
        <v>34.125</v>
      </c>
      <c r="J42" s="355"/>
      <c r="K42" s="356"/>
      <c r="L42" s="355"/>
      <c r="M42" s="356"/>
      <c r="N42" s="355"/>
      <c r="O42" s="356"/>
      <c r="Q42" s="355"/>
      <c r="R42" s="356" t="n">
        <f aca="false">[12]Tregion!$P42</f>
        <v>39.1232029256516</v>
      </c>
      <c r="S42" s="357"/>
      <c r="T42" s="356"/>
      <c r="U42" s="358"/>
      <c r="V42" s="359"/>
      <c r="W42" s="358"/>
      <c r="X42" s="356"/>
      <c r="Y42" s="357"/>
      <c r="Z42" s="360"/>
      <c r="AB42" s="357"/>
      <c r="AC42" s="356"/>
      <c r="AD42" s="357"/>
      <c r="AE42" s="356"/>
      <c r="AF42" s="357"/>
      <c r="AG42" s="356"/>
      <c r="AH42" s="371"/>
      <c r="AI42" s="1"/>
      <c r="AJ42" s="15"/>
      <c r="AL42" s="1" t="n">
        <f aca="false">A42</f>
        <v>38200</v>
      </c>
      <c r="AN42" s="370"/>
    </row>
    <row r="43" customFormat="false" ht="12.75" hidden="false" customHeight="false" outlineLevel="0" collapsed="false">
      <c r="A43" s="1" t="n">
        <f aca="false">[5]Tregion!$J43</f>
        <v>38231</v>
      </c>
      <c r="B43" s="355" t="n">
        <f aca="false">[5]Tregion!$P43</f>
        <v>34.883</v>
      </c>
      <c r="C43" s="356" t="n">
        <f aca="false">[6]Tregion!$P43</f>
        <v>36.18</v>
      </c>
      <c r="D43" s="355" t="n">
        <f aca="false">[7]Tregion!$P43</f>
        <v>33.615</v>
      </c>
      <c r="E43" s="356" t="n">
        <f aca="false">[8]Tregion!$P43</f>
        <v>39.263</v>
      </c>
      <c r="F43" s="355" t="n">
        <f aca="false">[9]Tregion!$P43</f>
        <v>35.73</v>
      </c>
      <c r="G43" s="355" t="n">
        <f aca="false">[5]Tregion!$P43</f>
        <v>34.883</v>
      </c>
      <c r="H43" s="355"/>
      <c r="I43" s="356" t="n">
        <f aca="false">[11]Tregion!$P43</f>
        <v>21.9375</v>
      </c>
      <c r="J43" s="355"/>
      <c r="K43" s="356"/>
      <c r="L43" s="355"/>
      <c r="M43" s="356"/>
      <c r="N43" s="355"/>
      <c r="O43" s="356"/>
      <c r="Q43" s="355"/>
      <c r="R43" s="356" t="n">
        <f aca="false">[12]Tregion!$P43</f>
        <v>39.0472788942786</v>
      </c>
      <c r="S43" s="357"/>
      <c r="T43" s="356"/>
      <c r="U43" s="358"/>
      <c r="V43" s="359"/>
      <c r="W43" s="358"/>
      <c r="X43" s="356"/>
      <c r="Y43" s="357"/>
      <c r="Z43" s="360"/>
      <c r="AB43" s="357"/>
      <c r="AC43" s="356"/>
      <c r="AD43" s="357"/>
      <c r="AE43" s="356"/>
      <c r="AF43" s="357"/>
      <c r="AG43" s="356"/>
      <c r="AH43" s="371"/>
      <c r="AI43" s="1"/>
      <c r="AJ43" s="15"/>
      <c r="AL43" s="1" t="n">
        <f aca="false">A43</f>
        <v>38231</v>
      </c>
      <c r="AN43" s="370"/>
    </row>
    <row r="44" customFormat="false" ht="12.75" hidden="false" customHeight="false" outlineLevel="0" collapsed="false">
      <c r="A44" s="1" t="n">
        <f aca="false">[5]Tregion!$J44</f>
        <v>38261</v>
      </c>
      <c r="B44" s="355" t="n">
        <f aca="false">[5]Tregion!$P44</f>
        <v>28.14</v>
      </c>
      <c r="C44" s="356" t="n">
        <f aca="false">[6]Tregion!$P44</f>
        <v>29.565</v>
      </c>
      <c r="D44" s="355" t="n">
        <f aca="false">[7]Tregion!$P44</f>
        <v>29.438</v>
      </c>
      <c r="E44" s="356" t="n">
        <f aca="false">[8]Tregion!$P44</f>
        <v>30.405</v>
      </c>
      <c r="F44" s="355" t="n">
        <f aca="false">[9]Tregion!$P44</f>
        <v>29.16</v>
      </c>
      <c r="G44" s="355" t="n">
        <f aca="false">[5]Tregion!$P44</f>
        <v>28.14</v>
      </c>
      <c r="H44" s="355"/>
      <c r="I44" s="356" t="n">
        <f aca="false">[11]Tregion!$P44</f>
        <v>22.875</v>
      </c>
      <c r="J44" s="355"/>
      <c r="K44" s="356"/>
      <c r="L44" s="355"/>
      <c r="M44" s="356"/>
      <c r="N44" s="355"/>
      <c r="O44" s="356"/>
      <c r="Q44" s="355"/>
      <c r="R44" s="356" t="n">
        <f aca="false">[12]Tregion!$P44</f>
        <v>39.0513226498438</v>
      </c>
      <c r="S44" s="357"/>
      <c r="T44" s="356"/>
      <c r="U44" s="358"/>
      <c r="V44" s="359"/>
      <c r="W44" s="358"/>
      <c r="X44" s="356"/>
      <c r="Y44" s="357"/>
      <c r="Z44" s="360"/>
      <c r="AB44" s="357"/>
      <c r="AC44" s="356"/>
      <c r="AD44" s="357"/>
      <c r="AE44" s="356"/>
      <c r="AF44" s="357"/>
      <c r="AG44" s="356"/>
      <c r="AH44" s="371"/>
      <c r="AI44" s="1"/>
      <c r="AJ44" s="15"/>
      <c r="AL44" s="1" t="n">
        <f aca="false">A44</f>
        <v>38261</v>
      </c>
      <c r="AN44" s="370"/>
    </row>
    <row r="45" customFormat="false" ht="12.75" hidden="false" customHeight="false" outlineLevel="0" collapsed="false">
      <c r="A45" s="1" t="n">
        <f aca="false">[5]Tregion!$J45</f>
        <v>38292</v>
      </c>
      <c r="B45" s="355" t="n">
        <f aca="false">[5]Tregion!$P45</f>
        <v>27.173</v>
      </c>
      <c r="C45" s="356" t="n">
        <f aca="false">[6]Tregion!$P45</f>
        <v>26.985</v>
      </c>
      <c r="D45" s="355" t="n">
        <f aca="false">[7]Tregion!$P45</f>
        <v>26.865</v>
      </c>
      <c r="E45" s="356" t="n">
        <f aca="false">[8]Tregion!$P45</f>
        <v>28.5</v>
      </c>
      <c r="F45" s="355" t="n">
        <f aca="false">[9]Tregion!$P45</f>
        <v>29.318</v>
      </c>
      <c r="G45" s="355" t="n">
        <f aca="false">[5]Tregion!$P45</f>
        <v>27.173</v>
      </c>
      <c r="H45" s="355"/>
      <c r="I45" s="356" t="n">
        <f aca="false">[11]Tregion!$P45</f>
        <v>19.5</v>
      </c>
      <c r="J45" s="355"/>
      <c r="K45" s="356"/>
      <c r="L45" s="355"/>
      <c r="M45" s="356"/>
      <c r="N45" s="355"/>
      <c r="O45" s="356"/>
      <c r="Q45" s="355"/>
      <c r="R45" s="356" t="n">
        <f aca="false">[12]Tregion!$P45</f>
        <v>41.7845597118926</v>
      </c>
      <c r="S45" s="357"/>
      <c r="T45" s="356"/>
      <c r="U45" s="358"/>
      <c r="V45" s="359"/>
      <c r="W45" s="358"/>
      <c r="X45" s="356"/>
      <c r="Y45" s="357"/>
      <c r="Z45" s="360"/>
      <c r="AB45" s="357"/>
      <c r="AC45" s="356"/>
      <c r="AD45" s="357"/>
      <c r="AE45" s="356"/>
      <c r="AF45" s="357"/>
      <c r="AG45" s="356"/>
      <c r="AH45" s="371"/>
      <c r="AI45" s="1"/>
      <c r="AJ45" s="15"/>
      <c r="AL45" s="1" t="n">
        <f aca="false">A45</f>
        <v>38292</v>
      </c>
      <c r="AN45" s="370"/>
    </row>
    <row r="46" customFormat="false" ht="12.75" hidden="false" customHeight="false" outlineLevel="0" collapsed="false">
      <c r="A46" s="1" t="n">
        <f aca="false">[5]Tregion!$J46</f>
        <v>38322</v>
      </c>
      <c r="B46" s="355" t="n">
        <f aca="false">[5]Tregion!$P46</f>
        <v>27.173</v>
      </c>
      <c r="C46" s="356" t="n">
        <f aca="false">[6]Tregion!$P46</f>
        <v>28.598</v>
      </c>
      <c r="D46" s="355" t="n">
        <f aca="false">[7]Tregion!$P46</f>
        <v>28.47</v>
      </c>
      <c r="E46" s="356" t="n">
        <f aca="false">[8]Tregion!$P46</f>
        <v>30.728</v>
      </c>
      <c r="F46" s="355" t="n">
        <f aca="false">[9]Tregion!$P46</f>
        <v>29.798</v>
      </c>
      <c r="G46" s="355" t="n">
        <f aca="false">[5]Tregion!$P46</f>
        <v>27.173</v>
      </c>
      <c r="H46" s="355"/>
      <c r="I46" s="356" t="n">
        <f aca="false">[11]Tregion!$P46</f>
        <v>21.5625</v>
      </c>
      <c r="J46" s="355"/>
      <c r="K46" s="356"/>
      <c r="L46" s="355"/>
      <c r="M46" s="356"/>
      <c r="N46" s="355"/>
      <c r="O46" s="356"/>
      <c r="Q46" s="355"/>
      <c r="R46" s="356" t="n">
        <f aca="false">[12]Tregion!$P46</f>
        <v>43.7536501409138</v>
      </c>
      <c r="S46" s="357"/>
      <c r="T46" s="356"/>
      <c r="U46" s="358"/>
      <c r="V46" s="359"/>
      <c r="W46" s="358"/>
      <c r="X46" s="356"/>
      <c r="Y46" s="357"/>
      <c r="Z46" s="360"/>
      <c r="AB46" s="357"/>
      <c r="AC46" s="356"/>
      <c r="AD46" s="357"/>
      <c r="AE46" s="356"/>
      <c r="AF46" s="357"/>
      <c r="AG46" s="356"/>
      <c r="AH46" s="371"/>
      <c r="AI46" s="1"/>
      <c r="AJ46" s="15"/>
      <c r="AL46" s="1" t="n">
        <f aca="false">A46</f>
        <v>38322</v>
      </c>
      <c r="AN46" s="370"/>
    </row>
    <row r="47" customFormat="false" ht="12.75" hidden="false" customHeight="false" outlineLevel="0" collapsed="false">
      <c r="A47" s="1" t="n">
        <f aca="false">[5]Tregion!$J47</f>
        <v>38353</v>
      </c>
      <c r="B47" s="355" t="n">
        <f aca="false">[5]Tregion!$P47</f>
        <v>27.825</v>
      </c>
      <c r="C47" s="356" t="n">
        <f aca="false">[6]Tregion!$P47</f>
        <v>30.57</v>
      </c>
      <c r="D47" s="355" t="n">
        <f aca="false">[7]Tregion!$P47</f>
        <v>30.173</v>
      </c>
      <c r="E47" s="356" t="n">
        <f aca="false">[8]Tregion!$P47</f>
        <v>31.088</v>
      </c>
      <c r="F47" s="355" t="n">
        <f aca="false">[9]Tregion!$P47</f>
        <v>30.593</v>
      </c>
      <c r="G47" s="355" t="n">
        <f aca="false">[5]Tregion!$P47</f>
        <v>27.825</v>
      </c>
      <c r="H47" s="355"/>
      <c r="I47" s="356" t="n">
        <f aca="false">[11]Tregion!$P47</f>
        <v>14.4375</v>
      </c>
      <c r="J47" s="355"/>
      <c r="K47" s="356"/>
      <c r="L47" s="355"/>
      <c r="M47" s="356"/>
      <c r="N47" s="355"/>
      <c r="O47" s="356"/>
      <c r="Q47" s="355"/>
      <c r="R47" s="356" t="n">
        <f aca="false">[12]Tregion!$P47</f>
        <v>43.6007544572281</v>
      </c>
      <c r="S47" s="357"/>
      <c r="T47" s="356"/>
      <c r="U47" s="358"/>
      <c r="V47" s="359"/>
      <c r="W47" s="358"/>
      <c r="X47" s="356"/>
      <c r="Y47" s="357"/>
      <c r="Z47" s="360"/>
      <c r="AB47" s="357"/>
      <c r="AC47" s="356"/>
      <c r="AD47" s="357"/>
      <c r="AE47" s="356"/>
      <c r="AF47" s="357"/>
      <c r="AG47" s="356"/>
      <c r="AH47" s="371"/>
      <c r="AI47" s="1"/>
      <c r="AJ47" s="15"/>
      <c r="AL47" s="1" t="n">
        <f aca="false">A47</f>
        <v>38353</v>
      </c>
      <c r="AN47" s="370"/>
    </row>
    <row r="48" customFormat="false" ht="12.75" hidden="false" customHeight="false" outlineLevel="0" collapsed="false">
      <c r="A48" s="1" t="n">
        <f aca="false">[5]Tregion!$J48</f>
        <v>38384</v>
      </c>
      <c r="B48" s="355" t="n">
        <f aca="false">[5]Tregion!$P48</f>
        <v>27.555</v>
      </c>
      <c r="C48" s="356" t="n">
        <f aca="false">[6]Tregion!$P48</f>
        <v>29.745</v>
      </c>
      <c r="D48" s="355" t="n">
        <f aca="false">[7]Tregion!$P48</f>
        <v>29.348</v>
      </c>
      <c r="E48" s="356" t="n">
        <f aca="false">[8]Tregion!$P48</f>
        <v>30.533</v>
      </c>
      <c r="F48" s="355" t="n">
        <f aca="false">[9]Tregion!$P48</f>
        <v>29.768</v>
      </c>
      <c r="G48" s="355" t="n">
        <f aca="false">[5]Tregion!$P48</f>
        <v>27.555</v>
      </c>
      <c r="H48" s="355"/>
      <c r="I48" s="356" t="n">
        <f aca="false">[11]Tregion!$P48</f>
        <v>16.125</v>
      </c>
      <c r="J48" s="355"/>
      <c r="K48" s="356"/>
      <c r="L48" s="355"/>
      <c r="M48" s="356"/>
      <c r="N48" s="355"/>
      <c r="O48" s="356"/>
      <c r="Q48" s="355"/>
      <c r="R48" s="356" t="n">
        <f aca="false">[12]Tregion!$P48</f>
        <v>42.1390788685192</v>
      </c>
      <c r="S48" s="357"/>
      <c r="T48" s="356"/>
      <c r="U48" s="358"/>
      <c r="V48" s="359"/>
      <c r="W48" s="358"/>
      <c r="X48" s="356"/>
      <c r="Y48" s="357"/>
      <c r="Z48" s="360"/>
      <c r="AB48" s="357"/>
      <c r="AC48" s="356"/>
      <c r="AD48" s="357"/>
      <c r="AE48" s="356"/>
      <c r="AF48" s="357"/>
      <c r="AG48" s="356"/>
      <c r="AH48" s="371"/>
      <c r="AI48" s="1"/>
      <c r="AJ48" s="15"/>
      <c r="AL48" s="1" t="n">
        <f aca="false">A48</f>
        <v>38384</v>
      </c>
      <c r="AN48" s="370"/>
    </row>
    <row r="49" customFormat="false" ht="12.75" hidden="false" customHeight="false" outlineLevel="0" collapsed="false">
      <c r="A49" s="1" t="n">
        <f aca="false">[5]Tregion!$J49</f>
        <v>38412</v>
      </c>
      <c r="B49" s="355" t="n">
        <f aca="false">[5]Tregion!$P49</f>
        <v>27.555</v>
      </c>
      <c r="C49" s="356" t="n">
        <f aca="false">[6]Tregion!$P49</f>
        <v>27.39</v>
      </c>
      <c r="D49" s="355" t="n">
        <f aca="false">[7]Tregion!$P49</f>
        <v>26.865</v>
      </c>
      <c r="E49" s="356" t="n">
        <f aca="false">[8]Tregion!$P49</f>
        <v>29.43</v>
      </c>
      <c r="F49" s="355" t="n">
        <f aca="false">[9]Tregion!$P49</f>
        <v>28.95</v>
      </c>
      <c r="G49" s="355" t="n">
        <f aca="false">[5]Tregion!$P49</f>
        <v>27.555</v>
      </c>
      <c r="H49" s="355"/>
      <c r="I49" s="356" t="n">
        <f aca="false">[11]Tregion!$P49</f>
        <v>13.875</v>
      </c>
      <c r="J49" s="355"/>
      <c r="K49" s="356"/>
      <c r="L49" s="355"/>
      <c r="M49" s="356"/>
      <c r="N49" s="355"/>
      <c r="O49" s="356"/>
      <c r="Q49" s="355"/>
      <c r="R49" s="356" t="n">
        <f aca="false">[12]Tregion!$P49</f>
        <v>40.2738961458096</v>
      </c>
      <c r="S49" s="357"/>
      <c r="T49" s="356"/>
      <c r="U49" s="358"/>
      <c r="V49" s="359"/>
      <c r="W49" s="358"/>
      <c r="X49" s="356"/>
      <c r="Y49" s="357"/>
      <c r="Z49" s="360"/>
      <c r="AB49" s="357"/>
      <c r="AC49" s="356"/>
      <c r="AD49" s="357"/>
      <c r="AE49" s="356"/>
      <c r="AF49" s="357"/>
      <c r="AG49" s="356"/>
      <c r="AH49" s="371"/>
      <c r="AI49" s="1"/>
      <c r="AJ49" s="15"/>
      <c r="AL49" s="1" t="n">
        <f aca="false">A49</f>
        <v>38412</v>
      </c>
      <c r="AN49" s="370"/>
    </row>
    <row r="50" customFormat="false" ht="12.75" hidden="false" customHeight="false" outlineLevel="0" collapsed="false">
      <c r="A50" s="1" t="n">
        <f aca="false">[5]Tregion!$J50</f>
        <v>38443</v>
      </c>
      <c r="B50" s="355" t="n">
        <f aca="false">[5]Tregion!$P50</f>
        <v>27.278</v>
      </c>
      <c r="C50" s="356" t="n">
        <f aca="false">[6]Tregion!$P50</f>
        <v>27.533</v>
      </c>
      <c r="D50" s="355" t="n">
        <f aca="false">[7]Tregion!$P50</f>
        <v>25.208</v>
      </c>
      <c r="E50" s="356" t="n">
        <f aca="false">[8]Tregion!$P50</f>
        <v>28.32</v>
      </c>
      <c r="F50" s="355" t="n">
        <f aca="false">[9]Tregion!$P50</f>
        <v>28.673</v>
      </c>
      <c r="G50" s="355" t="n">
        <f aca="false">[5]Tregion!$P50</f>
        <v>27.278</v>
      </c>
      <c r="H50" s="355"/>
      <c r="I50" s="356" t="n">
        <f aca="false">[11]Tregion!$P50</f>
        <v>19.125</v>
      </c>
      <c r="J50" s="355"/>
      <c r="K50" s="356"/>
      <c r="L50" s="355"/>
      <c r="M50" s="356"/>
      <c r="N50" s="355"/>
      <c r="O50" s="356"/>
      <c r="Q50" s="355"/>
      <c r="R50" s="356" t="n">
        <f aca="false">[12]Tregion!$P50</f>
        <v>37.5526909005207</v>
      </c>
      <c r="S50" s="357"/>
      <c r="T50" s="356"/>
      <c r="U50" s="358"/>
      <c r="V50" s="359"/>
      <c r="W50" s="358"/>
      <c r="X50" s="356"/>
      <c r="Y50" s="357"/>
      <c r="Z50" s="360"/>
      <c r="AB50" s="357"/>
      <c r="AC50" s="356"/>
      <c r="AD50" s="357"/>
      <c r="AE50" s="356"/>
      <c r="AF50" s="357"/>
      <c r="AG50" s="356"/>
      <c r="AH50" s="371"/>
      <c r="AI50" s="1"/>
      <c r="AJ50" s="15"/>
      <c r="AL50" s="1" t="n">
        <f aca="false">A50</f>
        <v>38443</v>
      </c>
      <c r="AN50" s="370"/>
    </row>
    <row r="51" customFormat="false" ht="12.75" hidden="false" customHeight="false" outlineLevel="0" collapsed="false">
      <c r="A51" s="1" t="n">
        <f aca="false">[5]Tregion!$J51</f>
        <v>38473</v>
      </c>
      <c r="B51" s="355" t="n">
        <f aca="false">[5]Tregion!$P51</f>
        <v>27.278</v>
      </c>
      <c r="C51" s="356" t="n">
        <f aca="false">[6]Tregion!$P51</f>
        <v>25.59</v>
      </c>
      <c r="D51" s="355" t="n">
        <f aca="false">[7]Tregion!$P51</f>
        <v>23.28</v>
      </c>
      <c r="E51" s="356" t="n">
        <f aca="false">[8]Tregion!$P51</f>
        <v>28.32</v>
      </c>
      <c r="F51" s="355" t="n">
        <f aca="false">[9]Tregion!$P51</f>
        <v>28.95</v>
      </c>
      <c r="G51" s="355" t="n">
        <f aca="false">[5]Tregion!$P51</f>
        <v>27.278</v>
      </c>
      <c r="H51" s="355"/>
      <c r="I51" s="356" t="n">
        <f aca="false">[11]Tregion!$P51</f>
        <v>19.125</v>
      </c>
      <c r="J51" s="355"/>
      <c r="K51" s="356"/>
      <c r="L51" s="355"/>
      <c r="M51" s="356"/>
      <c r="N51" s="355"/>
      <c r="O51" s="356"/>
      <c r="Q51" s="355"/>
      <c r="R51" s="356" t="n">
        <f aca="false">[12]Tregion!$P51</f>
        <v>37.4878098599886</v>
      </c>
      <c r="S51" s="357"/>
      <c r="T51" s="356"/>
      <c r="U51" s="358"/>
      <c r="V51" s="359"/>
      <c r="W51" s="358"/>
      <c r="X51" s="356"/>
      <c r="Y51" s="357"/>
      <c r="Z51" s="360"/>
      <c r="AB51" s="357"/>
      <c r="AC51" s="356"/>
      <c r="AD51" s="357"/>
      <c r="AE51" s="356"/>
      <c r="AF51" s="357"/>
      <c r="AG51" s="356"/>
      <c r="AH51" s="371"/>
      <c r="AI51" s="1"/>
      <c r="AJ51" s="15"/>
      <c r="AL51" s="1" t="n">
        <f aca="false">A51</f>
        <v>38473</v>
      </c>
      <c r="AN51" s="370"/>
    </row>
    <row r="52" customFormat="false" ht="12.75" hidden="false" customHeight="false" outlineLevel="0" collapsed="false">
      <c r="A52" s="1" t="n">
        <f aca="false">[5]Tregion!$J52</f>
        <v>38504</v>
      </c>
      <c r="B52" s="355" t="n">
        <f aca="false">[5]Tregion!$P52</f>
        <v>29.753</v>
      </c>
      <c r="C52" s="356" t="n">
        <f aca="false">[6]Tregion!$P52</f>
        <v>26.288</v>
      </c>
      <c r="D52" s="355" t="n">
        <f aca="false">[7]Tregion!$P52</f>
        <v>23.97</v>
      </c>
      <c r="E52" s="356" t="n">
        <f aca="false">[8]Tregion!$P52</f>
        <v>30.818</v>
      </c>
      <c r="F52" s="355" t="n">
        <f aca="false">[9]Tregion!$P52</f>
        <v>31.418</v>
      </c>
      <c r="G52" s="355" t="n">
        <f aca="false">[5]Tregion!$P52</f>
        <v>29.753</v>
      </c>
      <c r="H52" s="355"/>
      <c r="I52" s="356" t="n">
        <f aca="false">[11]Tregion!$P52</f>
        <v>22.875</v>
      </c>
      <c r="J52" s="355"/>
      <c r="K52" s="356"/>
      <c r="L52" s="355"/>
      <c r="M52" s="356"/>
      <c r="N52" s="355"/>
      <c r="O52" s="356"/>
      <c r="Q52" s="355"/>
      <c r="R52" s="356" t="n">
        <f aca="false">[12]Tregion!$P52</f>
        <v>37.9658495375438</v>
      </c>
      <c r="S52" s="357"/>
      <c r="T52" s="356"/>
      <c r="U52" s="358"/>
      <c r="V52" s="359"/>
      <c r="W52" s="358"/>
      <c r="X52" s="356"/>
      <c r="Y52" s="357"/>
      <c r="Z52" s="360"/>
      <c r="AB52" s="357"/>
      <c r="AC52" s="356"/>
      <c r="AD52" s="357"/>
      <c r="AE52" s="356"/>
      <c r="AF52" s="357"/>
      <c r="AG52" s="356"/>
      <c r="AH52" s="371"/>
      <c r="AI52" s="1"/>
      <c r="AJ52" s="15"/>
      <c r="AL52" s="1" t="n">
        <f aca="false">A52</f>
        <v>38504</v>
      </c>
      <c r="AN52" s="370"/>
    </row>
    <row r="53" customFormat="false" ht="12.75" hidden="false" customHeight="false" outlineLevel="0" collapsed="false">
      <c r="A53" s="1" t="n">
        <f aca="false">[5]Tregion!$J53</f>
        <v>38534</v>
      </c>
      <c r="B53" s="355" t="n">
        <f aca="false">[5]Tregion!$P53</f>
        <v>37.733</v>
      </c>
      <c r="C53" s="356" t="n">
        <f aca="false">[6]Tregion!$P53</f>
        <v>37.125</v>
      </c>
      <c r="D53" s="355" t="n">
        <f aca="false">[7]Tregion!$P53</f>
        <v>34.043</v>
      </c>
      <c r="E53" s="356" t="n">
        <f aca="false">[8]Tregion!$P53</f>
        <v>36.353</v>
      </c>
      <c r="F53" s="355" t="n">
        <f aca="false">[9]Tregion!$P53</f>
        <v>39.105</v>
      </c>
      <c r="G53" s="355" t="n">
        <f aca="false">[5]Tregion!$P53</f>
        <v>37.733</v>
      </c>
      <c r="H53" s="355"/>
      <c r="I53" s="356" t="n">
        <f aca="false">[11]Tregion!$P53</f>
        <v>20.625</v>
      </c>
      <c r="J53" s="355"/>
      <c r="K53" s="356"/>
      <c r="L53" s="355"/>
      <c r="M53" s="356"/>
      <c r="N53" s="355"/>
      <c r="O53" s="356"/>
      <c r="Q53" s="355"/>
      <c r="R53" s="356" t="n">
        <f aca="false">[12]Tregion!$P53</f>
        <v>38.5340288255059</v>
      </c>
      <c r="S53" s="357"/>
      <c r="T53" s="356"/>
      <c r="U53" s="358"/>
      <c r="V53" s="359"/>
      <c r="W53" s="358"/>
      <c r="X53" s="356"/>
      <c r="Y53" s="357"/>
      <c r="Z53" s="360"/>
      <c r="AB53" s="357"/>
      <c r="AC53" s="356"/>
      <c r="AD53" s="357"/>
      <c r="AE53" s="356"/>
      <c r="AF53" s="357"/>
      <c r="AG53" s="356"/>
      <c r="AH53" s="371"/>
      <c r="AI53" s="1"/>
      <c r="AJ53" s="15"/>
      <c r="AL53" s="1" t="n">
        <f aca="false">A53</f>
        <v>38534</v>
      </c>
      <c r="AN53" s="370"/>
    </row>
    <row r="54" customFormat="false" ht="12.75" hidden="false" customHeight="false" outlineLevel="0" collapsed="false">
      <c r="A54" s="1" t="n">
        <f aca="false">[5]Tregion!$J54</f>
        <v>38565</v>
      </c>
      <c r="B54" s="355" t="n">
        <f aca="false">[5]Tregion!$P54</f>
        <v>41.31</v>
      </c>
      <c r="C54" s="356" t="n">
        <f aca="false">[6]Tregion!$P54</f>
        <v>41.018</v>
      </c>
      <c r="D54" s="355" t="n">
        <f aca="false">[7]Tregion!$P54</f>
        <v>38.453</v>
      </c>
      <c r="E54" s="356" t="n">
        <f aca="false">[8]Tregion!$P54</f>
        <v>41.333</v>
      </c>
      <c r="F54" s="355" t="n">
        <f aca="false">[9]Tregion!$P54</f>
        <v>42.54</v>
      </c>
      <c r="G54" s="355" t="n">
        <f aca="false">[5]Tregion!$P54</f>
        <v>41.31</v>
      </c>
      <c r="H54" s="355"/>
      <c r="I54" s="356" t="n">
        <f aca="false">[11]Tregion!$P54</f>
        <v>27.375</v>
      </c>
      <c r="J54" s="355"/>
      <c r="K54" s="356"/>
      <c r="L54" s="355"/>
      <c r="M54" s="356"/>
      <c r="N54" s="355"/>
      <c r="O54" s="356"/>
      <c r="Q54" s="355"/>
      <c r="R54" s="356" t="n">
        <f aca="false">[12]Tregion!$P54</f>
        <v>39.0155451144772</v>
      </c>
      <c r="S54" s="357"/>
      <c r="T54" s="356"/>
      <c r="U54" s="358"/>
      <c r="V54" s="359"/>
      <c r="W54" s="358"/>
      <c r="X54" s="356"/>
      <c r="Y54" s="357"/>
      <c r="Z54" s="360"/>
      <c r="AB54" s="357"/>
      <c r="AC54" s="356"/>
      <c r="AD54" s="357"/>
      <c r="AE54" s="356"/>
      <c r="AF54" s="357"/>
      <c r="AG54" s="356"/>
      <c r="AH54" s="371"/>
      <c r="AI54" s="1"/>
      <c r="AJ54" s="15"/>
      <c r="AL54" s="1" t="n">
        <f aca="false">A54</f>
        <v>38565</v>
      </c>
      <c r="AN54" s="370"/>
    </row>
    <row r="55" customFormat="false" ht="12.75" hidden="false" customHeight="false" outlineLevel="0" collapsed="false">
      <c r="A55" s="1" t="n">
        <f aca="false">[5]Tregion!$J55</f>
        <v>38596</v>
      </c>
      <c r="B55" s="355" t="n">
        <f aca="false">[5]Tregion!$P55</f>
        <v>34.433</v>
      </c>
      <c r="C55" s="356" t="n">
        <f aca="false">[6]Tregion!$P55</f>
        <v>35.745</v>
      </c>
      <c r="D55" s="355" t="n">
        <f aca="false">[7]Tregion!$P55</f>
        <v>33.218</v>
      </c>
      <c r="E55" s="356" t="n">
        <f aca="false">[8]Tregion!$P55</f>
        <v>38.565</v>
      </c>
      <c r="F55" s="355" t="n">
        <f aca="false">[9]Tregion!$P55</f>
        <v>35.4</v>
      </c>
      <c r="G55" s="355" t="n">
        <f aca="false">[5]Tregion!$P55</f>
        <v>34.433</v>
      </c>
      <c r="H55" s="355"/>
      <c r="I55" s="356" t="n">
        <f aca="false">[11]Tregion!$P55</f>
        <v>17.4375</v>
      </c>
      <c r="J55" s="355"/>
      <c r="K55" s="356"/>
      <c r="L55" s="355"/>
      <c r="M55" s="356"/>
      <c r="N55" s="355"/>
      <c r="O55" s="356"/>
      <c r="Q55" s="355"/>
      <c r="R55" s="356" t="n">
        <f aca="false">[12]Tregion!$P55</f>
        <v>38.9412000880248</v>
      </c>
      <c r="S55" s="357"/>
      <c r="T55" s="356"/>
      <c r="U55" s="358"/>
      <c r="V55" s="359"/>
      <c r="W55" s="358"/>
      <c r="X55" s="356"/>
      <c r="Y55" s="357"/>
      <c r="Z55" s="360"/>
      <c r="AB55" s="357"/>
      <c r="AC55" s="356"/>
      <c r="AD55" s="357"/>
      <c r="AE55" s="356"/>
      <c r="AF55" s="357"/>
      <c r="AG55" s="356"/>
      <c r="AH55" s="371"/>
      <c r="AI55" s="1"/>
      <c r="AJ55" s="15"/>
      <c r="AL55" s="1" t="n">
        <f aca="false">A55</f>
        <v>38596</v>
      </c>
      <c r="AN55" s="370"/>
    </row>
    <row r="56" customFormat="false" ht="12.75" hidden="false" customHeight="false" outlineLevel="0" collapsed="false">
      <c r="A56" s="1" t="n">
        <f aca="false">[5]Tregion!$J56</f>
        <v>38626</v>
      </c>
      <c r="B56" s="355" t="n">
        <f aca="false">[5]Tregion!$P56</f>
        <v>28.658</v>
      </c>
      <c r="C56" s="356" t="n">
        <f aca="false">[6]Tregion!$P56</f>
        <v>30.053</v>
      </c>
      <c r="D56" s="355" t="n">
        <f aca="false">[7]Tregion!$P56</f>
        <v>29.625</v>
      </c>
      <c r="E56" s="356" t="n">
        <f aca="false">[8]Tregion!$P56</f>
        <v>30.953</v>
      </c>
      <c r="F56" s="355" t="n">
        <f aca="false">[9]Tregion!$P56</f>
        <v>29.775</v>
      </c>
      <c r="G56" s="355" t="n">
        <f aca="false">[5]Tregion!$P56</f>
        <v>28.658</v>
      </c>
      <c r="H56" s="355"/>
      <c r="I56" s="356" t="n">
        <f aca="false">[11]Tregion!$P56</f>
        <v>20.625</v>
      </c>
      <c r="J56" s="355"/>
      <c r="K56" s="356"/>
      <c r="L56" s="355"/>
      <c r="M56" s="356"/>
      <c r="N56" s="355"/>
      <c r="O56" s="356"/>
      <c r="Q56" s="355"/>
      <c r="R56" s="356" t="n">
        <f aca="false">[12]Tregion!$P56</f>
        <v>38.9437183734525</v>
      </c>
      <c r="S56" s="357"/>
      <c r="T56" s="356"/>
      <c r="U56" s="358"/>
      <c r="V56" s="359"/>
      <c r="W56" s="358"/>
      <c r="X56" s="356"/>
      <c r="Y56" s="357"/>
      <c r="Z56" s="360"/>
      <c r="AB56" s="357"/>
      <c r="AC56" s="356"/>
      <c r="AD56" s="357"/>
      <c r="AE56" s="356"/>
      <c r="AF56" s="357"/>
      <c r="AG56" s="356"/>
      <c r="AH56" s="371"/>
      <c r="AI56" s="1"/>
      <c r="AJ56" s="15"/>
      <c r="AL56" s="1" t="n">
        <f aca="false">A56</f>
        <v>38626</v>
      </c>
      <c r="AN56" s="370"/>
    </row>
    <row r="57" customFormat="false" ht="12.75" hidden="false" customHeight="false" outlineLevel="0" collapsed="false">
      <c r="A57" s="1" t="n">
        <f aca="false">[5]Tregion!$J57</f>
        <v>38657</v>
      </c>
      <c r="B57" s="355" t="n">
        <f aca="false">[5]Tregion!$P57</f>
        <v>27.833</v>
      </c>
      <c r="C57" s="356" t="n">
        <f aca="false">[6]Tregion!$P57</f>
        <v>27.833</v>
      </c>
      <c r="D57" s="355" t="n">
        <f aca="false">[7]Tregion!$P57</f>
        <v>27.42</v>
      </c>
      <c r="E57" s="356" t="n">
        <f aca="false">[8]Tregion!$P57</f>
        <v>29.19</v>
      </c>
      <c r="F57" s="355" t="n">
        <f aca="false">[9]Tregion!$P57</f>
        <v>29.91</v>
      </c>
      <c r="G57" s="355" t="n">
        <f aca="false">[5]Tregion!$P57</f>
        <v>27.833</v>
      </c>
      <c r="H57" s="355"/>
      <c r="I57" s="356" t="n">
        <f aca="false">[11]Tregion!$P57</f>
        <v>17.625</v>
      </c>
      <c r="J57" s="355"/>
      <c r="K57" s="356"/>
      <c r="L57" s="355"/>
      <c r="M57" s="356"/>
      <c r="N57" s="355"/>
      <c r="O57" s="356"/>
      <c r="Q57" s="355"/>
      <c r="R57" s="356" t="n">
        <f aca="false">[12]Tregion!$P57</f>
        <v>41.6656987781132</v>
      </c>
      <c r="S57" s="357"/>
      <c r="T57" s="356"/>
      <c r="U57" s="358"/>
      <c r="V57" s="359"/>
      <c r="W57" s="358"/>
      <c r="X57" s="356"/>
      <c r="Y57" s="357"/>
      <c r="Z57" s="360"/>
      <c r="AB57" s="357"/>
      <c r="AC57" s="356"/>
      <c r="AD57" s="357"/>
      <c r="AE57" s="356"/>
      <c r="AF57" s="357"/>
      <c r="AG57" s="356"/>
      <c r="AH57" s="371"/>
      <c r="AI57" s="1"/>
      <c r="AJ57" s="15"/>
      <c r="AL57" s="1" t="n">
        <f aca="false">A57</f>
        <v>38657</v>
      </c>
      <c r="AN57" s="370"/>
    </row>
    <row r="58" customFormat="false" ht="12.75" hidden="false" customHeight="false" outlineLevel="0" collapsed="false">
      <c r="A58" s="1" t="n">
        <f aca="false">[5]Tregion!$J58</f>
        <v>38687</v>
      </c>
      <c r="B58" s="355" t="n">
        <f aca="false">[5]Tregion!$P58</f>
        <v>27.833</v>
      </c>
      <c r="C58" s="356" t="n">
        <f aca="false">[6]Tregion!$P58</f>
        <v>29.228</v>
      </c>
      <c r="D58" s="355" t="n">
        <f aca="false">[7]Tregion!$P58</f>
        <v>28.8</v>
      </c>
      <c r="E58" s="356" t="n">
        <f aca="false">[8]Tregion!$P58</f>
        <v>31.23</v>
      </c>
      <c r="F58" s="355" t="n">
        <f aca="false">[9]Tregion!$P58</f>
        <v>30.323</v>
      </c>
      <c r="G58" s="355" t="n">
        <f aca="false">[5]Tregion!$P58</f>
        <v>27.833</v>
      </c>
      <c r="H58" s="355"/>
      <c r="I58" s="356" t="n">
        <f aca="false">[11]Tregion!$P58</f>
        <v>19.6875</v>
      </c>
      <c r="J58" s="355"/>
      <c r="K58" s="356"/>
      <c r="L58" s="355"/>
      <c r="M58" s="356"/>
      <c r="N58" s="355"/>
      <c r="O58" s="356"/>
      <c r="Q58" s="355"/>
      <c r="R58" s="356" t="n">
        <f aca="false">[12]Tregion!$P58</f>
        <v>43.5922104448133</v>
      </c>
      <c r="S58" s="357"/>
      <c r="T58" s="356"/>
      <c r="U58" s="358"/>
      <c r="V58" s="359"/>
      <c r="W58" s="358"/>
      <c r="X58" s="356"/>
      <c r="Y58" s="357"/>
      <c r="Z58" s="360"/>
      <c r="AB58" s="357"/>
      <c r="AC58" s="356"/>
      <c r="AD58" s="357"/>
      <c r="AE58" s="356"/>
      <c r="AF58" s="357"/>
      <c r="AG58" s="356"/>
      <c r="AH58" s="371"/>
      <c r="AI58" s="1"/>
      <c r="AJ58" s="15"/>
      <c r="AL58" s="1" t="n">
        <f aca="false">A58</f>
        <v>38687</v>
      </c>
      <c r="AN58" s="370"/>
    </row>
    <row r="59" customFormat="false" ht="12.75" hidden="false" customHeight="false" outlineLevel="0" collapsed="false">
      <c r="A59" s="1" t="n">
        <f aca="false">[5]Tregion!$J59</f>
        <v>38718</v>
      </c>
      <c r="B59" s="355" t="n">
        <f aca="false">[5]Tregion!$P59</f>
        <v>28.425</v>
      </c>
      <c r="C59" s="356" t="n">
        <f aca="false">[6]Tregion!$P59</f>
        <v>31.133</v>
      </c>
      <c r="D59" s="355" t="n">
        <f aca="false">[7]Tregion!$P59</f>
        <v>30.345</v>
      </c>
      <c r="E59" s="356" t="n">
        <f aca="false">[8]Tregion!$P59</f>
        <v>31.493</v>
      </c>
      <c r="F59" s="355" t="n">
        <f aca="false">[9]Tregion!$P59</f>
        <v>30.998</v>
      </c>
      <c r="G59" s="355" t="n">
        <f aca="false">[5]Tregion!$P59</f>
        <v>28.425</v>
      </c>
      <c r="H59" s="355"/>
      <c r="I59" s="356" t="n">
        <f aca="false">[11]Tregion!$P59</f>
        <v>14.625</v>
      </c>
      <c r="J59" s="355"/>
      <c r="K59" s="356"/>
      <c r="L59" s="355"/>
      <c r="M59" s="356"/>
      <c r="N59" s="355"/>
      <c r="O59" s="356"/>
      <c r="Q59" s="355"/>
      <c r="R59" s="356" t="n">
        <f aca="false">[12]Tregion!$P59</f>
        <v>40.7927802685204</v>
      </c>
      <c r="S59" s="357"/>
      <c r="T59" s="356"/>
      <c r="U59" s="358"/>
      <c r="V59" s="359"/>
      <c r="W59" s="358"/>
      <c r="X59" s="356"/>
      <c r="Y59" s="357"/>
      <c r="Z59" s="360"/>
      <c r="AB59" s="357"/>
      <c r="AC59" s="356"/>
      <c r="AD59" s="357"/>
      <c r="AE59" s="356"/>
      <c r="AF59" s="357"/>
      <c r="AG59" s="356"/>
      <c r="AH59" s="371"/>
      <c r="AI59" s="1"/>
      <c r="AJ59" s="15"/>
      <c r="AL59" s="1" t="n">
        <f aca="false">A59</f>
        <v>38718</v>
      </c>
      <c r="AN59" s="370"/>
    </row>
    <row r="60" customFormat="false" ht="12.75" hidden="false" customHeight="false" outlineLevel="0" collapsed="false">
      <c r="A60" s="1" t="n">
        <f aca="false">[5]Tregion!$J60</f>
        <v>38749</v>
      </c>
      <c r="B60" s="355" t="n">
        <f aca="false">[5]Tregion!$P60</f>
        <v>28.185</v>
      </c>
      <c r="C60" s="356" t="n">
        <f aca="false">[6]Tregion!$P60</f>
        <v>30.375</v>
      </c>
      <c r="D60" s="355" t="n">
        <f aca="false">[7]Tregion!$P60</f>
        <v>29.595</v>
      </c>
      <c r="E60" s="356" t="n">
        <f aca="false">[8]Tregion!$P60</f>
        <v>30.99</v>
      </c>
      <c r="F60" s="355" t="n">
        <f aca="false">[9]Tregion!$P60</f>
        <v>30.293</v>
      </c>
      <c r="G60" s="355" t="n">
        <f aca="false">[5]Tregion!$P60</f>
        <v>28.185</v>
      </c>
      <c r="H60" s="355"/>
      <c r="I60" s="356" t="n">
        <f aca="false">[11]Tregion!$P60</f>
        <v>16.3125</v>
      </c>
      <c r="J60" s="355"/>
      <c r="K60" s="356"/>
      <c r="L60" s="355"/>
      <c r="M60" s="356"/>
      <c r="N60" s="355"/>
      <c r="O60" s="356"/>
      <c r="Q60" s="355"/>
      <c r="R60" s="356" t="n">
        <f aca="false">[12]Tregion!$P60</f>
        <v>39.4846781612824</v>
      </c>
      <c r="S60" s="357"/>
      <c r="T60" s="356"/>
      <c r="U60" s="358"/>
      <c r="V60" s="359"/>
      <c r="W60" s="358"/>
      <c r="X60" s="356"/>
      <c r="Y60" s="357"/>
      <c r="Z60" s="360"/>
      <c r="AB60" s="357"/>
      <c r="AC60" s="356"/>
      <c r="AD60" s="357"/>
      <c r="AE60" s="356"/>
      <c r="AF60" s="357"/>
      <c r="AG60" s="356"/>
      <c r="AH60" s="371"/>
      <c r="AI60" s="1"/>
      <c r="AJ60" s="15"/>
      <c r="AL60" s="1" t="n">
        <f aca="false">A60</f>
        <v>38749</v>
      </c>
      <c r="AN60" s="370"/>
    </row>
    <row r="61" customFormat="false" ht="12.75" hidden="false" customHeight="false" outlineLevel="0" collapsed="false">
      <c r="A61" s="1" t="n">
        <f aca="false">[5]Tregion!$J61</f>
        <v>38777</v>
      </c>
      <c r="B61" s="355" t="n">
        <f aca="false">[5]Tregion!$P61</f>
        <v>28.185</v>
      </c>
      <c r="C61" s="356" t="n">
        <f aca="false">[6]Tregion!$P61</f>
        <v>28.215</v>
      </c>
      <c r="D61" s="355" t="n">
        <f aca="false">[7]Tregion!$P61</f>
        <v>27.338</v>
      </c>
      <c r="E61" s="356" t="n">
        <f aca="false">[8]Tregion!$P61</f>
        <v>29.985</v>
      </c>
      <c r="F61" s="355" t="n">
        <f aca="false">[9]Tregion!$P61</f>
        <v>29.595</v>
      </c>
      <c r="G61" s="355" t="n">
        <f aca="false">[5]Tregion!$P61</f>
        <v>28.185</v>
      </c>
      <c r="H61" s="355"/>
      <c r="I61" s="356" t="n">
        <f aca="false">[11]Tregion!$P61</f>
        <v>14.0625</v>
      </c>
      <c r="J61" s="355"/>
      <c r="K61" s="356"/>
      <c r="L61" s="355"/>
      <c r="M61" s="356"/>
      <c r="N61" s="355"/>
      <c r="O61" s="356"/>
      <c r="Q61" s="355"/>
      <c r="R61" s="356" t="n">
        <f aca="false">[12]Tregion!$P61</f>
        <v>37.8051670869872</v>
      </c>
      <c r="S61" s="357"/>
      <c r="T61" s="356"/>
      <c r="U61" s="358"/>
      <c r="V61" s="359"/>
      <c r="W61" s="358"/>
      <c r="X61" s="356"/>
      <c r="Y61" s="357"/>
      <c r="Z61" s="360"/>
      <c r="AB61" s="357"/>
      <c r="AC61" s="356"/>
      <c r="AD61" s="357"/>
      <c r="AE61" s="356"/>
      <c r="AF61" s="357"/>
      <c r="AG61" s="356"/>
      <c r="AH61" s="371"/>
      <c r="AI61" s="1"/>
      <c r="AJ61" s="15"/>
      <c r="AL61" s="1" t="n">
        <f aca="false">A61</f>
        <v>38777</v>
      </c>
      <c r="AN61" s="370"/>
    </row>
    <row r="62" customFormat="false" ht="12.75" hidden="false" customHeight="false" outlineLevel="0" collapsed="false">
      <c r="A62" s="1" t="n">
        <f aca="false">[5]Tregion!$J62</f>
        <v>38808</v>
      </c>
      <c r="B62" s="355" t="n">
        <f aca="false">[5]Tregion!$P62</f>
        <v>27.953</v>
      </c>
      <c r="C62" s="356" t="n">
        <f aca="false">[6]Tregion!$P62</f>
        <v>28.35</v>
      </c>
      <c r="D62" s="355" t="n">
        <f aca="false">[7]Tregion!$P62</f>
        <v>25.838</v>
      </c>
      <c r="E62" s="356" t="n">
        <f aca="false">[8]Tregion!$P62</f>
        <v>28.98</v>
      </c>
      <c r="F62" s="355" t="n">
        <f aca="false">[9]Tregion!$P62</f>
        <v>29.363</v>
      </c>
      <c r="G62" s="355" t="n">
        <f aca="false">[5]Tregion!$P62</f>
        <v>27.953</v>
      </c>
      <c r="H62" s="355"/>
      <c r="I62" s="356" t="n">
        <f aca="false">[11]Tregion!$P62</f>
        <v>19.3125</v>
      </c>
      <c r="J62" s="355"/>
      <c r="K62" s="356"/>
      <c r="L62" s="355"/>
      <c r="M62" s="356"/>
      <c r="N62" s="355"/>
      <c r="O62" s="356"/>
      <c r="Q62" s="355"/>
      <c r="R62" s="356" t="n">
        <f aca="false">[12]Tregion!$P62</f>
        <v>35.2839238782193</v>
      </c>
      <c r="S62" s="357"/>
      <c r="T62" s="356"/>
      <c r="U62" s="358"/>
      <c r="V62" s="359"/>
      <c r="W62" s="358"/>
      <c r="X62" s="356"/>
      <c r="Y62" s="357"/>
      <c r="Z62" s="360"/>
      <c r="AB62" s="357"/>
      <c r="AC62" s="356"/>
      <c r="AD62" s="357"/>
      <c r="AE62" s="356"/>
      <c r="AF62" s="357"/>
      <c r="AG62" s="356"/>
      <c r="AH62" s="371"/>
      <c r="AI62" s="1"/>
      <c r="AJ62" s="15"/>
      <c r="AL62" s="1" t="n">
        <f aca="false">A62</f>
        <v>38808</v>
      </c>
      <c r="AN62" s="370"/>
    </row>
    <row r="63" customFormat="false" ht="12.75" hidden="false" customHeight="false" outlineLevel="0" collapsed="false">
      <c r="A63" s="1" t="n">
        <f aca="false">[5]Tregion!$J63</f>
        <v>38838</v>
      </c>
      <c r="B63" s="355" t="n">
        <f aca="false">[5]Tregion!$P63</f>
        <v>27.953</v>
      </c>
      <c r="C63" s="356" t="n">
        <f aca="false">[6]Tregion!$P63</f>
        <v>26.573</v>
      </c>
      <c r="D63" s="355" t="n">
        <f aca="false">[7]Tregion!$P63</f>
        <v>24.083</v>
      </c>
      <c r="E63" s="356" t="n">
        <f aca="false">[8]Tregion!$P63</f>
        <v>28.98</v>
      </c>
      <c r="F63" s="355" t="n">
        <f aca="false">[9]Tregion!$P63</f>
        <v>29.595</v>
      </c>
      <c r="G63" s="355" t="n">
        <f aca="false">[5]Tregion!$P63</f>
        <v>27.953</v>
      </c>
      <c r="H63" s="355"/>
      <c r="I63" s="356" t="n">
        <f aca="false">[11]Tregion!$P63</f>
        <v>19.3125</v>
      </c>
      <c r="J63" s="355"/>
      <c r="K63" s="356"/>
      <c r="L63" s="355"/>
      <c r="M63" s="356"/>
      <c r="N63" s="355"/>
      <c r="O63" s="356"/>
      <c r="Q63" s="355"/>
      <c r="R63" s="356" t="n">
        <f aca="false">[12]Tregion!$P63</f>
        <v>35.2425619070565</v>
      </c>
      <c r="S63" s="357"/>
      <c r="T63" s="356"/>
      <c r="U63" s="358"/>
      <c r="V63" s="359"/>
      <c r="W63" s="358"/>
      <c r="X63" s="356"/>
      <c r="Y63" s="357"/>
      <c r="Z63" s="360"/>
      <c r="AB63" s="357"/>
      <c r="AC63" s="356"/>
      <c r="AD63" s="357"/>
      <c r="AE63" s="356"/>
      <c r="AF63" s="357"/>
      <c r="AG63" s="356"/>
      <c r="AH63" s="371"/>
      <c r="AI63" s="1"/>
      <c r="AJ63" s="15"/>
      <c r="AL63" s="1" t="n">
        <f aca="false">A63</f>
        <v>38838</v>
      </c>
      <c r="AN63" s="370"/>
    </row>
    <row r="64" customFormat="false" ht="12.75" hidden="false" customHeight="false" outlineLevel="0" collapsed="false">
      <c r="A64" s="1" t="n">
        <f aca="false">[5]Tregion!$J64</f>
        <v>38869</v>
      </c>
      <c r="B64" s="355" t="n">
        <f aca="false">[5]Tregion!$P64</f>
        <v>30.075</v>
      </c>
      <c r="C64" s="356" t="n">
        <f aca="false">[6]Tregion!$P64</f>
        <v>27.218</v>
      </c>
      <c r="D64" s="355" t="n">
        <f aca="false">[7]Tregion!$P64</f>
        <v>24.713</v>
      </c>
      <c r="E64" s="356" t="n">
        <f aca="false">[8]Tregion!$P64</f>
        <v>31.245</v>
      </c>
      <c r="F64" s="355" t="n">
        <f aca="false">[9]Tregion!$P64</f>
        <v>31.71</v>
      </c>
      <c r="G64" s="355" t="n">
        <f aca="false">[5]Tregion!$P64</f>
        <v>30.075</v>
      </c>
      <c r="H64" s="355"/>
      <c r="I64" s="356" t="n">
        <f aca="false">[11]Tregion!$P64</f>
        <v>23.0625</v>
      </c>
      <c r="J64" s="355"/>
      <c r="K64" s="356"/>
      <c r="L64" s="355"/>
      <c r="M64" s="356"/>
      <c r="N64" s="355"/>
      <c r="O64" s="356"/>
      <c r="Q64" s="355"/>
      <c r="R64" s="356" t="n">
        <f aca="false">[12]Tregion!$P64</f>
        <v>35.6988969029317</v>
      </c>
      <c r="S64" s="357"/>
      <c r="T64" s="356"/>
      <c r="U64" s="358"/>
      <c r="V64" s="359"/>
      <c r="W64" s="358"/>
      <c r="X64" s="356"/>
      <c r="Y64" s="357"/>
      <c r="Z64" s="360"/>
      <c r="AB64" s="357"/>
      <c r="AC64" s="356"/>
      <c r="AD64" s="357"/>
      <c r="AE64" s="356"/>
      <c r="AF64" s="357"/>
      <c r="AG64" s="356"/>
      <c r="AH64" s="371"/>
      <c r="AI64" s="1"/>
      <c r="AJ64" s="15"/>
      <c r="AL64" s="1" t="n">
        <f aca="false">A64</f>
        <v>38869</v>
      </c>
      <c r="AN64" s="370"/>
    </row>
    <row r="65" customFormat="false" ht="12.75" hidden="false" customHeight="false" outlineLevel="0" collapsed="false">
      <c r="A65" s="1" t="n">
        <f aca="false">[5]Tregion!$J65</f>
        <v>38899</v>
      </c>
      <c r="B65" s="355" t="n">
        <f aca="false">[5]Tregion!$P65</f>
        <v>36.908</v>
      </c>
      <c r="C65" s="356" t="n">
        <f aca="false">[6]Tregion!$P65</f>
        <v>37.155</v>
      </c>
      <c r="D65" s="355" t="n">
        <f aca="false">[7]Tregion!$P65</f>
        <v>33.855</v>
      </c>
      <c r="E65" s="356" t="n">
        <f aca="false">[8]Tregion!$P65</f>
        <v>36.278</v>
      </c>
      <c r="F65" s="355" t="n">
        <f aca="false">[9]Tregion!$P65</f>
        <v>38.28</v>
      </c>
      <c r="G65" s="355" t="n">
        <f aca="false">[5]Tregion!$P65</f>
        <v>36.908</v>
      </c>
      <c r="H65" s="355"/>
      <c r="I65" s="356" t="n">
        <f aca="false">[11]Tregion!$P65</f>
        <v>20.8125</v>
      </c>
      <c r="J65" s="355"/>
      <c r="K65" s="356"/>
      <c r="L65" s="355"/>
      <c r="M65" s="356"/>
      <c r="N65" s="355"/>
      <c r="O65" s="356"/>
      <c r="Q65" s="355"/>
      <c r="R65" s="356" t="n">
        <f aca="false">[12]Tregion!$P65</f>
        <v>36.2364914384992</v>
      </c>
      <c r="S65" s="357"/>
      <c r="T65" s="356"/>
      <c r="U65" s="358"/>
      <c r="V65" s="359"/>
      <c r="W65" s="358"/>
      <c r="X65" s="356"/>
      <c r="Y65" s="357"/>
      <c r="Z65" s="360"/>
      <c r="AB65" s="357"/>
      <c r="AC65" s="356"/>
      <c r="AD65" s="357"/>
      <c r="AE65" s="356"/>
      <c r="AF65" s="357"/>
      <c r="AG65" s="356"/>
      <c r="AH65" s="371"/>
      <c r="AI65" s="1"/>
      <c r="AJ65" s="15"/>
      <c r="AL65" s="1" t="n">
        <f aca="false">A65</f>
        <v>38899</v>
      </c>
      <c r="AN65" s="370"/>
    </row>
    <row r="66" customFormat="false" ht="12.75" hidden="false" customHeight="false" outlineLevel="0" collapsed="false">
      <c r="A66" s="1" t="n">
        <f aca="false">[5]Tregion!$J66</f>
        <v>38930</v>
      </c>
      <c r="B66" s="355" t="n">
        <f aca="false">[5]Tregion!$P66</f>
        <v>39.968</v>
      </c>
      <c r="C66" s="356" t="n">
        <f aca="false">[6]Tregion!$P66</f>
        <v>40.725</v>
      </c>
      <c r="D66" s="355" t="n">
        <f aca="false">[7]Tregion!$P66</f>
        <v>37.868</v>
      </c>
      <c r="E66" s="356" t="n">
        <f aca="false">[8]Tregion!$P66</f>
        <v>40.8</v>
      </c>
      <c r="F66" s="355" t="n">
        <f aca="false">[9]Tregion!$P66</f>
        <v>41.213</v>
      </c>
      <c r="G66" s="355" t="n">
        <f aca="false">[5]Tregion!$P66</f>
        <v>39.968</v>
      </c>
      <c r="H66" s="355"/>
      <c r="I66" s="356" t="n">
        <f aca="false">[11]Tregion!$P66</f>
        <v>27.5625</v>
      </c>
      <c r="J66" s="355"/>
      <c r="K66" s="356"/>
      <c r="L66" s="355"/>
      <c r="M66" s="356"/>
      <c r="N66" s="355"/>
      <c r="O66" s="356"/>
      <c r="Q66" s="355"/>
      <c r="R66" s="356" t="n">
        <f aca="false">[12]Tregion!$P66</f>
        <v>36.6947876992876</v>
      </c>
      <c r="S66" s="357"/>
      <c r="T66" s="356"/>
      <c r="U66" s="358"/>
      <c r="V66" s="359"/>
      <c r="W66" s="358"/>
      <c r="X66" s="356"/>
      <c r="Y66" s="357"/>
      <c r="Z66" s="360"/>
      <c r="AB66" s="357"/>
      <c r="AC66" s="356"/>
      <c r="AD66" s="357"/>
      <c r="AE66" s="356"/>
      <c r="AF66" s="357"/>
      <c r="AG66" s="356"/>
      <c r="AH66" s="371"/>
      <c r="AI66" s="1"/>
      <c r="AJ66" s="15"/>
      <c r="AL66" s="1" t="n">
        <f aca="false">A66</f>
        <v>38930</v>
      </c>
      <c r="AN66" s="370"/>
    </row>
    <row r="67" customFormat="false" ht="12.75" hidden="false" customHeight="false" outlineLevel="0" collapsed="false">
      <c r="A67" s="1" t="n">
        <f aca="false">[5]Tregion!$J67</f>
        <v>38961</v>
      </c>
      <c r="B67" s="355" t="n">
        <f aca="false">[5]Tregion!$P67</f>
        <v>34.08</v>
      </c>
      <c r="C67" s="356" t="n">
        <f aca="false">[6]Tregion!$P67</f>
        <v>35.895</v>
      </c>
      <c r="D67" s="355" t="n">
        <f aca="false">[7]Tregion!$P67</f>
        <v>33.105</v>
      </c>
      <c r="E67" s="356" t="n">
        <f aca="false">[8]Tregion!$P67</f>
        <v>38.288</v>
      </c>
      <c r="F67" s="355" t="n">
        <f aca="false">[9]Tregion!$P67</f>
        <v>35.115</v>
      </c>
      <c r="G67" s="355" t="n">
        <f aca="false">[5]Tregion!$P67</f>
        <v>34.08</v>
      </c>
      <c r="H67" s="355"/>
      <c r="I67" s="356" t="n">
        <f aca="false">[11]Tregion!$P67</f>
        <v>17.625</v>
      </c>
      <c r="J67" s="355"/>
      <c r="K67" s="356"/>
      <c r="L67" s="355"/>
      <c r="M67" s="356"/>
      <c r="N67" s="355"/>
      <c r="O67" s="356"/>
      <c r="Q67" s="355"/>
      <c r="R67" s="356" t="n">
        <f aca="false">[12]Tregion!$P67</f>
        <v>36.64504705598</v>
      </c>
      <c r="S67" s="357"/>
      <c r="T67" s="356"/>
      <c r="U67" s="358"/>
      <c r="V67" s="359"/>
      <c r="W67" s="358"/>
      <c r="X67" s="356"/>
      <c r="Y67" s="357"/>
      <c r="Z67" s="360"/>
      <c r="AB67" s="357"/>
      <c r="AC67" s="356"/>
      <c r="AD67" s="357"/>
      <c r="AE67" s="356"/>
      <c r="AF67" s="357"/>
      <c r="AG67" s="356"/>
      <c r="AH67" s="371"/>
      <c r="AI67" s="1"/>
      <c r="AJ67" s="15"/>
      <c r="AL67" s="1" t="n">
        <f aca="false">A67</f>
        <v>38961</v>
      </c>
      <c r="AN67" s="370"/>
    </row>
    <row r="68" customFormat="false" ht="12.75" hidden="false" customHeight="false" outlineLevel="0" collapsed="false">
      <c r="A68" s="1" t="n">
        <f aca="false">[5]Tregion!$J68</f>
        <v>38991</v>
      </c>
      <c r="B68" s="355" t="n">
        <f aca="false">[5]Tregion!$P68</f>
        <v>29.138</v>
      </c>
      <c r="C68" s="356" t="n">
        <f aca="false">[6]Tregion!$P68</f>
        <v>30.675</v>
      </c>
      <c r="D68" s="355" t="n">
        <f aca="false">[7]Tregion!$P68</f>
        <v>29.85</v>
      </c>
      <c r="E68" s="356" t="n">
        <f aca="false">[8]Tregion!$P68</f>
        <v>31.373</v>
      </c>
      <c r="F68" s="355" t="n">
        <f aca="false">[9]Tregion!$P68</f>
        <v>30.3</v>
      </c>
      <c r="G68" s="355" t="n">
        <f aca="false">[5]Tregion!$P68</f>
        <v>29.138</v>
      </c>
      <c r="H68" s="355"/>
      <c r="I68" s="356" t="n">
        <f aca="false">[11]Tregion!$P68</f>
        <v>20.8125</v>
      </c>
      <c r="J68" s="355"/>
      <c r="K68" s="356"/>
      <c r="L68" s="355"/>
      <c r="M68" s="356"/>
      <c r="N68" s="355"/>
      <c r="O68" s="356"/>
      <c r="Q68" s="355"/>
      <c r="R68" s="356" t="n">
        <f aca="false">[12]Tregion!$P68</f>
        <v>36.6645618338869</v>
      </c>
      <c r="S68" s="357"/>
      <c r="T68" s="356"/>
      <c r="U68" s="358"/>
      <c r="V68" s="359"/>
      <c r="W68" s="358"/>
      <c r="X68" s="356"/>
      <c r="Y68" s="357"/>
      <c r="Z68" s="360"/>
      <c r="AB68" s="357"/>
      <c r="AC68" s="356"/>
      <c r="AD68" s="357"/>
      <c r="AE68" s="356"/>
      <c r="AF68" s="357"/>
      <c r="AG68" s="356"/>
      <c r="AH68" s="371"/>
      <c r="AI68" s="1"/>
      <c r="AJ68" s="15"/>
      <c r="AL68" s="1" t="n">
        <f aca="false">A68</f>
        <v>38991</v>
      </c>
      <c r="AN68" s="370"/>
    </row>
    <row r="69" customFormat="false" ht="12.75" hidden="false" customHeight="false" outlineLevel="0" collapsed="false">
      <c r="A69" s="1" t="n">
        <f aca="false">[5]Tregion!$J69</f>
        <v>39022</v>
      </c>
      <c r="B69" s="355" t="n">
        <f aca="false">[5]Tregion!$P69</f>
        <v>28.433</v>
      </c>
      <c r="C69" s="356" t="n">
        <f aca="false">[6]Tregion!$P69</f>
        <v>28.65</v>
      </c>
      <c r="D69" s="355" t="n">
        <f aca="false">[7]Tregion!$P69</f>
        <v>27.848</v>
      </c>
      <c r="E69" s="356" t="n">
        <f aca="false">[8]Tregion!$P69</f>
        <v>29.685</v>
      </c>
      <c r="F69" s="355" t="n">
        <f aca="false">[9]Tregion!$P69</f>
        <v>30.42</v>
      </c>
      <c r="G69" s="355" t="n">
        <f aca="false">[5]Tregion!$P69</f>
        <v>28.433</v>
      </c>
      <c r="H69" s="355"/>
      <c r="I69" s="356" t="n">
        <f aca="false">[11]Tregion!$P69</f>
        <v>17.8125</v>
      </c>
      <c r="J69" s="355"/>
      <c r="K69" s="356"/>
      <c r="L69" s="355"/>
      <c r="M69" s="356"/>
      <c r="N69" s="355"/>
      <c r="O69" s="356"/>
      <c r="Q69" s="355"/>
      <c r="R69" s="356" t="n">
        <f aca="false">[12]Tregion!$P69</f>
        <v>39.2236495286278</v>
      </c>
      <c r="S69" s="357"/>
      <c r="T69" s="356"/>
      <c r="U69" s="358"/>
      <c r="V69" s="359"/>
      <c r="W69" s="358"/>
      <c r="X69" s="356"/>
      <c r="Y69" s="357"/>
      <c r="Z69" s="360"/>
      <c r="AB69" s="357"/>
      <c r="AC69" s="356"/>
      <c r="AD69" s="357"/>
      <c r="AE69" s="356"/>
      <c r="AF69" s="357"/>
      <c r="AG69" s="356"/>
      <c r="AH69" s="371"/>
      <c r="AI69" s="1"/>
      <c r="AJ69" s="15"/>
      <c r="AL69" s="1" t="n">
        <f aca="false">A69</f>
        <v>39022</v>
      </c>
      <c r="AN69" s="370"/>
    </row>
    <row r="70" customFormat="false" ht="12.75" hidden="false" customHeight="false" outlineLevel="0" collapsed="false">
      <c r="A70" s="1" t="n">
        <f aca="false">[5]Tregion!$J70</f>
        <v>39052</v>
      </c>
      <c r="B70" s="355" t="n">
        <f aca="false">[5]Tregion!$P70</f>
        <v>28.433</v>
      </c>
      <c r="C70" s="356" t="n">
        <f aca="false">[6]Tregion!$P70</f>
        <v>29.925</v>
      </c>
      <c r="D70" s="355" t="n">
        <f aca="false">[7]Tregion!$P70</f>
        <v>29.1</v>
      </c>
      <c r="E70" s="356" t="n">
        <f aca="false">[8]Tregion!$P70</f>
        <v>31.628</v>
      </c>
      <c r="F70" s="355" t="n">
        <f aca="false">[9]Tregion!$P70</f>
        <v>30.773</v>
      </c>
      <c r="G70" s="355" t="n">
        <f aca="false">[5]Tregion!$P70</f>
        <v>28.433</v>
      </c>
      <c r="H70" s="355"/>
      <c r="I70" s="356" t="n">
        <f aca="false">[11]Tregion!$P70</f>
        <v>19.875</v>
      </c>
      <c r="J70" s="355"/>
      <c r="K70" s="356"/>
      <c r="L70" s="355"/>
      <c r="M70" s="356"/>
      <c r="N70" s="355"/>
      <c r="O70" s="356"/>
      <c r="Q70" s="355"/>
      <c r="R70" s="356" t="n">
        <f aca="false">[12]Tregion!$P70</f>
        <v>40.988319617994</v>
      </c>
      <c r="S70" s="357"/>
      <c r="T70" s="356"/>
      <c r="U70" s="358"/>
      <c r="V70" s="359"/>
      <c r="W70" s="358"/>
      <c r="X70" s="356"/>
      <c r="Y70" s="357"/>
      <c r="Z70" s="360"/>
      <c r="AB70" s="357"/>
      <c r="AC70" s="356"/>
      <c r="AD70" s="357"/>
      <c r="AE70" s="356"/>
      <c r="AF70" s="357"/>
      <c r="AG70" s="356"/>
      <c r="AH70" s="371"/>
      <c r="AI70" s="1"/>
      <c r="AJ70" s="15"/>
      <c r="AL70" s="1" t="n">
        <f aca="false">A70</f>
        <v>39052</v>
      </c>
      <c r="AN70" s="370"/>
    </row>
    <row r="71" customFormat="false" ht="12.75" hidden="false" customHeight="false" outlineLevel="0" collapsed="false">
      <c r="A71" s="1" t="n">
        <f aca="false">[5]Tregion!$J71</f>
        <v>39083</v>
      </c>
      <c r="B71" s="355" t="n">
        <f aca="false">[5]Tregion!$P71</f>
        <v>28.853</v>
      </c>
      <c r="C71" s="356" t="n">
        <f aca="false">[6]Tregion!$P71</f>
        <v>31.845</v>
      </c>
      <c r="D71" s="355" t="n">
        <f aca="false">[7]Tregion!$P71</f>
        <v>30.435</v>
      </c>
      <c r="E71" s="356" t="n">
        <f aca="false">[8]Tregion!$P71</f>
        <v>31.853</v>
      </c>
      <c r="F71" s="355" t="n">
        <f aca="false">[9]Tregion!$P71</f>
        <v>31.305</v>
      </c>
      <c r="G71" s="355" t="n">
        <f aca="false">[5]Tregion!$P71</f>
        <v>28.853</v>
      </c>
      <c r="H71" s="355"/>
      <c r="I71" s="356" t="n">
        <f aca="false">[11]Tregion!$P71</f>
        <v>21.6375</v>
      </c>
      <c r="J71" s="355"/>
      <c r="K71" s="356"/>
      <c r="L71" s="355"/>
      <c r="M71" s="356"/>
      <c r="N71" s="355"/>
      <c r="O71" s="356"/>
      <c r="Q71" s="355"/>
      <c r="R71" s="356" t="n">
        <f aca="false">[12]Tregion!$P71</f>
        <v>42.0644208050521</v>
      </c>
      <c r="S71" s="357"/>
      <c r="T71" s="356"/>
      <c r="U71" s="358"/>
      <c r="V71" s="359"/>
      <c r="W71" s="358"/>
      <c r="X71" s="356"/>
      <c r="Y71" s="357"/>
      <c r="Z71" s="360"/>
      <c r="AB71" s="357"/>
      <c r="AC71" s="356"/>
      <c r="AD71" s="357"/>
      <c r="AE71" s="356"/>
      <c r="AF71" s="357"/>
      <c r="AG71" s="356"/>
      <c r="AH71" s="371"/>
      <c r="AI71" s="1"/>
      <c r="AJ71" s="15"/>
      <c r="AL71" s="1" t="n">
        <f aca="false">A71</f>
        <v>39083</v>
      </c>
      <c r="AN71" s="370"/>
    </row>
    <row r="72" customFormat="false" ht="12.75" hidden="false" customHeight="false" outlineLevel="0" collapsed="false">
      <c r="A72" s="1" t="n">
        <f aca="false">[5]Tregion!$J72</f>
        <v>39114</v>
      </c>
      <c r="B72" s="355" t="n">
        <f aca="false">[5]Tregion!$P72</f>
        <v>28.642</v>
      </c>
      <c r="C72" s="356" t="n">
        <f aca="false">[6]Tregion!$P72</f>
        <v>31.155</v>
      </c>
      <c r="D72" s="355" t="n">
        <f aca="false">[7]Tregion!$P72</f>
        <v>29.76</v>
      </c>
      <c r="E72" s="356" t="n">
        <f aca="false">[8]Tregion!$P72</f>
        <v>31.395</v>
      </c>
      <c r="F72" s="355" t="n">
        <f aca="false">[9]Tregion!$P72</f>
        <v>30.675</v>
      </c>
      <c r="G72" s="355" t="n">
        <f aca="false">[5]Tregion!$P72</f>
        <v>28.642</v>
      </c>
      <c r="H72" s="355"/>
      <c r="I72" s="356" t="n">
        <f aca="false">[11]Tregion!$P72</f>
        <v>23.325</v>
      </c>
      <c r="J72" s="355"/>
      <c r="K72" s="356"/>
      <c r="L72" s="355"/>
      <c r="M72" s="356"/>
      <c r="N72" s="355"/>
      <c r="O72" s="356"/>
      <c r="Q72" s="355"/>
      <c r="R72" s="356" t="n">
        <f aca="false">[12]Tregion!$P72</f>
        <v>40.7372809352</v>
      </c>
      <c r="S72" s="357"/>
      <c r="T72" s="356"/>
      <c r="U72" s="358"/>
      <c r="V72" s="359"/>
      <c r="W72" s="358"/>
      <c r="X72" s="356"/>
      <c r="Y72" s="357"/>
      <c r="Z72" s="360"/>
      <c r="AB72" s="357"/>
      <c r="AC72" s="356"/>
      <c r="AD72" s="357"/>
      <c r="AE72" s="356"/>
      <c r="AF72" s="357"/>
      <c r="AG72" s="356"/>
      <c r="AH72" s="371"/>
      <c r="AI72" s="1"/>
      <c r="AJ72" s="15"/>
      <c r="AL72" s="1" t="n">
        <f aca="false">A72</f>
        <v>39114</v>
      </c>
      <c r="AN72" s="370"/>
    </row>
    <row r="73" customFormat="false" ht="12.75" hidden="false" customHeight="false" outlineLevel="0" collapsed="false">
      <c r="A73" s="1" t="n">
        <f aca="false">[5]Tregion!$J73</f>
        <v>39142</v>
      </c>
      <c r="B73" s="355" t="n">
        <f aca="false">[5]Tregion!$P73</f>
        <v>28.642</v>
      </c>
      <c r="C73" s="356" t="n">
        <f aca="false">[6]Tregion!$P73</f>
        <v>29.168</v>
      </c>
      <c r="D73" s="355" t="n">
        <f aca="false">[7]Tregion!$P73</f>
        <v>27.72</v>
      </c>
      <c r="E73" s="356" t="n">
        <f aca="false">[8]Tregion!$P73</f>
        <v>30.488</v>
      </c>
      <c r="F73" s="355" t="n">
        <f aca="false">[9]Tregion!$P73</f>
        <v>30.038</v>
      </c>
      <c r="G73" s="355" t="n">
        <f aca="false">[5]Tregion!$P73</f>
        <v>28.642</v>
      </c>
      <c r="H73" s="355"/>
      <c r="I73" s="356" t="n">
        <f aca="false">[11]Tregion!$P73</f>
        <v>21.075</v>
      </c>
      <c r="J73" s="355"/>
      <c r="K73" s="356"/>
      <c r="L73" s="355"/>
      <c r="M73" s="356"/>
      <c r="N73" s="355"/>
      <c r="O73" s="356"/>
      <c r="Q73" s="355"/>
      <c r="R73" s="356" t="n">
        <f aca="false">[12]Tregion!$P73</f>
        <v>39.0386714845759</v>
      </c>
      <c r="S73" s="357"/>
      <c r="T73" s="356"/>
      <c r="U73" s="358"/>
      <c r="V73" s="359"/>
      <c r="W73" s="358"/>
      <c r="X73" s="356"/>
      <c r="Y73" s="357"/>
      <c r="Z73" s="360"/>
      <c r="AB73" s="357"/>
      <c r="AC73" s="356"/>
      <c r="AD73" s="357"/>
      <c r="AE73" s="356"/>
      <c r="AF73" s="357"/>
      <c r="AG73" s="356"/>
      <c r="AH73" s="371"/>
      <c r="AI73" s="1"/>
      <c r="AJ73" s="15"/>
      <c r="AL73" s="1" t="n">
        <f aca="false">A73</f>
        <v>39142</v>
      </c>
      <c r="AN73" s="370"/>
    </row>
    <row r="74" customFormat="false" ht="12.75" hidden="false" customHeight="false" outlineLevel="0" collapsed="false">
      <c r="A74" s="1" t="n">
        <f aca="false">[5]Tregion!$J74</f>
        <v>39173</v>
      </c>
      <c r="B74" s="355" t="n">
        <f aca="false">[5]Tregion!$P74</f>
        <v>28.433</v>
      </c>
      <c r="C74" s="356" t="n">
        <f aca="false">[6]Tregion!$P74</f>
        <v>29.288</v>
      </c>
      <c r="D74" s="355" t="n">
        <f aca="false">[7]Tregion!$P74</f>
        <v>26.363</v>
      </c>
      <c r="E74" s="356" t="n">
        <f aca="false">[8]Tregion!$P74</f>
        <v>29.573</v>
      </c>
      <c r="F74" s="355" t="n">
        <f aca="false">[9]Tregion!$P74</f>
        <v>29.828</v>
      </c>
      <c r="G74" s="355" t="n">
        <f aca="false">[5]Tregion!$P74</f>
        <v>28.433</v>
      </c>
      <c r="H74" s="355"/>
      <c r="I74" s="356" t="n">
        <f aca="false">[11]Tregion!$P74</f>
        <v>26.325</v>
      </c>
      <c r="J74" s="355"/>
      <c r="K74" s="356"/>
      <c r="L74" s="355"/>
      <c r="M74" s="356"/>
      <c r="N74" s="355"/>
      <c r="O74" s="356"/>
      <c r="Q74" s="355"/>
      <c r="R74" s="356" t="n">
        <f aca="false">[12]Tregion!$P74</f>
        <v>36.4943595471923</v>
      </c>
      <c r="S74" s="357"/>
      <c r="T74" s="356"/>
      <c r="U74" s="358"/>
      <c r="V74" s="359"/>
      <c r="W74" s="358"/>
      <c r="X74" s="356"/>
      <c r="Y74" s="357"/>
      <c r="Z74" s="360"/>
      <c r="AB74" s="357"/>
      <c r="AC74" s="356"/>
      <c r="AD74" s="357"/>
      <c r="AE74" s="356"/>
      <c r="AF74" s="357"/>
      <c r="AG74" s="356"/>
      <c r="AH74" s="371"/>
      <c r="AI74" s="1"/>
      <c r="AJ74" s="15"/>
      <c r="AL74" s="1" t="n">
        <f aca="false">A74</f>
        <v>39173</v>
      </c>
      <c r="AN74" s="370"/>
    </row>
    <row r="75" customFormat="false" ht="12.75" hidden="false" customHeight="false" outlineLevel="0" collapsed="false">
      <c r="A75" s="1" t="n">
        <f aca="false">[5]Tregion!$J75</f>
        <v>39203</v>
      </c>
      <c r="B75" s="355" t="n">
        <f aca="false">[5]Tregion!$P75</f>
        <v>28.433</v>
      </c>
      <c r="C75" s="356" t="n">
        <f aca="false">[6]Tregion!$P75</f>
        <v>27.66</v>
      </c>
      <c r="D75" s="355" t="n">
        <f aca="false">[7]Tregion!$P75</f>
        <v>24.773</v>
      </c>
      <c r="E75" s="356" t="n">
        <f aca="false">[8]Tregion!$P75</f>
        <v>29.573</v>
      </c>
      <c r="F75" s="355" t="n">
        <f aca="false">[9]Tregion!$P75</f>
        <v>30.038</v>
      </c>
      <c r="G75" s="355" t="n">
        <f aca="false">[5]Tregion!$P75</f>
        <v>28.433</v>
      </c>
      <c r="H75" s="355"/>
      <c r="I75" s="356" t="n">
        <f aca="false">[11]Tregion!$P75</f>
        <v>26.325</v>
      </c>
      <c r="J75" s="355"/>
      <c r="K75" s="356"/>
      <c r="L75" s="355"/>
      <c r="M75" s="356"/>
      <c r="N75" s="355"/>
      <c r="O75" s="356"/>
      <c r="Q75" s="355"/>
      <c r="R75" s="356" t="n">
        <f aca="false">[12]Tregion!$P75</f>
        <v>36.4404746230133</v>
      </c>
      <c r="S75" s="357"/>
      <c r="T75" s="356"/>
      <c r="U75" s="358"/>
      <c r="V75" s="359"/>
      <c r="W75" s="358"/>
      <c r="X75" s="356"/>
      <c r="Y75" s="357"/>
      <c r="Z75" s="360"/>
      <c r="AB75" s="357"/>
      <c r="AC75" s="356"/>
      <c r="AD75" s="357"/>
      <c r="AE75" s="356"/>
      <c r="AF75" s="357"/>
      <c r="AG75" s="356"/>
      <c r="AH75" s="371"/>
      <c r="AI75" s="1"/>
      <c r="AJ75" s="15"/>
      <c r="AL75" s="1" t="n">
        <f aca="false">A75</f>
        <v>39203</v>
      </c>
      <c r="AN75" s="370"/>
    </row>
    <row r="76" customFormat="false" ht="12.75" hidden="false" customHeight="false" outlineLevel="0" collapsed="false">
      <c r="A76" s="1" t="n">
        <f aca="false">[5]Tregion!$J76</f>
        <v>39234</v>
      </c>
      <c r="B76" s="355" t="n">
        <f aca="false">[5]Tregion!$P76</f>
        <v>30.353</v>
      </c>
      <c r="C76" s="356" t="n">
        <f aca="false">[6]Tregion!$P76</f>
        <v>28.245</v>
      </c>
      <c r="D76" s="355" t="n">
        <f aca="false">[7]Tregion!$P76</f>
        <v>25.343</v>
      </c>
      <c r="E76" s="356" t="n">
        <f aca="false">[8]Tregion!$P76</f>
        <v>31.628</v>
      </c>
      <c r="F76" s="355" t="n">
        <f aca="false">[9]Tregion!$P76</f>
        <v>31.95</v>
      </c>
      <c r="G76" s="355" t="n">
        <f aca="false">[5]Tregion!$P76</f>
        <v>30.353</v>
      </c>
      <c r="H76" s="355"/>
      <c r="I76" s="356" t="n">
        <f aca="false">[11]Tregion!$P76</f>
        <v>30.825</v>
      </c>
      <c r="J76" s="355"/>
      <c r="K76" s="356"/>
      <c r="L76" s="355"/>
      <c r="M76" s="356"/>
      <c r="N76" s="355"/>
      <c r="O76" s="356"/>
      <c r="Q76" s="355"/>
      <c r="R76" s="356" t="n">
        <f aca="false">[12]Tregion!$P76</f>
        <v>36.8849778562731</v>
      </c>
      <c r="S76" s="357"/>
      <c r="T76" s="356"/>
      <c r="U76" s="358"/>
      <c r="V76" s="359"/>
      <c r="W76" s="358"/>
      <c r="X76" s="356"/>
      <c r="Y76" s="357"/>
      <c r="Z76" s="360"/>
      <c r="AB76" s="357"/>
      <c r="AC76" s="356"/>
      <c r="AD76" s="357"/>
      <c r="AE76" s="356"/>
      <c r="AF76" s="357"/>
      <c r="AG76" s="356"/>
      <c r="AH76" s="371"/>
      <c r="AI76" s="1"/>
      <c r="AJ76" s="15"/>
      <c r="AL76" s="1" t="n">
        <f aca="false">A76</f>
        <v>39234</v>
      </c>
      <c r="AN76" s="370"/>
    </row>
    <row r="77" customFormat="false" ht="12.75" hidden="false" customHeight="false" outlineLevel="0" collapsed="false">
      <c r="A77" s="1" t="n">
        <f aca="false">[5]Tregion!$J77</f>
        <v>39264</v>
      </c>
      <c r="B77" s="355" t="n">
        <f aca="false">[5]Tregion!$P77</f>
        <v>36.548</v>
      </c>
      <c r="C77" s="356" t="n">
        <f aca="false">[6]Tregion!$P77</f>
        <v>37.395</v>
      </c>
      <c r="D77" s="355" t="n">
        <f aca="false">[7]Tregion!$P77</f>
        <v>33.63</v>
      </c>
      <c r="E77" s="356" t="n">
        <f aca="false">[8]Tregion!$P77</f>
        <v>36.195</v>
      </c>
      <c r="F77" s="355" t="n">
        <f aca="false">[9]Tregion!$P77</f>
        <v>37.898</v>
      </c>
      <c r="G77" s="355" t="n">
        <f aca="false">[5]Tregion!$P77</f>
        <v>36.548</v>
      </c>
      <c r="H77" s="355"/>
      <c r="I77" s="356" t="n">
        <f aca="false">[11]Tregion!$P77</f>
        <v>36.075</v>
      </c>
      <c r="J77" s="355"/>
      <c r="K77" s="356"/>
      <c r="L77" s="355"/>
      <c r="M77" s="356"/>
      <c r="N77" s="355"/>
      <c r="O77" s="356"/>
      <c r="Q77" s="355"/>
      <c r="R77" s="356" t="n">
        <f aca="false">[12]Tregion!$P77</f>
        <v>37.4105475343101</v>
      </c>
      <c r="S77" s="357"/>
      <c r="T77" s="356"/>
      <c r="U77" s="358"/>
      <c r="V77" s="359"/>
      <c r="W77" s="358"/>
      <c r="X77" s="356"/>
      <c r="Y77" s="357"/>
      <c r="Z77" s="360"/>
      <c r="AB77" s="357"/>
      <c r="AC77" s="356"/>
      <c r="AD77" s="357"/>
      <c r="AE77" s="356"/>
      <c r="AF77" s="357"/>
      <c r="AG77" s="356"/>
      <c r="AH77" s="371"/>
      <c r="AI77" s="1"/>
      <c r="AJ77" s="15"/>
      <c r="AL77" s="1" t="n">
        <f aca="false">A77</f>
        <v>39264</v>
      </c>
      <c r="AN77" s="370"/>
    </row>
    <row r="78" customFormat="false" ht="12.75" hidden="false" customHeight="false" outlineLevel="0" collapsed="false">
      <c r="A78" s="1" t="n">
        <f aca="false">[5]Tregion!$J78</f>
        <v>39295</v>
      </c>
      <c r="B78" s="355" t="n">
        <f aca="false">[5]Tregion!$P78</f>
        <v>39.323</v>
      </c>
      <c r="C78" s="356" t="n">
        <f aca="false">[6]Tregion!$P78</f>
        <v>40.688</v>
      </c>
      <c r="D78" s="355" t="n">
        <f aca="false">[7]Tregion!$P78</f>
        <v>37.268</v>
      </c>
      <c r="E78" s="356" t="n">
        <f aca="false">[8]Tregion!$P78</f>
        <v>40.298</v>
      </c>
      <c r="F78" s="355" t="n">
        <f aca="false">[9]Tregion!$P78</f>
        <v>40.56</v>
      </c>
      <c r="G78" s="355" t="n">
        <f aca="false">[5]Tregion!$P78</f>
        <v>39.323</v>
      </c>
      <c r="H78" s="355"/>
      <c r="I78" s="356" t="n">
        <f aca="false">[11]Tregion!$P78</f>
        <v>42.825</v>
      </c>
      <c r="J78" s="355"/>
      <c r="K78" s="356"/>
      <c r="L78" s="355"/>
      <c r="M78" s="356"/>
      <c r="N78" s="355"/>
      <c r="O78" s="356"/>
      <c r="Q78" s="355"/>
      <c r="R78" s="356" t="n">
        <f aca="false">[12]Tregion!$P78</f>
        <v>37.8552119596793</v>
      </c>
      <c r="S78" s="357"/>
      <c r="T78" s="356"/>
      <c r="U78" s="358"/>
      <c r="V78" s="359"/>
      <c r="W78" s="358"/>
      <c r="X78" s="356"/>
      <c r="Y78" s="357"/>
      <c r="Z78" s="360"/>
      <c r="AB78" s="357"/>
      <c r="AC78" s="356"/>
      <c r="AD78" s="357"/>
      <c r="AE78" s="356"/>
      <c r="AF78" s="357"/>
      <c r="AG78" s="356"/>
      <c r="AH78" s="371"/>
      <c r="AI78" s="1"/>
      <c r="AJ78" s="15"/>
      <c r="AL78" s="1" t="n">
        <f aca="false">A78</f>
        <v>39295</v>
      </c>
      <c r="AN78" s="370"/>
    </row>
    <row r="79" customFormat="false" ht="12.75" hidden="false" customHeight="false" outlineLevel="0" collapsed="false">
      <c r="A79" s="1" t="n">
        <f aca="false">[5]Tregion!$J79</f>
        <v>39326</v>
      </c>
      <c r="B79" s="355" t="n">
        <f aca="false">[5]Tregion!$P79</f>
        <v>33.99</v>
      </c>
      <c r="C79" s="356" t="n">
        <f aca="false">[6]Tregion!$P79</f>
        <v>36.24</v>
      </c>
      <c r="D79" s="355" t="n">
        <f aca="false">[7]Tregion!$P79</f>
        <v>32.955</v>
      </c>
      <c r="E79" s="356" t="n">
        <f aca="false">[8]Tregion!$P79</f>
        <v>38.018</v>
      </c>
      <c r="F79" s="355" t="n">
        <f aca="false">[9]Tregion!$P79</f>
        <v>35.033</v>
      </c>
      <c r="G79" s="355" t="n">
        <f aca="false">[5]Tregion!$P79</f>
        <v>33.99</v>
      </c>
      <c r="H79" s="355"/>
      <c r="I79" s="356" t="n">
        <f aca="false">[11]Tregion!$P79</f>
        <v>29.8875</v>
      </c>
      <c r="J79" s="355"/>
      <c r="K79" s="356"/>
      <c r="L79" s="355"/>
      <c r="M79" s="356"/>
      <c r="N79" s="355"/>
      <c r="O79" s="356"/>
      <c r="Q79" s="355"/>
      <c r="R79" s="356" t="n">
        <f aca="false">[12]Tregion!$P79</f>
        <v>37.7899037604515</v>
      </c>
      <c r="S79" s="357"/>
      <c r="T79" s="356"/>
      <c r="U79" s="358"/>
      <c r="V79" s="359"/>
      <c r="W79" s="358"/>
      <c r="X79" s="356"/>
      <c r="Y79" s="357"/>
      <c r="Z79" s="360"/>
      <c r="AB79" s="357"/>
      <c r="AC79" s="356"/>
      <c r="AD79" s="357"/>
      <c r="AE79" s="356"/>
      <c r="AF79" s="357"/>
      <c r="AG79" s="356"/>
      <c r="AH79" s="371"/>
      <c r="AI79" s="1"/>
      <c r="AJ79" s="15"/>
      <c r="AL79" s="1" t="n">
        <f aca="false">A79</f>
        <v>39326</v>
      </c>
      <c r="AN79" s="370"/>
    </row>
    <row r="80" customFormat="false" ht="12.75" hidden="false" customHeight="false" outlineLevel="0" collapsed="false">
      <c r="A80" s="1" t="n">
        <f aca="false">[5]Tregion!$J80</f>
        <v>39356</v>
      </c>
      <c r="B80" s="355" t="n">
        <f aca="false">[5]Tregion!$P80</f>
        <v>29.505</v>
      </c>
      <c r="C80" s="356" t="n">
        <f aca="false">[6]Tregion!$P80</f>
        <v>31.44</v>
      </c>
      <c r="D80" s="355" t="n">
        <f aca="false">[7]Tregion!$P80</f>
        <v>30.008</v>
      </c>
      <c r="E80" s="356" t="n">
        <f aca="false">[8]Tregion!$P80</f>
        <v>31.748</v>
      </c>
      <c r="F80" s="355" t="n">
        <f aca="false">[9]Tregion!$P80</f>
        <v>30.683</v>
      </c>
      <c r="G80" s="355" t="n">
        <f aca="false">[5]Tregion!$P80</f>
        <v>29.505</v>
      </c>
      <c r="H80" s="355"/>
      <c r="I80" s="356" t="n">
        <f aca="false">[11]Tregion!$P80</f>
        <v>30.075</v>
      </c>
      <c r="J80" s="355"/>
      <c r="K80" s="356"/>
      <c r="L80" s="355"/>
      <c r="M80" s="356"/>
      <c r="N80" s="355"/>
      <c r="O80" s="356"/>
      <c r="Q80" s="355"/>
      <c r="R80" s="356" t="n">
        <f aca="false">[12]Tregion!$P80</f>
        <v>37.7939803996602</v>
      </c>
      <c r="S80" s="357"/>
      <c r="T80" s="356"/>
      <c r="U80" s="358"/>
      <c r="V80" s="359"/>
      <c r="W80" s="358"/>
      <c r="X80" s="356"/>
      <c r="Y80" s="357"/>
      <c r="Z80" s="360"/>
      <c r="AB80" s="357"/>
      <c r="AC80" s="356"/>
      <c r="AD80" s="357"/>
      <c r="AE80" s="356"/>
      <c r="AF80" s="357"/>
      <c r="AG80" s="356"/>
      <c r="AH80" s="371"/>
      <c r="AI80" s="1"/>
      <c r="AJ80" s="15"/>
      <c r="AL80" s="1" t="n">
        <f aca="false">A80</f>
        <v>39356</v>
      </c>
      <c r="AN80" s="370"/>
    </row>
    <row r="81" customFormat="false" ht="12.75" hidden="false" customHeight="false" outlineLevel="0" collapsed="false">
      <c r="A81" s="1" t="n">
        <f aca="false">[5]Tregion!$J81</f>
        <v>39387</v>
      </c>
      <c r="B81" s="355" t="n">
        <f aca="false">[5]Tregion!$P81</f>
        <v>28.868</v>
      </c>
      <c r="C81" s="356" t="n">
        <f aca="false">[6]Tregion!$P81</f>
        <v>29.573</v>
      </c>
      <c r="D81" s="355" t="n">
        <f aca="false">[7]Tregion!$P81</f>
        <v>28.2</v>
      </c>
      <c r="E81" s="356" t="n">
        <f aca="false">[8]Tregion!$P81</f>
        <v>30.128</v>
      </c>
      <c r="F81" s="355" t="n">
        <f aca="false">[9]Tregion!$P81</f>
        <v>30.788</v>
      </c>
      <c r="G81" s="355" t="n">
        <f aca="false">[5]Tregion!$P81</f>
        <v>28.868</v>
      </c>
      <c r="H81" s="355"/>
      <c r="I81" s="356" t="n">
        <f aca="false">[11]Tregion!$P81</f>
        <v>27.075</v>
      </c>
      <c r="J81" s="355"/>
      <c r="K81" s="356"/>
      <c r="L81" s="355"/>
      <c r="M81" s="356"/>
      <c r="N81" s="355"/>
      <c r="O81" s="356"/>
      <c r="Q81" s="355"/>
      <c r="R81" s="356" t="n">
        <f aca="false">[12]Tregion!$P81</f>
        <v>40.2909935388254</v>
      </c>
      <c r="S81" s="357"/>
      <c r="T81" s="356"/>
      <c r="U81" s="358"/>
      <c r="V81" s="359"/>
      <c r="W81" s="358"/>
      <c r="X81" s="356"/>
      <c r="Y81" s="357"/>
      <c r="Z81" s="360"/>
      <c r="AB81" s="357"/>
      <c r="AC81" s="356"/>
      <c r="AD81" s="357"/>
      <c r="AE81" s="356"/>
      <c r="AF81" s="357"/>
      <c r="AG81" s="356"/>
      <c r="AH81" s="371"/>
      <c r="AI81" s="1"/>
      <c r="AJ81" s="15"/>
      <c r="AL81" s="1" t="n">
        <f aca="false">A81</f>
        <v>39387</v>
      </c>
      <c r="AN81" s="370"/>
    </row>
    <row r="82" customFormat="false" ht="12.75" hidden="false" customHeight="false" outlineLevel="0" collapsed="false">
      <c r="A82" s="1" t="n">
        <f aca="false">[5]Tregion!$J82</f>
        <v>39417</v>
      </c>
      <c r="B82" s="355" t="n">
        <f aca="false">[5]Tregion!$P82</f>
        <v>28.868</v>
      </c>
      <c r="C82" s="356" t="n">
        <f aca="false">[6]Tregion!$P82</f>
        <v>30.75</v>
      </c>
      <c r="D82" s="355" t="n">
        <f aca="false">[7]Tregion!$P82</f>
        <v>29.333</v>
      </c>
      <c r="E82" s="356" t="n">
        <f aca="false">[8]Tregion!$P82</f>
        <v>31.98</v>
      </c>
      <c r="F82" s="355" t="n">
        <f aca="false">[9]Tregion!$P82</f>
        <v>31.11</v>
      </c>
      <c r="G82" s="355" t="n">
        <f aca="false">[5]Tregion!$P82</f>
        <v>28.868</v>
      </c>
      <c r="H82" s="355"/>
      <c r="I82" s="356" t="n">
        <f aca="false">[11]Tregion!$P82</f>
        <v>29.1375</v>
      </c>
      <c r="J82" s="355"/>
      <c r="K82" s="356"/>
      <c r="L82" s="355"/>
      <c r="M82" s="356"/>
      <c r="N82" s="355"/>
      <c r="O82" s="356"/>
      <c r="Q82" s="355"/>
      <c r="R82" s="356" t="n">
        <f aca="false">[12]Tregion!$P82</f>
        <v>42.0578472557045</v>
      </c>
      <c r="S82" s="357"/>
      <c r="T82" s="356"/>
      <c r="U82" s="358"/>
      <c r="V82" s="359"/>
      <c r="W82" s="358"/>
      <c r="X82" s="356"/>
      <c r="Y82" s="357"/>
      <c r="Z82" s="360"/>
      <c r="AB82" s="357"/>
      <c r="AC82" s="356"/>
      <c r="AD82" s="357"/>
      <c r="AE82" s="356"/>
      <c r="AF82" s="357"/>
      <c r="AG82" s="356"/>
      <c r="AH82" s="371"/>
      <c r="AI82" s="1"/>
      <c r="AJ82" s="15"/>
      <c r="AL82" s="1" t="n">
        <f aca="false">A82</f>
        <v>39417</v>
      </c>
      <c r="AN82" s="370"/>
    </row>
    <row r="83" customFormat="false" ht="12.75" hidden="false" customHeight="false" outlineLevel="0" collapsed="false">
      <c r="A83" s="1" t="n">
        <f aca="false">[5]Tregion!$J83</f>
        <v>39448</v>
      </c>
      <c r="B83" s="355" t="n">
        <f aca="false">[5]Tregion!$P83</f>
        <v>29.228</v>
      </c>
      <c r="C83" s="356" t="n">
        <f aca="false">[6]Tregion!$P83</f>
        <v>32.558</v>
      </c>
      <c r="D83" s="355" t="n">
        <f aca="false">[7]Tregion!$P83</f>
        <v>30.758</v>
      </c>
      <c r="E83" s="356" t="n">
        <f aca="false">[8]Tregion!$P83</f>
        <v>32.183</v>
      </c>
      <c r="F83" s="355" t="n">
        <f aca="false">[9]Tregion!$P83</f>
        <v>31.583</v>
      </c>
      <c r="G83" s="355" t="n">
        <f aca="false">[5]Tregion!$P83</f>
        <v>29.228</v>
      </c>
      <c r="H83" s="355"/>
      <c r="I83" s="356" t="n">
        <f aca="false">[11]Tregion!$P83</f>
        <v>21.9</v>
      </c>
      <c r="J83" s="355"/>
      <c r="K83" s="356"/>
      <c r="L83" s="355"/>
      <c r="M83" s="356"/>
      <c r="N83" s="355"/>
      <c r="O83" s="356"/>
      <c r="Q83" s="355"/>
      <c r="R83" s="356" t="n">
        <f aca="false">[12]Tregion!$P83</f>
        <v>43.1641743275457</v>
      </c>
      <c r="S83" s="357"/>
      <c r="T83" s="356"/>
      <c r="U83" s="358"/>
      <c r="V83" s="359"/>
      <c r="W83" s="358"/>
      <c r="X83" s="356"/>
      <c r="Y83" s="357"/>
      <c r="Z83" s="360"/>
      <c r="AB83" s="357"/>
      <c r="AC83" s="356"/>
      <c r="AD83" s="357"/>
      <c r="AE83" s="356"/>
      <c r="AF83" s="357"/>
      <c r="AG83" s="356"/>
      <c r="AH83" s="371"/>
      <c r="AI83" s="1"/>
      <c r="AJ83" s="15"/>
      <c r="AL83" s="1" t="n">
        <f aca="false">A83</f>
        <v>39448</v>
      </c>
      <c r="AN83" s="370"/>
    </row>
    <row r="84" customFormat="false" ht="12.75" hidden="false" customHeight="false" outlineLevel="0" collapsed="false">
      <c r="A84" s="1" t="n">
        <f aca="false">[5]Tregion!$J84</f>
        <v>39479</v>
      </c>
      <c r="B84" s="355" t="n">
        <f aca="false">[5]Tregion!$P84</f>
        <v>29.025</v>
      </c>
      <c r="C84" s="356" t="n">
        <f aca="false">[6]Tregion!$P84</f>
        <v>31.905</v>
      </c>
      <c r="D84" s="355" t="n">
        <f aca="false">[7]Tregion!$P84</f>
        <v>30.128</v>
      </c>
      <c r="E84" s="356" t="n">
        <f aca="false">[8]Tregion!$P84</f>
        <v>31.763</v>
      </c>
      <c r="F84" s="355" t="n">
        <f aca="false">[9]Tregion!$P84</f>
        <v>30.998</v>
      </c>
      <c r="G84" s="355" t="n">
        <f aca="false">[5]Tregion!$P84</f>
        <v>29.025</v>
      </c>
      <c r="H84" s="355"/>
      <c r="I84" s="356" t="n">
        <f aca="false">[11]Tregion!$P84</f>
        <v>23.5875</v>
      </c>
      <c r="J84" s="355"/>
      <c r="K84" s="356"/>
      <c r="L84" s="355"/>
      <c r="M84" s="356"/>
      <c r="N84" s="355"/>
      <c r="O84" s="356"/>
      <c r="Q84" s="355"/>
      <c r="R84" s="356" t="n">
        <f aca="false">[12]Tregion!$P84</f>
        <v>41.8350716959054</v>
      </c>
      <c r="S84" s="357"/>
      <c r="T84" s="356"/>
      <c r="U84" s="358"/>
      <c r="V84" s="359"/>
      <c r="W84" s="358"/>
      <c r="X84" s="356"/>
      <c r="Y84" s="357"/>
      <c r="Z84" s="360"/>
      <c r="AB84" s="357"/>
      <c r="AC84" s="356"/>
      <c r="AD84" s="357"/>
      <c r="AE84" s="356"/>
      <c r="AF84" s="357"/>
      <c r="AG84" s="356"/>
      <c r="AH84" s="371"/>
      <c r="AI84" s="1"/>
      <c r="AJ84" s="15"/>
      <c r="AL84" s="1" t="n">
        <f aca="false">A84</f>
        <v>39479</v>
      </c>
      <c r="AN84" s="370"/>
    </row>
    <row r="85" customFormat="false" ht="12.75" hidden="false" customHeight="false" outlineLevel="0" collapsed="false">
      <c r="A85" s="1" t="n">
        <f aca="false">[5]Tregion!$J85</f>
        <v>39508</v>
      </c>
      <c r="B85" s="355" t="n">
        <f aca="false">[5]Tregion!$P85</f>
        <v>29.033</v>
      </c>
      <c r="C85" s="356" t="n">
        <f aca="false">[6]Tregion!$P85</f>
        <v>30.038</v>
      </c>
      <c r="D85" s="355" t="n">
        <f aca="false">[7]Tregion!$P85</f>
        <v>28.223</v>
      </c>
      <c r="E85" s="356" t="n">
        <f aca="false">[8]Tregion!$P85</f>
        <v>30.915</v>
      </c>
      <c r="F85" s="355" t="n">
        <f aca="false">[9]Tregion!$P85</f>
        <v>30.405</v>
      </c>
      <c r="G85" s="355" t="n">
        <f aca="false">[5]Tregion!$P85</f>
        <v>29.033</v>
      </c>
      <c r="H85" s="355"/>
      <c r="I85" s="356" t="n">
        <f aca="false">[11]Tregion!$P85</f>
        <v>21.3375</v>
      </c>
      <c r="J85" s="355"/>
      <c r="K85" s="356"/>
      <c r="L85" s="355"/>
      <c r="M85" s="356"/>
      <c r="N85" s="355"/>
      <c r="O85" s="356"/>
      <c r="Q85" s="355"/>
      <c r="R85" s="356" t="n">
        <f aca="false">[12]Tregion!$P85</f>
        <v>40.1341875447009</v>
      </c>
      <c r="S85" s="357"/>
      <c r="T85" s="356"/>
      <c r="U85" s="358"/>
      <c r="V85" s="359"/>
      <c r="W85" s="358"/>
      <c r="X85" s="356"/>
      <c r="Y85" s="357"/>
      <c r="Z85" s="360"/>
      <c r="AB85" s="357"/>
      <c r="AC85" s="356"/>
      <c r="AD85" s="357"/>
      <c r="AE85" s="356"/>
      <c r="AF85" s="357"/>
      <c r="AG85" s="356"/>
      <c r="AH85" s="371"/>
      <c r="AI85" s="1"/>
      <c r="AJ85" s="15"/>
      <c r="AL85" s="1" t="n">
        <f aca="false">A85</f>
        <v>39508</v>
      </c>
      <c r="AN85" s="370"/>
    </row>
    <row r="86" customFormat="false" ht="12.75" hidden="false" customHeight="false" outlineLevel="0" collapsed="false">
      <c r="A86" s="1" t="n">
        <f aca="false">[5]Tregion!$J86</f>
        <v>39539</v>
      </c>
      <c r="B86" s="355" t="n">
        <f aca="false">[5]Tregion!$P86</f>
        <v>28.83</v>
      </c>
      <c r="C86" s="356" t="n">
        <f aca="false">[6]Tregion!$P86</f>
        <v>30.158</v>
      </c>
      <c r="D86" s="355" t="n">
        <f aca="false">[7]Tregion!$P86</f>
        <v>26.963</v>
      </c>
      <c r="E86" s="356" t="n">
        <f aca="false">[8]Tregion!$P86</f>
        <v>30.075</v>
      </c>
      <c r="F86" s="355" t="n">
        <f aca="false">[9]Tregion!$P86</f>
        <v>30.21</v>
      </c>
      <c r="G86" s="355" t="n">
        <f aca="false">[5]Tregion!$P86</f>
        <v>28.83</v>
      </c>
      <c r="H86" s="355"/>
      <c r="I86" s="356" t="n">
        <f aca="false">[11]Tregion!$P86</f>
        <v>26.5875</v>
      </c>
      <c r="J86" s="355"/>
      <c r="K86" s="356"/>
      <c r="L86" s="355"/>
      <c r="M86" s="356"/>
      <c r="N86" s="355"/>
      <c r="O86" s="356"/>
      <c r="Q86" s="355"/>
      <c r="R86" s="356" t="n">
        <f aca="false">[12]Tregion!$P86</f>
        <v>37.5863500068898</v>
      </c>
      <c r="S86" s="357"/>
      <c r="T86" s="356"/>
      <c r="U86" s="358"/>
      <c r="V86" s="359"/>
      <c r="W86" s="358"/>
      <c r="X86" s="356"/>
      <c r="Y86" s="357"/>
      <c r="Z86" s="360"/>
      <c r="AB86" s="357"/>
      <c r="AC86" s="356"/>
      <c r="AD86" s="357"/>
      <c r="AE86" s="356"/>
      <c r="AF86" s="357"/>
      <c r="AG86" s="356"/>
      <c r="AH86" s="371"/>
      <c r="AI86" s="1"/>
      <c r="AJ86" s="15"/>
      <c r="AL86" s="1" t="n">
        <f aca="false">A86</f>
        <v>39539</v>
      </c>
      <c r="AN86" s="370"/>
    </row>
    <row r="87" customFormat="false" ht="12.75" hidden="false" customHeight="false" outlineLevel="0" collapsed="false">
      <c r="A87" s="1" t="n">
        <f aca="false">[5]Tregion!$J87</f>
        <v>39569</v>
      </c>
      <c r="B87" s="355" t="n">
        <f aca="false">[5]Tregion!$P87</f>
        <v>28.838</v>
      </c>
      <c r="C87" s="356" t="n">
        <f aca="false">[6]Tregion!$P87</f>
        <v>28.62</v>
      </c>
      <c r="D87" s="355" t="n">
        <f aca="false">[7]Tregion!$P87</f>
        <v>25.485</v>
      </c>
      <c r="E87" s="356" t="n">
        <f aca="false">[8]Tregion!$P87</f>
        <v>30.075</v>
      </c>
      <c r="F87" s="355" t="n">
        <f aca="false">[9]Tregion!$P87</f>
        <v>30.413</v>
      </c>
      <c r="G87" s="355" t="n">
        <f aca="false">[5]Tregion!$P87</f>
        <v>28.838</v>
      </c>
      <c r="H87" s="355"/>
      <c r="I87" s="356" t="n">
        <f aca="false">[11]Tregion!$P87</f>
        <v>26.5875</v>
      </c>
      <c r="J87" s="355"/>
      <c r="K87" s="356"/>
      <c r="L87" s="355"/>
      <c r="M87" s="356"/>
      <c r="N87" s="355"/>
      <c r="O87" s="356"/>
      <c r="Q87" s="355"/>
      <c r="R87" s="356" t="n">
        <f aca="false">[12]Tregion!$P87</f>
        <v>37.5322344753916</v>
      </c>
      <c r="S87" s="357"/>
      <c r="T87" s="356"/>
      <c r="U87" s="358"/>
      <c r="V87" s="359"/>
      <c r="W87" s="358"/>
      <c r="X87" s="356"/>
      <c r="Y87" s="357"/>
      <c r="Z87" s="360"/>
      <c r="AB87" s="357"/>
      <c r="AC87" s="356"/>
      <c r="AD87" s="357"/>
      <c r="AE87" s="356"/>
      <c r="AF87" s="357"/>
      <c r="AG87" s="356"/>
      <c r="AH87" s="371"/>
      <c r="AI87" s="1"/>
      <c r="AJ87" s="15"/>
      <c r="AL87" s="1" t="n">
        <f aca="false">A87</f>
        <v>39569</v>
      </c>
      <c r="AN87" s="370"/>
    </row>
    <row r="88" customFormat="false" ht="12.75" hidden="false" customHeight="false" outlineLevel="0" collapsed="false">
      <c r="A88" s="1" t="n">
        <f aca="false">[5]Tregion!$J88</f>
        <v>39600</v>
      </c>
      <c r="B88" s="355" t="n">
        <f aca="false">[5]Tregion!$P88</f>
        <v>30.615</v>
      </c>
      <c r="C88" s="356" t="n">
        <f aca="false">[6]Tregion!$P88</f>
        <v>29.183</v>
      </c>
      <c r="D88" s="355" t="n">
        <f aca="false">[7]Tregion!$P88</f>
        <v>26.017</v>
      </c>
      <c r="E88" s="356" t="n">
        <f aca="false">[8]Tregion!$P88</f>
        <v>31.98</v>
      </c>
      <c r="F88" s="355" t="n">
        <f aca="false">[9]Tregion!$P88</f>
        <v>32.183</v>
      </c>
      <c r="G88" s="355" t="n">
        <f aca="false">[5]Tregion!$P88</f>
        <v>30.615</v>
      </c>
      <c r="H88" s="355"/>
      <c r="I88" s="356" t="n">
        <f aca="false">[11]Tregion!$P88</f>
        <v>31.0875</v>
      </c>
      <c r="J88" s="355"/>
      <c r="K88" s="356"/>
      <c r="L88" s="355"/>
      <c r="M88" s="356"/>
      <c r="N88" s="355"/>
      <c r="O88" s="356"/>
      <c r="Q88" s="355"/>
      <c r="R88" s="356" t="n">
        <f aca="false">[12]Tregion!$P88</f>
        <v>37.9771490511997</v>
      </c>
      <c r="S88" s="357"/>
      <c r="T88" s="356"/>
      <c r="U88" s="358"/>
      <c r="V88" s="359"/>
      <c r="W88" s="358"/>
      <c r="X88" s="356"/>
      <c r="Y88" s="357"/>
      <c r="Z88" s="360"/>
      <c r="AB88" s="357"/>
      <c r="AC88" s="356"/>
      <c r="AD88" s="357"/>
      <c r="AE88" s="356"/>
      <c r="AF88" s="357"/>
      <c r="AG88" s="356"/>
      <c r="AH88" s="371"/>
      <c r="AI88" s="1"/>
      <c r="AJ88" s="15"/>
      <c r="AL88" s="1" t="n">
        <f aca="false">A88</f>
        <v>39600</v>
      </c>
      <c r="AN88" s="370"/>
    </row>
    <row r="89" customFormat="false" ht="12.75" hidden="false" customHeight="false" outlineLevel="0" collapsed="false">
      <c r="A89" s="1" t="n">
        <f aca="false">[5]Tregion!$J89</f>
        <v>39630</v>
      </c>
      <c r="B89" s="355" t="n">
        <f aca="false">[5]Tregion!$P89</f>
        <v>36.353</v>
      </c>
      <c r="C89" s="356" t="n">
        <f aca="false">[6]Tregion!$P89</f>
        <v>37.785</v>
      </c>
      <c r="D89" s="355" t="n">
        <f aca="false">[7]Tregion!$P89</f>
        <v>33.735</v>
      </c>
      <c r="E89" s="356" t="n">
        <f aca="false">[8]Tregion!$P89</f>
        <v>36.21</v>
      </c>
      <c r="F89" s="355" t="n">
        <f aca="false">[9]Tregion!$P89</f>
        <v>37.688</v>
      </c>
      <c r="G89" s="355" t="n">
        <f aca="false">[5]Tregion!$P89</f>
        <v>36.353</v>
      </c>
      <c r="H89" s="355"/>
      <c r="I89" s="356" t="n">
        <f aca="false">[11]Tregion!$P89</f>
        <v>36.3375</v>
      </c>
      <c r="J89" s="355"/>
      <c r="K89" s="356"/>
      <c r="L89" s="355"/>
      <c r="M89" s="356"/>
      <c r="N89" s="355"/>
      <c r="O89" s="356"/>
      <c r="Q89" s="355"/>
      <c r="R89" s="356" t="n">
        <f aca="false">[12]Tregion!$P89</f>
        <v>38.5032329823992</v>
      </c>
      <c r="S89" s="357"/>
      <c r="T89" s="356"/>
      <c r="U89" s="358"/>
      <c r="V89" s="359"/>
      <c r="W89" s="358"/>
      <c r="X89" s="356"/>
      <c r="Y89" s="357"/>
      <c r="Z89" s="360"/>
      <c r="AB89" s="357"/>
      <c r="AC89" s="356"/>
      <c r="AD89" s="357"/>
      <c r="AE89" s="356"/>
      <c r="AF89" s="357"/>
      <c r="AG89" s="356"/>
      <c r="AH89" s="371"/>
      <c r="AI89" s="1"/>
      <c r="AJ89" s="15"/>
      <c r="AL89" s="1" t="n">
        <f aca="false">A89</f>
        <v>39630</v>
      </c>
      <c r="AN89" s="370"/>
    </row>
    <row r="90" customFormat="false" ht="12.75" hidden="false" customHeight="false" outlineLevel="0" collapsed="false">
      <c r="A90" s="1" t="n">
        <f aca="false">[5]Tregion!$J90</f>
        <v>39661</v>
      </c>
      <c r="B90" s="355" t="n">
        <f aca="false">[5]Tregion!$P90</f>
        <v>38.933</v>
      </c>
      <c r="C90" s="356" t="n">
        <f aca="false">[6]Tregion!$P90</f>
        <v>40.883</v>
      </c>
      <c r="D90" s="355" t="n">
        <f aca="false">[7]Tregion!$P90</f>
        <v>37.125</v>
      </c>
      <c r="E90" s="356" t="n">
        <f aca="false">[8]Tregion!$P90</f>
        <v>40.02</v>
      </c>
      <c r="F90" s="355" t="n">
        <f aca="false">[9]Tregion!$P90</f>
        <v>40.14</v>
      </c>
      <c r="G90" s="355" t="n">
        <f aca="false">[5]Tregion!$P90</f>
        <v>38.933</v>
      </c>
      <c r="H90" s="355"/>
      <c r="I90" s="356" t="n">
        <f aca="false">[11]Tregion!$P90</f>
        <v>43.0875</v>
      </c>
      <c r="J90" s="355"/>
      <c r="K90" s="356"/>
      <c r="L90" s="355"/>
      <c r="M90" s="356"/>
      <c r="N90" s="355"/>
      <c r="O90" s="356"/>
      <c r="Q90" s="355"/>
      <c r="R90" s="356" t="n">
        <f aca="false">[12]Tregion!$P90</f>
        <v>38.9482938087887</v>
      </c>
      <c r="S90" s="357"/>
      <c r="T90" s="356"/>
      <c r="U90" s="358"/>
      <c r="V90" s="359"/>
      <c r="W90" s="358"/>
      <c r="X90" s="356"/>
      <c r="Y90" s="357"/>
      <c r="Z90" s="360"/>
      <c r="AB90" s="357"/>
      <c r="AC90" s="356"/>
      <c r="AD90" s="357"/>
      <c r="AE90" s="356"/>
      <c r="AF90" s="357"/>
      <c r="AG90" s="356"/>
      <c r="AH90" s="371"/>
      <c r="AI90" s="1"/>
      <c r="AJ90" s="15"/>
      <c r="AL90" s="1" t="n">
        <f aca="false">A90</f>
        <v>39661</v>
      </c>
      <c r="AN90" s="370"/>
    </row>
    <row r="91" customFormat="false" ht="12.75" hidden="false" customHeight="false" outlineLevel="0" collapsed="false">
      <c r="A91" s="1" t="n">
        <f aca="false">[5]Tregion!$J91</f>
        <v>39692</v>
      </c>
      <c r="B91" s="355" t="n">
        <f aca="false">[5]Tregion!$P91</f>
        <v>33.983</v>
      </c>
      <c r="C91" s="356" t="n">
        <f aca="false">[6]Tregion!$P91</f>
        <v>36.698</v>
      </c>
      <c r="D91" s="355" t="n">
        <f aca="false">[7]Tregion!$P91</f>
        <v>33.105</v>
      </c>
      <c r="E91" s="356" t="n">
        <f aca="false">[8]Tregion!$P91</f>
        <v>37.905</v>
      </c>
      <c r="F91" s="355" t="n">
        <f aca="false">[9]Tregion!$P91</f>
        <v>35.033</v>
      </c>
      <c r="G91" s="355" t="n">
        <f aca="false">[5]Tregion!$P91</f>
        <v>33.983</v>
      </c>
      <c r="H91" s="355"/>
      <c r="I91" s="356" t="n">
        <f aca="false">[11]Tregion!$P91</f>
        <v>30.15</v>
      </c>
      <c r="J91" s="355"/>
      <c r="K91" s="356"/>
      <c r="L91" s="355"/>
      <c r="M91" s="356"/>
      <c r="N91" s="355"/>
      <c r="O91" s="356"/>
      <c r="Q91" s="355"/>
      <c r="R91" s="356" t="n">
        <f aca="false">[12]Tregion!$P91</f>
        <v>38.8827240933625</v>
      </c>
      <c r="S91" s="357"/>
      <c r="T91" s="356"/>
      <c r="U91" s="358"/>
      <c r="V91" s="359"/>
      <c r="W91" s="358"/>
      <c r="X91" s="356"/>
      <c r="Y91" s="357"/>
      <c r="Z91" s="360"/>
      <c r="AB91" s="357"/>
      <c r="AC91" s="356"/>
      <c r="AD91" s="357"/>
      <c r="AE91" s="356"/>
      <c r="AF91" s="357"/>
      <c r="AG91" s="356"/>
      <c r="AH91" s="371"/>
      <c r="AI91" s="1"/>
      <c r="AJ91" s="15"/>
      <c r="AL91" s="1" t="n">
        <f aca="false">A91</f>
        <v>39692</v>
      </c>
      <c r="AN91" s="370"/>
    </row>
    <row r="92" customFormat="false" ht="12.75" hidden="false" customHeight="false" outlineLevel="0" collapsed="false">
      <c r="A92" s="1" t="n">
        <f aca="false">[5]Tregion!$J92</f>
        <v>39722</v>
      </c>
      <c r="B92" s="355" t="n">
        <f aca="false">[5]Tregion!$P92</f>
        <v>29.828</v>
      </c>
      <c r="C92" s="356" t="n">
        <f aca="false">[6]Tregion!$P92</f>
        <v>32.19</v>
      </c>
      <c r="D92" s="355" t="n">
        <f aca="false">[7]Tregion!$P92</f>
        <v>30.36</v>
      </c>
      <c r="E92" s="356" t="n">
        <f aca="false">[8]Tregion!$P92</f>
        <v>32.085</v>
      </c>
      <c r="F92" s="355" t="n">
        <f aca="false">[9]Tregion!$P92</f>
        <v>31.005</v>
      </c>
      <c r="G92" s="355" t="n">
        <f aca="false">[5]Tregion!$P92</f>
        <v>29.828</v>
      </c>
      <c r="H92" s="355"/>
      <c r="I92" s="356" t="n">
        <f aca="false">[11]Tregion!$P92</f>
        <v>30.3375</v>
      </c>
      <c r="J92" s="355"/>
      <c r="K92" s="356"/>
      <c r="L92" s="355"/>
      <c r="M92" s="356"/>
      <c r="N92" s="355"/>
      <c r="O92" s="356"/>
      <c r="Q92" s="355"/>
      <c r="R92" s="356" t="n">
        <f aca="false">[12]Tregion!$P92</f>
        <v>38.8866333825657</v>
      </c>
      <c r="S92" s="357"/>
      <c r="T92" s="356"/>
      <c r="U92" s="358"/>
      <c r="V92" s="359"/>
      <c r="W92" s="358"/>
      <c r="X92" s="356"/>
      <c r="Y92" s="357"/>
      <c r="Z92" s="360"/>
      <c r="AB92" s="357"/>
      <c r="AC92" s="356"/>
      <c r="AD92" s="357"/>
      <c r="AE92" s="356"/>
      <c r="AF92" s="357"/>
      <c r="AG92" s="356"/>
      <c r="AH92" s="371"/>
      <c r="AI92" s="1"/>
      <c r="AJ92" s="15"/>
      <c r="AL92" s="1" t="n">
        <f aca="false">A92</f>
        <v>39722</v>
      </c>
      <c r="AN92" s="370"/>
    </row>
    <row r="93" customFormat="false" ht="12.75" hidden="false" customHeight="false" outlineLevel="0" collapsed="false">
      <c r="A93" s="1" t="n">
        <f aca="false">[5]Tregion!$J93</f>
        <v>39753</v>
      </c>
      <c r="B93" s="355" t="n">
        <f aca="false">[5]Tregion!$P93</f>
        <v>29.243</v>
      </c>
      <c r="C93" s="356" t="n">
        <f aca="false">[6]Tregion!$P93</f>
        <v>30.428</v>
      </c>
      <c r="D93" s="355" t="n">
        <f aca="false">[7]Tregion!$P93</f>
        <v>28.673</v>
      </c>
      <c r="E93" s="356" t="n">
        <f aca="false">[8]Tregion!$P93</f>
        <v>30.517</v>
      </c>
      <c r="F93" s="355" t="n">
        <f aca="false">[9]Tregion!$P93</f>
        <v>31.103</v>
      </c>
      <c r="G93" s="355" t="n">
        <f aca="false">[5]Tregion!$P93</f>
        <v>29.243</v>
      </c>
      <c r="H93" s="355"/>
      <c r="I93" s="356" t="n">
        <f aca="false">[11]Tregion!$P93</f>
        <v>27.3375</v>
      </c>
      <c r="J93" s="355"/>
      <c r="K93" s="356"/>
      <c r="L93" s="355"/>
      <c r="M93" s="356"/>
      <c r="N93" s="355"/>
      <c r="O93" s="356"/>
      <c r="Q93" s="355"/>
      <c r="R93" s="356" t="n">
        <f aca="false">[12]Tregion!$P93</f>
        <v>41.1635455558949</v>
      </c>
      <c r="S93" s="357"/>
      <c r="T93" s="356"/>
      <c r="U93" s="358"/>
      <c r="V93" s="359"/>
      <c r="W93" s="358"/>
      <c r="X93" s="356"/>
      <c r="Y93" s="357"/>
      <c r="Z93" s="360"/>
      <c r="AB93" s="357"/>
      <c r="AC93" s="356"/>
      <c r="AD93" s="357"/>
      <c r="AE93" s="356"/>
      <c r="AF93" s="357"/>
      <c r="AG93" s="356"/>
      <c r="AH93" s="371"/>
      <c r="AI93" s="1"/>
      <c r="AJ93" s="15"/>
      <c r="AL93" s="1" t="n">
        <f aca="false">A93</f>
        <v>39753</v>
      </c>
      <c r="AN93" s="370"/>
    </row>
    <row r="94" customFormat="false" ht="12.75" hidden="false" customHeight="false" outlineLevel="0" collapsed="false">
      <c r="A94" s="1" t="n">
        <f aca="false">[5]Tregion!$J94</f>
        <v>39783</v>
      </c>
      <c r="B94" s="355" t="n">
        <f aca="false">[5]Tregion!$P94</f>
        <v>29.243</v>
      </c>
      <c r="C94" s="356" t="n">
        <f aca="false">[6]Tregion!$P94</f>
        <v>31.538</v>
      </c>
      <c r="D94" s="355" t="n">
        <f aca="false">[7]Tregion!$P94</f>
        <v>29.73</v>
      </c>
      <c r="E94" s="356" t="n">
        <f aca="false">[8]Tregion!$P94</f>
        <v>32.303</v>
      </c>
      <c r="F94" s="355" t="n">
        <f aca="false">[9]Tregion!$P94</f>
        <v>31.403</v>
      </c>
      <c r="G94" s="355" t="n">
        <f aca="false">[5]Tregion!$P94</f>
        <v>29.243</v>
      </c>
      <c r="H94" s="355"/>
      <c r="I94" s="356" t="n">
        <f aca="false">[11]Tregion!$P94</f>
        <v>29.4</v>
      </c>
      <c r="J94" s="355"/>
      <c r="K94" s="356"/>
      <c r="L94" s="355"/>
      <c r="M94" s="356"/>
      <c r="N94" s="355"/>
      <c r="O94" s="356"/>
      <c r="Q94" s="355"/>
      <c r="R94" s="356" t="n">
        <f aca="false">[12]Tregion!$P94</f>
        <v>42.9569462989327</v>
      </c>
      <c r="S94" s="357"/>
      <c r="T94" s="356"/>
      <c r="U94" s="358"/>
      <c r="V94" s="359"/>
      <c r="W94" s="358"/>
      <c r="X94" s="356"/>
      <c r="Y94" s="357"/>
      <c r="Z94" s="360"/>
      <c r="AB94" s="357"/>
      <c r="AC94" s="356"/>
      <c r="AD94" s="357"/>
      <c r="AE94" s="356"/>
      <c r="AF94" s="357"/>
      <c r="AG94" s="356"/>
      <c r="AH94" s="371"/>
      <c r="AI94" s="1"/>
      <c r="AJ94" s="15"/>
      <c r="AL94" s="1" t="n">
        <f aca="false">A94</f>
        <v>39783</v>
      </c>
      <c r="AN94" s="370"/>
    </row>
    <row r="95" customFormat="false" ht="12.75" hidden="false" customHeight="false" outlineLevel="0" collapsed="false">
      <c r="A95" s="1" t="n">
        <f aca="false">[5]Tregion!$J95</f>
        <v>39814</v>
      </c>
      <c r="B95" s="355" t="n">
        <f aca="false">[5]Tregion!$P95</f>
        <v>29.588</v>
      </c>
      <c r="C95" s="356" t="n">
        <f aca="false">[6]Tregion!$P95</f>
        <v>33.345</v>
      </c>
      <c r="D95" s="355" t="n">
        <f aca="false">[7]Tregion!$P95</f>
        <v>31.08</v>
      </c>
      <c r="E95" s="356" t="n">
        <f aca="false">[8]Tregion!$P95</f>
        <v>32.513</v>
      </c>
      <c r="F95" s="355" t="n">
        <f aca="false">[9]Tregion!$P95</f>
        <v>31.853</v>
      </c>
      <c r="G95" s="355" t="n">
        <f aca="false">[5]Tregion!$P95</f>
        <v>29.588</v>
      </c>
      <c r="H95" s="355"/>
      <c r="I95" s="356" t="n">
        <f aca="false">[11]Tregion!$P95</f>
        <v>22.275</v>
      </c>
      <c r="J95" s="355"/>
      <c r="K95" s="356"/>
      <c r="L95" s="355"/>
      <c r="M95" s="356"/>
      <c r="N95" s="355"/>
      <c r="O95" s="356"/>
      <c r="Q95" s="355"/>
      <c r="R95" s="356" t="n">
        <f aca="false">[12]Tregion!$P95</f>
        <v>44.1205665675965</v>
      </c>
      <c r="S95" s="357"/>
      <c r="T95" s="356"/>
      <c r="U95" s="358"/>
      <c r="V95" s="359"/>
      <c r="W95" s="358"/>
      <c r="X95" s="356"/>
      <c r="Y95" s="357"/>
      <c r="Z95" s="360"/>
      <c r="AB95" s="357"/>
      <c r="AC95" s="356"/>
      <c r="AD95" s="357"/>
      <c r="AE95" s="356"/>
      <c r="AF95" s="357"/>
      <c r="AG95" s="356"/>
      <c r="AH95" s="371"/>
      <c r="AI95" s="1"/>
      <c r="AJ95" s="15"/>
      <c r="AL95" s="1" t="n">
        <f aca="false">A95</f>
        <v>39814</v>
      </c>
      <c r="AN95" s="370"/>
    </row>
    <row r="96" customFormat="false" ht="12.75" hidden="false" customHeight="false" outlineLevel="0" collapsed="false">
      <c r="A96" s="1" t="n">
        <f aca="false">[5]Tregion!$J96</f>
        <v>39845</v>
      </c>
      <c r="B96" s="355" t="n">
        <f aca="false">[5]Tregion!$P96</f>
        <v>29.4</v>
      </c>
      <c r="C96" s="356" t="n">
        <f aca="false">[6]Tregion!$P96</f>
        <v>32.73</v>
      </c>
      <c r="D96" s="355" t="n">
        <f aca="false">[7]Tregion!$P96</f>
        <v>30.495</v>
      </c>
      <c r="E96" s="356" t="n">
        <f aca="false">[8]Tregion!$P96</f>
        <v>32.123</v>
      </c>
      <c r="F96" s="355" t="n">
        <f aca="false">[9]Tregion!$P96</f>
        <v>31.305</v>
      </c>
      <c r="G96" s="355" t="n">
        <f aca="false">[5]Tregion!$P96</f>
        <v>29.4</v>
      </c>
      <c r="H96" s="355"/>
      <c r="I96" s="356" t="n">
        <f aca="false">[11]Tregion!$P96</f>
        <v>23.9625</v>
      </c>
      <c r="J96" s="355"/>
      <c r="K96" s="356"/>
      <c r="L96" s="355"/>
      <c r="M96" s="356"/>
      <c r="N96" s="355"/>
      <c r="O96" s="356"/>
      <c r="Q96" s="355"/>
      <c r="R96" s="356" t="n">
        <f aca="false">[12]Tregion!$P96</f>
        <v>42.8137799103426</v>
      </c>
      <c r="S96" s="357"/>
      <c r="T96" s="356"/>
      <c r="U96" s="358"/>
      <c r="V96" s="359"/>
      <c r="W96" s="358"/>
      <c r="X96" s="356"/>
      <c r="Y96" s="357"/>
      <c r="Z96" s="360"/>
      <c r="AB96" s="357"/>
      <c r="AC96" s="356"/>
      <c r="AD96" s="357"/>
      <c r="AE96" s="356"/>
      <c r="AF96" s="357"/>
      <c r="AG96" s="356"/>
      <c r="AH96" s="371"/>
      <c r="AI96" s="1"/>
      <c r="AJ96" s="15"/>
      <c r="AL96" s="1" t="n">
        <f aca="false">A96</f>
        <v>39845</v>
      </c>
      <c r="AN96" s="370"/>
    </row>
    <row r="97" customFormat="false" ht="12.75" hidden="false" customHeight="false" outlineLevel="0" collapsed="false">
      <c r="A97" s="1" t="n">
        <f aca="false">[5]Tregion!$J97</f>
        <v>39873</v>
      </c>
      <c r="B97" s="355" t="n">
        <f aca="false">[5]Tregion!$P97</f>
        <v>29.408</v>
      </c>
      <c r="C97" s="356" t="n">
        <f aca="false">[6]Tregion!$P97</f>
        <v>30.975</v>
      </c>
      <c r="D97" s="355" t="n">
        <f aca="false">[7]Tregion!$P97</f>
        <v>28.725</v>
      </c>
      <c r="E97" s="356" t="n">
        <f aca="false">[8]Tregion!$P97</f>
        <v>31.335</v>
      </c>
      <c r="F97" s="355" t="n">
        <f aca="false">[9]Tregion!$P97</f>
        <v>30.765</v>
      </c>
      <c r="G97" s="355" t="n">
        <f aca="false">[5]Tregion!$P97</f>
        <v>29.408</v>
      </c>
      <c r="H97" s="355"/>
      <c r="I97" s="356" t="n">
        <f aca="false">[11]Tregion!$P97</f>
        <v>21.7125</v>
      </c>
      <c r="J97" s="355"/>
      <c r="K97" s="356"/>
      <c r="L97" s="355"/>
      <c r="M97" s="356"/>
      <c r="N97" s="355"/>
      <c r="O97" s="356"/>
      <c r="Q97" s="355"/>
      <c r="R97" s="356" t="n">
        <f aca="false">[12]Tregion!$P97</f>
        <v>41.1301428456171</v>
      </c>
      <c r="S97" s="357"/>
      <c r="T97" s="356"/>
      <c r="U97" s="358"/>
      <c r="V97" s="359"/>
      <c r="W97" s="358"/>
      <c r="X97" s="356"/>
      <c r="Y97" s="357"/>
      <c r="Z97" s="360"/>
      <c r="AB97" s="357"/>
      <c r="AC97" s="356"/>
      <c r="AD97" s="357"/>
      <c r="AE97" s="356"/>
      <c r="AF97" s="357"/>
      <c r="AG97" s="356"/>
      <c r="AH97" s="371"/>
      <c r="AI97" s="1"/>
      <c r="AJ97" s="15"/>
      <c r="AL97" s="1" t="n">
        <f aca="false">A97</f>
        <v>39873</v>
      </c>
      <c r="AN97" s="370"/>
    </row>
    <row r="98" customFormat="false" ht="12.75" hidden="false" customHeight="false" outlineLevel="0" collapsed="false">
      <c r="A98" s="1" t="n">
        <f aca="false">[5]Tregion!$J98</f>
        <v>39904</v>
      </c>
      <c r="B98" s="355" t="n">
        <f aca="false">[5]Tregion!$P98</f>
        <v>29.22</v>
      </c>
      <c r="C98" s="356" t="n">
        <f aca="false">[6]Tregion!$P98</f>
        <v>31.088</v>
      </c>
      <c r="D98" s="355" t="n">
        <f aca="false">[7]Tregion!$P98</f>
        <v>27.548</v>
      </c>
      <c r="E98" s="356" t="n">
        <f aca="false">[8]Tregion!$P98</f>
        <v>30.555</v>
      </c>
      <c r="F98" s="355" t="n">
        <f aca="false">[9]Tregion!$P98</f>
        <v>30.585</v>
      </c>
      <c r="G98" s="355" t="n">
        <f aca="false">[5]Tregion!$P98</f>
        <v>29.22</v>
      </c>
      <c r="H98" s="355"/>
      <c r="I98" s="356" t="n">
        <f aca="false">[11]Tregion!$P98</f>
        <v>27</v>
      </c>
      <c r="J98" s="355"/>
      <c r="K98" s="356"/>
      <c r="L98" s="355"/>
      <c r="M98" s="356"/>
      <c r="N98" s="355"/>
      <c r="O98" s="356"/>
      <c r="Q98" s="355"/>
      <c r="R98" s="356" t="n">
        <f aca="false">[12]Tregion!$P98</f>
        <v>38.1891307584147</v>
      </c>
      <c r="S98" s="357"/>
      <c r="T98" s="356"/>
      <c r="U98" s="358"/>
      <c r="V98" s="359"/>
      <c r="W98" s="358"/>
      <c r="X98" s="356"/>
      <c r="Y98" s="357"/>
      <c r="Z98" s="360"/>
      <c r="AB98" s="357"/>
      <c r="AC98" s="356"/>
      <c r="AD98" s="357"/>
      <c r="AE98" s="356"/>
      <c r="AF98" s="357"/>
      <c r="AG98" s="356"/>
      <c r="AH98" s="371"/>
      <c r="AI98" s="1"/>
      <c r="AJ98" s="15"/>
      <c r="AL98" s="1" t="n">
        <f aca="false">A98</f>
        <v>39904</v>
      </c>
      <c r="AN98" s="370"/>
    </row>
    <row r="99" customFormat="false" ht="12.75" hidden="false" customHeight="false" outlineLevel="0" collapsed="false">
      <c r="A99" s="1" t="n">
        <f aca="false">[5]Tregion!$J99</f>
        <v>39934</v>
      </c>
      <c r="B99" s="355" t="n">
        <f aca="false">[5]Tregion!$P99</f>
        <v>29.228</v>
      </c>
      <c r="C99" s="356" t="n">
        <f aca="false">[6]Tregion!$P99</f>
        <v>29.64</v>
      </c>
      <c r="D99" s="355" t="n">
        <f aca="false">[7]Tregion!$P99</f>
        <v>26.168</v>
      </c>
      <c r="E99" s="356" t="n">
        <f aca="false">[8]Tregion!$P99</f>
        <v>30.555</v>
      </c>
      <c r="F99" s="355" t="n">
        <f aca="false">[9]Tregion!$P99</f>
        <v>30.765</v>
      </c>
      <c r="G99" s="355" t="n">
        <f aca="false">[5]Tregion!$P99</f>
        <v>29.228</v>
      </c>
      <c r="H99" s="355"/>
      <c r="I99" s="356" t="n">
        <f aca="false">[11]Tregion!$P99</f>
        <v>27</v>
      </c>
      <c r="J99" s="355"/>
      <c r="K99" s="356"/>
      <c r="L99" s="355"/>
      <c r="M99" s="356"/>
      <c r="N99" s="355"/>
      <c r="O99" s="356"/>
      <c r="Q99" s="355"/>
      <c r="R99" s="356" t="n">
        <f aca="false">[12]Tregion!$P99</f>
        <v>38.1584614860717</v>
      </c>
      <c r="S99" s="357"/>
      <c r="T99" s="356"/>
      <c r="U99" s="358"/>
      <c r="V99" s="359"/>
      <c r="W99" s="358"/>
      <c r="X99" s="356"/>
      <c r="Y99" s="357"/>
      <c r="Z99" s="360"/>
      <c r="AB99" s="357"/>
      <c r="AC99" s="356"/>
      <c r="AD99" s="357"/>
      <c r="AE99" s="356"/>
      <c r="AF99" s="357"/>
      <c r="AG99" s="356"/>
      <c r="AH99" s="371"/>
      <c r="AI99" s="1"/>
      <c r="AJ99" s="15"/>
      <c r="AL99" s="1" t="n">
        <f aca="false">A99</f>
        <v>39934</v>
      </c>
      <c r="AN99" s="370"/>
    </row>
    <row r="100" customFormat="false" ht="12.75" hidden="false" customHeight="false" outlineLevel="0" collapsed="false">
      <c r="A100" s="1" t="n">
        <f aca="false">[5]Tregion!$J100</f>
        <v>39965</v>
      </c>
      <c r="B100" s="355" t="n">
        <f aca="false">[5]Tregion!$P100</f>
        <v>30.878</v>
      </c>
      <c r="C100" s="356" t="n">
        <f aca="false">[6]Tregion!$P100</f>
        <v>30.173</v>
      </c>
      <c r="D100" s="355" t="n">
        <f aca="false">[7]Tregion!$P100</f>
        <v>26.663</v>
      </c>
      <c r="E100" s="356" t="n">
        <f aca="false">[8]Tregion!$P100</f>
        <v>32.318</v>
      </c>
      <c r="F100" s="355" t="n">
        <f aca="false">[9]Tregion!$P100</f>
        <v>32.408</v>
      </c>
      <c r="G100" s="355" t="n">
        <f aca="false">[5]Tregion!$P100</f>
        <v>30.878</v>
      </c>
      <c r="H100" s="355"/>
      <c r="I100" s="356" t="n">
        <f aca="false">[11]Tregion!$P100</f>
        <v>31.5</v>
      </c>
      <c r="J100" s="355"/>
      <c r="K100" s="356"/>
      <c r="L100" s="355"/>
      <c r="M100" s="356"/>
      <c r="N100" s="355"/>
      <c r="O100" s="356"/>
      <c r="Q100" s="355"/>
      <c r="R100" s="356" t="n">
        <f aca="false">[12]Tregion!$P100</f>
        <v>38.6309122404032</v>
      </c>
      <c r="S100" s="357"/>
      <c r="T100" s="356"/>
      <c r="U100" s="358"/>
      <c r="V100" s="359"/>
      <c r="W100" s="358"/>
      <c r="X100" s="356"/>
      <c r="Y100" s="357"/>
      <c r="Z100" s="360"/>
      <c r="AB100" s="357"/>
      <c r="AC100" s="356"/>
      <c r="AD100" s="357"/>
      <c r="AE100" s="356"/>
      <c r="AF100" s="357"/>
      <c r="AG100" s="356"/>
      <c r="AH100" s="371"/>
      <c r="AI100" s="1"/>
      <c r="AJ100" s="15"/>
      <c r="AL100" s="1" t="n">
        <f aca="false">A100</f>
        <v>39965</v>
      </c>
      <c r="AN100" s="370"/>
    </row>
    <row r="101" customFormat="false" ht="12.75" hidden="false" customHeight="false" outlineLevel="0" collapsed="false">
      <c r="A101" s="1" t="n">
        <f aca="false">[5]Tregion!$J101</f>
        <v>39995</v>
      </c>
      <c r="B101" s="355" t="n">
        <f aca="false">[5]Tregion!$P101</f>
        <v>36.195</v>
      </c>
      <c r="C101" s="356" t="n">
        <f aca="false">[6]Tregion!$P101</f>
        <v>38.28</v>
      </c>
      <c r="D101" s="355" t="n">
        <f aca="false">[7]Tregion!$P101</f>
        <v>33.855</v>
      </c>
      <c r="E101" s="356" t="n">
        <f aca="false">[8]Tregion!$P101</f>
        <v>36.248</v>
      </c>
      <c r="F101" s="355" t="n">
        <f aca="false">[9]Tregion!$P101</f>
        <v>37.5</v>
      </c>
      <c r="G101" s="355" t="n">
        <f aca="false">[5]Tregion!$P101</f>
        <v>36.195</v>
      </c>
      <c r="H101" s="355"/>
      <c r="I101" s="356" t="n">
        <f aca="false">[11]Tregion!$P101</f>
        <v>36.75</v>
      </c>
      <c r="J101" s="355"/>
      <c r="K101" s="356"/>
      <c r="L101" s="355"/>
      <c r="M101" s="356"/>
      <c r="N101" s="355"/>
      <c r="O101" s="356"/>
      <c r="Q101" s="355"/>
      <c r="R101" s="356" t="n">
        <f aca="false">[12]Tregion!$P101</f>
        <v>39.1853315703077</v>
      </c>
      <c r="S101" s="357"/>
      <c r="T101" s="356"/>
      <c r="U101" s="358"/>
      <c r="V101" s="359"/>
      <c r="W101" s="358"/>
      <c r="X101" s="356"/>
      <c r="Y101" s="357"/>
      <c r="Z101" s="360"/>
      <c r="AB101" s="357"/>
      <c r="AC101" s="356"/>
      <c r="AD101" s="357"/>
      <c r="AE101" s="356"/>
      <c r="AF101" s="357"/>
      <c r="AG101" s="356"/>
      <c r="AH101" s="371"/>
      <c r="AI101" s="1"/>
      <c r="AJ101" s="15"/>
      <c r="AL101" s="1" t="n">
        <f aca="false">A101</f>
        <v>39995</v>
      </c>
      <c r="AN101" s="370"/>
    </row>
    <row r="102" customFormat="false" ht="12.75" hidden="false" customHeight="false" outlineLevel="0" collapsed="false">
      <c r="A102" s="1" t="n">
        <f aca="false">[5]Tregion!$J102</f>
        <v>40026</v>
      </c>
      <c r="B102" s="355" t="n">
        <f aca="false">[5]Tregion!$P102</f>
        <v>38.58</v>
      </c>
      <c r="C102" s="356" t="n">
        <f aca="false">[6]Tregion!$P102</f>
        <v>41.19</v>
      </c>
      <c r="D102" s="355" t="n">
        <f aca="false">[7]Tregion!$P102</f>
        <v>37.013</v>
      </c>
      <c r="E102" s="356" t="n">
        <f aca="false">[8]Tregion!$P102</f>
        <v>39.773</v>
      </c>
      <c r="F102" s="355" t="n">
        <f aca="false">[9]Tregion!$P102</f>
        <v>39.773</v>
      </c>
      <c r="G102" s="355" t="n">
        <f aca="false">[5]Tregion!$P102</f>
        <v>38.58</v>
      </c>
      <c r="H102" s="355"/>
      <c r="I102" s="356" t="n">
        <f aca="false">[11]Tregion!$P102</f>
        <v>43.5</v>
      </c>
      <c r="J102" s="355"/>
      <c r="K102" s="356"/>
      <c r="L102" s="355"/>
      <c r="M102" s="356"/>
      <c r="N102" s="355"/>
      <c r="O102" s="356"/>
      <c r="Q102" s="355"/>
      <c r="R102" s="356" t="n">
        <f aca="false">[12]Tregion!$P102</f>
        <v>39.6602500010178</v>
      </c>
      <c r="S102" s="357"/>
      <c r="T102" s="356"/>
      <c r="U102" s="358"/>
      <c r="V102" s="359"/>
      <c r="W102" s="358"/>
      <c r="X102" s="356"/>
      <c r="Y102" s="357"/>
      <c r="Z102" s="360"/>
      <c r="AB102" s="357"/>
      <c r="AC102" s="356"/>
      <c r="AD102" s="357"/>
      <c r="AE102" s="356"/>
      <c r="AF102" s="357"/>
      <c r="AG102" s="356"/>
      <c r="AH102" s="371"/>
      <c r="AI102" s="1"/>
      <c r="AJ102" s="15"/>
      <c r="AL102" s="1" t="n">
        <f aca="false">A102</f>
        <v>40026</v>
      </c>
      <c r="AN102" s="370"/>
    </row>
    <row r="103" customFormat="false" ht="12.75" hidden="false" customHeight="false" outlineLevel="0" collapsed="false">
      <c r="A103" s="1" t="n">
        <f aca="false">[5]Tregion!$J103</f>
        <v>40057</v>
      </c>
      <c r="B103" s="355" t="n">
        <f aca="false">[5]Tregion!$P103</f>
        <v>33.998</v>
      </c>
      <c r="C103" s="356" t="n">
        <f aca="false">[6]Tregion!$P103</f>
        <v>37.253</v>
      </c>
      <c r="D103" s="355" t="n">
        <f aca="false">[7]Tregion!$P103</f>
        <v>33.27</v>
      </c>
      <c r="E103" s="356" t="n">
        <f aca="false">[8]Tregion!$P103</f>
        <v>37.815</v>
      </c>
      <c r="F103" s="355" t="n">
        <f aca="false">[9]Tregion!$P103</f>
        <v>35.048</v>
      </c>
      <c r="G103" s="355" t="n">
        <f aca="false">[5]Tregion!$P103</f>
        <v>33.998</v>
      </c>
      <c r="H103" s="355"/>
      <c r="I103" s="356" t="n">
        <f aca="false">[11]Tregion!$P103</f>
        <v>30.525</v>
      </c>
      <c r="J103" s="355"/>
      <c r="K103" s="356"/>
      <c r="L103" s="355"/>
      <c r="M103" s="356"/>
      <c r="N103" s="355"/>
      <c r="O103" s="356"/>
      <c r="Q103" s="355"/>
      <c r="R103" s="356" t="n">
        <f aca="false">[12]Tregion!$P103</f>
        <v>39.6217696408707</v>
      </c>
      <c r="S103" s="357"/>
      <c r="T103" s="356"/>
      <c r="U103" s="358"/>
      <c r="V103" s="359"/>
      <c r="W103" s="358"/>
      <c r="X103" s="356"/>
      <c r="Y103" s="357"/>
      <c r="Z103" s="360"/>
      <c r="AB103" s="357"/>
      <c r="AC103" s="356"/>
      <c r="AD103" s="357"/>
      <c r="AE103" s="356"/>
      <c r="AF103" s="357"/>
      <c r="AG103" s="356"/>
      <c r="AH103" s="371"/>
      <c r="AI103" s="1"/>
      <c r="AJ103" s="15"/>
      <c r="AL103" s="1" t="n">
        <f aca="false">A103</f>
        <v>40057</v>
      </c>
      <c r="AN103" s="370"/>
    </row>
    <row r="104" customFormat="false" ht="12.75" hidden="false" customHeight="false" outlineLevel="0" collapsed="false">
      <c r="A104" s="1" t="n">
        <f aca="false">[5]Tregion!$J104</f>
        <v>40087</v>
      </c>
      <c r="B104" s="355" t="n">
        <f aca="false">[5]Tregion!$P104</f>
        <v>30.15</v>
      </c>
      <c r="C104" s="356" t="n">
        <f aca="false">[6]Tregion!$P104</f>
        <v>33.008</v>
      </c>
      <c r="D104" s="355" t="n">
        <f aca="false">[7]Tregion!$P104</f>
        <v>30.713</v>
      </c>
      <c r="E104" s="356" t="n">
        <f aca="false">[8]Tregion!$P104</f>
        <v>32.423</v>
      </c>
      <c r="F104" s="355" t="n">
        <f aca="false">[9]Tregion!$P104</f>
        <v>31.32</v>
      </c>
      <c r="G104" s="355" t="n">
        <f aca="false">[5]Tregion!$P104</f>
        <v>30.15</v>
      </c>
      <c r="H104" s="355"/>
      <c r="I104" s="356" t="n">
        <f aca="false">[11]Tregion!$P104</f>
        <v>30.75</v>
      </c>
      <c r="J104" s="355"/>
      <c r="K104" s="356"/>
      <c r="L104" s="355"/>
      <c r="M104" s="356"/>
      <c r="N104" s="355"/>
      <c r="O104" s="356"/>
      <c r="Q104" s="355"/>
      <c r="R104" s="356" t="n">
        <f aca="false">[12]Tregion!$P104</f>
        <v>39.6529072813299</v>
      </c>
      <c r="S104" s="357"/>
      <c r="T104" s="356"/>
      <c r="U104" s="358"/>
      <c r="V104" s="359"/>
      <c r="W104" s="358"/>
      <c r="X104" s="356"/>
      <c r="Y104" s="357"/>
      <c r="Z104" s="360"/>
      <c r="AB104" s="357"/>
      <c r="AC104" s="356"/>
      <c r="AD104" s="357"/>
      <c r="AE104" s="356"/>
      <c r="AF104" s="357"/>
      <c r="AG104" s="356"/>
      <c r="AH104" s="371"/>
      <c r="AI104" s="1"/>
      <c r="AJ104" s="15"/>
      <c r="AL104" s="1" t="n">
        <f aca="false">A104</f>
        <v>40087</v>
      </c>
      <c r="AN104" s="370"/>
    </row>
    <row r="105" customFormat="false" ht="12.75" hidden="false" customHeight="false" outlineLevel="0" collapsed="false">
      <c r="A105" s="1" t="n">
        <f aca="false">[5]Tregion!$J105</f>
        <v>40118</v>
      </c>
      <c r="B105" s="355" t="n">
        <f aca="false">[5]Tregion!$P105</f>
        <v>29.603</v>
      </c>
      <c r="C105" s="356" t="n">
        <f aca="false">[6]Tregion!$P105</f>
        <v>31.35</v>
      </c>
      <c r="D105" s="355" t="n">
        <f aca="false">[7]Tregion!$P105</f>
        <v>29.145</v>
      </c>
      <c r="E105" s="356" t="n">
        <f aca="false">[8]Tregion!$P105</f>
        <v>30.9</v>
      </c>
      <c r="F105" s="355" t="n">
        <f aca="false">[9]Tregion!$P105</f>
        <v>31.41</v>
      </c>
      <c r="G105" s="355" t="n">
        <f aca="false">[5]Tregion!$P105</f>
        <v>29.603</v>
      </c>
      <c r="H105" s="355"/>
      <c r="I105" s="356" t="n">
        <f aca="false">[11]Tregion!$P105</f>
        <v>27.75</v>
      </c>
      <c r="J105" s="355"/>
      <c r="K105" s="356"/>
      <c r="L105" s="355"/>
      <c r="M105" s="356"/>
      <c r="N105" s="355"/>
      <c r="O105" s="356"/>
      <c r="Q105" s="355"/>
      <c r="R105" s="356" t="n">
        <f aca="false">[12]Tregion!$P105</f>
        <v>42.3801387740743</v>
      </c>
      <c r="S105" s="357"/>
      <c r="T105" s="356"/>
      <c r="U105" s="358"/>
      <c r="V105" s="359"/>
      <c r="W105" s="358"/>
      <c r="X105" s="356"/>
      <c r="Y105" s="357"/>
      <c r="Z105" s="360"/>
      <c r="AB105" s="357"/>
      <c r="AC105" s="356"/>
      <c r="AD105" s="357"/>
      <c r="AE105" s="356"/>
      <c r="AF105" s="357"/>
      <c r="AG105" s="356"/>
      <c r="AH105" s="371"/>
      <c r="AI105" s="1"/>
      <c r="AJ105" s="15"/>
      <c r="AL105" s="1" t="n">
        <f aca="false">A105</f>
        <v>40118</v>
      </c>
      <c r="AN105" s="370"/>
    </row>
    <row r="106" customFormat="false" ht="12.75" hidden="false" customHeight="false" outlineLevel="0" collapsed="false">
      <c r="A106" s="1" t="n">
        <f aca="false">[5]Tregion!$J106</f>
        <v>40148</v>
      </c>
      <c r="B106" s="355" t="n">
        <f aca="false">[5]Tregion!$P106</f>
        <v>29.603</v>
      </c>
      <c r="C106" s="356" t="n">
        <f aca="false">[6]Tregion!$P106</f>
        <v>32.4</v>
      </c>
      <c r="D106" s="355" t="n">
        <f aca="false">[7]Tregion!$P106</f>
        <v>30.128</v>
      </c>
      <c r="E106" s="356" t="n">
        <f aca="false">[8]Tregion!$P106</f>
        <v>32.625</v>
      </c>
      <c r="F106" s="355" t="n">
        <f aca="false">[9]Tregion!$P106</f>
        <v>31.688</v>
      </c>
      <c r="G106" s="355" t="n">
        <f aca="false">[5]Tregion!$P106</f>
        <v>29.603</v>
      </c>
      <c r="H106" s="355"/>
      <c r="I106" s="356" t="n">
        <f aca="false">[11]Tregion!$P106</f>
        <v>29.775</v>
      </c>
      <c r="J106" s="355"/>
      <c r="K106" s="356"/>
      <c r="L106" s="355"/>
      <c r="M106" s="356"/>
      <c r="N106" s="355"/>
      <c r="O106" s="356"/>
      <c r="Q106" s="355"/>
      <c r="R106" s="356" t="n">
        <f aca="false">[12]Tregion!$P106</f>
        <v>44.196667078656</v>
      </c>
      <c r="S106" s="357"/>
      <c r="T106" s="356"/>
      <c r="U106" s="358"/>
      <c r="V106" s="359"/>
      <c r="W106" s="358"/>
      <c r="X106" s="356"/>
      <c r="Y106" s="357"/>
      <c r="Z106" s="360"/>
      <c r="AB106" s="357"/>
      <c r="AC106" s="356"/>
      <c r="AD106" s="357"/>
      <c r="AE106" s="356"/>
      <c r="AF106" s="357"/>
      <c r="AG106" s="356"/>
      <c r="AH106" s="371"/>
      <c r="AI106" s="1"/>
      <c r="AJ106" s="15"/>
      <c r="AL106" s="1" t="n">
        <f aca="false">A106</f>
        <v>40148</v>
      </c>
      <c r="AN106" s="370"/>
    </row>
    <row r="107" customFormat="false" ht="12.75" hidden="false" customHeight="false" outlineLevel="0" collapsed="false">
      <c r="A107" s="1" t="n">
        <f aca="false">[5]Tregion!$J107</f>
        <v>40179</v>
      </c>
      <c r="B107" s="355" t="n">
        <f aca="false">[5]Tregion!$P107</f>
        <v>29.94</v>
      </c>
      <c r="C107" s="356" t="n">
        <f aca="false">[6]Tregion!$P107</f>
        <v>34.14</v>
      </c>
      <c r="D107" s="355" t="n">
        <f aca="false">[7]Tregion!$P107</f>
        <v>31.403</v>
      </c>
      <c r="E107" s="356" t="n">
        <f aca="false">[8]Tregion!$P107</f>
        <v>32.835</v>
      </c>
      <c r="F107" s="355" t="n">
        <f aca="false">[9]Tregion!$P107</f>
        <v>32.115</v>
      </c>
      <c r="G107" s="355" t="n">
        <f aca="false">[5]Tregion!$P107</f>
        <v>29.94</v>
      </c>
      <c r="H107" s="355"/>
      <c r="I107" s="356" t="n">
        <f aca="false">[11]Tregion!$P107</f>
        <v>22.65</v>
      </c>
      <c r="J107" s="355"/>
      <c r="K107" s="356"/>
      <c r="L107" s="355"/>
      <c r="M107" s="356"/>
      <c r="N107" s="355"/>
      <c r="O107" s="356"/>
      <c r="Q107" s="355"/>
      <c r="R107" s="356" t="n">
        <f aca="false">[12]Tregion!$P107</f>
        <v>45.4077367279262</v>
      </c>
      <c r="S107" s="357"/>
      <c r="T107" s="356"/>
      <c r="U107" s="358"/>
      <c r="V107" s="359"/>
      <c r="W107" s="358"/>
      <c r="X107" s="356"/>
      <c r="Y107" s="357"/>
      <c r="Z107" s="360"/>
      <c r="AB107" s="357"/>
      <c r="AC107" s="356"/>
      <c r="AD107" s="357"/>
      <c r="AE107" s="356"/>
      <c r="AF107" s="357"/>
      <c r="AG107" s="356"/>
      <c r="AH107" s="371"/>
      <c r="AI107" s="1"/>
      <c r="AJ107" s="15"/>
      <c r="AL107" s="1" t="n">
        <f aca="false">A107</f>
        <v>40179</v>
      </c>
      <c r="AN107" s="370"/>
    </row>
    <row r="108" customFormat="false" ht="12.75" hidden="false" customHeight="false" outlineLevel="0" collapsed="false">
      <c r="A108" s="1" t="n">
        <f aca="false">[5]Tregion!$J108</f>
        <v>40210</v>
      </c>
      <c r="B108" s="355" t="n">
        <f aca="false">[5]Tregion!$P108</f>
        <v>29.768</v>
      </c>
      <c r="C108" s="356" t="n">
        <f aca="false">[6]Tregion!$P108</f>
        <v>33.563</v>
      </c>
      <c r="D108" s="355" t="n">
        <f aca="false">[7]Tregion!$P108</f>
        <v>30.855</v>
      </c>
      <c r="E108" s="356" t="n">
        <f aca="false">[8]Tregion!$P108</f>
        <v>32.468</v>
      </c>
      <c r="F108" s="355" t="n">
        <f aca="false">[9]Tregion!$P108</f>
        <v>31.613</v>
      </c>
      <c r="G108" s="355" t="n">
        <f aca="false">[5]Tregion!$P108</f>
        <v>29.768</v>
      </c>
      <c r="H108" s="355"/>
      <c r="I108" s="356" t="n">
        <f aca="false">[11]Tregion!$P108</f>
        <v>24.3375</v>
      </c>
      <c r="J108" s="355"/>
      <c r="K108" s="356"/>
      <c r="L108" s="355"/>
      <c r="M108" s="356"/>
      <c r="N108" s="355"/>
      <c r="O108" s="356"/>
      <c r="Q108" s="355"/>
      <c r="R108" s="356" t="n">
        <f aca="false">[12]Tregion!$P108</f>
        <v>44.0962846669003</v>
      </c>
      <c r="S108" s="357"/>
      <c r="T108" s="356"/>
      <c r="U108" s="358"/>
      <c r="V108" s="359"/>
      <c r="W108" s="358"/>
      <c r="X108" s="356"/>
      <c r="Y108" s="357"/>
      <c r="Z108" s="360"/>
      <c r="AB108" s="357"/>
      <c r="AC108" s="356"/>
      <c r="AD108" s="357"/>
      <c r="AE108" s="356"/>
      <c r="AF108" s="357"/>
      <c r="AG108" s="356"/>
      <c r="AH108" s="371"/>
      <c r="AI108" s="1"/>
      <c r="AJ108" s="15"/>
      <c r="AL108" s="1" t="n">
        <f aca="false">A108</f>
        <v>40210</v>
      </c>
      <c r="AN108" s="370"/>
    </row>
    <row r="109" customFormat="false" ht="12.75" hidden="false" customHeight="false" outlineLevel="0" collapsed="false">
      <c r="A109" s="1" t="n">
        <f aca="false">[5]Tregion!$J109</f>
        <v>40238</v>
      </c>
      <c r="B109" s="355" t="n">
        <f aca="false">[5]Tregion!$P109</f>
        <v>29.768</v>
      </c>
      <c r="C109" s="356" t="n">
        <f aca="false">[6]Tregion!$P109</f>
        <v>31.905</v>
      </c>
      <c r="D109" s="355" t="n">
        <f aca="false">[7]Tregion!$P109</f>
        <v>29.213</v>
      </c>
      <c r="E109" s="356" t="n">
        <f aca="false">[8]Tregion!$P109</f>
        <v>31.748</v>
      </c>
      <c r="F109" s="355" t="n">
        <f aca="false">[9]Tregion!$P109</f>
        <v>31.11</v>
      </c>
      <c r="G109" s="355" t="n">
        <f aca="false">[5]Tregion!$P109</f>
        <v>29.768</v>
      </c>
      <c r="H109" s="355"/>
      <c r="I109" s="356" t="n">
        <f aca="false">[11]Tregion!$P109</f>
        <v>22.0875</v>
      </c>
      <c r="J109" s="355"/>
      <c r="K109" s="356"/>
      <c r="L109" s="355"/>
      <c r="M109" s="356"/>
      <c r="N109" s="355"/>
      <c r="O109" s="356"/>
      <c r="Q109" s="355"/>
      <c r="R109" s="356" t="n">
        <f aca="false">[12]Tregion!$P109</f>
        <v>42.4033038363461</v>
      </c>
      <c r="S109" s="357"/>
      <c r="T109" s="356"/>
      <c r="U109" s="358"/>
      <c r="V109" s="359"/>
      <c r="W109" s="358"/>
      <c r="X109" s="356"/>
      <c r="Y109" s="357"/>
      <c r="Z109" s="360"/>
      <c r="AB109" s="357"/>
      <c r="AC109" s="356"/>
      <c r="AD109" s="357"/>
      <c r="AE109" s="356"/>
      <c r="AF109" s="357"/>
      <c r="AG109" s="356"/>
      <c r="AH109" s="371"/>
      <c r="AI109" s="1"/>
      <c r="AJ109" s="15"/>
      <c r="AL109" s="1" t="n">
        <f aca="false">A109</f>
        <v>40238</v>
      </c>
      <c r="AN109" s="370"/>
    </row>
    <row r="110" customFormat="false" ht="12.75" hidden="false" customHeight="false" outlineLevel="0" collapsed="false">
      <c r="A110" s="1" t="n">
        <f aca="false">[5]Tregion!$J110</f>
        <v>40269</v>
      </c>
      <c r="B110" s="355" t="n">
        <f aca="false">[5]Tregion!$P110</f>
        <v>29.603</v>
      </c>
      <c r="C110" s="356" t="n">
        <f aca="false">[6]Tregion!$P110</f>
        <v>32.01</v>
      </c>
      <c r="D110" s="355" t="n">
        <f aca="false">[7]Tregion!$P110</f>
        <v>28.118</v>
      </c>
      <c r="E110" s="356" t="n">
        <f aca="false">[8]Tregion!$P110</f>
        <v>31.02</v>
      </c>
      <c r="F110" s="355" t="n">
        <f aca="false">[9]Tregion!$P110</f>
        <v>30.938</v>
      </c>
      <c r="G110" s="355" t="n">
        <f aca="false">[5]Tregion!$P110</f>
        <v>29.603</v>
      </c>
      <c r="H110" s="355"/>
      <c r="I110" s="356" t="n">
        <f aca="false">[11]Tregion!$P110</f>
        <v>27.5625</v>
      </c>
      <c r="J110" s="355"/>
      <c r="K110" s="356"/>
      <c r="L110" s="355"/>
      <c r="M110" s="356"/>
      <c r="N110" s="355"/>
      <c r="O110" s="356"/>
      <c r="Q110" s="355"/>
      <c r="R110" s="356" t="n">
        <f aca="false">[12]Tregion!$P110</f>
        <v>39.029225246016</v>
      </c>
      <c r="S110" s="357"/>
      <c r="T110" s="356"/>
      <c r="U110" s="358"/>
      <c r="V110" s="359"/>
      <c r="W110" s="358"/>
      <c r="X110" s="356"/>
      <c r="Y110" s="357"/>
      <c r="Z110" s="360"/>
      <c r="AB110" s="357"/>
      <c r="AC110" s="356"/>
      <c r="AD110" s="357"/>
      <c r="AE110" s="356"/>
      <c r="AF110" s="357"/>
      <c r="AG110" s="356"/>
      <c r="AH110" s="371"/>
      <c r="AI110" s="1"/>
      <c r="AJ110" s="15"/>
      <c r="AL110" s="1" t="n">
        <f aca="false">A110</f>
        <v>40269</v>
      </c>
      <c r="AN110" s="370"/>
    </row>
    <row r="111" customFormat="false" ht="12.75" hidden="false" customHeight="false" outlineLevel="0" collapsed="false">
      <c r="A111" s="1" t="n">
        <f aca="false">[5]Tregion!$J111</f>
        <v>40299</v>
      </c>
      <c r="B111" s="355" t="n">
        <f aca="false">[5]Tregion!$P111</f>
        <v>29.603</v>
      </c>
      <c r="C111" s="356" t="n">
        <f aca="false">[6]Tregion!$P111</f>
        <v>30.653</v>
      </c>
      <c r="D111" s="355" t="n">
        <f aca="false">[7]Tregion!$P111</f>
        <v>26.835</v>
      </c>
      <c r="E111" s="356" t="n">
        <f aca="false">[8]Tregion!$P111</f>
        <v>31.02</v>
      </c>
      <c r="F111" s="355" t="n">
        <f aca="false">[9]Tregion!$P111</f>
        <v>31.11</v>
      </c>
      <c r="G111" s="355" t="n">
        <f aca="false">[5]Tregion!$P111</f>
        <v>29.603</v>
      </c>
      <c r="H111" s="355"/>
      <c r="I111" s="356" t="n">
        <f aca="false">[11]Tregion!$P111</f>
        <v>27.5625</v>
      </c>
      <c r="J111" s="355"/>
      <c r="K111" s="356"/>
      <c r="L111" s="355"/>
      <c r="M111" s="356"/>
      <c r="N111" s="355"/>
      <c r="O111" s="356"/>
      <c r="Q111" s="355"/>
      <c r="R111" s="356" t="n">
        <f aca="false">[12]Tregion!$P111</f>
        <v>39.004388009154</v>
      </c>
      <c r="S111" s="357"/>
      <c r="T111" s="356"/>
      <c r="U111" s="358"/>
      <c r="V111" s="359"/>
      <c r="W111" s="358"/>
      <c r="X111" s="356"/>
      <c r="Y111" s="357"/>
      <c r="Z111" s="360"/>
      <c r="AB111" s="357"/>
      <c r="AC111" s="356"/>
      <c r="AD111" s="357"/>
      <c r="AE111" s="356"/>
      <c r="AF111" s="357"/>
      <c r="AG111" s="356"/>
      <c r="AH111" s="371"/>
      <c r="AI111" s="1"/>
      <c r="AJ111" s="15"/>
      <c r="AL111" s="1" t="n">
        <f aca="false">A111</f>
        <v>40299</v>
      </c>
      <c r="AN111" s="370"/>
    </row>
    <row r="112" customFormat="false" ht="12.75" hidden="false" customHeight="false" outlineLevel="0" collapsed="false">
      <c r="A112" s="1" t="n">
        <f aca="false">[5]Tregion!$J112</f>
        <v>40330</v>
      </c>
      <c r="B112" s="355" t="n">
        <f aca="false">[5]Tregion!$P112</f>
        <v>31.133</v>
      </c>
      <c r="C112" s="356" t="n">
        <f aca="false">[6]Tregion!$P112</f>
        <v>31.148</v>
      </c>
      <c r="D112" s="355" t="n">
        <f aca="false">[7]Tregion!$P112</f>
        <v>27.293</v>
      </c>
      <c r="E112" s="356" t="n">
        <f aca="false">[8]Tregion!$P112</f>
        <v>32.655</v>
      </c>
      <c r="F112" s="355" t="n">
        <f aca="false">[9]Tregion!$P112</f>
        <v>32.625</v>
      </c>
      <c r="G112" s="355" t="n">
        <f aca="false">[5]Tregion!$P112</f>
        <v>31.133</v>
      </c>
      <c r="H112" s="355"/>
      <c r="I112" s="356" t="n">
        <f aca="false">[11]Tregion!$P112</f>
        <v>32.0625</v>
      </c>
      <c r="J112" s="355"/>
      <c r="K112" s="356"/>
      <c r="L112" s="355"/>
      <c r="M112" s="356"/>
      <c r="N112" s="355"/>
      <c r="O112" s="356"/>
      <c r="Q112" s="355"/>
      <c r="R112" s="356" t="n">
        <f aca="false">[12]Tregion!$P112</f>
        <v>39.4878931497019</v>
      </c>
      <c r="S112" s="357"/>
      <c r="T112" s="356"/>
      <c r="U112" s="358"/>
      <c r="V112" s="359"/>
      <c r="W112" s="358"/>
      <c r="X112" s="356"/>
      <c r="Y112" s="357"/>
      <c r="Z112" s="360"/>
      <c r="AB112" s="357"/>
      <c r="AC112" s="356"/>
      <c r="AD112" s="357"/>
      <c r="AE112" s="356"/>
      <c r="AF112" s="357"/>
      <c r="AG112" s="356"/>
      <c r="AH112" s="371"/>
      <c r="AI112" s="1"/>
      <c r="AJ112" s="15"/>
      <c r="AL112" s="1" t="n">
        <f aca="false">A112</f>
        <v>40330</v>
      </c>
      <c r="AN112" s="370"/>
    </row>
    <row r="113" customFormat="false" ht="12.75" hidden="false" customHeight="false" outlineLevel="0" collapsed="false">
      <c r="A113" s="1" t="n">
        <f aca="false">[5]Tregion!$J113</f>
        <v>40360</v>
      </c>
      <c r="B113" s="355" t="n">
        <f aca="false">[5]Tregion!$P113</f>
        <v>36.06</v>
      </c>
      <c r="C113" s="356" t="n">
        <f aca="false">[6]Tregion!$P113</f>
        <v>38.783</v>
      </c>
      <c r="D113" s="355" t="n">
        <f aca="false">[7]Tregion!$P113</f>
        <v>33.998</v>
      </c>
      <c r="E113" s="356" t="n">
        <f aca="false">[8]Tregion!$P113</f>
        <v>36.293</v>
      </c>
      <c r="F113" s="355" t="n">
        <f aca="false">[9]Tregion!$P113</f>
        <v>37.343</v>
      </c>
      <c r="G113" s="355" t="n">
        <f aca="false">[5]Tregion!$P113</f>
        <v>36.06</v>
      </c>
      <c r="H113" s="355"/>
      <c r="I113" s="356" t="n">
        <f aca="false">[11]Tregion!$P113</f>
        <v>37.3125</v>
      </c>
      <c r="J113" s="355"/>
      <c r="K113" s="356"/>
      <c r="L113" s="355"/>
      <c r="M113" s="356"/>
      <c r="N113" s="355"/>
      <c r="O113" s="356"/>
      <c r="Q113" s="355"/>
      <c r="R113" s="356" t="n">
        <f aca="false">[12]Tregion!$P113</f>
        <v>40.0541401848418</v>
      </c>
      <c r="S113" s="357"/>
      <c r="T113" s="356"/>
      <c r="U113" s="358"/>
      <c r="V113" s="359"/>
      <c r="W113" s="358"/>
      <c r="X113" s="356"/>
      <c r="Y113" s="357"/>
      <c r="Z113" s="360"/>
      <c r="AB113" s="357"/>
      <c r="AC113" s="356"/>
      <c r="AD113" s="357"/>
      <c r="AE113" s="356"/>
      <c r="AF113" s="357"/>
      <c r="AG113" s="356"/>
      <c r="AH113" s="371"/>
      <c r="AI113" s="1"/>
      <c r="AJ113" s="15"/>
      <c r="AL113" s="1" t="n">
        <f aca="false">A113</f>
        <v>40360</v>
      </c>
      <c r="AN113" s="370"/>
    </row>
    <row r="114" customFormat="false" ht="12.75" hidden="false" customHeight="false" outlineLevel="0" collapsed="false">
      <c r="A114" s="1" t="n">
        <f aca="false">[5]Tregion!$J114</f>
        <v>40391</v>
      </c>
      <c r="B114" s="355" t="n">
        <f aca="false">[5]Tregion!$P114</f>
        <v>38.273</v>
      </c>
      <c r="C114" s="356" t="n">
        <f aca="false">[6]Tregion!$P114</f>
        <v>41.528</v>
      </c>
      <c r="D114" s="355" t="n">
        <f aca="false">[7]Tregion!$P114</f>
        <v>36.93</v>
      </c>
      <c r="E114" s="356" t="n">
        <f aca="false">[8]Tregion!$P114</f>
        <v>39.57</v>
      </c>
      <c r="F114" s="355" t="n">
        <f aca="false">[9]Tregion!$P114</f>
        <v>39.443</v>
      </c>
      <c r="G114" s="355" t="n">
        <f aca="false">[5]Tregion!$P114</f>
        <v>38.273</v>
      </c>
      <c r="H114" s="355"/>
      <c r="I114" s="356" t="n">
        <f aca="false">[11]Tregion!$P114</f>
        <v>44.0625</v>
      </c>
      <c r="J114" s="355"/>
      <c r="K114" s="356"/>
      <c r="L114" s="355"/>
      <c r="M114" s="356"/>
      <c r="N114" s="355"/>
      <c r="O114" s="356"/>
      <c r="Q114" s="355"/>
      <c r="R114" s="356" t="n">
        <f aca="false">[12]Tregion!$P114</f>
        <v>40.5404534258524</v>
      </c>
      <c r="S114" s="357"/>
      <c r="T114" s="356"/>
      <c r="U114" s="358"/>
      <c r="V114" s="359"/>
      <c r="W114" s="358"/>
      <c r="X114" s="356"/>
      <c r="Y114" s="357"/>
      <c r="Z114" s="360"/>
      <c r="AB114" s="357"/>
      <c r="AC114" s="356"/>
      <c r="AD114" s="357"/>
      <c r="AE114" s="356"/>
      <c r="AF114" s="357"/>
      <c r="AG114" s="356"/>
      <c r="AH114" s="371"/>
      <c r="AI114" s="1"/>
      <c r="AJ114" s="15"/>
      <c r="AL114" s="1" t="n">
        <f aca="false">A114</f>
        <v>40391</v>
      </c>
      <c r="AN114" s="370"/>
    </row>
    <row r="115" customFormat="false" ht="12.75" hidden="false" customHeight="false" outlineLevel="0" collapsed="false">
      <c r="A115" s="1" t="n">
        <f aca="false">[5]Tregion!$J115</f>
        <v>40422</v>
      </c>
      <c r="B115" s="355" t="n">
        <f aca="false">[5]Tregion!$P115</f>
        <v>34.028</v>
      </c>
      <c r="C115" s="356" t="n">
        <f aca="false">[6]Tregion!$P115</f>
        <v>37.823</v>
      </c>
      <c r="D115" s="355" t="n">
        <f aca="false">[7]Tregion!$P115</f>
        <v>33.45</v>
      </c>
      <c r="E115" s="356" t="n">
        <f aca="false">[8]Tregion!$P115</f>
        <v>37.755</v>
      </c>
      <c r="F115" s="355" t="n">
        <f aca="false">[9]Tregion!$P115</f>
        <v>35.07</v>
      </c>
      <c r="G115" s="355" t="n">
        <f aca="false">[5]Tregion!$P115</f>
        <v>34.028</v>
      </c>
      <c r="H115" s="355"/>
      <c r="I115" s="356" t="n">
        <f aca="false">[11]Tregion!$P115</f>
        <v>30.9</v>
      </c>
      <c r="J115" s="355"/>
      <c r="K115" s="356"/>
      <c r="L115" s="355"/>
      <c r="M115" s="356"/>
      <c r="N115" s="355"/>
      <c r="O115" s="356"/>
      <c r="Q115" s="355"/>
      <c r="R115" s="356" t="n">
        <f aca="false">[12]Tregion!$P115</f>
        <v>40.5081612484207</v>
      </c>
      <c r="S115" s="357"/>
      <c r="T115" s="356"/>
      <c r="U115" s="358"/>
      <c r="V115" s="359"/>
      <c r="W115" s="358"/>
      <c r="X115" s="356"/>
      <c r="Y115" s="357"/>
      <c r="Z115" s="360"/>
      <c r="AB115" s="357"/>
      <c r="AC115" s="356"/>
      <c r="AD115" s="357"/>
      <c r="AE115" s="356"/>
      <c r="AF115" s="357"/>
      <c r="AG115" s="356"/>
      <c r="AH115" s="371"/>
      <c r="AI115" s="1"/>
      <c r="AJ115" s="15"/>
      <c r="AL115" s="1" t="n">
        <f aca="false">A115</f>
        <v>40422</v>
      </c>
      <c r="AN115" s="370"/>
    </row>
    <row r="116" customFormat="false" ht="12.75" hidden="false" customHeight="false" outlineLevel="0" collapsed="false">
      <c r="A116" s="1" t="n">
        <f aca="false">[5]Tregion!$J116</f>
        <v>40452</v>
      </c>
      <c r="B116" s="355" t="n">
        <f aca="false">[5]Tregion!$P116</f>
        <v>30.465</v>
      </c>
      <c r="C116" s="356" t="n">
        <f aca="false">[6]Tregion!$P116</f>
        <v>33.818</v>
      </c>
      <c r="D116" s="355" t="n">
        <f aca="false">[7]Tregion!$P116</f>
        <v>31.073</v>
      </c>
      <c r="E116" s="356" t="n">
        <f aca="false">[8]Tregion!$P116</f>
        <v>32.753</v>
      </c>
      <c r="F116" s="355" t="n">
        <f aca="false">[9]Tregion!$P116</f>
        <v>31.62</v>
      </c>
      <c r="G116" s="355" t="n">
        <f aca="false">[5]Tregion!$P116</f>
        <v>30.465</v>
      </c>
      <c r="H116" s="355"/>
      <c r="I116" s="356" t="n">
        <f aca="false">[11]Tregion!$P116</f>
        <v>31.3125</v>
      </c>
      <c r="J116" s="355"/>
      <c r="K116" s="356"/>
      <c r="L116" s="355"/>
      <c r="M116" s="356"/>
      <c r="N116" s="355"/>
      <c r="O116" s="356"/>
      <c r="Q116" s="355"/>
      <c r="R116" s="356" t="n">
        <f aca="false">[12]Tregion!$P116</f>
        <v>40.5460060894856</v>
      </c>
      <c r="S116" s="357"/>
      <c r="T116" s="356"/>
      <c r="U116" s="358"/>
      <c r="V116" s="359"/>
      <c r="W116" s="358"/>
      <c r="X116" s="356"/>
      <c r="Y116" s="357"/>
      <c r="Z116" s="360"/>
      <c r="AB116" s="357"/>
      <c r="AC116" s="356"/>
      <c r="AD116" s="357"/>
      <c r="AE116" s="356"/>
      <c r="AF116" s="357"/>
      <c r="AG116" s="356"/>
      <c r="AH116" s="371"/>
      <c r="AI116" s="1"/>
      <c r="AJ116" s="15"/>
      <c r="AL116" s="1" t="n">
        <f aca="false">A116</f>
        <v>40452</v>
      </c>
      <c r="AN116" s="370"/>
    </row>
    <row r="117" customFormat="false" ht="12.75" hidden="false" customHeight="false" outlineLevel="0" collapsed="false">
      <c r="A117" s="1" t="n">
        <f aca="false">[5]Tregion!$J117</f>
        <v>40483</v>
      </c>
      <c r="B117" s="355" t="n">
        <f aca="false">[5]Tregion!$P117</f>
        <v>29.955</v>
      </c>
      <c r="C117" s="356" t="n">
        <f aca="false">[6]Tregion!$P117</f>
        <v>32.265</v>
      </c>
      <c r="D117" s="355" t="n">
        <f aca="false">[7]Tregion!$P117</f>
        <v>29.603</v>
      </c>
      <c r="E117" s="356" t="n">
        <f aca="false">[8]Tregion!$P117</f>
        <v>31.275</v>
      </c>
      <c r="F117" s="355" t="n">
        <f aca="false">[9]Tregion!$P117</f>
        <v>31.71</v>
      </c>
      <c r="G117" s="355" t="n">
        <f aca="false">[5]Tregion!$P117</f>
        <v>29.955</v>
      </c>
      <c r="H117" s="355"/>
      <c r="I117" s="356" t="n">
        <f aca="false">[11]Tregion!$P117</f>
        <v>28.3125</v>
      </c>
      <c r="J117" s="355"/>
      <c r="K117" s="356"/>
      <c r="L117" s="355"/>
      <c r="M117" s="356"/>
      <c r="N117" s="355"/>
      <c r="O117" s="356"/>
      <c r="Q117" s="355"/>
      <c r="R117" s="356" t="n">
        <f aca="false">[12]Tregion!$P117</f>
        <v>42.9539057880449</v>
      </c>
      <c r="S117" s="357"/>
      <c r="T117" s="356"/>
      <c r="U117" s="358"/>
      <c r="V117" s="359"/>
      <c r="W117" s="358"/>
      <c r="X117" s="356"/>
      <c r="Y117" s="357"/>
      <c r="Z117" s="360"/>
      <c r="AB117" s="357"/>
      <c r="AC117" s="356"/>
      <c r="AD117" s="357"/>
      <c r="AE117" s="356"/>
      <c r="AF117" s="357"/>
      <c r="AG117" s="356"/>
      <c r="AH117" s="371"/>
      <c r="AI117" s="1"/>
      <c r="AJ117" s="15"/>
      <c r="AL117" s="1" t="n">
        <f aca="false">A117</f>
        <v>40483</v>
      </c>
      <c r="AN117" s="370"/>
    </row>
    <row r="118" customFormat="false" ht="12.75" hidden="false" customHeight="false" outlineLevel="0" collapsed="false">
      <c r="A118" s="1" t="n">
        <f aca="false">[5]Tregion!$J118</f>
        <v>40513</v>
      </c>
      <c r="B118" s="355" t="n">
        <f aca="false">[5]Tregion!$P118</f>
        <v>29.955</v>
      </c>
      <c r="C118" s="356" t="n">
        <f aca="false">[6]Tregion!$P118</f>
        <v>33.248</v>
      </c>
      <c r="D118" s="355" t="n">
        <f aca="false">[7]Tregion!$P118</f>
        <v>30.525</v>
      </c>
      <c r="E118" s="356" t="n">
        <f aca="false">[8]Tregion!$P118</f>
        <v>32.94</v>
      </c>
      <c r="F118" s="355" t="n">
        <f aca="false">[9]Tregion!$P118</f>
        <v>31.965</v>
      </c>
      <c r="G118" s="355" t="n">
        <f aca="false">[5]Tregion!$P118</f>
        <v>29.955</v>
      </c>
      <c r="H118" s="355"/>
      <c r="I118" s="356" t="n">
        <f aca="false">[11]Tregion!$P118</f>
        <v>30.15</v>
      </c>
      <c r="J118" s="355"/>
      <c r="K118" s="356"/>
      <c r="L118" s="355"/>
      <c r="M118" s="356"/>
      <c r="N118" s="355"/>
      <c r="O118" s="356"/>
      <c r="Q118" s="355"/>
      <c r="R118" s="356" t="n">
        <f aca="false">[12]Tregion!$P118</f>
        <v>44.7966857517</v>
      </c>
      <c r="S118" s="357"/>
      <c r="T118" s="356"/>
      <c r="U118" s="358"/>
      <c r="V118" s="359"/>
      <c r="W118" s="358"/>
      <c r="X118" s="356"/>
      <c r="Y118" s="357"/>
      <c r="Z118" s="360"/>
      <c r="AB118" s="357"/>
      <c r="AC118" s="356"/>
      <c r="AD118" s="357"/>
      <c r="AE118" s="356"/>
      <c r="AF118" s="357"/>
      <c r="AG118" s="356"/>
      <c r="AH118" s="371"/>
      <c r="AI118" s="1"/>
      <c r="AJ118" s="15"/>
      <c r="AL118" s="1" t="n">
        <f aca="false">A118</f>
        <v>40513</v>
      </c>
      <c r="AN118" s="370"/>
    </row>
    <row r="119" customFormat="false" ht="12.75" hidden="false" customHeight="false" outlineLevel="0" collapsed="false">
      <c r="A119" s="1" t="n">
        <f aca="false">[5]Tregion!$J119</f>
        <v>40544</v>
      </c>
      <c r="B119" s="355" t="n">
        <f aca="false">[5]Tregion!$P119</f>
        <v>30.278</v>
      </c>
      <c r="C119" s="356" t="n">
        <f aca="false">[6]Tregion!$P119</f>
        <v>34.928</v>
      </c>
      <c r="D119" s="355" t="n">
        <f aca="false">[7]Tregion!$P119</f>
        <v>31.733</v>
      </c>
      <c r="E119" s="356" t="n">
        <f aca="false">[8]Tregion!$P119</f>
        <v>33.15</v>
      </c>
      <c r="F119" s="355" t="n">
        <f aca="false">[9]Tregion!$P119</f>
        <v>32.37</v>
      </c>
      <c r="G119" s="355" t="n">
        <f aca="false">[5]Tregion!$P119</f>
        <v>30.278</v>
      </c>
      <c r="H119" s="355"/>
      <c r="I119" s="356" t="n">
        <f aca="false">[11]Tregion!$P119</f>
        <v>23.025</v>
      </c>
      <c r="J119" s="355"/>
      <c r="K119" s="356"/>
      <c r="L119" s="355"/>
      <c r="M119" s="356"/>
      <c r="N119" s="355"/>
      <c r="O119" s="356"/>
      <c r="Q119" s="355"/>
      <c r="R119" s="356" t="n">
        <f aca="false">[12]Tregion!$P119</f>
        <v>28.2232647061438</v>
      </c>
      <c r="S119" s="357"/>
      <c r="T119" s="356"/>
      <c r="U119" s="358"/>
      <c r="V119" s="359"/>
      <c r="W119" s="358"/>
      <c r="X119" s="356"/>
      <c r="Y119" s="357"/>
      <c r="Z119" s="360"/>
      <c r="AB119" s="357"/>
      <c r="AC119" s="356"/>
      <c r="AD119" s="357"/>
      <c r="AE119" s="356"/>
      <c r="AF119" s="357"/>
      <c r="AG119" s="356"/>
      <c r="AH119" s="371"/>
      <c r="AI119" s="1"/>
      <c r="AJ119" s="15"/>
      <c r="AL119" s="1" t="n">
        <f aca="false">A119</f>
        <v>40544</v>
      </c>
      <c r="AN119" s="370"/>
    </row>
    <row r="120" customFormat="false" ht="12.75" hidden="false" customHeight="false" outlineLevel="0" collapsed="false">
      <c r="A120" s="1" t="n">
        <f aca="false">[5]Tregion!$J120</f>
        <v>40575</v>
      </c>
      <c r="B120" s="355" t="n">
        <f aca="false">[5]Tregion!$P120</f>
        <v>30.12</v>
      </c>
      <c r="C120" s="356" t="n">
        <f aca="false">[6]Tregion!$P120</f>
        <v>34.38</v>
      </c>
      <c r="D120" s="355" t="n">
        <f aca="false">[7]Tregion!$P120</f>
        <v>31.23</v>
      </c>
      <c r="E120" s="356" t="n">
        <f aca="false">[8]Tregion!$P120</f>
        <v>32.813</v>
      </c>
      <c r="F120" s="355" t="n">
        <f aca="false">[9]Tregion!$P120</f>
        <v>31.905</v>
      </c>
      <c r="G120" s="355" t="n">
        <f aca="false">[5]Tregion!$P120</f>
        <v>30.12</v>
      </c>
      <c r="H120" s="355"/>
      <c r="I120" s="356" t="n">
        <f aca="false">[11]Tregion!$P120</f>
        <v>24.7125</v>
      </c>
      <c r="J120" s="355"/>
      <c r="K120" s="356"/>
      <c r="L120" s="355"/>
      <c r="M120" s="356"/>
      <c r="N120" s="355"/>
      <c r="O120" s="356"/>
      <c r="Q120" s="355"/>
      <c r="R120" s="356" t="n">
        <f aca="false">[12]Tregion!$P120</f>
        <v>27.3873328808888</v>
      </c>
      <c r="S120" s="357"/>
      <c r="T120" s="356"/>
      <c r="U120" s="358"/>
      <c r="V120" s="359"/>
      <c r="W120" s="358"/>
      <c r="X120" s="356"/>
      <c r="Y120" s="357"/>
      <c r="Z120" s="360"/>
      <c r="AB120" s="357"/>
      <c r="AC120" s="356"/>
      <c r="AD120" s="357"/>
      <c r="AE120" s="356"/>
      <c r="AF120" s="357"/>
      <c r="AG120" s="356"/>
      <c r="AH120" s="371"/>
      <c r="AI120" s="1"/>
      <c r="AJ120" s="15"/>
      <c r="AL120" s="1" t="n">
        <f aca="false">A120</f>
        <v>40575</v>
      </c>
      <c r="AN120" s="370"/>
    </row>
    <row r="121" customFormat="false" ht="12.75" hidden="false" customHeight="false" outlineLevel="0" collapsed="false">
      <c r="A121" s="1" t="n">
        <f aca="false">[5]Tregion!$J121</f>
        <v>40603</v>
      </c>
      <c r="B121" s="355" t="n">
        <f aca="false">[5]Tregion!$P121</f>
        <v>30.128</v>
      </c>
      <c r="C121" s="356" t="n">
        <f aca="false">[6]Tregion!$P121</f>
        <v>32.828</v>
      </c>
      <c r="D121" s="355" t="n">
        <f aca="false">[7]Tregion!$P121</f>
        <v>29.693</v>
      </c>
      <c r="E121" s="356" t="n">
        <f aca="false">[8]Tregion!$P121</f>
        <v>32.138</v>
      </c>
      <c r="F121" s="355" t="n">
        <f aca="false">[9]Tregion!$P121</f>
        <v>31.44</v>
      </c>
      <c r="G121" s="355" t="n">
        <f aca="false">[5]Tregion!$P121</f>
        <v>30.128</v>
      </c>
      <c r="H121" s="355"/>
      <c r="I121" s="356" t="n">
        <f aca="false">[11]Tregion!$P121</f>
        <v>22.4625</v>
      </c>
      <c r="J121" s="355"/>
      <c r="K121" s="356"/>
      <c r="L121" s="355"/>
      <c r="M121" s="356"/>
      <c r="N121" s="355"/>
      <c r="O121" s="356"/>
      <c r="Q121" s="355"/>
      <c r="R121" s="356" t="n">
        <f aca="false">[12]Tregion!$P121</f>
        <v>26.3103355020356</v>
      </c>
      <c r="S121" s="357"/>
      <c r="T121" s="356"/>
      <c r="U121" s="358"/>
      <c r="V121" s="359"/>
      <c r="W121" s="358"/>
      <c r="X121" s="356"/>
      <c r="Y121" s="357"/>
      <c r="Z121" s="360"/>
      <c r="AB121" s="357"/>
      <c r="AC121" s="356"/>
      <c r="AD121" s="357"/>
      <c r="AE121" s="356"/>
      <c r="AF121" s="357"/>
      <c r="AG121" s="356"/>
      <c r="AH121" s="371"/>
      <c r="AI121" s="1"/>
      <c r="AJ121" s="15"/>
      <c r="AL121" s="1" t="n">
        <f aca="false">A121</f>
        <v>40603</v>
      </c>
      <c r="AN121" s="370"/>
    </row>
    <row r="122" customFormat="false" ht="12.75" hidden="false" customHeight="false" outlineLevel="0" collapsed="false">
      <c r="A122" s="1" t="n">
        <f aca="false">[5]Tregion!$J122</f>
        <v>40634</v>
      </c>
      <c r="B122" s="355" t="n">
        <f aca="false">[5]Tregion!$P122</f>
        <v>29.97</v>
      </c>
      <c r="C122" s="356" t="n">
        <f aca="false">[6]Tregion!$P122</f>
        <v>32.925</v>
      </c>
      <c r="D122" s="355" t="n">
        <f aca="false">[7]Tregion!$P122</f>
        <v>28.673</v>
      </c>
      <c r="E122" s="356" t="n">
        <f aca="false">[8]Tregion!$P122</f>
        <v>31.47</v>
      </c>
      <c r="F122" s="355" t="n">
        <f aca="false">[9]Tregion!$P122</f>
        <v>31.283</v>
      </c>
      <c r="G122" s="355" t="n">
        <f aca="false">[5]Tregion!$P122</f>
        <v>29.97</v>
      </c>
      <c r="H122" s="355"/>
      <c r="I122" s="356" t="n">
        <f aca="false">[11]Tregion!$P122</f>
        <v>27.9375</v>
      </c>
      <c r="J122" s="355"/>
      <c r="K122" s="356"/>
      <c r="L122" s="355"/>
      <c r="M122" s="356"/>
      <c r="N122" s="355"/>
      <c r="O122" s="356"/>
      <c r="Q122" s="355"/>
      <c r="R122" s="356" t="n">
        <f aca="false">[12]Tregion!$P122</f>
        <v>24.4290141796107</v>
      </c>
      <c r="S122" s="357"/>
      <c r="T122" s="356"/>
      <c r="U122" s="358"/>
      <c r="V122" s="359"/>
      <c r="W122" s="358"/>
      <c r="X122" s="356"/>
      <c r="Y122" s="357"/>
      <c r="Z122" s="360"/>
      <c r="AB122" s="357"/>
      <c r="AC122" s="356"/>
      <c r="AD122" s="357"/>
      <c r="AE122" s="356"/>
      <c r="AF122" s="357"/>
      <c r="AG122" s="356"/>
      <c r="AH122" s="371"/>
      <c r="AI122" s="1"/>
      <c r="AJ122" s="15"/>
      <c r="AL122" s="1" t="n">
        <f aca="false">A122</f>
        <v>40634</v>
      </c>
      <c r="AN122" s="370"/>
    </row>
    <row r="123" customFormat="false" ht="12.75" hidden="false" customHeight="false" outlineLevel="0" collapsed="false">
      <c r="A123" s="1" t="n">
        <f aca="false">[5]Tregion!$J123</f>
        <v>40664</v>
      </c>
      <c r="B123" s="355" t="n">
        <f aca="false">[5]Tregion!$P123</f>
        <v>29.97</v>
      </c>
      <c r="C123" s="356" t="n">
        <f aca="false">[6]Tregion!$P123</f>
        <v>31.65</v>
      </c>
      <c r="D123" s="355" t="n">
        <f aca="false">[7]Tregion!$P123</f>
        <v>27.48</v>
      </c>
      <c r="E123" s="356" t="n">
        <f aca="false">[8]Tregion!$P123</f>
        <v>31.47</v>
      </c>
      <c r="F123" s="355" t="n">
        <f aca="false">[9]Tregion!$P123</f>
        <v>31.44</v>
      </c>
      <c r="G123" s="355" t="n">
        <f aca="false">[5]Tregion!$P123</f>
        <v>29.97</v>
      </c>
      <c r="H123" s="355"/>
      <c r="I123" s="356" t="n">
        <f aca="false">[11]Tregion!$P123</f>
        <v>27.9375</v>
      </c>
      <c r="J123" s="355"/>
      <c r="K123" s="356"/>
      <c r="L123" s="355"/>
      <c r="M123" s="356"/>
      <c r="N123" s="355"/>
      <c r="O123" s="356"/>
      <c r="Q123" s="355"/>
      <c r="R123" s="356" t="n">
        <f aca="false">[12]Tregion!$P123</f>
        <v>24.4093955060755</v>
      </c>
      <c r="S123" s="357"/>
      <c r="T123" s="356"/>
      <c r="U123" s="358"/>
      <c r="V123" s="359"/>
      <c r="W123" s="358"/>
      <c r="X123" s="356"/>
      <c r="Y123" s="357"/>
      <c r="Z123" s="360"/>
      <c r="AB123" s="357"/>
      <c r="AC123" s="356"/>
      <c r="AD123" s="357"/>
      <c r="AE123" s="356"/>
      <c r="AF123" s="357"/>
      <c r="AG123" s="356"/>
      <c r="AH123" s="371"/>
      <c r="AI123" s="1"/>
      <c r="AJ123" s="15"/>
      <c r="AL123" s="1" t="n">
        <f aca="false">A123</f>
        <v>40664</v>
      </c>
      <c r="AN123" s="370"/>
    </row>
    <row r="124" customFormat="false" ht="12.75" hidden="false" customHeight="false" outlineLevel="0" collapsed="false">
      <c r="A124" s="1" t="n">
        <f aca="false">[5]Tregion!$J124</f>
        <v>40695</v>
      </c>
      <c r="B124" s="355" t="n">
        <f aca="false">[5]Tregion!$P124</f>
        <v>31.388</v>
      </c>
      <c r="C124" s="356" t="n">
        <f aca="false">[6]Tregion!$P124</f>
        <v>32.115</v>
      </c>
      <c r="D124" s="355" t="n">
        <f aca="false">[7]Tregion!$P124</f>
        <v>27.908</v>
      </c>
      <c r="E124" s="356" t="n">
        <f aca="false">[8]Tregion!$P124</f>
        <v>32.993</v>
      </c>
      <c r="F124" s="355" t="n">
        <f aca="false">[9]Tregion!$P124</f>
        <v>32.843</v>
      </c>
      <c r="G124" s="355" t="n">
        <f aca="false">[5]Tregion!$P124</f>
        <v>31.388</v>
      </c>
      <c r="H124" s="355"/>
      <c r="I124" s="356" t="n">
        <f aca="false">[11]Tregion!$P124</f>
        <v>32.4375</v>
      </c>
      <c r="J124" s="355"/>
      <c r="K124" s="356"/>
      <c r="L124" s="355"/>
      <c r="M124" s="356"/>
      <c r="N124" s="355"/>
      <c r="O124" s="356"/>
      <c r="Q124" s="355"/>
      <c r="R124" s="356" t="n">
        <f aca="false">[12]Tregion!$P124</f>
        <v>24.7116151677311</v>
      </c>
      <c r="S124" s="357"/>
      <c r="T124" s="356"/>
      <c r="U124" s="358"/>
      <c r="V124" s="359"/>
      <c r="W124" s="358"/>
      <c r="X124" s="356"/>
      <c r="Y124" s="357"/>
      <c r="Z124" s="360"/>
      <c r="AB124" s="357"/>
      <c r="AC124" s="356"/>
      <c r="AD124" s="357"/>
      <c r="AE124" s="356"/>
      <c r="AF124" s="357"/>
      <c r="AG124" s="356"/>
      <c r="AH124" s="371"/>
      <c r="AI124" s="1"/>
      <c r="AJ124" s="15"/>
      <c r="AL124" s="1" t="n">
        <f aca="false">A124</f>
        <v>40695</v>
      </c>
      <c r="AN124" s="370"/>
    </row>
    <row r="125" customFormat="false" ht="12.75" hidden="false" customHeight="false" outlineLevel="0" collapsed="false">
      <c r="A125" s="1" t="n">
        <f aca="false">[5]Tregion!$J125</f>
        <v>40725</v>
      </c>
      <c r="B125" s="355" t="n">
        <f aca="false">[5]Tregion!$P125</f>
        <v>35.955</v>
      </c>
      <c r="C125" s="356" t="n">
        <f aca="false">[6]Tregion!$P125</f>
        <v>39.308</v>
      </c>
      <c r="D125" s="355" t="n">
        <f aca="false">[7]Tregion!$P125</f>
        <v>34.148</v>
      </c>
      <c r="E125" s="356" t="n">
        <f aca="false">[8]Tregion!$P125</f>
        <v>36.36</v>
      </c>
      <c r="F125" s="355" t="n">
        <f aca="false">[9]Tregion!$P125</f>
        <v>37.208</v>
      </c>
      <c r="G125" s="355" t="n">
        <f aca="false">[5]Tregion!$P125</f>
        <v>35.955</v>
      </c>
      <c r="H125" s="355"/>
      <c r="I125" s="356" t="n">
        <f aca="false">[11]Tregion!$P125</f>
        <v>37.6875</v>
      </c>
      <c r="J125" s="355"/>
      <c r="K125" s="356"/>
      <c r="L125" s="355"/>
      <c r="M125" s="356"/>
      <c r="N125" s="355"/>
      <c r="O125" s="356"/>
      <c r="Q125" s="355"/>
      <c r="R125" s="356" t="n">
        <f aca="false">[12]Tregion!$P125</f>
        <v>25.0662688978033</v>
      </c>
      <c r="S125" s="357"/>
      <c r="T125" s="356"/>
      <c r="U125" s="358"/>
      <c r="V125" s="359"/>
      <c r="W125" s="358"/>
      <c r="X125" s="356"/>
      <c r="Y125" s="357"/>
      <c r="Z125" s="360"/>
      <c r="AB125" s="357"/>
      <c r="AC125" s="356"/>
      <c r="AD125" s="357"/>
      <c r="AE125" s="356"/>
      <c r="AF125" s="357"/>
      <c r="AG125" s="356"/>
      <c r="AH125" s="371"/>
      <c r="AI125" s="1"/>
      <c r="AJ125" s="15"/>
      <c r="AL125" s="1" t="n">
        <f aca="false">A125</f>
        <v>40725</v>
      </c>
      <c r="AN125" s="370"/>
    </row>
    <row r="126" customFormat="false" ht="12.75" hidden="false" customHeight="false" outlineLevel="0" collapsed="false">
      <c r="A126" s="1" t="n">
        <f aca="false">[5]Tregion!$J126</f>
        <v>40756</v>
      </c>
      <c r="B126" s="355" t="n">
        <f aca="false">[5]Tregion!$P126</f>
        <v>38.003</v>
      </c>
      <c r="C126" s="356" t="n">
        <f aca="false">[6]Tregion!$P126</f>
        <v>41.888</v>
      </c>
      <c r="D126" s="355" t="n">
        <f aca="false">[7]Tregion!$P126</f>
        <v>36.885</v>
      </c>
      <c r="E126" s="356" t="n">
        <f aca="false">[8]Tregion!$P126</f>
        <v>39.398</v>
      </c>
      <c r="F126" s="355" t="n">
        <f aca="false">[9]Tregion!$P126</f>
        <v>39.158</v>
      </c>
      <c r="G126" s="355" t="n">
        <f aca="false">[5]Tregion!$P126</f>
        <v>38.003</v>
      </c>
      <c r="H126" s="355"/>
      <c r="I126" s="356" t="n">
        <f aca="false">[11]Tregion!$P126</f>
        <v>44.4375</v>
      </c>
      <c r="J126" s="355"/>
      <c r="K126" s="356"/>
      <c r="L126" s="355"/>
      <c r="M126" s="356"/>
      <c r="N126" s="355"/>
      <c r="O126" s="356"/>
      <c r="Q126" s="355"/>
      <c r="R126" s="356" t="n">
        <f aca="false">[12]Tregion!$P126</f>
        <v>25.3700670950278</v>
      </c>
      <c r="S126" s="357"/>
      <c r="T126" s="356"/>
      <c r="U126" s="358"/>
      <c r="V126" s="359"/>
      <c r="W126" s="358"/>
      <c r="X126" s="356"/>
      <c r="Y126" s="357"/>
      <c r="Z126" s="360"/>
      <c r="AB126" s="357"/>
      <c r="AC126" s="356"/>
      <c r="AD126" s="357"/>
      <c r="AE126" s="356"/>
      <c r="AF126" s="357"/>
      <c r="AG126" s="356"/>
      <c r="AH126" s="371"/>
      <c r="AI126" s="1"/>
      <c r="AJ126" s="15"/>
      <c r="AL126" s="1" t="n">
        <f aca="false">A126</f>
        <v>40756</v>
      </c>
      <c r="AN126" s="370"/>
    </row>
    <row r="127" customFormat="false" ht="12.75" hidden="false" customHeight="false" outlineLevel="0" collapsed="false">
      <c r="A127" s="1" t="n">
        <f aca="false">[5]Tregion!$J127</f>
        <v>40787</v>
      </c>
      <c r="B127" s="355" t="n">
        <f aca="false">[5]Tregion!$P127</f>
        <v>34.073</v>
      </c>
      <c r="C127" s="356" t="n">
        <f aca="false">[6]Tregion!$P127</f>
        <v>38.4</v>
      </c>
      <c r="D127" s="355" t="n">
        <f aca="false">[7]Tregion!$P127</f>
        <v>33.645</v>
      </c>
      <c r="E127" s="356" t="n">
        <f aca="false">[8]Tregion!$P127</f>
        <v>37.718</v>
      </c>
      <c r="F127" s="355" t="n">
        <f aca="false">[9]Tregion!$P127</f>
        <v>35.108</v>
      </c>
      <c r="G127" s="355" t="n">
        <f aca="false">[5]Tregion!$P127</f>
        <v>34.073</v>
      </c>
      <c r="H127" s="355"/>
      <c r="I127" s="356" t="n">
        <f aca="false">[11]Tregion!$P127</f>
        <v>31.275</v>
      </c>
      <c r="J127" s="355"/>
      <c r="K127" s="356"/>
      <c r="L127" s="355"/>
      <c r="M127" s="356"/>
      <c r="N127" s="355"/>
      <c r="O127" s="356"/>
      <c r="Q127" s="355"/>
      <c r="R127" s="356" t="n">
        <f aca="false">[12]Tregion!$P127</f>
        <v>25.3454517857761</v>
      </c>
      <c r="S127" s="357"/>
      <c r="T127" s="356"/>
      <c r="U127" s="358"/>
      <c r="V127" s="359"/>
      <c r="W127" s="358"/>
      <c r="X127" s="356"/>
      <c r="Y127" s="357"/>
      <c r="Z127" s="360"/>
      <c r="AB127" s="357"/>
      <c r="AC127" s="356"/>
      <c r="AD127" s="357"/>
      <c r="AE127" s="356"/>
      <c r="AF127" s="357"/>
      <c r="AG127" s="356"/>
      <c r="AH127" s="371"/>
      <c r="AI127" s="1"/>
      <c r="AJ127" s="15"/>
      <c r="AL127" s="1" t="n">
        <f aca="false">A127</f>
        <v>40787</v>
      </c>
      <c r="AN127" s="370"/>
    </row>
    <row r="128" customFormat="false" ht="12.75" hidden="false" customHeight="false" outlineLevel="0" collapsed="false">
      <c r="A128" s="1" t="n">
        <f aca="false">[5]Tregion!$J128</f>
        <v>40817</v>
      </c>
      <c r="B128" s="355" t="n">
        <f aca="false">[5]Tregion!$P128</f>
        <v>30.765</v>
      </c>
      <c r="C128" s="356" t="n">
        <f aca="false">[6]Tregion!$P128</f>
        <v>34.635</v>
      </c>
      <c r="D128" s="355" t="n">
        <f aca="false">[7]Tregion!$P128</f>
        <v>31.425</v>
      </c>
      <c r="E128" s="356" t="n">
        <f aca="false">[8]Tregion!$P128</f>
        <v>33.083</v>
      </c>
      <c r="F128" s="355" t="n">
        <f aca="false">[9]Tregion!$P128</f>
        <v>31.92</v>
      </c>
      <c r="G128" s="355" t="n">
        <f aca="false">[5]Tregion!$P128</f>
        <v>30.765</v>
      </c>
      <c r="H128" s="355"/>
      <c r="I128" s="356" t="n">
        <f aca="false">[11]Tregion!$P128</f>
        <v>31.6875</v>
      </c>
      <c r="J128" s="355"/>
      <c r="K128" s="356"/>
      <c r="L128" s="355"/>
      <c r="M128" s="356"/>
      <c r="N128" s="355"/>
      <c r="O128" s="356"/>
      <c r="Q128" s="355"/>
      <c r="R128" s="356" t="n">
        <f aca="false">[12]Tregion!$P128</f>
        <v>25.3653700673707</v>
      </c>
      <c r="S128" s="357"/>
      <c r="T128" s="356"/>
      <c r="U128" s="358"/>
      <c r="V128" s="359"/>
      <c r="W128" s="358"/>
      <c r="X128" s="356"/>
      <c r="Y128" s="357"/>
      <c r="Z128" s="360"/>
      <c r="AB128" s="357"/>
      <c r="AC128" s="356"/>
      <c r="AD128" s="357"/>
      <c r="AE128" s="356"/>
      <c r="AF128" s="357"/>
      <c r="AG128" s="356"/>
      <c r="AH128" s="371"/>
      <c r="AI128" s="1"/>
      <c r="AJ128" s="15"/>
      <c r="AL128" s="1" t="n">
        <f aca="false">A128</f>
        <v>40817</v>
      </c>
      <c r="AN128" s="370"/>
    </row>
    <row r="129" customFormat="false" ht="12.75" hidden="false" customHeight="false" outlineLevel="0" collapsed="false">
      <c r="A129" s="1" t="n">
        <f aca="false">[5]Tregion!$J129</f>
        <v>40848</v>
      </c>
      <c r="B129" s="355" t="n">
        <f aca="false">[5]Tregion!$P129</f>
        <v>30.301</v>
      </c>
      <c r="C129" s="356" t="n">
        <f aca="false">[6]Tregion!$P129</f>
        <v>33.173</v>
      </c>
      <c r="D129" s="355" t="n">
        <f aca="false">[7]Tregion!$P129</f>
        <v>30.06</v>
      </c>
      <c r="E129" s="356" t="n">
        <f aca="false">[8]Tregion!$P129</f>
        <v>31.635</v>
      </c>
      <c r="F129" s="355" t="n">
        <f aca="false">[9]Tregion!$P129</f>
        <v>31.995</v>
      </c>
      <c r="G129" s="355" t="n">
        <f aca="false">[5]Tregion!$P129</f>
        <v>30.301</v>
      </c>
      <c r="H129" s="355"/>
      <c r="I129" s="356" t="n">
        <f aca="false">[11]Tregion!$P129</f>
        <v>28.6875</v>
      </c>
      <c r="J129" s="355"/>
      <c r="K129" s="356"/>
      <c r="L129" s="355"/>
      <c r="M129" s="356"/>
      <c r="N129" s="355"/>
      <c r="O129" s="356"/>
      <c r="Q129" s="355"/>
      <c r="R129" s="356" t="n">
        <f aca="false">[12]Tregion!$P129</f>
        <v>27.1099391498355</v>
      </c>
      <c r="S129" s="357"/>
      <c r="T129" s="356"/>
      <c r="U129" s="358"/>
      <c r="V129" s="359"/>
      <c r="W129" s="358"/>
      <c r="X129" s="356"/>
      <c r="Y129" s="357"/>
      <c r="Z129" s="360"/>
      <c r="AB129" s="357"/>
      <c r="AC129" s="356"/>
      <c r="AD129" s="357"/>
      <c r="AE129" s="356"/>
      <c r="AF129" s="357"/>
      <c r="AG129" s="356"/>
      <c r="AH129" s="371"/>
      <c r="AI129" s="1"/>
      <c r="AJ129" s="15"/>
      <c r="AL129" s="1" t="n">
        <f aca="false">A129</f>
        <v>40848</v>
      </c>
      <c r="AN129" s="370"/>
    </row>
    <row r="130" customFormat="false" ht="12.75" hidden="false" customHeight="false" outlineLevel="0" collapsed="false">
      <c r="A130" s="1" t="n">
        <f aca="false">[5]Tregion!$J130</f>
        <v>40878</v>
      </c>
      <c r="B130" s="355" t="n">
        <f aca="false">[5]Tregion!$P130</f>
        <v>30.3</v>
      </c>
      <c r="C130" s="356" t="n">
        <f aca="false">[6]Tregion!$P130</f>
        <v>34.103</v>
      </c>
      <c r="D130" s="355" t="n">
        <f aca="false">[7]Tregion!$P130</f>
        <v>30.923</v>
      </c>
      <c r="E130" s="356" t="n">
        <f aca="false">[8]Tregion!$P130</f>
        <v>33.248</v>
      </c>
      <c r="F130" s="355" t="n">
        <f aca="false">[9]Tregion!$P130</f>
        <v>32.235</v>
      </c>
      <c r="G130" s="355" t="n">
        <f aca="false">[5]Tregion!$P130</f>
        <v>30.3</v>
      </c>
      <c r="H130" s="355"/>
      <c r="I130" s="356" t="n">
        <f aca="false">[11]Tregion!$P130</f>
        <v>30.525</v>
      </c>
      <c r="J130" s="355"/>
      <c r="K130" s="356"/>
      <c r="L130" s="355"/>
      <c r="M130" s="356"/>
      <c r="N130" s="355"/>
      <c r="O130" s="356"/>
      <c r="Q130" s="355"/>
      <c r="R130" s="356" t="n">
        <f aca="false">[12]Tregion!$P130</f>
        <v>28.2719450617012</v>
      </c>
      <c r="S130" s="357"/>
      <c r="T130" s="356"/>
      <c r="U130" s="358"/>
      <c r="V130" s="359"/>
      <c r="W130" s="358"/>
      <c r="X130" s="356"/>
      <c r="Y130" s="357"/>
      <c r="Z130" s="360"/>
      <c r="AB130" s="357"/>
      <c r="AC130" s="356"/>
      <c r="AD130" s="357"/>
      <c r="AE130" s="356"/>
      <c r="AF130" s="357"/>
      <c r="AG130" s="356"/>
      <c r="AH130" s="371"/>
      <c r="AI130" s="1"/>
      <c r="AJ130" s="15"/>
      <c r="AL130" s="1" t="n">
        <f aca="false">A130</f>
        <v>40878</v>
      </c>
      <c r="AN130" s="370"/>
    </row>
    <row r="131" customFormat="false" ht="12.75" hidden="false" customHeight="false" outlineLevel="0" collapsed="false">
      <c r="A131" s="1" t="n">
        <f aca="false">[5]Tregion!$J131</f>
        <v>40909</v>
      </c>
      <c r="B131" s="355" t="n">
        <f aca="false">[5]Tregion!$P131</f>
        <v>30.615</v>
      </c>
      <c r="C131" s="356" t="n">
        <f aca="false">[6]Tregion!$P131</f>
        <v>35.753</v>
      </c>
      <c r="D131" s="355" t="n">
        <f aca="false">[7]Tregion!$P131</f>
        <v>32.07</v>
      </c>
      <c r="E131" s="356" t="n">
        <f aca="false">[8]Tregion!$P131</f>
        <v>33.465</v>
      </c>
      <c r="F131" s="355" t="n">
        <f aca="false">[9]Tregion!$P131</f>
        <v>32.625</v>
      </c>
      <c r="G131" s="355" t="n">
        <f aca="false">[5]Tregion!$P131</f>
        <v>30.615</v>
      </c>
      <c r="H131" s="355"/>
      <c r="I131" s="356" t="n">
        <f aca="false">[11]Tregion!$P131</f>
        <v>23.2125</v>
      </c>
      <c r="J131" s="355"/>
      <c r="K131" s="356"/>
      <c r="L131" s="355"/>
      <c r="M131" s="356"/>
      <c r="N131" s="355"/>
      <c r="O131" s="356"/>
      <c r="Q131" s="355"/>
      <c r="R131" s="356" t="n">
        <f aca="false">[12]Tregion!$P131</f>
        <v>28.2232647061438</v>
      </c>
      <c r="S131" s="357"/>
      <c r="T131" s="356"/>
      <c r="U131" s="358"/>
      <c r="V131" s="359"/>
      <c r="W131" s="358"/>
      <c r="X131" s="356"/>
      <c r="Y131" s="357"/>
      <c r="Z131" s="360"/>
      <c r="AB131" s="357"/>
      <c r="AC131" s="356"/>
      <c r="AD131" s="357"/>
      <c r="AE131" s="356"/>
      <c r="AF131" s="357"/>
      <c r="AG131" s="356"/>
      <c r="AH131" s="371"/>
      <c r="AI131" s="1"/>
      <c r="AJ131" s="15"/>
      <c r="AL131" s="1" t="n">
        <f aca="false">A131</f>
        <v>40909</v>
      </c>
      <c r="AN131" s="370"/>
    </row>
    <row r="132" customFormat="false" ht="12.75" hidden="false" customHeight="false" outlineLevel="0" collapsed="false">
      <c r="A132" s="1" t="n">
        <f aca="false">[5]Tregion!$J132</f>
        <v>40940</v>
      </c>
      <c r="B132" s="355" t="n">
        <f aca="false">[5]Tregion!$P132</f>
        <v>30.465</v>
      </c>
      <c r="C132" s="356" t="n">
        <f aca="false">[6]Tregion!$P132</f>
        <v>35.243</v>
      </c>
      <c r="D132" s="355" t="n">
        <f aca="false">[7]Tregion!$P132</f>
        <v>31.598</v>
      </c>
      <c r="E132" s="356" t="n">
        <f aca="false">[8]Tregion!$P132</f>
        <v>33.15</v>
      </c>
      <c r="F132" s="355" t="n">
        <f aca="false">[9]Tregion!$P132</f>
        <v>32.19</v>
      </c>
      <c r="G132" s="355" t="n">
        <f aca="false">[5]Tregion!$P132</f>
        <v>30.465</v>
      </c>
      <c r="H132" s="355"/>
      <c r="I132" s="356" t="n">
        <f aca="false">[11]Tregion!$P132</f>
        <v>24.9</v>
      </c>
      <c r="J132" s="355"/>
      <c r="K132" s="356"/>
      <c r="L132" s="355"/>
      <c r="M132" s="356"/>
      <c r="N132" s="355"/>
      <c r="O132" s="356"/>
      <c r="Q132" s="355"/>
      <c r="R132" s="356" t="n">
        <f aca="false">[12]Tregion!$P132</f>
        <v>27.3873328808888</v>
      </c>
      <c r="S132" s="357"/>
      <c r="T132" s="356"/>
      <c r="U132" s="358"/>
      <c r="V132" s="359"/>
      <c r="W132" s="358"/>
      <c r="X132" s="356"/>
      <c r="Y132" s="357"/>
      <c r="Z132" s="360"/>
      <c r="AB132" s="357"/>
      <c r="AC132" s="356"/>
      <c r="AD132" s="357"/>
      <c r="AE132" s="356"/>
      <c r="AF132" s="357"/>
      <c r="AG132" s="356"/>
      <c r="AH132" s="371"/>
      <c r="AI132" s="1"/>
      <c r="AJ132" s="15"/>
      <c r="AL132" s="1" t="n">
        <f aca="false">A132</f>
        <v>40940</v>
      </c>
      <c r="AN132" s="370"/>
    </row>
    <row r="133" customFormat="false" ht="12.75" hidden="false" customHeight="false" outlineLevel="0" collapsed="false">
      <c r="A133" s="1" t="n">
        <f aca="false">[5]Tregion!$J133</f>
        <v>40969</v>
      </c>
      <c r="B133" s="355" t="n">
        <f aca="false">[5]Tregion!$P133</f>
        <v>30.473</v>
      </c>
      <c r="C133" s="356" t="n">
        <f aca="false">[6]Tregion!$P133</f>
        <v>33.78</v>
      </c>
      <c r="D133" s="355" t="n">
        <f aca="false">[7]Tregion!$P133</f>
        <v>30.165</v>
      </c>
      <c r="E133" s="356" t="n">
        <f aca="false">[8]Tregion!$P133</f>
        <v>32.528</v>
      </c>
      <c r="F133" s="355" t="n">
        <f aca="false">[9]Tregion!$P133</f>
        <v>31.763</v>
      </c>
      <c r="G133" s="355" t="n">
        <f aca="false">[5]Tregion!$P133</f>
        <v>30.473</v>
      </c>
      <c r="H133" s="355"/>
      <c r="I133" s="356" t="n">
        <f aca="false">[11]Tregion!$P133</f>
        <v>22.65</v>
      </c>
      <c r="J133" s="355"/>
      <c r="K133" s="356"/>
      <c r="L133" s="355"/>
      <c r="M133" s="356"/>
      <c r="N133" s="355"/>
      <c r="O133" s="356"/>
      <c r="Q133" s="355"/>
      <c r="R133" s="356" t="n">
        <f aca="false">[12]Tregion!$P133</f>
        <v>26.3103355020356</v>
      </c>
      <c r="S133" s="357"/>
      <c r="T133" s="356"/>
      <c r="U133" s="358"/>
      <c r="V133" s="359"/>
      <c r="W133" s="358"/>
      <c r="X133" s="356"/>
      <c r="Y133" s="357"/>
      <c r="Z133" s="360"/>
      <c r="AB133" s="357"/>
      <c r="AC133" s="356"/>
      <c r="AD133" s="357"/>
      <c r="AE133" s="356"/>
      <c r="AF133" s="357"/>
      <c r="AG133" s="356"/>
      <c r="AH133" s="371"/>
      <c r="AI133" s="1"/>
      <c r="AJ133" s="15"/>
      <c r="AL133" s="1" t="n">
        <f aca="false">A133</f>
        <v>40969</v>
      </c>
      <c r="AN133" s="370"/>
    </row>
    <row r="134" customFormat="false" ht="12.75" hidden="false" customHeight="false" outlineLevel="0" collapsed="false">
      <c r="A134" s="1" t="n">
        <f aca="false">[5]Tregion!$J134</f>
        <v>41000</v>
      </c>
      <c r="B134" s="355" t="n">
        <f aca="false">[5]Tregion!$P134</f>
        <v>30.323</v>
      </c>
      <c r="C134" s="356" t="n">
        <f aca="false">[6]Tregion!$P134</f>
        <v>33.878</v>
      </c>
      <c r="D134" s="355" t="n">
        <f aca="false">[7]Tregion!$P134</f>
        <v>29.22</v>
      </c>
      <c r="E134" s="356" t="n">
        <f aca="false">[8]Tregion!$P134</f>
        <v>31.905</v>
      </c>
      <c r="F134" s="355" t="n">
        <f aca="false">[9]Tregion!$P134</f>
        <v>31.62</v>
      </c>
      <c r="G134" s="355" t="n">
        <f aca="false">[5]Tregion!$P134</f>
        <v>30.323</v>
      </c>
      <c r="H134" s="355"/>
      <c r="I134" s="356" t="n">
        <f aca="false">[11]Tregion!$P134</f>
        <v>28.125</v>
      </c>
      <c r="J134" s="355"/>
      <c r="K134" s="356"/>
      <c r="L134" s="355"/>
      <c r="M134" s="356"/>
      <c r="N134" s="355"/>
      <c r="O134" s="356"/>
      <c r="Q134" s="355"/>
      <c r="R134" s="356" t="n">
        <f aca="false">[12]Tregion!$P134</f>
        <v>24.4290141796107</v>
      </c>
      <c r="S134" s="357"/>
      <c r="T134" s="356"/>
      <c r="U134" s="358"/>
      <c r="V134" s="359"/>
      <c r="W134" s="358"/>
      <c r="X134" s="356"/>
      <c r="Y134" s="357"/>
      <c r="Z134" s="360"/>
      <c r="AB134" s="357"/>
      <c r="AC134" s="356"/>
      <c r="AD134" s="357"/>
      <c r="AE134" s="356"/>
      <c r="AF134" s="357"/>
      <c r="AG134" s="356"/>
      <c r="AH134" s="371"/>
      <c r="AI134" s="1"/>
      <c r="AJ134" s="15"/>
      <c r="AL134" s="1" t="n">
        <f aca="false">A134</f>
        <v>41000</v>
      </c>
      <c r="AN134" s="370"/>
    </row>
    <row r="135" customFormat="false" ht="12.75" hidden="false" customHeight="false" outlineLevel="0" collapsed="false">
      <c r="A135" s="1" t="n">
        <f aca="false">[5]Tregion!$J135</f>
        <v>41030</v>
      </c>
      <c r="B135" s="355" t="n">
        <f aca="false">[5]Tregion!$P135</f>
        <v>30.33</v>
      </c>
      <c r="C135" s="356" t="n">
        <f aca="false">[6]Tregion!$P135</f>
        <v>32.67</v>
      </c>
      <c r="D135" s="355" t="n">
        <f aca="false">[7]Tregion!$P135</f>
        <v>28.11</v>
      </c>
      <c r="E135" s="356" t="n">
        <f aca="false">[8]Tregion!$P135</f>
        <v>31.905</v>
      </c>
      <c r="F135" s="355" t="n">
        <f aca="false">[9]Tregion!$P135</f>
        <v>31.763</v>
      </c>
      <c r="G135" s="355" t="n">
        <f aca="false">[5]Tregion!$P135</f>
        <v>30.33</v>
      </c>
      <c r="H135" s="355"/>
      <c r="I135" s="356" t="n">
        <f aca="false">[11]Tregion!$P135</f>
        <v>28.125</v>
      </c>
      <c r="J135" s="355"/>
      <c r="K135" s="356"/>
      <c r="L135" s="355"/>
      <c r="M135" s="356"/>
      <c r="N135" s="355"/>
      <c r="O135" s="356"/>
      <c r="Q135" s="355"/>
      <c r="R135" s="356" t="n">
        <f aca="false">[12]Tregion!$P135</f>
        <v>24.4093955060755</v>
      </c>
      <c r="S135" s="357"/>
      <c r="T135" s="356"/>
      <c r="U135" s="358"/>
      <c r="V135" s="359"/>
      <c r="W135" s="358"/>
      <c r="X135" s="356"/>
      <c r="Y135" s="357"/>
      <c r="Z135" s="360"/>
      <c r="AB135" s="357"/>
      <c r="AC135" s="356"/>
      <c r="AD135" s="357"/>
      <c r="AE135" s="356"/>
      <c r="AF135" s="357"/>
      <c r="AG135" s="356"/>
      <c r="AH135" s="371"/>
      <c r="AI135" s="1"/>
      <c r="AJ135" s="15"/>
      <c r="AL135" s="1" t="n">
        <f aca="false">A135</f>
        <v>41030</v>
      </c>
      <c r="AN135" s="370"/>
    </row>
    <row r="136" customFormat="false" ht="12.75" hidden="false" customHeight="false" outlineLevel="0" collapsed="false">
      <c r="A136" s="1" t="n">
        <f aca="false">[5]Tregion!$J136</f>
        <v>41061</v>
      </c>
      <c r="B136" s="355" t="n">
        <f aca="false">[5]Tregion!$P136</f>
        <v>31.643</v>
      </c>
      <c r="C136" s="356" t="n">
        <f aca="false">[6]Tregion!$P136</f>
        <v>33.113</v>
      </c>
      <c r="D136" s="355" t="n">
        <f aca="false">[7]Tregion!$P136</f>
        <v>28.508</v>
      </c>
      <c r="E136" s="356" t="n">
        <f aca="false">[8]Tregion!$P136</f>
        <v>33.315</v>
      </c>
      <c r="F136" s="355" t="n">
        <f aca="false">[9]Tregion!$P136</f>
        <v>33.06</v>
      </c>
      <c r="G136" s="355" t="n">
        <f aca="false">[5]Tregion!$P136</f>
        <v>31.643</v>
      </c>
      <c r="H136" s="355"/>
      <c r="I136" s="356" t="n">
        <f aca="false">[11]Tregion!$P136</f>
        <v>32.625</v>
      </c>
      <c r="J136" s="355"/>
      <c r="K136" s="356"/>
      <c r="L136" s="355"/>
      <c r="M136" s="356"/>
      <c r="N136" s="355"/>
      <c r="O136" s="356"/>
      <c r="Q136" s="355"/>
      <c r="R136" s="356" t="n">
        <f aca="false">[12]Tregion!$P136</f>
        <v>24.7116151677311</v>
      </c>
      <c r="S136" s="357"/>
      <c r="T136" s="356"/>
      <c r="U136" s="358"/>
      <c r="V136" s="359"/>
      <c r="W136" s="358"/>
      <c r="X136" s="356"/>
      <c r="Y136" s="357"/>
      <c r="Z136" s="360"/>
      <c r="AB136" s="357"/>
      <c r="AC136" s="356"/>
      <c r="AD136" s="357"/>
      <c r="AE136" s="356"/>
      <c r="AF136" s="357"/>
      <c r="AG136" s="356"/>
      <c r="AH136" s="371"/>
      <c r="AI136" s="1"/>
      <c r="AJ136" s="15"/>
      <c r="AL136" s="1" t="n">
        <f aca="false">A136</f>
        <v>41061</v>
      </c>
      <c r="AN136" s="370"/>
    </row>
    <row r="137" customFormat="false" ht="12.75" hidden="false" customHeight="false" outlineLevel="0" collapsed="false">
      <c r="A137" s="1" t="n">
        <f aca="false">[5]Tregion!$J137</f>
        <v>41091</v>
      </c>
      <c r="B137" s="355" t="n">
        <f aca="false">[5]Tregion!$P137</f>
        <v>35.873</v>
      </c>
      <c r="C137" s="356" t="n">
        <f aca="false">[6]Tregion!$P137</f>
        <v>39.878</v>
      </c>
      <c r="D137" s="355" t="n">
        <f aca="false">[7]Tregion!$P137</f>
        <v>34.32</v>
      </c>
      <c r="E137" s="356" t="n">
        <f aca="false">[8]Tregion!$P137</f>
        <v>36.443</v>
      </c>
      <c r="F137" s="355" t="n">
        <f aca="false">[9]Tregion!$P137</f>
        <v>37.095</v>
      </c>
      <c r="G137" s="355" t="n">
        <f aca="false">[5]Tregion!$P137</f>
        <v>35.873</v>
      </c>
      <c r="H137" s="355"/>
      <c r="I137" s="356" t="n">
        <f aca="false">[11]Tregion!$P137</f>
        <v>37.875</v>
      </c>
      <c r="J137" s="355"/>
      <c r="K137" s="356"/>
      <c r="L137" s="355"/>
      <c r="M137" s="356"/>
      <c r="N137" s="355"/>
      <c r="O137" s="356"/>
      <c r="Q137" s="355"/>
      <c r="R137" s="356" t="n">
        <f aca="false">[12]Tregion!$P137</f>
        <v>25.0662688978033</v>
      </c>
      <c r="S137" s="357"/>
      <c r="T137" s="356"/>
      <c r="U137" s="358"/>
      <c r="V137" s="359"/>
      <c r="W137" s="358"/>
      <c r="X137" s="356"/>
      <c r="Y137" s="357"/>
      <c r="Z137" s="360"/>
      <c r="AB137" s="357"/>
      <c r="AC137" s="356"/>
      <c r="AD137" s="357"/>
      <c r="AE137" s="356"/>
      <c r="AF137" s="357"/>
      <c r="AG137" s="356"/>
      <c r="AH137" s="371"/>
      <c r="AI137" s="1"/>
      <c r="AJ137" s="15"/>
      <c r="AL137" s="1" t="n">
        <f aca="false">A137</f>
        <v>41091</v>
      </c>
      <c r="AN137" s="370"/>
    </row>
    <row r="138" customFormat="false" ht="12.75" hidden="false" customHeight="false" outlineLevel="0" collapsed="false">
      <c r="A138" s="1" t="n">
        <f aca="false">[5]Tregion!$J138</f>
        <v>41122</v>
      </c>
      <c r="B138" s="355" t="n">
        <f aca="false">[5]Tregion!$P138</f>
        <v>37.77</v>
      </c>
      <c r="C138" s="356" t="n">
        <f aca="false">[6]Tregion!$P138</f>
        <v>42.315</v>
      </c>
      <c r="D138" s="355" t="n">
        <f aca="false">[7]Tregion!$P138</f>
        <v>36.863</v>
      </c>
      <c r="E138" s="356" t="n">
        <f aca="false">[8]Tregion!$P138</f>
        <v>39.263</v>
      </c>
      <c r="F138" s="355" t="n">
        <f aca="false">[9]Tregion!$P138</f>
        <v>38.903</v>
      </c>
      <c r="G138" s="355" t="n">
        <f aca="false">[5]Tregion!$P138</f>
        <v>37.77</v>
      </c>
      <c r="H138" s="355"/>
      <c r="I138" s="356" t="n">
        <f aca="false">[11]Tregion!$P138</f>
        <v>44.625</v>
      </c>
      <c r="J138" s="355"/>
      <c r="K138" s="356"/>
      <c r="L138" s="355"/>
      <c r="M138" s="356"/>
      <c r="N138" s="355"/>
      <c r="O138" s="356"/>
      <c r="Q138" s="355"/>
      <c r="R138" s="356" t="n">
        <f aca="false">[12]Tregion!$P138</f>
        <v>25.3700670950278</v>
      </c>
      <c r="S138" s="357"/>
      <c r="T138" s="356"/>
      <c r="U138" s="358"/>
      <c r="V138" s="359"/>
      <c r="W138" s="358"/>
      <c r="X138" s="356"/>
      <c r="Y138" s="357"/>
      <c r="Z138" s="360"/>
      <c r="AB138" s="357"/>
      <c r="AC138" s="356"/>
      <c r="AD138" s="357"/>
      <c r="AE138" s="356"/>
      <c r="AF138" s="357"/>
      <c r="AG138" s="356"/>
      <c r="AH138" s="371"/>
      <c r="AI138" s="1"/>
      <c r="AJ138" s="15"/>
      <c r="AL138" s="1" t="n">
        <f aca="false">A138</f>
        <v>41122</v>
      </c>
      <c r="AN138" s="370"/>
    </row>
    <row r="139" customFormat="false" ht="12.75" hidden="false" customHeight="false" outlineLevel="0" collapsed="false">
      <c r="A139" s="1" t="n">
        <f aca="false">[5]Tregion!$J139</f>
        <v>41153</v>
      </c>
      <c r="B139" s="355" t="n">
        <f aca="false">[5]Tregion!$P139</f>
        <v>34.125</v>
      </c>
      <c r="C139" s="356" t="n">
        <f aca="false">[6]Tregion!$P139</f>
        <v>39.03</v>
      </c>
      <c r="D139" s="355" t="n">
        <f aca="false">[7]Tregion!$P139</f>
        <v>33.847</v>
      </c>
      <c r="E139" s="356" t="n">
        <f aca="false">[8]Tregion!$P139</f>
        <v>37.695</v>
      </c>
      <c r="F139" s="355" t="n">
        <f aca="false">[9]Tregion!$P139</f>
        <v>35.153</v>
      </c>
      <c r="G139" s="355" t="n">
        <f aca="false">[5]Tregion!$P139</f>
        <v>34.125</v>
      </c>
      <c r="H139" s="355"/>
      <c r="I139" s="356" t="n">
        <f aca="false">[11]Tregion!$P139</f>
        <v>31.4625</v>
      </c>
      <c r="J139" s="355"/>
      <c r="K139" s="356"/>
      <c r="L139" s="355"/>
      <c r="M139" s="356"/>
      <c r="N139" s="355"/>
      <c r="O139" s="356"/>
      <c r="Q139" s="355"/>
      <c r="R139" s="356" t="n">
        <f aca="false">[12]Tregion!$P139</f>
        <v>25.3454517857761</v>
      </c>
      <c r="S139" s="357"/>
      <c r="T139" s="356"/>
      <c r="U139" s="358"/>
      <c r="V139" s="359"/>
      <c r="W139" s="358"/>
      <c r="X139" s="356"/>
      <c r="Y139" s="357"/>
      <c r="Z139" s="360"/>
      <c r="AB139" s="357"/>
      <c r="AC139" s="356"/>
      <c r="AD139" s="357"/>
      <c r="AE139" s="356"/>
      <c r="AF139" s="357"/>
      <c r="AG139" s="356"/>
      <c r="AH139" s="371"/>
      <c r="AI139" s="1"/>
      <c r="AJ139" s="15"/>
      <c r="AL139" s="1" t="n">
        <f aca="false">A139</f>
        <v>41153</v>
      </c>
      <c r="AN139" s="370"/>
    </row>
    <row r="140" customFormat="false" ht="12.75" hidden="false" customHeight="false" outlineLevel="0" collapsed="false">
      <c r="A140" s="1" t="n">
        <f aca="false">[5]Tregion!$J140</f>
        <v>41183</v>
      </c>
      <c r="B140" s="355" t="n">
        <f aca="false">[5]Tregion!$P140</f>
        <v>31.065</v>
      </c>
      <c r="C140" s="356" t="n">
        <f aca="false">[6]Tregion!$P140</f>
        <v>35.49</v>
      </c>
      <c r="D140" s="355" t="n">
        <f aca="false">[7]Tregion!$P140</f>
        <v>31.785</v>
      </c>
      <c r="E140" s="356" t="n">
        <f aca="false">[8]Tregion!$P140</f>
        <v>33.398</v>
      </c>
      <c r="F140" s="355" t="n">
        <f aca="false">[9]Tregion!$P140</f>
        <v>32.205</v>
      </c>
      <c r="G140" s="355" t="n">
        <f aca="false">[5]Tregion!$P140</f>
        <v>31.065</v>
      </c>
      <c r="H140" s="355"/>
      <c r="I140" s="356" t="n">
        <f aca="false">[11]Tregion!$P140</f>
        <v>31.875</v>
      </c>
      <c r="J140" s="355"/>
      <c r="K140" s="356"/>
      <c r="L140" s="355"/>
      <c r="M140" s="356"/>
      <c r="N140" s="355"/>
      <c r="O140" s="356"/>
      <c r="Q140" s="355"/>
      <c r="R140" s="356" t="n">
        <f aca="false">[12]Tregion!$P140</f>
        <v>25.3653700673707</v>
      </c>
      <c r="S140" s="357"/>
      <c r="T140" s="356"/>
      <c r="U140" s="358"/>
      <c r="V140" s="359"/>
      <c r="W140" s="358"/>
      <c r="X140" s="356"/>
      <c r="Y140" s="357"/>
      <c r="Z140" s="360"/>
      <c r="AB140" s="357"/>
      <c r="AC140" s="356"/>
      <c r="AD140" s="357"/>
      <c r="AE140" s="356"/>
      <c r="AF140" s="357"/>
      <c r="AG140" s="356"/>
      <c r="AH140" s="371"/>
      <c r="AI140" s="1"/>
      <c r="AJ140" s="15"/>
      <c r="AL140" s="1" t="n">
        <f aca="false">A140</f>
        <v>41183</v>
      </c>
      <c r="AN140" s="370"/>
    </row>
    <row r="141" customFormat="false" ht="12.75" hidden="false" customHeight="false" outlineLevel="0" collapsed="false">
      <c r="A141" s="1" t="n">
        <f aca="false">[5]Tregion!$J141</f>
        <v>41214</v>
      </c>
      <c r="B141" s="355" t="n">
        <f aca="false">[5]Tregion!$P141</f>
        <v>30.63</v>
      </c>
      <c r="C141" s="356" t="n">
        <f aca="false">[6]Tregion!$P141</f>
        <v>34.11</v>
      </c>
      <c r="D141" s="355" t="n">
        <f aca="false">[7]Tregion!$P141</f>
        <v>30.518</v>
      </c>
      <c r="E141" s="356" t="n">
        <f aca="false">[8]Tregion!$P141</f>
        <v>31.995</v>
      </c>
      <c r="F141" s="355" t="n">
        <f aca="false">[9]Tregion!$P141</f>
        <v>32.28</v>
      </c>
      <c r="G141" s="355" t="n">
        <f aca="false">[5]Tregion!$P141</f>
        <v>30.63</v>
      </c>
      <c r="H141" s="355"/>
      <c r="I141" s="356" t="n">
        <f aca="false">[11]Tregion!$P141</f>
        <v>28.875</v>
      </c>
      <c r="J141" s="355"/>
      <c r="K141" s="356"/>
      <c r="L141" s="355"/>
      <c r="M141" s="356"/>
      <c r="N141" s="355"/>
      <c r="O141" s="356"/>
      <c r="Q141" s="355"/>
      <c r="R141" s="356" t="n">
        <f aca="false">[12]Tregion!$P141</f>
        <v>27.1099391498355</v>
      </c>
      <c r="S141" s="357"/>
      <c r="T141" s="356"/>
      <c r="U141" s="358"/>
      <c r="V141" s="359"/>
      <c r="W141" s="358"/>
      <c r="X141" s="356"/>
      <c r="Y141" s="357"/>
      <c r="Z141" s="360"/>
      <c r="AB141" s="357"/>
      <c r="AC141" s="356"/>
      <c r="AD141" s="357"/>
      <c r="AE141" s="356"/>
      <c r="AF141" s="357"/>
      <c r="AG141" s="356"/>
      <c r="AH141" s="371"/>
      <c r="AI141" s="1"/>
      <c r="AJ141" s="15"/>
      <c r="AL141" s="1" t="n">
        <f aca="false">A141</f>
        <v>41214</v>
      </c>
      <c r="AN141" s="370"/>
    </row>
    <row r="142" customFormat="false" ht="12.75" hidden="false" customHeight="false" outlineLevel="0" collapsed="false">
      <c r="A142" s="1" t="n">
        <f aca="false">[5]Tregion!$J142</f>
        <v>41244</v>
      </c>
      <c r="B142" s="355" t="n">
        <f aca="false">[5]Tregion!$P142</f>
        <v>30.63</v>
      </c>
      <c r="C142" s="356" t="n">
        <f aca="false">[6]Tregion!$P142</f>
        <v>34.988</v>
      </c>
      <c r="D142" s="355" t="n">
        <f aca="false">[7]Tregion!$P142</f>
        <v>31.313</v>
      </c>
      <c r="E142" s="356" t="n">
        <f aca="false">[8]Tregion!$P142</f>
        <v>33.563</v>
      </c>
      <c r="F142" s="355" t="n">
        <f aca="false">[9]Tregion!$P142</f>
        <v>32.498</v>
      </c>
      <c r="G142" s="355" t="n">
        <f aca="false">[5]Tregion!$P142</f>
        <v>30.63</v>
      </c>
      <c r="H142" s="355"/>
      <c r="I142" s="356" t="n">
        <f aca="false">[11]Tregion!$P142</f>
        <v>30.7125</v>
      </c>
      <c r="J142" s="355"/>
      <c r="K142" s="356"/>
      <c r="L142" s="355"/>
      <c r="M142" s="356"/>
      <c r="N142" s="355"/>
      <c r="O142" s="356"/>
      <c r="Q142" s="355"/>
      <c r="R142" s="356" t="n">
        <f aca="false">[12]Tregion!$P142</f>
        <v>28.2719450617012</v>
      </c>
      <c r="S142" s="357"/>
      <c r="T142" s="356"/>
      <c r="U142" s="358"/>
      <c r="V142" s="359"/>
      <c r="W142" s="358"/>
      <c r="X142" s="356"/>
      <c r="Y142" s="357"/>
      <c r="Z142" s="360"/>
      <c r="AB142" s="357"/>
      <c r="AC142" s="356"/>
      <c r="AD142" s="357"/>
      <c r="AE142" s="356"/>
      <c r="AF142" s="357"/>
      <c r="AG142" s="356"/>
      <c r="AH142" s="371"/>
      <c r="AI142" s="1"/>
      <c r="AJ142" s="15"/>
      <c r="AL142" s="1" t="n">
        <f aca="false">A142</f>
        <v>41244</v>
      </c>
      <c r="AN142" s="370"/>
    </row>
    <row r="143" customFormat="false" ht="12.75" hidden="false" customHeight="false" outlineLevel="0" collapsed="false">
      <c r="A143" s="1" t="n">
        <f aca="false">[5]Tregion!$J143</f>
        <v>41275</v>
      </c>
      <c r="B143" s="355" t="n">
        <f aca="false">[5]Tregion!$P143</f>
        <v>30.825</v>
      </c>
      <c r="C143" s="356" t="n">
        <f aca="false">[6]Tregion!$P143</f>
        <v>36.578</v>
      </c>
      <c r="D143" s="355" t="n">
        <f aca="false">[7]Tregion!$P143</f>
        <v>32.453</v>
      </c>
      <c r="E143" s="356" t="n">
        <f aca="false">[8]Tregion!$P143</f>
        <v>33.72</v>
      </c>
      <c r="F143" s="355" t="n">
        <f aca="false">[9]Tregion!$P143</f>
        <v>32.805</v>
      </c>
      <c r="G143" s="355" t="n">
        <f aca="false">[5]Tregion!$P143</f>
        <v>30.825</v>
      </c>
      <c r="H143" s="355"/>
      <c r="I143" s="356" t="n">
        <f aca="false">[11]Tregion!$P143</f>
        <v>23.775</v>
      </c>
      <c r="J143" s="355"/>
      <c r="K143" s="356"/>
      <c r="L143" s="355"/>
      <c r="M143" s="356"/>
      <c r="N143" s="355"/>
      <c r="O143" s="356"/>
      <c r="Q143" s="355"/>
      <c r="R143" s="356" t="n">
        <f aca="false">[12]Tregion!$P143</f>
        <v>28.2232647061438</v>
      </c>
      <c r="S143" s="357"/>
      <c r="T143" s="356"/>
      <c r="U143" s="358"/>
      <c r="V143" s="359"/>
      <c r="W143" s="358"/>
      <c r="X143" s="356"/>
      <c r="Y143" s="357"/>
      <c r="Z143" s="360"/>
      <c r="AB143" s="357"/>
      <c r="AC143" s="356"/>
      <c r="AD143" s="357"/>
      <c r="AE143" s="356"/>
      <c r="AF143" s="357"/>
      <c r="AG143" s="356"/>
      <c r="AH143" s="371"/>
      <c r="AI143" s="1"/>
      <c r="AJ143" s="15"/>
      <c r="AL143" s="1" t="n">
        <f aca="false">A143</f>
        <v>41275</v>
      </c>
      <c r="AN143" s="370"/>
    </row>
    <row r="144" customFormat="false" ht="12.75" hidden="false" customHeight="false" outlineLevel="0" collapsed="false">
      <c r="A144" s="1" t="n">
        <f aca="false">[5]Tregion!$J144</f>
        <v>41306</v>
      </c>
      <c r="B144" s="355" t="n">
        <f aca="false">[5]Tregion!$P144</f>
        <v>30.683</v>
      </c>
      <c r="C144" s="356" t="n">
        <f aca="false">[6]Tregion!$P144</f>
        <v>36.053</v>
      </c>
      <c r="D144" s="355" t="n">
        <f aca="false">[7]Tregion!$P144</f>
        <v>31.973</v>
      </c>
      <c r="E144" s="356" t="n">
        <f aca="false">[8]Tregion!$P144</f>
        <v>33.405</v>
      </c>
      <c r="F144" s="355" t="n">
        <f aca="false">[9]Tregion!$P144</f>
        <v>32.37</v>
      </c>
      <c r="G144" s="355" t="n">
        <f aca="false">[5]Tregion!$P144</f>
        <v>30.683</v>
      </c>
      <c r="H144" s="355"/>
      <c r="I144" s="356" t="n">
        <f aca="false">[11]Tregion!$P144</f>
        <v>25.4625</v>
      </c>
      <c r="J144" s="355"/>
      <c r="K144" s="356"/>
      <c r="L144" s="355"/>
      <c r="M144" s="356"/>
      <c r="N144" s="355"/>
      <c r="O144" s="356"/>
      <c r="Q144" s="355"/>
      <c r="R144" s="356" t="n">
        <f aca="false">[12]Tregion!$P144</f>
        <v>27.3873328808888</v>
      </c>
      <c r="S144" s="357"/>
      <c r="T144" s="356"/>
      <c r="U144" s="358"/>
      <c r="V144" s="359"/>
      <c r="W144" s="358"/>
      <c r="X144" s="356"/>
      <c r="Y144" s="357"/>
      <c r="Z144" s="360"/>
      <c r="AB144" s="357"/>
      <c r="AC144" s="356"/>
      <c r="AD144" s="357"/>
      <c r="AE144" s="356"/>
      <c r="AF144" s="357"/>
      <c r="AG144" s="356"/>
      <c r="AH144" s="371"/>
      <c r="AI144" s="1"/>
      <c r="AJ144" s="15"/>
      <c r="AL144" s="1" t="n">
        <f aca="false">A144</f>
        <v>41306</v>
      </c>
      <c r="AN144" s="370"/>
    </row>
    <row r="145" customFormat="false" ht="12.75" hidden="false" customHeight="false" outlineLevel="0" collapsed="false">
      <c r="A145" s="1" t="n">
        <f aca="false">[5]Tregion!$J145</f>
        <v>41334</v>
      </c>
      <c r="B145" s="355" t="n">
        <f aca="false">[5]Tregion!$P145</f>
        <v>30.683</v>
      </c>
      <c r="C145" s="356" t="n">
        <f aca="false">[6]Tregion!$P145</f>
        <v>34.56</v>
      </c>
      <c r="D145" s="355" t="n">
        <f aca="false">[7]Tregion!$P145</f>
        <v>30.525</v>
      </c>
      <c r="E145" s="356" t="n">
        <f aca="false">[8]Tregion!$P145</f>
        <v>32.775</v>
      </c>
      <c r="F145" s="355" t="n">
        <f aca="false">[9]Tregion!$P145</f>
        <v>31.943</v>
      </c>
      <c r="G145" s="355" t="n">
        <f aca="false">[5]Tregion!$P145</f>
        <v>30.683</v>
      </c>
      <c r="H145" s="355"/>
      <c r="I145" s="356" t="n">
        <f aca="false">[11]Tregion!$P145</f>
        <v>23.2125</v>
      </c>
      <c r="J145" s="355"/>
      <c r="K145" s="356"/>
      <c r="L145" s="355"/>
      <c r="M145" s="356"/>
      <c r="N145" s="355"/>
      <c r="O145" s="356"/>
      <c r="Q145" s="355"/>
      <c r="R145" s="356" t="n">
        <f aca="false">[12]Tregion!$P145</f>
        <v>26.3103355020356</v>
      </c>
      <c r="S145" s="357"/>
      <c r="T145" s="356"/>
      <c r="U145" s="358"/>
      <c r="V145" s="359"/>
      <c r="W145" s="358"/>
      <c r="X145" s="356"/>
      <c r="Y145" s="357"/>
      <c r="Z145" s="360"/>
      <c r="AB145" s="357"/>
      <c r="AC145" s="356"/>
      <c r="AD145" s="357"/>
      <c r="AE145" s="356"/>
      <c r="AF145" s="357"/>
      <c r="AG145" s="356"/>
      <c r="AH145" s="371"/>
      <c r="AI145" s="1"/>
      <c r="AJ145" s="15"/>
      <c r="AL145" s="1" t="n">
        <f aca="false">A145</f>
        <v>41334</v>
      </c>
      <c r="AN145" s="370"/>
    </row>
    <row r="146" customFormat="false" ht="12.75" hidden="false" customHeight="false" outlineLevel="0" collapsed="false">
      <c r="A146" s="1" t="n">
        <f aca="false">[5]Tregion!$J146</f>
        <v>41365</v>
      </c>
      <c r="B146" s="355" t="n">
        <f aca="false">[5]Tregion!$P146</f>
        <v>30.54</v>
      </c>
      <c r="C146" s="356" t="n">
        <f aca="false">[6]Tregion!$P146</f>
        <v>34.658</v>
      </c>
      <c r="D146" s="355" t="n">
        <f aca="false">[7]Tregion!$P146</f>
        <v>29.565</v>
      </c>
      <c r="E146" s="356" t="n">
        <f aca="false">[8]Tregion!$P146</f>
        <v>32.153</v>
      </c>
      <c r="F146" s="355" t="n">
        <f aca="false">[9]Tregion!$P146</f>
        <v>31.8</v>
      </c>
      <c r="G146" s="355" t="n">
        <f aca="false">[5]Tregion!$P146</f>
        <v>30.54</v>
      </c>
      <c r="H146" s="355"/>
      <c r="I146" s="356" t="n">
        <f aca="false">[11]Tregion!$P146</f>
        <v>28.6875</v>
      </c>
      <c r="J146" s="355"/>
      <c r="K146" s="356"/>
      <c r="L146" s="355"/>
      <c r="M146" s="356"/>
      <c r="N146" s="355"/>
      <c r="O146" s="356"/>
      <c r="Q146" s="355"/>
      <c r="R146" s="356" t="n">
        <f aca="false">[12]Tregion!$P146</f>
        <v>24.4290141796107</v>
      </c>
      <c r="S146" s="357"/>
      <c r="T146" s="356"/>
      <c r="U146" s="358"/>
      <c r="V146" s="359"/>
      <c r="W146" s="358"/>
      <c r="X146" s="356"/>
      <c r="Y146" s="357"/>
      <c r="Z146" s="360"/>
      <c r="AB146" s="357"/>
      <c r="AC146" s="356"/>
      <c r="AD146" s="357"/>
      <c r="AE146" s="356"/>
      <c r="AF146" s="357"/>
      <c r="AG146" s="356"/>
      <c r="AH146" s="371"/>
      <c r="AI146" s="1"/>
      <c r="AJ146" s="15"/>
      <c r="AL146" s="1" t="n">
        <f aca="false">A146</f>
        <v>41365</v>
      </c>
      <c r="AN146" s="370"/>
    </row>
    <row r="147" customFormat="false" ht="12.75" hidden="false" customHeight="false" outlineLevel="0" collapsed="false">
      <c r="A147" s="1" t="n">
        <f aca="false">[5]Tregion!$J147</f>
        <v>41395</v>
      </c>
      <c r="B147" s="355" t="n">
        <f aca="false">[5]Tregion!$P147</f>
        <v>30.54</v>
      </c>
      <c r="C147" s="356" t="n">
        <f aca="false">[6]Tregion!$P147</f>
        <v>33.42</v>
      </c>
      <c r="D147" s="355" t="n">
        <f aca="false">[7]Tregion!$P147</f>
        <v>28.44</v>
      </c>
      <c r="E147" s="356" t="n">
        <f aca="false">[8]Tregion!$P147</f>
        <v>32.153</v>
      </c>
      <c r="F147" s="355" t="n">
        <f aca="false">[9]Tregion!$P147</f>
        <v>31.943</v>
      </c>
      <c r="G147" s="355" t="n">
        <f aca="false">[5]Tregion!$P147</f>
        <v>30.54</v>
      </c>
      <c r="H147" s="355"/>
      <c r="I147" s="356" t="n">
        <f aca="false">[11]Tregion!$P147</f>
        <v>28.6875</v>
      </c>
      <c r="J147" s="355"/>
      <c r="K147" s="356"/>
      <c r="L147" s="355"/>
      <c r="M147" s="356"/>
      <c r="N147" s="355"/>
      <c r="O147" s="356"/>
      <c r="Q147" s="355"/>
      <c r="R147" s="356" t="n">
        <f aca="false">[12]Tregion!$P147</f>
        <v>24.4093955060755</v>
      </c>
      <c r="S147" s="357"/>
      <c r="T147" s="356"/>
      <c r="U147" s="358"/>
      <c r="V147" s="359"/>
      <c r="W147" s="358"/>
      <c r="X147" s="356"/>
      <c r="Y147" s="357"/>
      <c r="Z147" s="360"/>
      <c r="AB147" s="357"/>
      <c r="AC147" s="356"/>
      <c r="AD147" s="357"/>
      <c r="AE147" s="356"/>
      <c r="AF147" s="357"/>
      <c r="AG147" s="356"/>
      <c r="AH147" s="371"/>
      <c r="AI147" s="1"/>
      <c r="AJ147" s="15"/>
      <c r="AL147" s="1" t="n">
        <f aca="false">A147</f>
        <v>41395</v>
      </c>
      <c r="AN147" s="370"/>
    </row>
    <row r="148" customFormat="false" ht="12.75" hidden="false" customHeight="false" outlineLevel="0" collapsed="false">
      <c r="A148" s="1" t="n">
        <f aca="false">[5]Tregion!$J148</f>
        <v>41426</v>
      </c>
      <c r="B148" s="355" t="n">
        <f aca="false">[5]Tregion!$P148</f>
        <v>31.868</v>
      </c>
      <c r="C148" s="356" t="n">
        <f aca="false">[6]Tregion!$P148</f>
        <v>33.878</v>
      </c>
      <c r="D148" s="355" t="n">
        <f aca="false">[7]Tregion!$P148</f>
        <v>28.845</v>
      </c>
      <c r="E148" s="356" t="n">
        <f aca="false">[8]Tregion!$P148</f>
        <v>33.57</v>
      </c>
      <c r="F148" s="355" t="n">
        <f aca="false">[9]Tregion!$P148</f>
        <v>33.248</v>
      </c>
      <c r="G148" s="355" t="n">
        <f aca="false">[5]Tregion!$P148</f>
        <v>31.868</v>
      </c>
      <c r="H148" s="355"/>
      <c r="I148" s="356" t="n">
        <f aca="false">[11]Tregion!$P148</f>
        <v>33.1875</v>
      </c>
      <c r="J148" s="355"/>
      <c r="K148" s="356"/>
      <c r="L148" s="355"/>
      <c r="M148" s="356"/>
      <c r="N148" s="355"/>
      <c r="O148" s="356"/>
      <c r="Q148" s="355"/>
      <c r="R148" s="356" t="n">
        <f aca="false">[12]Tregion!$P148</f>
        <v>24.7116151677311</v>
      </c>
      <c r="S148" s="357"/>
      <c r="T148" s="356"/>
      <c r="U148" s="358"/>
      <c r="V148" s="359"/>
      <c r="W148" s="358"/>
      <c r="X148" s="356"/>
      <c r="Y148" s="357"/>
      <c r="Z148" s="360"/>
      <c r="AB148" s="357"/>
      <c r="AC148" s="356"/>
      <c r="AD148" s="357"/>
      <c r="AE148" s="356"/>
      <c r="AF148" s="357"/>
      <c r="AG148" s="356"/>
      <c r="AH148" s="371"/>
      <c r="AI148" s="1"/>
      <c r="AJ148" s="15"/>
      <c r="AL148" s="1" t="n">
        <f aca="false">A148</f>
        <v>41426</v>
      </c>
      <c r="AN148" s="370"/>
    </row>
    <row r="149" customFormat="false" ht="12.75" hidden="false" customHeight="false" outlineLevel="0" collapsed="false">
      <c r="A149" s="1" t="n">
        <f aca="false">[5]Tregion!$J149</f>
        <v>41456</v>
      </c>
      <c r="B149" s="355" t="n">
        <f aca="false">[5]Tregion!$P149</f>
        <v>36.128</v>
      </c>
      <c r="C149" s="356" t="n">
        <f aca="false">[6]Tregion!$P149</f>
        <v>40.8</v>
      </c>
      <c r="D149" s="355" t="n">
        <f aca="false">[7]Tregion!$P149</f>
        <v>34.725</v>
      </c>
      <c r="E149" s="356" t="n">
        <f aca="false">[8]Tregion!$P149</f>
        <v>36.728</v>
      </c>
      <c r="F149" s="355" t="n">
        <f aca="false">[9]Tregion!$P149</f>
        <v>37.305</v>
      </c>
      <c r="G149" s="355" t="n">
        <f aca="false">[5]Tregion!$P149</f>
        <v>36.128</v>
      </c>
      <c r="H149" s="355"/>
      <c r="I149" s="356" t="n">
        <f aca="false">[11]Tregion!$P149</f>
        <v>38.4375</v>
      </c>
      <c r="J149" s="355"/>
      <c r="K149" s="356"/>
      <c r="L149" s="355"/>
      <c r="M149" s="356"/>
      <c r="N149" s="355"/>
      <c r="O149" s="356"/>
      <c r="Q149" s="355"/>
      <c r="R149" s="356" t="n">
        <f aca="false">[12]Tregion!$P149</f>
        <v>25.0662688978033</v>
      </c>
      <c r="S149" s="357"/>
      <c r="T149" s="356"/>
      <c r="U149" s="358"/>
      <c r="V149" s="359"/>
      <c r="W149" s="358"/>
      <c r="X149" s="356"/>
      <c r="Y149" s="357"/>
      <c r="Z149" s="360"/>
      <c r="AB149" s="357"/>
      <c r="AC149" s="356"/>
      <c r="AD149" s="357"/>
      <c r="AE149" s="356"/>
      <c r="AF149" s="357"/>
      <c r="AG149" s="356"/>
      <c r="AH149" s="371"/>
      <c r="AI149" s="1"/>
      <c r="AJ149" s="15"/>
      <c r="AL149" s="1" t="n">
        <f aca="false">A149</f>
        <v>41456</v>
      </c>
      <c r="AN149" s="370"/>
    </row>
    <row r="150" customFormat="false" ht="12.75" hidden="false" customHeight="false" outlineLevel="0" collapsed="false">
      <c r="A150" s="1" t="n">
        <f aca="false">[5]Tregion!$J150</f>
        <v>41487</v>
      </c>
      <c r="B150" s="355" t="n">
        <f aca="false">[5]Tregion!$P150</f>
        <v>38.04</v>
      </c>
      <c r="C150" s="356" t="n">
        <f aca="false">[6]Tregion!$P150</f>
        <v>43.29</v>
      </c>
      <c r="D150" s="355" t="n">
        <f aca="false">[7]Tregion!$P150</f>
        <v>37.305</v>
      </c>
      <c r="E150" s="356" t="n">
        <f aca="false">[8]Tregion!$P150</f>
        <v>39.563</v>
      </c>
      <c r="F150" s="355" t="n">
        <f aca="false">[9]Tregion!$P150</f>
        <v>39.12</v>
      </c>
      <c r="G150" s="355" t="n">
        <f aca="false">[5]Tregion!$P150</f>
        <v>38.04</v>
      </c>
      <c r="H150" s="355"/>
      <c r="I150" s="356" t="n">
        <f aca="false">[11]Tregion!$P150</f>
        <v>45.1875</v>
      </c>
      <c r="J150" s="355"/>
      <c r="K150" s="356"/>
      <c r="L150" s="355"/>
      <c r="M150" s="356"/>
      <c r="N150" s="355"/>
      <c r="O150" s="356"/>
      <c r="Q150" s="355"/>
      <c r="R150" s="356" t="n">
        <f aca="false">[12]Tregion!$P150</f>
        <v>25.3700670950278</v>
      </c>
      <c r="S150" s="357"/>
      <c r="T150" s="356"/>
      <c r="U150" s="358"/>
      <c r="V150" s="359"/>
      <c r="W150" s="358"/>
      <c r="X150" s="356"/>
      <c r="Y150" s="357"/>
      <c r="Z150" s="360"/>
      <c r="AB150" s="357"/>
      <c r="AC150" s="356"/>
      <c r="AD150" s="357"/>
      <c r="AE150" s="356"/>
      <c r="AF150" s="357"/>
      <c r="AG150" s="356"/>
      <c r="AH150" s="371"/>
      <c r="AI150" s="1"/>
      <c r="AJ150" s="15"/>
      <c r="AL150" s="1" t="n">
        <f aca="false">A150</f>
        <v>41487</v>
      </c>
      <c r="AN150" s="370"/>
    </row>
    <row r="151" customFormat="false" ht="12.75" hidden="false" customHeight="false" outlineLevel="0" collapsed="false">
      <c r="A151" s="1" t="n">
        <f aca="false">[5]Tregion!$J151</f>
        <v>41518</v>
      </c>
      <c r="B151" s="355" t="n">
        <f aca="false">[5]Tregion!$P151</f>
        <v>34.365</v>
      </c>
      <c r="C151" s="356" t="n">
        <f aca="false">[6]Tregion!$P151</f>
        <v>39.93</v>
      </c>
      <c r="D151" s="355" t="n">
        <f aca="false">[7]Tregion!$P151</f>
        <v>34.253</v>
      </c>
      <c r="E151" s="356" t="n">
        <f aca="false">[8]Tregion!$P151</f>
        <v>37.988</v>
      </c>
      <c r="F151" s="355" t="n">
        <f aca="false">[9]Tregion!$P151</f>
        <v>35.355</v>
      </c>
      <c r="G151" s="355" t="n">
        <f aca="false">[5]Tregion!$P151</f>
        <v>34.365</v>
      </c>
      <c r="H151" s="355"/>
      <c r="I151" s="356" t="n">
        <f aca="false">[11]Tregion!$P151</f>
        <v>31.65</v>
      </c>
      <c r="J151" s="355"/>
      <c r="K151" s="356"/>
      <c r="L151" s="355"/>
      <c r="M151" s="356"/>
      <c r="N151" s="355"/>
      <c r="O151" s="356"/>
      <c r="Q151" s="355"/>
      <c r="R151" s="356" t="n">
        <f aca="false">[12]Tregion!$P151</f>
        <v>25.3454517857761</v>
      </c>
      <c r="S151" s="357"/>
      <c r="T151" s="356"/>
      <c r="U151" s="358"/>
      <c r="V151" s="359"/>
      <c r="W151" s="358"/>
      <c r="X151" s="356"/>
      <c r="Y151" s="357"/>
      <c r="Z151" s="360"/>
      <c r="AB151" s="357"/>
      <c r="AC151" s="356"/>
      <c r="AD151" s="357"/>
      <c r="AE151" s="356"/>
      <c r="AF151" s="357"/>
      <c r="AG151" s="356"/>
      <c r="AH151" s="371"/>
      <c r="AI151" s="1"/>
      <c r="AJ151" s="15"/>
      <c r="AL151" s="1" t="n">
        <f aca="false">A151</f>
        <v>41518</v>
      </c>
      <c r="AN151" s="370"/>
    </row>
    <row r="152" customFormat="false" ht="12.75" hidden="false" customHeight="false" outlineLevel="0" collapsed="false">
      <c r="A152" s="1" t="n">
        <f aca="false">[5]Tregion!$J152</f>
        <v>41548</v>
      </c>
      <c r="B152" s="355" t="n">
        <f aca="false">[5]Tregion!$P152</f>
        <v>31.283</v>
      </c>
      <c r="C152" s="356" t="n">
        <f aca="false">[6]Tregion!$P152</f>
        <v>36.3</v>
      </c>
      <c r="D152" s="355" t="n">
        <f aca="false">[7]Tregion!$P152</f>
        <v>32.16</v>
      </c>
      <c r="E152" s="356" t="n">
        <f aca="false">[8]Tregion!$P152</f>
        <v>33.66</v>
      </c>
      <c r="F152" s="355" t="n">
        <f aca="false">[9]Tregion!$P152</f>
        <v>32.385</v>
      </c>
      <c r="G152" s="355" t="n">
        <f aca="false">[5]Tregion!$P152</f>
        <v>31.283</v>
      </c>
      <c r="H152" s="355"/>
      <c r="I152" s="356" t="n">
        <f aca="false">[11]Tregion!$P152</f>
        <v>32.4375</v>
      </c>
      <c r="J152" s="355"/>
      <c r="K152" s="356"/>
      <c r="L152" s="355"/>
      <c r="M152" s="356"/>
      <c r="N152" s="355"/>
      <c r="O152" s="356"/>
      <c r="Q152" s="355"/>
      <c r="R152" s="356" t="n">
        <f aca="false">[12]Tregion!$P152</f>
        <v>25.3653700673707</v>
      </c>
      <c r="S152" s="357"/>
      <c r="T152" s="356"/>
      <c r="U152" s="358"/>
      <c r="V152" s="359"/>
      <c r="W152" s="358"/>
      <c r="X152" s="356"/>
      <c r="Y152" s="357"/>
      <c r="Z152" s="360"/>
      <c r="AB152" s="357"/>
      <c r="AC152" s="356"/>
      <c r="AD152" s="357"/>
      <c r="AE152" s="356"/>
      <c r="AF152" s="357"/>
      <c r="AG152" s="356"/>
      <c r="AH152" s="371"/>
      <c r="AI152" s="1"/>
      <c r="AJ152" s="15"/>
      <c r="AL152" s="1" t="n">
        <f aca="false">A152</f>
        <v>41548</v>
      </c>
      <c r="AN152" s="370"/>
    </row>
    <row r="153" customFormat="false" ht="12.75" hidden="false" customHeight="false" outlineLevel="0" collapsed="false">
      <c r="A153" s="1" t="n">
        <f aca="false">[5]Tregion!$J153</f>
        <v>41579</v>
      </c>
      <c r="B153" s="355" t="n">
        <f aca="false">[5]Tregion!$P153</f>
        <v>30.848</v>
      </c>
      <c r="C153" s="356" t="n">
        <f aca="false">[6]Tregion!$P153</f>
        <v>34.89</v>
      </c>
      <c r="D153" s="355" t="n">
        <f aca="false">[7]Tregion!$P153</f>
        <v>30.878</v>
      </c>
      <c r="E153" s="356" t="n">
        <f aca="false">[8]Tregion!$P153</f>
        <v>32.25</v>
      </c>
      <c r="F153" s="355" t="n">
        <f aca="false">[9]Tregion!$P153</f>
        <v>32.46</v>
      </c>
      <c r="G153" s="355" t="n">
        <f aca="false">[5]Tregion!$P153</f>
        <v>30.848</v>
      </c>
      <c r="H153" s="355"/>
      <c r="I153" s="356" t="n">
        <f aca="false">[11]Tregion!$P153</f>
        <v>29.4375</v>
      </c>
      <c r="J153" s="355"/>
      <c r="K153" s="356"/>
      <c r="L153" s="355"/>
      <c r="M153" s="356"/>
      <c r="N153" s="355"/>
      <c r="O153" s="356"/>
      <c r="Q153" s="355"/>
      <c r="R153" s="356" t="n">
        <f aca="false">[12]Tregion!$P153</f>
        <v>27.1099391498355</v>
      </c>
      <c r="S153" s="357"/>
      <c r="T153" s="356"/>
      <c r="U153" s="358"/>
      <c r="V153" s="359"/>
      <c r="W153" s="358"/>
      <c r="X153" s="356"/>
      <c r="Y153" s="357"/>
      <c r="Z153" s="360"/>
      <c r="AB153" s="357"/>
      <c r="AC153" s="356"/>
      <c r="AD153" s="357"/>
      <c r="AE153" s="356"/>
      <c r="AF153" s="357"/>
      <c r="AG153" s="356"/>
      <c r="AH153" s="371"/>
      <c r="AI153" s="1"/>
      <c r="AJ153" s="15"/>
      <c r="AL153" s="1" t="n">
        <f aca="false">A153</f>
        <v>41579</v>
      </c>
      <c r="AN153" s="370"/>
    </row>
    <row r="154" customFormat="false" ht="12.75" hidden="false" customHeight="false" outlineLevel="0" collapsed="false">
      <c r="A154" s="1" t="n">
        <f aca="false">[5]Tregion!$J154</f>
        <v>41609</v>
      </c>
      <c r="B154" s="355" t="n">
        <f aca="false">[5]Tregion!$P154</f>
        <v>30.848</v>
      </c>
      <c r="C154" s="356" t="n">
        <f aca="false">[6]Tregion!$P154</f>
        <v>35.79</v>
      </c>
      <c r="D154" s="355" t="n">
        <f aca="false">[7]Tregion!$P154</f>
        <v>31.688</v>
      </c>
      <c r="E154" s="356" t="n">
        <f aca="false">[8]Tregion!$P154</f>
        <v>33.818</v>
      </c>
      <c r="F154" s="355" t="n">
        <f aca="false">[9]Tregion!$P154</f>
        <v>32.678</v>
      </c>
      <c r="G154" s="355" t="n">
        <f aca="false">[5]Tregion!$P154</f>
        <v>30.848</v>
      </c>
      <c r="H154" s="355"/>
      <c r="I154" s="356" t="n">
        <f aca="false">[11]Tregion!$P154</f>
        <v>30.9</v>
      </c>
      <c r="J154" s="355"/>
      <c r="K154" s="356"/>
      <c r="L154" s="355"/>
      <c r="M154" s="356"/>
      <c r="N154" s="355"/>
      <c r="O154" s="356"/>
      <c r="Q154" s="355"/>
      <c r="R154" s="356" t="n">
        <f aca="false">[12]Tregion!$P154</f>
        <v>28.2719450617012</v>
      </c>
      <c r="S154" s="357"/>
      <c r="T154" s="356"/>
      <c r="U154" s="358"/>
      <c r="V154" s="359"/>
      <c r="W154" s="358"/>
      <c r="X154" s="356"/>
      <c r="Y154" s="357"/>
      <c r="Z154" s="360"/>
      <c r="AB154" s="357"/>
      <c r="AC154" s="356"/>
      <c r="AD154" s="357"/>
      <c r="AE154" s="356"/>
      <c r="AF154" s="357"/>
      <c r="AG154" s="356"/>
      <c r="AH154" s="371"/>
      <c r="AI154" s="1"/>
      <c r="AJ154" s="15"/>
      <c r="AL154" s="1" t="n">
        <f aca="false">A154</f>
        <v>41609</v>
      </c>
      <c r="AN154" s="370"/>
    </row>
    <row r="155" customFormat="false" ht="12.75" hidden="false" customHeight="false" outlineLevel="0" collapsed="false">
      <c r="A155" s="1" t="n">
        <f aca="false">[5]Tregion!$J155</f>
        <v>41640</v>
      </c>
      <c r="B155" s="355" t="n">
        <f aca="false">[5]Tregion!$P155</f>
        <v>31.043</v>
      </c>
      <c r="C155" s="356" t="n">
        <f aca="false">[6]Tregion!$P155</f>
        <v>37.403</v>
      </c>
      <c r="D155" s="355" t="n">
        <f aca="false">[7]Tregion!$P155</f>
        <v>32.835</v>
      </c>
      <c r="E155" s="356" t="n">
        <f aca="false">[8]Tregion!$P155</f>
        <v>33.975</v>
      </c>
      <c r="F155" s="355" t="n">
        <f aca="false">[9]Tregion!$P155</f>
        <v>32.985</v>
      </c>
      <c r="G155" s="355" t="n">
        <f aca="false">[5]Tregion!$P155</f>
        <v>31.043</v>
      </c>
      <c r="H155" s="355"/>
      <c r="I155" s="356" t="n">
        <f aca="false">[11]Tregion!$P155</f>
        <v>24.3375</v>
      </c>
      <c r="J155" s="355"/>
      <c r="K155" s="356"/>
      <c r="L155" s="355"/>
      <c r="M155" s="356"/>
      <c r="N155" s="355"/>
      <c r="O155" s="356"/>
      <c r="Q155" s="355"/>
      <c r="R155" s="356" t="n">
        <f aca="false">[12]Tregion!$P155</f>
        <v>28.2232647061438</v>
      </c>
      <c r="S155" s="357"/>
      <c r="T155" s="356"/>
      <c r="U155" s="358"/>
      <c r="V155" s="359"/>
      <c r="W155" s="358"/>
      <c r="X155" s="356"/>
      <c r="Y155" s="357"/>
      <c r="Z155" s="360"/>
      <c r="AB155" s="357"/>
      <c r="AC155" s="356"/>
      <c r="AD155" s="357"/>
      <c r="AE155" s="356"/>
      <c r="AF155" s="357"/>
      <c r="AG155" s="356"/>
      <c r="AH155" s="371"/>
      <c r="AI155" s="1"/>
      <c r="AJ155" s="15"/>
      <c r="AL155" s="1" t="n">
        <f aca="false">A155</f>
        <v>41640</v>
      </c>
      <c r="AN155" s="370"/>
    </row>
    <row r="156" customFormat="false" ht="12.75" hidden="false" customHeight="false" outlineLevel="0" collapsed="false">
      <c r="A156" s="1" t="n">
        <f aca="false">[5]Tregion!$J156</f>
        <v>41671</v>
      </c>
      <c r="B156" s="355" t="n">
        <f aca="false">[5]Tregion!$P156</f>
        <v>30.9</v>
      </c>
      <c r="C156" s="356" t="n">
        <f aca="false">[6]Tregion!$P156</f>
        <v>36.87</v>
      </c>
      <c r="D156" s="355" t="n">
        <f aca="false">[7]Tregion!$P156</f>
        <v>32.347</v>
      </c>
      <c r="E156" s="356" t="n">
        <f aca="false">[8]Tregion!$P156</f>
        <v>33.66</v>
      </c>
      <c r="F156" s="355" t="n">
        <f aca="false">[9]Tregion!$P156</f>
        <v>32.55</v>
      </c>
      <c r="G156" s="355" t="n">
        <f aca="false">[5]Tregion!$P156</f>
        <v>30.9</v>
      </c>
      <c r="H156" s="355"/>
      <c r="I156" s="356" t="n">
        <f aca="false">[11]Tregion!$P156</f>
        <v>26.025</v>
      </c>
      <c r="J156" s="355"/>
      <c r="K156" s="356"/>
      <c r="L156" s="355"/>
      <c r="M156" s="356"/>
      <c r="N156" s="355"/>
      <c r="O156" s="356"/>
      <c r="Q156" s="355"/>
      <c r="R156" s="356" t="n">
        <f aca="false">[12]Tregion!$P156</f>
        <v>27.3873328808888</v>
      </c>
      <c r="S156" s="357"/>
      <c r="T156" s="356"/>
      <c r="U156" s="358"/>
      <c r="V156" s="359"/>
      <c r="W156" s="358"/>
      <c r="X156" s="356"/>
      <c r="Y156" s="357"/>
      <c r="Z156" s="360"/>
      <c r="AB156" s="357"/>
      <c r="AC156" s="356"/>
      <c r="AD156" s="357"/>
      <c r="AE156" s="356"/>
      <c r="AF156" s="357"/>
      <c r="AG156" s="356"/>
      <c r="AH156" s="371"/>
      <c r="AI156" s="1"/>
      <c r="AJ156" s="15"/>
      <c r="AL156" s="1" t="n">
        <f aca="false">A156</f>
        <v>41671</v>
      </c>
      <c r="AN156" s="370"/>
    </row>
    <row r="157" customFormat="false" ht="12.75" hidden="false" customHeight="false" outlineLevel="0" collapsed="false">
      <c r="A157" s="1" t="n">
        <f aca="false">[5]Tregion!$J157</f>
        <v>41699</v>
      </c>
      <c r="B157" s="355" t="n">
        <f aca="false">[5]Tregion!$P157</f>
        <v>30.9</v>
      </c>
      <c r="C157" s="356" t="n">
        <f aca="false">[6]Tregion!$P157</f>
        <v>35.333</v>
      </c>
      <c r="D157" s="355" t="n">
        <f aca="false">[7]Tregion!$P157</f>
        <v>30.885</v>
      </c>
      <c r="E157" s="356" t="n">
        <f aca="false">[8]Tregion!$P157</f>
        <v>33.03</v>
      </c>
      <c r="F157" s="355" t="n">
        <f aca="false">[9]Tregion!$P157</f>
        <v>32.115</v>
      </c>
      <c r="G157" s="355" t="n">
        <f aca="false">[5]Tregion!$P157</f>
        <v>30.9</v>
      </c>
      <c r="H157" s="355"/>
      <c r="I157" s="356" t="n">
        <f aca="false">[11]Tregion!$P157</f>
        <v>23.775</v>
      </c>
      <c r="J157" s="355"/>
      <c r="K157" s="356"/>
      <c r="L157" s="355"/>
      <c r="M157" s="356"/>
      <c r="N157" s="355"/>
      <c r="O157" s="356"/>
      <c r="Q157" s="355"/>
      <c r="R157" s="356" t="n">
        <f aca="false">[12]Tregion!$P157</f>
        <v>26.3103355020356</v>
      </c>
      <c r="S157" s="357"/>
      <c r="T157" s="356"/>
      <c r="U157" s="358"/>
      <c r="V157" s="359"/>
      <c r="W157" s="358"/>
      <c r="X157" s="356"/>
      <c r="Y157" s="357"/>
      <c r="Z157" s="360"/>
      <c r="AB157" s="357"/>
      <c r="AC157" s="356"/>
      <c r="AD157" s="357"/>
      <c r="AE157" s="356"/>
      <c r="AF157" s="357"/>
      <c r="AG157" s="356"/>
      <c r="AH157" s="371"/>
      <c r="AI157" s="1"/>
      <c r="AJ157" s="15"/>
      <c r="AL157" s="1" t="n">
        <f aca="false">A157</f>
        <v>41699</v>
      </c>
      <c r="AN157" s="370"/>
    </row>
    <row r="158" customFormat="false" ht="12.75" hidden="false" customHeight="false" outlineLevel="0" collapsed="false">
      <c r="A158" s="1" t="n">
        <f aca="false">[5]Tregion!$J158</f>
        <v>41730</v>
      </c>
      <c r="B158" s="355" t="n">
        <f aca="false">[5]Tregion!$P158</f>
        <v>30.75</v>
      </c>
      <c r="C158" s="356" t="n">
        <f aca="false">[6]Tregion!$P158</f>
        <v>35.438</v>
      </c>
      <c r="D158" s="355" t="n">
        <f aca="false">[7]Tregion!$P158</f>
        <v>29.91</v>
      </c>
      <c r="E158" s="356" t="n">
        <f aca="false">[8]Tregion!$P158</f>
        <v>32.393</v>
      </c>
      <c r="F158" s="355" t="n">
        <f aca="false">[9]Tregion!$P158</f>
        <v>31.973</v>
      </c>
      <c r="G158" s="355" t="n">
        <f aca="false">[5]Tregion!$P158</f>
        <v>30.75</v>
      </c>
      <c r="H158" s="355"/>
      <c r="I158" s="356" t="n">
        <f aca="false">[11]Tregion!$P158</f>
        <v>29.25</v>
      </c>
      <c r="J158" s="355"/>
      <c r="K158" s="356"/>
      <c r="L158" s="355"/>
      <c r="M158" s="356"/>
      <c r="N158" s="355"/>
      <c r="O158" s="356"/>
      <c r="Q158" s="355"/>
      <c r="R158" s="356" t="n">
        <f aca="false">[12]Tregion!$P158</f>
        <v>24.4290141796107</v>
      </c>
      <c r="S158" s="357"/>
      <c r="T158" s="356"/>
      <c r="U158" s="358"/>
      <c r="V158" s="359"/>
      <c r="W158" s="358"/>
      <c r="X158" s="356"/>
      <c r="Y158" s="357"/>
      <c r="Z158" s="360"/>
      <c r="AB158" s="357"/>
      <c r="AC158" s="356"/>
      <c r="AD158" s="357"/>
      <c r="AE158" s="356"/>
      <c r="AF158" s="357"/>
      <c r="AG158" s="356"/>
      <c r="AH158" s="371"/>
      <c r="AI158" s="1"/>
      <c r="AJ158" s="15"/>
      <c r="AL158" s="1" t="n">
        <f aca="false">A158</f>
        <v>41730</v>
      </c>
      <c r="AN158" s="370"/>
    </row>
    <row r="159" customFormat="false" ht="12.75" hidden="false" customHeight="false" outlineLevel="0" collapsed="false">
      <c r="A159" s="1" t="n">
        <f aca="false">[5]Tregion!$J159</f>
        <v>41760</v>
      </c>
      <c r="B159" s="355" t="n">
        <f aca="false">[5]Tregion!$P159</f>
        <v>30.758</v>
      </c>
      <c r="C159" s="356" t="n">
        <f aca="false">[6]Tregion!$P159</f>
        <v>34.178</v>
      </c>
      <c r="D159" s="355" t="n">
        <f aca="false">[7]Tregion!$P159</f>
        <v>28.778</v>
      </c>
      <c r="E159" s="356" t="n">
        <f aca="false">[8]Tregion!$P159</f>
        <v>32.4</v>
      </c>
      <c r="F159" s="355" t="n">
        <f aca="false">[9]Tregion!$P159</f>
        <v>32.123</v>
      </c>
      <c r="G159" s="355" t="n">
        <f aca="false">[5]Tregion!$P159</f>
        <v>30.758</v>
      </c>
      <c r="H159" s="355"/>
      <c r="I159" s="356" t="n">
        <f aca="false">[11]Tregion!$P159</f>
        <v>29.25</v>
      </c>
      <c r="J159" s="355"/>
      <c r="K159" s="356"/>
      <c r="L159" s="355"/>
      <c r="M159" s="356"/>
      <c r="N159" s="355"/>
      <c r="O159" s="356"/>
      <c r="Q159" s="355"/>
      <c r="R159" s="356" t="n">
        <f aca="false">[12]Tregion!$P159</f>
        <v>24.4093955060755</v>
      </c>
      <c r="S159" s="357"/>
      <c r="T159" s="356"/>
      <c r="U159" s="358"/>
      <c r="V159" s="359"/>
      <c r="W159" s="358"/>
      <c r="X159" s="356"/>
      <c r="Y159" s="357"/>
      <c r="Z159" s="360"/>
      <c r="AB159" s="357"/>
      <c r="AC159" s="356"/>
      <c r="AD159" s="357"/>
      <c r="AE159" s="356"/>
      <c r="AF159" s="357"/>
      <c r="AG159" s="356"/>
      <c r="AH159" s="371"/>
      <c r="AI159" s="1"/>
      <c r="AJ159" s="15"/>
      <c r="AL159" s="1" t="n">
        <f aca="false">A159</f>
        <v>41760</v>
      </c>
      <c r="AN159" s="370"/>
    </row>
    <row r="160" customFormat="false" ht="12.75" hidden="false" customHeight="false" outlineLevel="0" collapsed="false">
      <c r="A160" s="1" t="n">
        <f aca="false">[5]Tregion!$J160</f>
        <v>41791</v>
      </c>
      <c r="B160" s="355" t="n">
        <f aca="false">[5]Tregion!$P160</f>
        <v>32.085</v>
      </c>
      <c r="C160" s="356" t="n">
        <f aca="false">[6]Tregion!$P160</f>
        <v>34.635</v>
      </c>
      <c r="D160" s="355" t="n">
        <f aca="false">[7]Tregion!$P160</f>
        <v>29.183</v>
      </c>
      <c r="E160" s="356" t="n">
        <f aca="false">[8]Tregion!$P160</f>
        <v>33.825</v>
      </c>
      <c r="F160" s="355" t="n">
        <f aca="false">[9]Tregion!$P160</f>
        <v>33.435</v>
      </c>
      <c r="G160" s="355" t="n">
        <f aca="false">[5]Tregion!$P160</f>
        <v>32.085</v>
      </c>
      <c r="H160" s="355"/>
      <c r="I160" s="356" t="n">
        <f aca="false">[11]Tregion!$P160</f>
        <v>33.75</v>
      </c>
      <c r="J160" s="355"/>
      <c r="K160" s="356"/>
      <c r="L160" s="355"/>
      <c r="M160" s="356"/>
      <c r="N160" s="355"/>
      <c r="O160" s="356"/>
      <c r="Q160" s="355"/>
      <c r="R160" s="356" t="n">
        <f aca="false">[12]Tregion!$P160</f>
        <v>24.7116151677311</v>
      </c>
      <c r="S160" s="357"/>
      <c r="T160" s="356"/>
      <c r="U160" s="358"/>
      <c r="V160" s="359"/>
      <c r="W160" s="358"/>
      <c r="X160" s="356"/>
      <c r="Y160" s="357"/>
      <c r="Z160" s="360"/>
      <c r="AB160" s="357"/>
      <c r="AC160" s="356"/>
      <c r="AD160" s="357"/>
      <c r="AE160" s="356"/>
      <c r="AF160" s="357"/>
      <c r="AG160" s="356"/>
      <c r="AH160" s="371"/>
      <c r="AI160" s="1"/>
      <c r="AJ160" s="15"/>
      <c r="AL160" s="1" t="n">
        <f aca="false">A160</f>
        <v>41791</v>
      </c>
      <c r="AN160" s="370"/>
    </row>
    <row r="161" customFormat="false" ht="12" hidden="false" customHeight="true" outlineLevel="0" collapsed="false">
      <c r="A161" s="1" t="n">
        <f aca="false">[5]Tregion!$J161</f>
        <v>41821</v>
      </c>
      <c r="B161" s="355" t="n">
        <f aca="false">[5]Tregion!$P161</f>
        <v>36.375</v>
      </c>
      <c r="C161" s="356" t="n">
        <f aca="false">[6]Tregion!$P161</f>
        <v>41.715</v>
      </c>
      <c r="D161" s="355" t="n">
        <f aca="false">[7]Tregion!$P161</f>
        <v>35.13</v>
      </c>
      <c r="E161" s="356" t="n">
        <f aca="false">[8]Tregion!$P161</f>
        <v>37.005</v>
      </c>
      <c r="F161" s="355" t="n">
        <f aca="false">[9]Tregion!$P161</f>
        <v>37.515</v>
      </c>
      <c r="G161" s="355" t="n">
        <f aca="false">[5]Tregion!$P161</f>
        <v>36.375</v>
      </c>
      <c r="H161" s="355"/>
      <c r="I161" s="356" t="n">
        <f aca="false">[11]Tregion!$P161</f>
        <v>39</v>
      </c>
      <c r="J161" s="355"/>
      <c r="K161" s="356"/>
      <c r="L161" s="355"/>
      <c r="M161" s="356"/>
      <c r="N161" s="355"/>
      <c r="O161" s="356"/>
      <c r="Q161" s="355"/>
      <c r="R161" s="356" t="n">
        <f aca="false">[12]Tregion!$P161</f>
        <v>25.0662688978033</v>
      </c>
      <c r="S161" s="357"/>
      <c r="T161" s="356"/>
      <c r="U161" s="358"/>
      <c r="V161" s="359"/>
      <c r="W161" s="358"/>
      <c r="X161" s="356"/>
      <c r="Y161" s="357"/>
      <c r="Z161" s="360"/>
      <c r="AB161" s="357"/>
      <c r="AC161" s="356"/>
      <c r="AD161" s="357"/>
      <c r="AE161" s="356"/>
      <c r="AF161" s="357"/>
      <c r="AG161" s="356"/>
      <c r="AH161" s="371"/>
      <c r="AI161" s="1"/>
      <c r="AJ161" s="15"/>
      <c r="AL161" s="1" t="n">
        <f aca="false">A161</f>
        <v>41821</v>
      </c>
      <c r="AN161" s="370"/>
    </row>
    <row r="162" customFormat="false" ht="12.75" hidden="false" customHeight="false" outlineLevel="0" collapsed="false">
      <c r="A162" s="1"/>
      <c r="AH162" s="371"/>
      <c r="AN162" s="370"/>
    </row>
    <row r="163" customFormat="false" ht="12.75" hidden="false" customHeight="false" outlineLevel="0" collapsed="false">
      <c r="A163" s="1"/>
      <c r="AH163" s="371"/>
      <c r="AN163" s="370"/>
    </row>
    <row r="164" customFormat="false" ht="12.75" hidden="false" customHeight="false" outlineLevel="0" collapsed="false">
      <c r="A164" s="1"/>
      <c r="AH164" s="371"/>
      <c r="AN164" s="370"/>
    </row>
    <row r="165" customFormat="false" ht="12.75" hidden="false" customHeight="false" outlineLevel="0" collapsed="false">
      <c r="A165" s="1"/>
      <c r="AH165" s="371"/>
      <c r="AN165" s="370"/>
    </row>
    <row r="166" customFormat="false" ht="12.75" hidden="false" customHeight="false" outlineLevel="0" collapsed="false">
      <c r="A166" s="1"/>
      <c r="AH166" s="371"/>
      <c r="AN166" s="370"/>
    </row>
    <row r="167" customFormat="false" ht="12.75" hidden="false" customHeight="false" outlineLevel="0" collapsed="false">
      <c r="A167" s="1"/>
      <c r="AH167" s="371"/>
      <c r="AN167" s="370"/>
    </row>
    <row r="168" customFormat="false" ht="12.75" hidden="false" customHeight="false" outlineLevel="0" collapsed="false">
      <c r="A168" s="1"/>
      <c r="AH168" s="371"/>
      <c r="AN168" s="370"/>
    </row>
    <row r="169" customFormat="false" ht="12.75" hidden="false" customHeight="false" outlineLevel="0" collapsed="false">
      <c r="A169" s="1"/>
      <c r="AH169" s="371"/>
      <c r="AN169" s="370"/>
    </row>
    <row r="170" customFormat="false" ht="12.75" hidden="false" customHeight="false" outlineLevel="0" collapsed="false">
      <c r="A170" s="1"/>
      <c r="AH170" s="371"/>
      <c r="AN170" s="370"/>
    </row>
    <row r="171" customFormat="false" ht="12.75" hidden="false" customHeight="false" outlineLevel="0" collapsed="false">
      <c r="A171" s="1"/>
      <c r="AH171" s="371"/>
      <c r="AN171" s="370"/>
    </row>
    <row r="172" customFormat="false" ht="12.75" hidden="false" customHeight="false" outlineLevel="0" collapsed="false">
      <c r="A172" s="1"/>
      <c r="AH172" s="371"/>
      <c r="AN172" s="370"/>
    </row>
    <row r="173" customFormat="false" ht="12.75" hidden="false" customHeight="false" outlineLevel="0" collapsed="false">
      <c r="A173" s="1"/>
      <c r="AH173" s="371"/>
      <c r="AN173" s="370"/>
    </row>
    <row r="174" customFormat="false" ht="12.75" hidden="false" customHeight="false" outlineLevel="0" collapsed="false">
      <c r="A174" s="1"/>
      <c r="AH174" s="371"/>
      <c r="AN174" s="370"/>
    </row>
    <row r="175" customFormat="false" ht="12.75" hidden="false" customHeight="false" outlineLevel="0" collapsed="false">
      <c r="A175" s="1"/>
      <c r="AH175" s="371"/>
      <c r="AN175" s="370"/>
    </row>
    <row r="176" customFormat="false" ht="12.75" hidden="false" customHeight="false" outlineLevel="0" collapsed="false">
      <c r="A176" s="1"/>
      <c r="AH176" s="371"/>
      <c r="AN176" s="370"/>
    </row>
    <row r="177" customFormat="false" ht="12.75" hidden="false" customHeight="false" outlineLevel="0" collapsed="false">
      <c r="A177" s="1"/>
      <c r="AH177" s="371"/>
      <c r="AN177" s="370"/>
    </row>
    <row r="178" customFormat="false" ht="12.75" hidden="false" customHeight="false" outlineLevel="0" collapsed="false">
      <c r="A178" s="1"/>
      <c r="AH178" s="371"/>
      <c r="AN178" s="370"/>
    </row>
    <row r="179" customFormat="false" ht="12.75" hidden="false" customHeight="false" outlineLevel="0" collapsed="false">
      <c r="A179" s="1"/>
      <c r="AH179" s="371"/>
      <c r="AN179" s="370"/>
    </row>
    <row r="180" customFormat="false" ht="12.75" hidden="false" customHeight="false" outlineLevel="0" collapsed="false">
      <c r="A180" s="1"/>
      <c r="AH180" s="371"/>
      <c r="AN180" s="370"/>
    </row>
    <row r="181" customFormat="false" ht="12.75" hidden="false" customHeight="false" outlineLevel="0" collapsed="false">
      <c r="A181" s="1"/>
      <c r="AH181" s="371"/>
      <c r="AN181" s="370"/>
    </row>
    <row r="182" customFormat="false" ht="12.75" hidden="false" customHeight="false" outlineLevel="0" collapsed="false">
      <c r="A182" s="1"/>
      <c r="AH182" s="371"/>
      <c r="AN182" s="370"/>
    </row>
    <row r="183" customFormat="false" ht="12.75" hidden="false" customHeight="false" outlineLevel="0" collapsed="false">
      <c r="A183" s="1"/>
      <c r="AH183" s="371"/>
      <c r="AN183" s="370"/>
    </row>
    <row r="184" customFormat="false" ht="12.75" hidden="false" customHeight="false" outlineLevel="0" collapsed="false">
      <c r="A184" s="1"/>
      <c r="AH184" s="371"/>
      <c r="AN184" s="370"/>
    </row>
    <row r="185" customFormat="false" ht="12.75" hidden="false" customHeight="false" outlineLevel="0" collapsed="false">
      <c r="A185" s="1"/>
      <c r="AH185" s="371"/>
      <c r="AN185" s="370"/>
    </row>
    <row r="186" customFormat="false" ht="12.75" hidden="false" customHeight="false" outlineLevel="0" collapsed="false">
      <c r="A186" s="1"/>
      <c r="AH186" s="371"/>
      <c r="AN186" s="370"/>
    </row>
    <row r="187" customFormat="false" ht="12.75" hidden="false" customHeight="false" outlineLevel="0" collapsed="false">
      <c r="A187" s="1"/>
      <c r="AH187" s="371"/>
      <c r="AN187" s="370"/>
    </row>
    <row r="188" customFormat="false" ht="12.75" hidden="false" customHeight="false" outlineLevel="0" collapsed="false">
      <c r="A188" s="1"/>
      <c r="AH188" s="371"/>
      <c r="AN188" s="370"/>
    </row>
    <row r="189" customFormat="false" ht="12.75" hidden="false" customHeight="false" outlineLevel="0" collapsed="false">
      <c r="A189" s="1"/>
      <c r="AH189" s="371"/>
      <c r="AN189" s="370"/>
    </row>
    <row r="190" customFormat="false" ht="12.75" hidden="false" customHeight="false" outlineLevel="0" collapsed="false">
      <c r="A190" s="1"/>
      <c r="AH190" s="371"/>
      <c r="AN190" s="370"/>
    </row>
    <row r="191" customFormat="false" ht="12.75" hidden="false" customHeight="false" outlineLevel="0" collapsed="false">
      <c r="A191" s="1"/>
      <c r="AH191" s="371"/>
      <c r="AN191" s="370"/>
    </row>
    <row r="192" customFormat="false" ht="12.75" hidden="false" customHeight="false" outlineLevel="0" collapsed="false">
      <c r="A192" s="1"/>
      <c r="AH192" s="371"/>
      <c r="AN192" s="370"/>
    </row>
    <row r="193" customFormat="false" ht="12.75" hidden="false" customHeight="false" outlineLevel="0" collapsed="false">
      <c r="A193" s="1"/>
      <c r="AH193" s="371"/>
      <c r="AN193" s="370"/>
    </row>
    <row r="194" customFormat="false" ht="12.75" hidden="false" customHeight="false" outlineLevel="0" collapsed="false">
      <c r="A194" s="1"/>
      <c r="AH194" s="371"/>
      <c r="AN194" s="370"/>
    </row>
    <row r="195" customFormat="false" ht="12.75" hidden="false" customHeight="false" outlineLevel="0" collapsed="false">
      <c r="A195" s="1"/>
      <c r="AH195" s="371"/>
      <c r="AN195" s="370"/>
    </row>
    <row r="196" customFormat="false" ht="12.75" hidden="false" customHeight="false" outlineLevel="0" collapsed="false">
      <c r="A196" s="1"/>
      <c r="AH196" s="371"/>
      <c r="AN196" s="370"/>
    </row>
    <row r="197" customFormat="false" ht="12.75" hidden="false" customHeight="false" outlineLevel="0" collapsed="false">
      <c r="A197" s="1"/>
      <c r="AH197" s="371"/>
      <c r="AN197" s="370"/>
    </row>
    <row r="198" customFormat="false" ht="12.75" hidden="false" customHeight="false" outlineLevel="0" collapsed="false">
      <c r="A198" s="1"/>
      <c r="AH198" s="371"/>
      <c r="AN198" s="370"/>
    </row>
    <row r="199" customFormat="false" ht="12.75" hidden="false" customHeight="false" outlineLevel="0" collapsed="false">
      <c r="A199" s="1"/>
      <c r="AH199" s="371"/>
      <c r="AN199" s="370"/>
    </row>
    <row r="200" customFormat="false" ht="12.75" hidden="false" customHeight="false" outlineLevel="0" collapsed="false">
      <c r="A200" s="1"/>
      <c r="AH200" s="371"/>
      <c r="AN200" s="370"/>
    </row>
    <row r="201" customFormat="false" ht="12.75" hidden="false" customHeight="false" outlineLevel="0" collapsed="false">
      <c r="A201" s="1"/>
      <c r="AH201" s="371"/>
      <c r="AN201" s="370"/>
    </row>
    <row r="202" customFormat="false" ht="12.75" hidden="false" customHeight="false" outlineLevel="0" collapsed="false">
      <c r="A202" s="1"/>
      <c r="AH202" s="371"/>
      <c r="AN202" s="370"/>
    </row>
    <row r="203" customFormat="false" ht="12.75" hidden="false" customHeight="false" outlineLevel="0" collapsed="false">
      <c r="A203" s="1"/>
      <c r="AH203" s="371"/>
      <c r="AN203" s="370"/>
    </row>
    <row r="204" customFormat="false" ht="12.75" hidden="false" customHeight="false" outlineLevel="0" collapsed="false">
      <c r="A204" s="1"/>
      <c r="AH204" s="371"/>
      <c r="AN204" s="370"/>
    </row>
    <row r="205" customFormat="false" ht="12.75" hidden="false" customHeight="false" outlineLevel="0" collapsed="false">
      <c r="A205" s="1"/>
      <c r="AH205" s="371"/>
      <c r="AN205" s="370"/>
    </row>
    <row r="206" customFormat="false" ht="12.75" hidden="false" customHeight="false" outlineLevel="0" collapsed="false">
      <c r="A206" s="1"/>
      <c r="AH206" s="371"/>
      <c r="AN206" s="370"/>
    </row>
    <row r="207" customFormat="false" ht="12.75" hidden="false" customHeight="false" outlineLevel="0" collapsed="false">
      <c r="A207" s="1"/>
      <c r="AH207" s="371"/>
      <c r="AN207" s="370"/>
    </row>
    <row r="208" customFormat="false" ht="12.75" hidden="false" customHeight="false" outlineLevel="0" collapsed="false">
      <c r="A208" s="1"/>
      <c r="AH208" s="371"/>
      <c r="AN208" s="370"/>
    </row>
    <row r="209" customFormat="false" ht="12.75" hidden="false" customHeight="false" outlineLevel="0" collapsed="false">
      <c r="A209" s="1"/>
      <c r="AH209" s="371"/>
      <c r="AN209" s="370"/>
    </row>
    <row r="210" customFormat="false" ht="12.75" hidden="false" customHeight="false" outlineLevel="0" collapsed="false">
      <c r="A210" s="1"/>
      <c r="AH210" s="371"/>
      <c r="AN210" s="370"/>
    </row>
    <row r="211" customFormat="false" ht="12.75" hidden="false" customHeight="false" outlineLevel="0" collapsed="false">
      <c r="A211" s="1"/>
      <c r="AH211" s="371"/>
      <c r="AN211" s="370"/>
    </row>
    <row r="212" customFormat="false" ht="12.75" hidden="false" customHeight="false" outlineLevel="0" collapsed="false">
      <c r="A212" s="1"/>
      <c r="AH212" s="371"/>
      <c r="AN212" s="370"/>
    </row>
    <row r="213" customFormat="false" ht="12.75" hidden="false" customHeight="false" outlineLevel="0" collapsed="false">
      <c r="A213" s="1"/>
      <c r="AH213" s="371"/>
      <c r="AN213" s="370"/>
    </row>
    <row r="214" customFormat="false" ht="12.75" hidden="false" customHeight="false" outlineLevel="0" collapsed="false">
      <c r="A214" s="1"/>
      <c r="AH214" s="371"/>
      <c r="AN214" s="370"/>
    </row>
    <row r="215" customFormat="false" ht="12.75" hidden="false" customHeight="false" outlineLevel="0" collapsed="false">
      <c r="A215" s="1"/>
      <c r="AH215" s="371"/>
      <c r="AN215" s="370"/>
    </row>
    <row r="216" customFormat="false" ht="12.75" hidden="false" customHeight="false" outlineLevel="0" collapsed="false">
      <c r="A216" s="1"/>
      <c r="AH216" s="371"/>
      <c r="AN216" s="370"/>
    </row>
    <row r="217" customFormat="false" ht="12.75" hidden="false" customHeight="false" outlineLevel="0" collapsed="false">
      <c r="A217" s="1"/>
      <c r="AH217" s="371"/>
      <c r="AN217" s="370"/>
    </row>
    <row r="218" customFormat="false" ht="12.75" hidden="false" customHeight="false" outlineLevel="0" collapsed="false">
      <c r="A218" s="1"/>
      <c r="AH218" s="371"/>
      <c r="AN218" s="370"/>
    </row>
    <row r="219" customFormat="false" ht="12.75" hidden="false" customHeight="false" outlineLevel="0" collapsed="false">
      <c r="A219" s="1"/>
      <c r="AH219" s="371"/>
      <c r="AN219" s="370"/>
    </row>
    <row r="220" customFormat="false" ht="12.75" hidden="false" customHeight="false" outlineLevel="0" collapsed="false">
      <c r="A220" s="1"/>
      <c r="AH220" s="371"/>
      <c r="AN220" s="370"/>
    </row>
    <row r="221" customFormat="false" ht="12.75" hidden="false" customHeight="false" outlineLevel="0" collapsed="false">
      <c r="A221" s="1"/>
      <c r="AH221" s="371"/>
      <c r="AN221" s="370"/>
    </row>
    <row r="222" customFormat="false" ht="12.75" hidden="false" customHeight="false" outlineLevel="0" collapsed="false">
      <c r="A222" s="1"/>
      <c r="AH222" s="371"/>
      <c r="AN222" s="370"/>
    </row>
    <row r="223" customFormat="false" ht="12.75" hidden="false" customHeight="false" outlineLevel="0" collapsed="false">
      <c r="A223" s="1"/>
      <c r="AH223" s="371"/>
      <c r="AN223" s="370"/>
    </row>
    <row r="224" customFormat="false" ht="12.75" hidden="false" customHeight="false" outlineLevel="0" collapsed="false">
      <c r="A224" s="1"/>
      <c r="AH224" s="371"/>
      <c r="AN224" s="370"/>
    </row>
    <row r="225" customFormat="false" ht="12.75" hidden="false" customHeight="false" outlineLevel="0" collapsed="false">
      <c r="A225" s="1"/>
      <c r="AH225" s="371"/>
      <c r="AN225" s="370"/>
    </row>
    <row r="226" customFormat="false" ht="12.75" hidden="false" customHeight="false" outlineLevel="0" collapsed="false">
      <c r="A226" s="1"/>
      <c r="AH226" s="371"/>
      <c r="AN226" s="370"/>
    </row>
    <row r="227" customFormat="false" ht="12.75" hidden="false" customHeight="false" outlineLevel="0" collapsed="false">
      <c r="A227" s="1"/>
      <c r="AH227" s="371"/>
      <c r="AN227" s="370"/>
    </row>
    <row r="228" customFormat="false" ht="12.75" hidden="false" customHeight="false" outlineLevel="0" collapsed="false">
      <c r="A228" s="1"/>
      <c r="AH228" s="371"/>
      <c r="AN228" s="370"/>
    </row>
    <row r="229" customFormat="false" ht="12.75" hidden="false" customHeight="false" outlineLevel="0" collapsed="false">
      <c r="A229" s="1"/>
      <c r="AH229" s="371"/>
      <c r="AN229" s="370"/>
    </row>
    <row r="230" customFormat="false" ht="12.75" hidden="false" customHeight="false" outlineLevel="0" collapsed="false">
      <c r="A230" s="1"/>
      <c r="AH230" s="371"/>
      <c r="AN230" s="370"/>
    </row>
    <row r="231" customFormat="false" ht="12.75" hidden="false" customHeight="false" outlineLevel="0" collapsed="false">
      <c r="A231" s="1"/>
      <c r="AH231" s="371"/>
      <c r="AN231" s="370"/>
    </row>
    <row r="232" customFormat="false" ht="12.75" hidden="false" customHeight="false" outlineLevel="0" collapsed="false">
      <c r="A232" s="1"/>
      <c r="AH232" s="371"/>
      <c r="AN232" s="370"/>
    </row>
    <row r="233" customFormat="false" ht="12.75" hidden="false" customHeight="false" outlineLevel="0" collapsed="false">
      <c r="A233" s="1"/>
      <c r="AH233" s="371"/>
      <c r="AN233" s="370"/>
    </row>
    <row r="234" customFormat="false" ht="12.75" hidden="false" customHeight="false" outlineLevel="0" collapsed="false">
      <c r="A234" s="1"/>
      <c r="AH234" s="371"/>
      <c r="AN234" s="370"/>
    </row>
    <row r="235" customFormat="false" ht="12.75" hidden="false" customHeight="false" outlineLevel="0" collapsed="false">
      <c r="A235" s="1"/>
      <c r="AH235" s="371"/>
      <c r="AN235" s="370"/>
    </row>
    <row r="236" customFormat="false" ht="12.75" hidden="false" customHeight="false" outlineLevel="0" collapsed="false">
      <c r="A236" s="1"/>
      <c r="AH236" s="371"/>
      <c r="AN236" s="370"/>
    </row>
    <row r="237" customFormat="false" ht="12.75" hidden="false" customHeight="false" outlineLevel="0" collapsed="false">
      <c r="A237" s="1"/>
      <c r="AH237" s="371"/>
      <c r="AN237" s="370"/>
    </row>
    <row r="238" customFormat="false" ht="12.75" hidden="false" customHeight="false" outlineLevel="0" collapsed="false">
      <c r="A238" s="1"/>
      <c r="AH238" s="371"/>
      <c r="AN238" s="370"/>
    </row>
    <row r="239" customFormat="false" ht="12.75" hidden="false" customHeight="false" outlineLevel="0" collapsed="false">
      <c r="A239" s="1"/>
      <c r="AH239" s="371"/>
      <c r="AN239" s="370"/>
    </row>
    <row r="240" customFormat="false" ht="12.75" hidden="false" customHeight="false" outlineLevel="0" collapsed="false">
      <c r="A240" s="1"/>
      <c r="AH240" s="371"/>
      <c r="AN240" s="370"/>
    </row>
    <row r="241" customFormat="false" ht="12.75" hidden="false" customHeight="false" outlineLevel="0" collapsed="false">
      <c r="A241" s="1"/>
      <c r="AH241" s="371"/>
      <c r="AN241" s="370"/>
    </row>
    <row r="242" customFormat="false" ht="12.75" hidden="false" customHeight="false" outlineLevel="0" collapsed="false">
      <c r="A242" s="1"/>
      <c r="AH242" s="371"/>
      <c r="AN242" s="370"/>
    </row>
    <row r="243" customFormat="false" ht="12.75" hidden="false" customHeight="false" outlineLevel="0" collapsed="false">
      <c r="A243" s="1"/>
      <c r="AH243" s="371"/>
      <c r="AN243" s="370"/>
    </row>
    <row r="244" customFormat="false" ht="12.75" hidden="false" customHeight="false" outlineLevel="0" collapsed="false">
      <c r="A244" s="1"/>
      <c r="AH244" s="371"/>
      <c r="AN244" s="370"/>
    </row>
    <row r="245" customFormat="false" ht="12.75" hidden="false" customHeight="false" outlineLevel="0" collapsed="false">
      <c r="A245" s="1"/>
      <c r="AH245" s="371"/>
      <c r="AN245" s="370"/>
    </row>
    <row r="246" customFormat="false" ht="12.75" hidden="false" customHeight="false" outlineLevel="0" collapsed="false">
      <c r="A246" s="1"/>
      <c r="AH246" s="371"/>
      <c r="AN246" s="370"/>
    </row>
    <row r="247" customFormat="false" ht="12.75" hidden="false" customHeight="false" outlineLevel="0" collapsed="false">
      <c r="A247" s="1"/>
      <c r="AH247" s="371"/>
      <c r="AN247" s="370"/>
    </row>
    <row r="248" customFormat="false" ht="12.75" hidden="false" customHeight="false" outlineLevel="0" collapsed="false">
      <c r="A248" s="1"/>
      <c r="AH248" s="371"/>
      <c r="AN248" s="370"/>
    </row>
    <row r="249" customFormat="false" ht="12.75" hidden="false" customHeight="false" outlineLevel="0" collapsed="false">
      <c r="A249" s="1"/>
      <c r="AH249" s="371"/>
      <c r="AN249" s="370"/>
    </row>
    <row r="250" customFormat="false" ht="12.75" hidden="false" customHeight="false" outlineLevel="0" collapsed="false">
      <c r="A250" s="1"/>
      <c r="AH250" s="371"/>
      <c r="AN250" s="370"/>
    </row>
    <row r="251" customFormat="false" ht="12.75" hidden="false" customHeight="false" outlineLevel="0" collapsed="false">
      <c r="A251" s="1"/>
      <c r="AH251" s="371"/>
      <c r="AN251" s="370"/>
    </row>
    <row r="252" customFormat="false" ht="12.75" hidden="false" customHeight="false" outlineLevel="0" collapsed="false">
      <c r="A252" s="1"/>
      <c r="AH252" s="371"/>
      <c r="AN252" s="370"/>
    </row>
    <row r="253" customFormat="false" ht="12.75" hidden="false" customHeight="false" outlineLevel="0" collapsed="false">
      <c r="A253" s="1"/>
      <c r="AH253" s="371"/>
      <c r="AN253" s="370"/>
    </row>
    <row r="254" customFormat="false" ht="12.75" hidden="false" customHeight="false" outlineLevel="0" collapsed="false">
      <c r="A254" s="1"/>
      <c r="AH254" s="371"/>
      <c r="AN254" s="370"/>
    </row>
    <row r="255" customFormat="false" ht="12.75" hidden="false" customHeight="false" outlineLevel="0" collapsed="false">
      <c r="A255" s="1"/>
      <c r="AH255" s="371"/>
      <c r="AN255" s="370"/>
    </row>
    <row r="256" customFormat="false" ht="12.75" hidden="false" customHeight="false" outlineLevel="0" collapsed="false">
      <c r="A256" s="1"/>
      <c r="AH256" s="371"/>
      <c r="AN256" s="370"/>
    </row>
    <row r="257" customFormat="false" ht="12.75" hidden="false" customHeight="false" outlineLevel="0" collapsed="false">
      <c r="A257" s="1"/>
      <c r="AH257" s="371"/>
      <c r="AN257" s="370"/>
    </row>
    <row r="258" customFormat="false" ht="12.75" hidden="false" customHeight="false" outlineLevel="0" collapsed="false">
      <c r="A258" s="1"/>
      <c r="AH258" s="371"/>
      <c r="AN258" s="370"/>
    </row>
    <row r="259" customFormat="false" ht="12.75" hidden="false" customHeight="false" outlineLevel="0" collapsed="false">
      <c r="A259" s="1"/>
      <c r="AH259" s="371"/>
      <c r="AN259" s="370"/>
    </row>
    <row r="260" customFormat="false" ht="12.75" hidden="false" customHeight="false" outlineLevel="0" collapsed="false">
      <c r="A260" s="1"/>
      <c r="AH260" s="371"/>
      <c r="AN260" s="370"/>
    </row>
    <row r="261" customFormat="false" ht="12.75" hidden="false" customHeight="false" outlineLevel="0" collapsed="false">
      <c r="A261" s="1"/>
      <c r="AH261" s="371"/>
      <c r="AN261" s="370"/>
    </row>
    <row r="262" customFormat="false" ht="12.75" hidden="false" customHeight="false" outlineLevel="0" collapsed="false">
      <c r="A262" s="1"/>
      <c r="AH262" s="371"/>
      <c r="AN262" s="370"/>
    </row>
    <row r="263" customFormat="false" ht="12.75" hidden="false" customHeight="false" outlineLevel="0" collapsed="false">
      <c r="A263" s="1"/>
      <c r="AH263" s="371"/>
      <c r="AN263" s="370"/>
    </row>
    <row r="264" customFormat="false" ht="12.75" hidden="false" customHeight="false" outlineLevel="0" collapsed="false">
      <c r="A264" s="1"/>
      <c r="AH264" s="371"/>
      <c r="AN264" s="370"/>
    </row>
    <row r="265" customFormat="false" ht="12.75" hidden="false" customHeight="false" outlineLevel="0" collapsed="false">
      <c r="A265" s="1"/>
      <c r="AH265" s="371"/>
      <c r="AN265" s="370"/>
    </row>
    <row r="266" customFormat="false" ht="12.75" hidden="false" customHeight="false" outlineLevel="0" collapsed="false">
      <c r="A266" s="1"/>
      <c r="AH266" s="371"/>
      <c r="AN266" s="370"/>
    </row>
    <row r="267" customFormat="false" ht="12.75" hidden="false" customHeight="false" outlineLevel="0" collapsed="false">
      <c r="A267" s="1"/>
      <c r="AH267" s="371"/>
      <c r="AN267" s="370"/>
    </row>
    <row r="268" customFormat="false" ht="12.75" hidden="false" customHeight="false" outlineLevel="0" collapsed="false">
      <c r="A268" s="1"/>
      <c r="AH268" s="371"/>
      <c r="AN268" s="370"/>
    </row>
    <row r="269" customFormat="false" ht="12.75" hidden="false" customHeight="false" outlineLevel="0" collapsed="false">
      <c r="A269" s="1"/>
      <c r="AH269" s="371"/>
      <c r="AN269" s="370"/>
    </row>
    <row r="270" customFormat="false" ht="12.75" hidden="false" customHeight="false" outlineLevel="0" collapsed="false">
      <c r="A270" s="1"/>
      <c r="AH270" s="371"/>
      <c r="AN270" s="370"/>
    </row>
    <row r="271" customFormat="false" ht="12.75" hidden="false" customHeight="false" outlineLevel="0" collapsed="false">
      <c r="A271" s="1"/>
      <c r="AH271" s="371"/>
      <c r="AN271" s="370"/>
    </row>
    <row r="272" customFormat="false" ht="12.75" hidden="false" customHeight="false" outlineLevel="0" collapsed="false">
      <c r="A272" s="1"/>
      <c r="AH272" s="371"/>
      <c r="AN272" s="370"/>
    </row>
    <row r="273" customFormat="false" ht="12.75" hidden="false" customHeight="false" outlineLevel="0" collapsed="false">
      <c r="A273" s="1"/>
      <c r="AH273" s="371"/>
      <c r="AN273" s="370"/>
    </row>
    <row r="274" customFormat="false" ht="12.75" hidden="false" customHeight="false" outlineLevel="0" collapsed="false">
      <c r="A274" s="1"/>
      <c r="AH274" s="371"/>
      <c r="AN274" s="370"/>
    </row>
    <row r="275" customFormat="false" ht="12.75" hidden="false" customHeight="false" outlineLevel="0" collapsed="false">
      <c r="A275" s="1"/>
      <c r="AH275" s="371"/>
      <c r="AN275" s="370"/>
    </row>
    <row r="276" customFormat="false" ht="12.75" hidden="false" customHeight="false" outlineLevel="0" collapsed="false">
      <c r="A276" s="1"/>
      <c r="AH276" s="371"/>
      <c r="AN276" s="370"/>
    </row>
    <row r="277" customFormat="false" ht="12.75" hidden="false" customHeight="false" outlineLevel="0" collapsed="false">
      <c r="A277" s="1"/>
      <c r="AH277" s="371"/>
      <c r="AN277" s="370"/>
    </row>
    <row r="278" customFormat="false" ht="12.75" hidden="false" customHeight="false" outlineLevel="0" collapsed="false">
      <c r="A278" s="1"/>
      <c r="AH278" s="371"/>
      <c r="AN278" s="370"/>
    </row>
    <row r="279" customFormat="false" ht="12.75" hidden="false" customHeight="false" outlineLevel="0" collapsed="false">
      <c r="A279" s="1"/>
      <c r="AH279" s="371"/>
      <c r="AN279" s="370"/>
    </row>
    <row r="280" customFormat="false" ht="12.75" hidden="false" customHeight="false" outlineLevel="0" collapsed="false">
      <c r="A280" s="1"/>
      <c r="AH280" s="371"/>
      <c r="AN280" s="370"/>
    </row>
    <row r="281" customFormat="false" ht="12.75" hidden="false" customHeight="false" outlineLevel="0" collapsed="false">
      <c r="A281" s="1"/>
      <c r="AH281" s="371"/>
      <c r="AN281" s="370"/>
    </row>
    <row r="282" customFormat="false" ht="12.75" hidden="false" customHeight="false" outlineLevel="0" collapsed="false">
      <c r="A282" s="1"/>
      <c r="AH282" s="371"/>
      <c r="AN282" s="370"/>
    </row>
    <row r="283" customFormat="false" ht="12.75" hidden="false" customHeight="false" outlineLevel="0" collapsed="false">
      <c r="A283" s="1"/>
      <c r="AH283" s="371"/>
      <c r="AN283" s="370"/>
    </row>
    <row r="284" customFormat="false" ht="12.75" hidden="false" customHeight="false" outlineLevel="0" collapsed="false">
      <c r="A284" s="1"/>
      <c r="AH284" s="371"/>
      <c r="AN284" s="370"/>
    </row>
    <row r="285" customFormat="false" ht="12.75" hidden="false" customHeight="false" outlineLevel="0" collapsed="false">
      <c r="A285" s="1"/>
      <c r="AH285" s="371"/>
      <c r="AN285" s="370"/>
    </row>
    <row r="286" customFormat="false" ht="12.75" hidden="false" customHeight="false" outlineLevel="0" collapsed="false">
      <c r="A286" s="1"/>
      <c r="AH286" s="371"/>
      <c r="AN286" s="370"/>
    </row>
    <row r="287" customFormat="false" ht="12.75" hidden="false" customHeight="false" outlineLevel="0" collapsed="false">
      <c r="A287" s="1"/>
      <c r="AH287" s="371"/>
      <c r="AN287" s="370"/>
    </row>
    <row r="288" customFormat="false" ht="12.75" hidden="false" customHeight="false" outlineLevel="0" collapsed="false">
      <c r="A288" s="1"/>
      <c r="AH288" s="371"/>
      <c r="AN288" s="370"/>
    </row>
    <row r="289" customFormat="false" ht="12.75" hidden="false" customHeight="false" outlineLevel="0" collapsed="false">
      <c r="A289" s="1"/>
      <c r="AH289" s="371"/>
      <c r="AN289" s="370"/>
    </row>
    <row r="290" customFormat="false" ht="12.75" hidden="false" customHeight="false" outlineLevel="0" collapsed="false">
      <c r="A290" s="1"/>
      <c r="AH290" s="371"/>
      <c r="AN290" s="370"/>
    </row>
    <row r="291" customFormat="false" ht="12.75" hidden="false" customHeight="false" outlineLevel="0" collapsed="false">
      <c r="A291" s="1"/>
      <c r="AH291" s="371"/>
      <c r="AN291" s="370"/>
    </row>
    <row r="292" customFormat="false" ht="12.75" hidden="false" customHeight="false" outlineLevel="0" collapsed="false">
      <c r="A292" s="1"/>
      <c r="AH292" s="371"/>
      <c r="AN292" s="370"/>
    </row>
    <row r="293" customFormat="false" ht="12.75" hidden="false" customHeight="false" outlineLevel="0" collapsed="false">
      <c r="A293" s="1"/>
      <c r="AH293" s="371"/>
      <c r="AN293" s="370"/>
    </row>
    <row r="294" customFormat="false" ht="12.75" hidden="false" customHeight="false" outlineLevel="0" collapsed="false">
      <c r="A294" s="1"/>
      <c r="AH294" s="371"/>
      <c r="AN294" s="370"/>
    </row>
    <row r="295" customFormat="false" ht="12.75" hidden="false" customHeight="false" outlineLevel="0" collapsed="false">
      <c r="A295" s="1"/>
      <c r="AH295" s="371"/>
      <c r="AN295" s="370"/>
    </row>
    <row r="296" customFormat="false" ht="12.75" hidden="false" customHeight="false" outlineLevel="0" collapsed="false">
      <c r="A296" s="1"/>
      <c r="AH296" s="371"/>
      <c r="AN296" s="370"/>
    </row>
    <row r="297" customFormat="false" ht="12.75" hidden="false" customHeight="false" outlineLevel="0" collapsed="false">
      <c r="A297" s="1"/>
      <c r="AH297" s="371"/>
      <c r="AN297" s="370"/>
    </row>
    <row r="298" customFormat="false" ht="12.75" hidden="false" customHeight="false" outlineLevel="0" collapsed="false">
      <c r="A298" s="1"/>
      <c r="AH298" s="371"/>
      <c r="AN298" s="370"/>
    </row>
    <row r="299" customFormat="false" ht="12.75" hidden="false" customHeight="false" outlineLevel="0" collapsed="false">
      <c r="A299" s="1"/>
      <c r="AH299" s="371"/>
      <c r="AN299" s="370"/>
    </row>
    <row r="300" customFormat="false" ht="12.75" hidden="false" customHeight="false" outlineLevel="0" collapsed="false">
      <c r="A300" s="1"/>
      <c r="AH300" s="371"/>
      <c r="AN300" s="370"/>
    </row>
    <row r="301" customFormat="false" ht="12.75" hidden="false" customHeight="false" outlineLevel="0" collapsed="false">
      <c r="A301" s="1"/>
      <c r="AH301" s="371"/>
      <c r="AN301" s="370"/>
    </row>
    <row r="302" customFormat="false" ht="12.75" hidden="false" customHeight="false" outlineLevel="0" collapsed="false">
      <c r="A302" s="1"/>
      <c r="AH302" s="371"/>
      <c r="AN302" s="370"/>
    </row>
    <row r="303" customFormat="false" ht="12.75" hidden="false" customHeight="false" outlineLevel="0" collapsed="false">
      <c r="A303" s="1"/>
      <c r="AH303" s="371"/>
      <c r="AN303" s="370"/>
    </row>
    <row r="304" customFormat="false" ht="12.75" hidden="false" customHeight="false" outlineLevel="0" collapsed="false">
      <c r="A304" s="1"/>
      <c r="AH304" s="371"/>
      <c r="AN304" s="370"/>
    </row>
    <row r="305" customFormat="false" ht="12.75" hidden="false" customHeight="false" outlineLevel="0" collapsed="false">
      <c r="A305" s="1"/>
      <c r="AH305" s="371"/>
      <c r="AN305" s="370"/>
    </row>
    <row r="306" customFormat="false" ht="12.75" hidden="false" customHeight="false" outlineLevel="0" collapsed="false">
      <c r="A306" s="1"/>
      <c r="AH306" s="371"/>
      <c r="AN306" s="370"/>
    </row>
    <row r="307" customFormat="false" ht="12.75" hidden="false" customHeight="false" outlineLevel="0" collapsed="false">
      <c r="A307" s="1"/>
      <c r="AH307" s="371"/>
      <c r="AN307" s="370"/>
    </row>
    <row r="308" customFormat="false" ht="12.75" hidden="false" customHeight="false" outlineLevel="0" collapsed="false">
      <c r="A308" s="1"/>
      <c r="AH308" s="371"/>
      <c r="AN308" s="370"/>
    </row>
    <row r="309" customFormat="false" ht="12.75" hidden="false" customHeight="false" outlineLevel="0" collapsed="false">
      <c r="A309" s="1"/>
      <c r="AH309" s="371"/>
      <c r="AN309" s="370"/>
    </row>
    <row r="310" customFormat="false" ht="12.75" hidden="false" customHeight="false" outlineLevel="0" collapsed="false">
      <c r="A310" s="1"/>
      <c r="AH310" s="371"/>
      <c r="AN310" s="370"/>
    </row>
    <row r="311" customFormat="false" ht="12.75" hidden="false" customHeight="false" outlineLevel="0" collapsed="false">
      <c r="A311" s="1"/>
      <c r="AH311" s="371"/>
      <c r="AN311" s="370"/>
    </row>
    <row r="312" customFormat="false" ht="12.75" hidden="false" customHeight="false" outlineLevel="0" collapsed="false">
      <c r="A312" s="1"/>
      <c r="AH312" s="371"/>
      <c r="AN312" s="370"/>
    </row>
    <row r="313" customFormat="false" ht="12.75" hidden="false" customHeight="false" outlineLevel="0" collapsed="false">
      <c r="A313" s="1"/>
      <c r="AH313" s="371"/>
      <c r="AN313" s="370"/>
    </row>
    <row r="314" customFormat="false" ht="12.75" hidden="false" customHeight="false" outlineLevel="0" collapsed="false">
      <c r="A314" s="1"/>
      <c r="AH314" s="371"/>
      <c r="AN314" s="370"/>
    </row>
    <row r="315" customFormat="false" ht="12.75" hidden="false" customHeight="false" outlineLevel="0" collapsed="false">
      <c r="A315" s="1"/>
      <c r="AH315" s="371"/>
      <c r="AN315" s="370"/>
    </row>
    <row r="316" customFormat="false" ht="12.75" hidden="false" customHeight="false" outlineLevel="0" collapsed="false">
      <c r="A316" s="1"/>
      <c r="AH316" s="371"/>
      <c r="AN316" s="370"/>
    </row>
    <row r="317" customFormat="false" ht="12.75" hidden="false" customHeight="false" outlineLevel="0" collapsed="false">
      <c r="A317" s="1"/>
      <c r="AH317" s="371"/>
      <c r="AN317" s="370"/>
    </row>
    <row r="318" customFormat="false" ht="12.75" hidden="false" customHeight="false" outlineLevel="0" collapsed="false">
      <c r="A318" s="1"/>
      <c r="AH318" s="371"/>
      <c r="AN318" s="370"/>
    </row>
    <row r="319" customFormat="false" ht="12.75" hidden="false" customHeight="false" outlineLevel="0" collapsed="false">
      <c r="A319" s="1"/>
      <c r="AH319" s="371"/>
      <c r="AN319" s="370"/>
    </row>
    <row r="320" customFormat="false" ht="12.75" hidden="false" customHeight="false" outlineLevel="0" collapsed="false">
      <c r="A320" s="1"/>
      <c r="AH320" s="371"/>
      <c r="AN320" s="370"/>
    </row>
    <row r="321" customFormat="false" ht="12.75" hidden="false" customHeight="false" outlineLevel="0" collapsed="false">
      <c r="A321" s="1"/>
      <c r="AH321" s="371"/>
      <c r="AN321" s="370"/>
    </row>
    <row r="322" customFormat="false" ht="12.75" hidden="false" customHeight="false" outlineLevel="0" collapsed="false">
      <c r="A322" s="1"/>
      <c r="AH322" s="371"/>
      <c r="AN322" s="370"/>
    </row>
    <row r="323" customFormat="false" ht="12.75" hidden="false" customHeight="false" outlineLevel="0" collapsed="false">
      <c r="A323" s="1"/>
      <c r="AH323" s="371"/>
      <c r="AN323" s="370"/>
    </row>
    <row r="324" customFormat="false" ht="12.75" hidden="false" customHeight="false" outlineLevel="0" collapsed="false">
      <c r="A324" s="1"/>
      <c r="AH324" s="371"/>
      <c r="AN324" s="370"/>
    </row>
    <row r="325" customFormat="false" ht="12.75" hidden="false" customHeight="false" outlineLevel="0" collapsed="false">
      <c r="A325" s="1"/>
      <c r="AH325" s="371"/>
      <c r="AN325" s="370"/>
    </row>
    <row r="326" customFormat="false" ht="12.75" hidden="false" customHeight="false" outlineLevel="0" collapsed="false">
      <c r="A326" s="1"/>
      <c r="AH326" s="371"/>
      <c r="AN326" s="370"/>
    </row>
    <row r="327" customFormat="false" ht="12.75" hidden="false" customHeight="false" outlineLevel="0" collapsed="false">
      <c r="A327" s="1"/>
      <c r="AH327" s="371"/>
      <c r="AN327" s="370"/>
    </row>
    <row r="328" customFormat="false" ht="12.75" hidden="false" customHeight="false" outlineLevel="0" collapsed="false">
      <c r="A328" s="1"/>
      <c r="AH328" s="371"/>
      <c r="AN328" s="370"/>
    </row>
    <row r="329" customFormat="false" ht="12.75" hidden="false" customHeight="false" outlineLevel="0" collapsed="false">
      <c r="A329" s="1"/>
      <c r="AH329" s="371"/>
      <c r="AN329" s="370"/>
    </row>
    <row r="330" customFormat="false" ht="12.75" hidden="false" customHeight="false" outlineLevel="0" collapsed="false">
      <c r="A330" s="1"/>
      <c r="AH330" s="371"/>
      <c r="AN330" s="370"/>
    </row>
    <row r="331" customFormat="false" ht="12.75" hidden="false" customHeight="false" outlineLevel="0" collapsed="false">
      <c r="A331" s="1"/>
      <c r="AN331" s="370"/>
    </row>
    <row r="332" customFormat="false" ht="12.75" hidden="false" customHeight="false" outlineLevel="0" collapsed="false">
      <c r="A332" s="1"/>
      <c r="AN332" s="370"/>
    </row>
    <row r="333" customFormat="false" ht="12.75" hidden="false" customHeight="false" outlineLevel="0" collapsed="false">
      <c r="A333" s="1"/>
      <c r="AN333" s="370"/>
    </row>
    <row r="334" customFormat="false" ht="12.75" hidden="false" customHeight="false" outlineLevel="0" collapsed="false">
      <c r="A334" s="1"/>
      <c r="AN334" s="370"/>
    </row>
    <row r="335" customFormat="false" ht="12.75" hidden="false" customHeight="false" outlineLevel="0" collapsed="false">
      <c r="A335" s="1"/>
      <c r="AN335" s="370"/>
    </row>
    <row r="336" customFormat="false" ht="12.75" hidden="false" customHeight="false" outlineLevel="0" collapsed="false">
      <c r="A336" s="1"/>
      <c r="AN336" s="370"/>
    </row>
    <row r="337" customFormat="false" ht="12.75" hidden="false" customHeight="false" outlineLevel="0" collapsed="false">
      <c r="A337" s="1"/>
      <c r="AN337" s="370"/>
    </row>
    <row r="338" customFormat="false" ht="12.75" hidden="false" customHeight="false" outlineLevel="0" collapsed="false">
      <c r="A338" s="1"/>
      <c r="AN338" s="370"/>
    </row>
    <row r="339" customFormat="false" ht="12.75" hidden="false" customHeight="false" outlineLevel="0" collapsed="false">
      <c r="A339" s="1"/>
      <c r="AN339" s="370"/>
    </row>
    <row r="340" customFormat="false" ht="12.75" hidden="false" customHeight="false" outlineLevel="0" collapsed="false">
      <c r="A340" s="1"/>
      <c r="AN340" s="370"/>
    </row>
    <row r="341" customFormat="false" ht="12.75" hidden="false" customHeight="false" outlineLevel="0" collapsed="false">
      <c r="A341" s="1"/>
      <c r="AN341" s="370"/>
    </row>
    <row r="342" customFormat="false" ht="12.75" hidden="false" customHeight="false" outlineLevel="0" collapsed="false">
      <c r="A342" s="1"/>
      <c r="AN342" s="370"/>
    </row>
    <row r="343" customFormat="false" ht="12.75" hidden="false" customHeight="false" outlineLevel="0" collapsed="false">
      <c r="A343" s="1"/>
      <c r="AN343" s="370"/>
    </row>
    <row r="344" customFormat="false" ht="12.75" hidden="false" customHeight="false" outlineLevel="0" collapsed="false">
      <c r="A344" s="1"/>
      <c r="AN344" s="370"/>
    </row>
    <row r="345" customFormat="false" ht="12.75" hidden="false" customHeight="false" outlineLevel="0" collapsed="false">
      <c r="A345" s="1"/>
      <c r="AN345" s="370"/>
    </row>
    <row r="346" customFormat="false" ht="12.75" hidden="false" customHeight="false" outlineLevel="0" collapsed="false">
      <c r="A346" s="1"/>
      <c r="AN346" s="370"/>
    </row>
    <row r="347" customFormat="false" ht="12.75" hidden="false" customHeight="false" outlineLevel="0" collapsed="false">
      <c r="A347" s="1"/>
      <c r="AN347" s="370"/>
    </row>
    <row r="348" customFormat="false" ht="12.75" hidden="false" customHeight="false" outlineLevel="0" collapsed="false">
      <c r="A348" s="1"/>
      <c r="AN348" s="370"/>
    </row>
    <row r="349" customFormat="false" ht="12.75" hidden="false" customHeight="false" outlineLevel="0" collapsed="false">
      <c r="A349" s="1"/>
      <c r="AN349" s="370"/>
    </row>
    <row r="350" customFormat="false" ht="12.75" hidden="false" customHeight="false" outlineLevel="0" collapsed="false">
      <c r="A350" s="1"/>
      <c r="AN350" s="370"/>
    </row>
    <row r="351" customFormat="false" ht="12.75" hidden="false" customHeight="false" outlineLevel="0" collapsed="false">
      <c r="A351" s="1"/>
      <c r="AN351" s="370"/>
    </row>
    <row r="352" customFormat="false" ht="12.75" hidden="false" customHeight="false" outlineLevel="0" collapsed="false">
      <c r="A352" s="1"/>
      <c r="AN352" s="370"/>
    </row>
    <row r="353" customFormat="false" ht="12.75" hidden="false" customHeight="false" outlineLevel="0" collapsed="false">
      <c r="A353" s="1"/>
      <c r="AN353" s="370"/>
    </row>
    <row r="354" customFormat="false" ht="12.75" hidden="false" customHeight="false" outlineLevel="0" collapsed="false">
      <c r="A354" s="1"/>
      <c r="AN354" s="370"/>
    </row>
    <row r="355" customFormat="false" ht="12.75" hidden="false" customHeight="false" outlineLevel="0" collapsed="false">
      <c r="A355" s="1"/>
      <c r="AN355" s="370"/>
    </row>
    <row r="356" customFormat="false" ht="12.75" hidden="false" customHeight="false" outlineLevel="0" collapsed="false">
      <c r="A356" s="1"/>
      <c r="AN356" s="370"/>
    </row>
    <row r="357" customFormat="false" ht="12.75" hidden="false" customHeight="false" outlineLevel="0" collapsed="false">
      <c r="A357" s="1"/>
      <c r="AN357" s="370"/>
    </row>
    <row r="358" customFormat="false" ht="12.75" hidden="false" customHeight="false" outlineLevel="0" collapsed="false">
      <c r="A358" s="1"/>
      <c r="AN358" s="370"/>
    </row>
    <row r="359" customFormat="false" ht="12.75" hidden="false" customHeight="false" outlineLevel="0" collapsed="false">
      <c r="A359" s="1"/>
      <c r="AN359" s="370"/>
    </row>
    <row r="360" customFormat="false" ht="12.75" hidden="false" customHeight="false" outlineLevel="0" collapsed="false">
      <c r="A360" s="1"/>
      <c r="AN360" s="370"/>
    </row>
    <row r="361" customFormat="false" ht="12.75" hidden="false" customHeight="false" outlineLevel="0" collapsed="false">
      <c r="A361" s="1"/>
      <c r="AN361" s="370"/>
    </row>
    <row r="362" customFormat="false" ht="12.75" hidden="false" customHeight="false" outlineLevel="0" collapsed="false">
      <c r="A362" s="1"/>
      <c r="AN362" s="370"/>
    </row>
    <row r="363" customFormat="false" ht="12.75" hidden="false" customHeight="false" outlineLevel="0" collapsed="false">
      <c r="A363" s="1"/>
      <c r="AN363" s="370"/>
    </row>
    <row r="364" customFormat="false" ht="12.75" hidden="false" customHeight="false" outlineLevel="0" collapsed="false">
      <c r="A364" s="1"/>
      <c r="AN364" s="370"/>
    </row>
    <row r="365" customFormat="false" ht="12.75" hidden="false" customHeight="false" outlineLevel="0" collapsed="false">
      <c r="A365" s="1"/>
      <c r="AN365" s="370"/>
    </row>
    <row r="366" customFormat="false" ht="12.75" hidden="false" customHeight="false" outlineLevel="0" collapsed="false">
      <c r="A366" s="1"/>
      <c r="AN366" s="370"/>
    </row>
    <row r="367" customFormat="false" ht="12.75" hidden="false" customHeight="false" outlineLevel="0" collapsed="false">
      <c r="A367" s="1"/>
      <c r="AN367" s="370"/>
    </row>
    <row r="368" customFormat="false" ht="12.75" hidden="false" customHeight="false" outlineLevel="0" collapsed="false">
      <c r="A368" s="1"/>
      <c r="AN368" s="370"/>
    </row>
    <row r="369" customFormat="false" ht="12.75" hidden="false" customHeight="false" outlineLevel="0" collapsed="false">
      <c r="A369" s="1"/>
      <c r="AN369" s="370"/>
    </row>
    <row r="370" customFormat="false" ht="12.75" hidden="false" customHeight="false" outlineLevel="0" collapsed="false">
      <c r="A370" s="1"/>
      <c r="AN370" s="370"/>
    </row>
    <row r="371" customFormat="false" ht="12.75" hidden="false" customHeight="false" outlineLevel="0" collapsed="false">
      <c r="A371" s="1"/>
      <c r="AN371" s="370"/>
    </row>
    <row r="372" customFormat="false" ht="12.75" hidden="false" customHeight="false" outlineLevel="0" collapsed="false">
      <c r="A372" s="1"/>
      <c r="AN372" s="370"/>
    </row>
    <row r="373" customFormat="false" ht="12.75" hidden="false" customHeight="false" outlineLevel="0" collapsed="false">
      <c r="A373" s="1"/>
      <c r="AN373" s="370"/>
    </row>
    <row r="374" customFormat="false" ht="12.75" hidden="false" customHeight="false" outlineLevel="0" collapsed="false">
      <c r="A374" s="1"/>
      <c r="AN374" s="370"/>
    </row>
    <row r="375" customFormat="false" ht="12.75" hidden="false" customHeight="false" outlineLevel="0" collapsed="false">
      <c r="A375" s="1"/>
      <c r="AN375" s="370"/>
    </row>
    <row r="376" customFormat="false" ht="12.75" hidden="false" customHeight="false" outlineLevel="0" collapsed="false">
      <c r="A376" s="1"/>
      <c r="AN376" s="370"/>
    </row>
    <row r="377" customFormat="false" ht="12.75" hidden="false" customHeight="false" outlineLevel="0" collapsed="false">
      <c r="A377" s="1"/>
      <c r="AN377" s="370"/>
    </row>
    <row r="378" customFormat="false" ht="12.75" hidden="false" customHeight="false" outlineLevel="0" collapsed="false">
      <c r="A378" s="1"/>
      <c r="AN378" s="370"/>
    </row>
    <row r="379" customFormat="false" ht="12.75" hidden="false" customHeight="false" outlineLevel="0" collapsed="false">
      <c r="A379" s="1"/>
      <c r="AN379" s="370"/>
    </row>
    <row r="380" customFormat="false" ht="12.75" hidden="false" customHeight="false" outlineLevel="0" collapsed="false">
      <c r="A380" s="1"/>
      <c r="AN380" s="370"/>
    </row>
    <row r="381" customFormat="false" ht="12.75" hidden="false" customHeight="false" outlineLevel="0" collapsed="false">
      <c r="A381" s="1"/>
      <c r="AN381" s="370"/>
    </row>
    <row r="382" customFormat="false" ht="12.75" hidden="false" customHeight="false" outlineLevel="0" collapsed="false">
      <c r="A382" s="1"/>
      <c r="AN382" s="370"/>
    </row>
    <row r="383" customFormat="false" ht="12.75" hidden="false" customHeight="false" outlineLevel="0" collapsed="false">
      <c r="A383" s="1"/>
      <c r="AN383" s="370"/>
    </row>
    <row r="384" customFormat="false" ht="12.75" hidden="false" customHeight="false" outlineLevel="0" collapsed="false">
      <c r="A384" s="1"/>
      <c r="AN384" s="370"/>
    </row>
    <row r="385" customFormat="false" ht="12.75" hidden="false" customHeight="false" outlineLevel="0" collapsed="false">
      <c r="A385" s="1"/>
      <c r="AN385" s="370"/>
    </row>
    <row r="386" customFormat="false" ht="12.75" hidden="false" customHeight="false" outlineLevel="0" collapsed="false">
      <c r="A386" s="1"/>
      <c r="AN386" s="370"/>
    </row>
    <row r="387" customFormat="false" ht="12.75" hidden="false" customHeight="false" outlineLevel="0" collapsed="false">
      <c r="A387" s="1"/>
      <c r="AN387" s="370"/>
    </row>
    <row r="388" customFormat="false" ht="12.75" hidden="false" customHeight="false" outlineLevel="0" collapsed="false">
      <c r="A388" s="1"/>
      <c r="AN388" s="370"/>
    </row>
    <row r="389" customFormat="false" ht="12.75" hidden="false" customHeight="false" outlineLevel="0" collapsed="false">
      <c r="A389" s="1"/>
      <c r="AN389" s="370"/>
    </row>
    <row r="390" customFormat="false" ht="12.75" hidden="false" customHeight="false" outlineLevel="0" collapsed="false">
      <c r="A390" s="1"/>
      <c r="AN390" s="370"/>
    </row>
    <row r="391" customFormat="false" ht="12.75" hidden="false" customHeight="false" outlineLevel="0" collapsed="false">
      <c r="A391" s="1"/>
      <c r="AN391" s="370"/>
    </row>
    <row r="392" customFormat="false" ht="12.75" hidden="false" customHeight="false" outlineLevel="0" collapsed="false">
      <c r="A392" s="1"/>
      <c r="AN392" s="370"/>
    </row>
    <row r="393" customFormat="false" ht="12.75" hidden="false" customHeight="false" outlineLevel="0" collapsed="false">
      <c r="A393" s="1"/>
      <c r="AN393" s="370"/>
    </row>
    <row r="394" customFormat="false" ht="12.75" hidden="false" customHeight="false" outlineLevel="0" collapsed="false">
      <c r="A394" s="1"/>
      <c r="AN394" s="370"/>
    </row>
    <row r="395" customFormat="false" ht="12.75" hidden="false" customHeight="false" outlineLevel="0" collapsed="false">
      <c r="A395" s="1"/>
      <c r="AN395" s="370"/>
    </row>
    <row r="396" customFormat="false" ht="12.75" hidden="false" customHeight="false" outlineLevel="0" collapsed="false">
      <c r="A396" s="1"/>
      <c r="AN396" s="370"/>
    </row>
    <row r="397" customFormat="false" ht="12.75" hidden="false" customHeight="false" outlineLevel="0" collapsed="false">
      <c r="A397" s="1"/>
      <c r="AN397" s="370"/>
    </row>
    <row r="398" customFormat="false" ht="12.75" hidden="false" customHeight="false" outlineLevel="0" collapsed="false">
      <c r="A398" s="1"/>
      <c r="AN398" s="370"/>
    </row>
    <row r="399" customFormat="false" ht="12.75" hidden="false" customHeight="false" outlineLevel="0" collapsed="false">
      <c r="A399" s="1"/>
      <c r="AN399" s="370"/>
    </row>
    <row r="400" customFormat="false" ht="12.75" hidden="false" customHeight="false" outlineLevel="0" collapsed="false">
      <c r="A400" s="1"/>
      <c r="AN400" s="370"/>
    </row>
    <row r="401" customFormat="false" ht="12.75" hidden="false" customHeight="false" outlineLevel="0" collapsed="false">
      <c r="A401" s="1"/>
      <c r="AN401" s="370"/>
    </row>
    <row r="402" customFormat="false" ht="12.75" hidden="false" customHeight="false" outlineLevel="0" collapsed="false">
      <c r="A402" s="1"/>
      <c r="AN402" s="370"/>
    </row>
    <row r="403" customFormat="false" ht="12.75" hidden="false" customHeight="false" outlineLevel="0" collapsed="false">
      <c r="A403" s="1"/>
      <c r="AN403" s="370"/>
    </row>
    <row r="404" customFormat="false" ht="12.75" hidden="false" customHeight="false" outlineLevel="0" collapsed="false">
      <c r="A404" s="1"/>
      <c r="AN404" s="370"/>
    </row>
    <row r="405" customFormat="false" ht="12.75" hidden="false" customHeight="false" outlineLevel="0" collapsed="false">
      <c r="A405" s="1"/>
      <c r="AN405" s="370"/>
    </row>
    <row r="406" customFormat="false" ht="12.75" hidden="false" customHeight="false" outlineLevel="0" collapsed="false">
      <c r="A406" s="1"/>
      <c r="AN406" s="370"/>
    </row>
    <row r="407" customFormat="false" ht="12.75" hidden="false" customHeight="false" outlineLevel="0" collapsed="false">
      <c r="A407" s="1"/>
      <c r="AN407" s="370"/>
    </row>
    <row r="408" customFormat="false" ht="12.75" hidden="false" customHeight="false" outlineLevel="0" collapsed="false">
      <c r="A408" s="1"/>
      <c r="AN408" s="370"/>
    </row>
    <row r="409" customFormat="false" ht="12.75" hidden="false" customHeight="false" outlineLevel="0" collapsed="false">
      <c r="A409" s="1"/>
      <c r="AN409" s="370"/>
    </row>
    <row r="410" customFormat="false" ht="12.75" hidden="false" customHeight="false" outlineLevel="0" collapsed="false">
      <c r="A410" s="1"/>
      <c r="AN410" s="370"/>
    </row>
    <row r="411" customFormat="false" ht="12.75" hidden="false" customHeight="false" outlineLevel="0" collapsed="false">
      <c r="A411" s="1"/>
      <c r="AN411" s="370"/>
    </row>
    <row r="412" customFormat="false" ht="12.75" hidden="false" customHeight="false" outlineLevel="0" collapsed="false">
      <c r="A412" s="1"/>
      <c r="AN412" s="370"/>
    </row>
    <row r="413" customFormat="false" ht="12.75" hidden="false" customHeight="false" outlineLevel="0" collapsed="false">
      <c r="A413" s="1"/>
      <c r="AN413" s="370"/>
    </row>
    <row r="414" customFormat="false" ht="12.75" hidden="false" customHeight="false" outlineLevel="0" collapsed="false">
      <c r="A414" s="1"/>
      <c r="AN414" s="370"/>
    </row>
    <row r="415" customFormat="false" ht="12.75" hidden="false" customHeight="false" outlineLevel="0" collapsed="false">
      <c r="A415" s="1"/>
      <c r="AN415" s="370"/>
    </row>
    <row r="416" customFormat="false" ht="12.75" hidden="false" customHeight="false" outlineLevel="0" collapsed="false">
      <c r="A416" s="1"/>
      <c r="AN416" s="370"/>
    </row>
    <row r="417" customFormat="false" ht="12.75" hidden="false" customHeight="false" outlineLevel="0" collapsed="false">
      <c r="A417" s="1"/>
      <c r="AN417" s="370"/>
    </row>
    <row r="418" customFormat="false" ht="12.75" hidden="false" customHeight="false" outlineLevel="0" collapsed="false">
      <c r="A418" s="1"/>
      <c r="AN418" s="370"/>
    </row>
    <row r="419" customFormat="false" ht="12.75" hidden="false" customHeight="false" outlineLevel="0" collapsed="false">
      <c r="A419" s="1"/>
      <c r="AN419" s="370"/>
    </row>
    <row r="420" customFormat="false" ht="12.75" hidden="false" customHeight="false" outlineLevel="0" collapsed="false">
      <c r="A420" s="1"/>
      <c r="AN420" s="370"/>
    </row>
    <row r="421" customFormat="false" ht="12.75" hidden="false" customHeight="false" outlineLevel="0" collapsed="false">
      <c r="A421" s="1"/>
      <c r="AN421" s="370"/>
    </row>
    <row r="422" customFormat="false" ht="12.75" hidden="false" customHeight="false" outlineLevel="0" collapsed="false">
      <c r="A422" s="1"/>
      <c r="AN422" s="370"/>
    </row>
    <row r="423" customFormat="false" ht="12.75" hidden="false" customHeight="false" outlineLevel="0" collapsed="false">
      <c r="A423" s="1"/>
      <c r="AN423" s="370"/>
    </row>
    <row r="424" customFormat="false" ht="12.75" hidden="false" customHeight="false" outlineLevel="0" collapsed="false">
      <c r="A424" s="1"/>
      <c r="AN424" s="370"/>
    </row>
    <row r="425" customFormat="false" ht="12.75" hidden="false" customHeight="false" outlineLevel="0" collapsed="false">
      <c r="A425" s="1"/>
      <c r="AN425" s="370"/>
    </row>
    <row r="426" customFormat="false" ht="12.75" hidden="false" customHeight="false" outlineLevel="0" collapsed="false">
      <c r="A426" s="1"/>
      <c r="AN426" s="370"/>
    </row>
    <row r="427" customFormat="false" ht="12.75" hidden="false" customHeight="false" outlineLevel="0" collapsed="false">
      <c r="A427" s="1"/>
      <c r="AN427" s="370"/>
    </row>
    <row r="428" customFormat="false" ht="12.75" hidden="false" customHeight="false" outlineLevel="0" collapsed="false">
      <c r="A428" s="1"/>
      <c r="AN428" s="370"/>
    </row>
    <row r="429" customFormat="false" ht="12.75" hidden="false" customHeight="false" outlineLevel="0" collapsed="false">
      <c r="A429" s="1"/>
      <c r="AN429" s="370"/>
    </row>
    <row r="430" customFormat="false" ht="12.75" hidden="false" customHeight="false" outlineLevel="0" collapsed="false">
      <c r="A430" s="1"/>
      <c r="AN430" s="370"/>
    </row>
    <row r="431" customFormat="false" ht="12.75" hidden="false" customHeight="false" outlineLevel="0" collapsed="false">
      <c r="A431" s="1"/>
      <c r="AN431" s="370"/>
    </row>
    <row r="432" customFormat="false" ht="12.75" hidden="false" customHeight="false" outlineLevel="0" collapsed="false">
      <c r="A432" s="1"/>
      <c r="AN432" s="370"/>
    </row>
    <row r="433" customFormat="false" ht="12.75" hidden="false" customHeight="false" outlineLevel="0" collapsed="false">
      <c r="A433" s="1"/>
      <c r="AN433" s="370"/>
    </row>
    <row r="434" customFormat="false" ht="12.75" hidden="false" customHeight="false" outlineLevel="0" collapsed="false">
      <c r="A434" s="1"/>
      <c r="AN434" s="370"/>
    </row>
    <row r="435" customFormat="false" ht="12.75" hidden="false" customHeight="false" outlineLevel="0" collapsed="false">
      <c r="A435" s="1"/>
      <c r="AN435" s="370"/>
    </row>
    <row r="436" customFormat="false" ht="12.75" hidden="false" customHeight="false" outlineLevel="0" collapsed="false">
      <c r="A436" s="1"/>
      <c r="AN436" s="370"/>
    </row>
    <row r="437" customFormat="false" ht="12.75" hidden="false" customHeight="false" outlineLevel="0" collapsed="false">
      <c r="A437" s="1"/>
      <c r="AN437" s="370"/>
    </row>
    <row r="438" customFormat="false" ht="12.75" hidden="false" customHeight="false" outlineLevel="0" collapsed="false">
      <c r="A438" s="1"/>
      <c r="AN438" s="370"/>
    </row>
    <row r="439" customFormat="false" ht="12.75" hidden="false" customHeight="false" outlineLevel="0" collapsed="false">
      <c r="A439" s="1"/>
      <c r="AN439" s="370"/>
    </row>
    <row r="440" customFormat="false" ht="12.75" hidden="false" customHeight="false" outlineLevel="0" collapsed="false">
      <c r="A440" s="1"/>
      <c r="AN440" s="370"/>
    </row>
    <row r="441" customFormat="false" ht="12.75" hidden="false" customHeight="false" outlineLevel="0" collapsed="false">
      <c r="A441" s="1"/>
      <c r="AN441" s="370"/>
    </row>
    <row r="442" customFormat="false" ht="12.75" hidden="false" customHeight="false" outlineLevel="0" collapsed="false">
      <c r="A442" s="1"/>
      <c r="AN442" s="370"/>
    </row>
    <row r="443" customFormat="false" ht="12.75" hidden="false" customHeight="false" outlineLevel="0" collapsed="false">
      <c r="A443" s="1"/>
      <c r="AN443" s="370"/>
    </row>
    <row r="444" customFormat="false" ht="12.75" hidden="false" customHeight="false" outlineLevel="0" collapsed="false">
      <c r="A444" s="1"/>
      <c r="AN444" s="370"/>
    </row>
    <row r="445" customFormat="false" ht="12.75" hidden="false" customHeight="false" outlineLevel="0" collapsed="false">
      <c r="A445" s="1"/>
      <c r="AN445" s="370"/>
    </row>
    <row r="446" customFormat="false" ht="12.75" hidden="false" customHeight="false" outlineLevel="0" collapsed="false">
      <c r="A446" s="1"/>
      <c r="AN446" s="370"/>
    </row>
    <row r="447" customFormat="false" ht="12.75" hidden="false" customHeight="false" outlineLevel="0" collapsed="false">
      <c r="A447" s="1"/>
      <c r="AN447" s="370"/>
    </row>
    <row r="448" customFormat="false" ht="12.75" hidden="false" customHeight="false" outlineLevel="0" collapsed="false">
      <c r="A448" s="1"/>
      <c r="AN448" s="370"/>
    </row>
    <row r="449" customFormat="false" ht="12.75" hidden="false" customHeight="false" outlineLevel="0" collapsed="false">
      <c r="A449" s="1"/>
      <c r="AN449" s="370"/>
    </row>
    <row r="450" customFormat="false" ht="12.75" hidden="false" customHeight="false" outlineLevel="0" collapsed="false">
      <c r="A450" s="1"/>
      <c r="AN450" s="370"/>
    </row>
    <row r="451" customFormat="false" ht="12.75" hidden="false" customHeight="false" outlineLevel="0" collapsed="false">
      <c r="A451" s="1"/>
      <c r="AN451" s="370"/>
    </row>
    <row r="452" customFormat="false" ht="12.75" hidden="false" customHeight="false" outlineLevel="0" collapsed="false">
      <c r="A452" s="1"/>
      <c r="AN452" s="370"/>
    </row>
    <row r="453" customFormat="false" ht="12.75" hidden="false" customHeight="false" outlineLevel="0" collapsed="false">
      <c r="A453" s="1"/>
      <c r="AN453" s="370"/>
    </row>
    <row r="454" customFormat="false" ht="12.75" hidden="false" customHeight="false" outlineLevel="0" collapsed="false">
      <c r="A454" s="1"/>
      <c r="AN454" s="370"/>
    </row>
    <row r="455" customFormat="false" ht="12.75" hidden="false" customHeight="false" outlineLevel="0" collapsed="false">
      <c r="A455" s="1"/>
      <c r="AN455" s="370"/>
    </row>
    <row r="456" customFormat="false" ht="12.75" hidden="false" customHeight="false" outlineLevel="0" collapsed="false">
      <c r="A456" s="1"/>
      <c r="AN456" s="370"/>
    </row>
    <row r="457" customFormat="false" ht="12.75" hidden="false" customHeight="false" outlineLevel="0" collapsed="false">
      <c r="A457" s="1"/>
      <c r="AN457" s="370"/>
    </row>
    <row r="458" customFormat="false" ht="12.75" hidden="false" customHeight="false" outlineLevel="0" collapsed="false">
      <c r="A458" s="1"/>
      <c r="AN458" s="370"/>
    </row>
    <row r="459" customFormat="false" ht="12.75" hidden="false" customHeight="false" outlineLevel="0" collapsed="false">
      <c r="A459" s="1"/>
      <c r="AN459" s="370"/>
    </row>
    <row r="460" customFormat="false" ht="12.75" hidden="false" customHeight="false" outlineLevel="0" collapsed="false">
      <c r="A460" s="1"/>
      <c r="AN460" s="370"/>
    </row>
    <row r="461" customFormat="false" ht="12.75" hidden="false" customHeight="false" outlineLevel="0" collapsed="false">
      <c r="A461" s="1"/>
      <c r="AN461" s="370"/>
    </row>
    <row r="462" customFormat="false" ht="12.75" hidden="false" customHeight="false" outlineLevel="0" collapsed="false">
      <c r="A462" s="1"/>
      <c r="AN462" s="370"/>
    </row>
    <row r="463" customFormat="false" ht="12.75" hidden="false" customHeight="false" outlineLevel="0" collapsed="false">
      <c r="A463" s="1"/>
      <c r="AN463" s="370"/>
    </row>
    <row r="464" customFormat="false" ht="12.75" hidden="false" customHeight="false" outlineLevel="0" collapsed="false">
      <c r="A464" s="1"/>
      <c r="AN464" s="370"/>
    </row>
    <row r="465" customFormat="false" ht="12.75" hidden="false" customHeight="false" outlineLevel="0" collapsed="false">
      <c r="A465" s="1"/>
      <c r="AN465" s="370"/>
    </row>
    <row r="466" customFormat="false" ht="12.75" hidden="false" customHeight="false" outlineLevel="0" collapsed="false">
      <c r="A466" s="1"/>
      <c r="AN466" s="370"/>
    </row>
    <row r="467" customFormat="false" ht="12.75" hidden="false" customHeight="false" outlineLevel="0" collapsed="false">
      <c r="A467" s="1"/>
      <c r="AN467" s="370"/>
    </row>
    <row r="468" customFormat="false" ht="12.75" hidden="false" customHeight="false" outlineLevel="0" collapsed="false">
      <c r="A468" s="1"/>
      <c r="AN468" s="370"/>
    </row>
    <row r="469" customFormat="false" ht="12.75" hidden="false" customHeight="false" outlineLevel="0" collapsed="false">
      <c r="A469" s="1"/>
      <c r="AN469" s="370"/>
    </row>
    <row r="470" customFormat="false" ht="12.75" hidden="false" customHeight="false" outlineLevel="0" collapsed="false">
      <c r="A470" s="1"/>
      <c r="AN470" s="370"/>
    </row>
    <row r="471" customFormat="false" ht="12.75" hidden="false" customHeight="false" outlineLevel="0" collapsed="false">
      <c r="A471" s="1"/>
      <c r="AN471" s="370"/>
    </row>
    <row r="472" customFormat="false" ht="12.75" hidden="false" customHeight="false" outlineLevel="0" collapsed="false">
      <c r="A472" s="1"/>
      <c r="AN472" s="370"/>
    </row>
    <row r="473" customFormat="false" ht="12.75" hidden="false" customHeight="false" outlineLevel="0" collapsed="false">
      <c r="A473" s="1"/>
      <c r="AN473" s="370"/>
    </row>
    <row r="474" customFormat="false" ht="12.75" hidden="false" customHeight="false" outlineLevel="0" collapsed="false">
      <c r="A474" s="1"/>
      <c r="AN474" s="370"/>
    </row>
    <row r="475" customFormat="false" ht="12.75" hidden="false" customHeight="false" outlineLevel="0" collapsed="false">
      <c r="A475" s="1"/>
      <c r="AN475" s="370"/>
    </row>
    <row r="476" customFormat="false" ht="12.75" hidden="false" customHeight="false" outlineLevel="0" collapsed="false">
      <c r="A476" s="1"/>
      <c r="AN476" s="370"/>
    </row>
    <row r="477" customFormat="false" ht="12.75" hidden="false" customHeight="false" outlineLevel="0" collapsed="false">
      <c r="A477" s="1"/>
      <c r="AN477" s="370"/>
    </row>
    <row r="478" customFormat="false" ht="12.75" hidden="false" customHeight="false" outlineLevel="0" collapsed="false">
      <c r="A478" s="1"/>
      <c r="AN478" s="370"/>
    </row>
    <row r="479" customFormat="false" ht="12.75" hidden="false" customHeight="false" outlineLevel="0" collapsed="false">
      <c r="A479" s="1"/>
      <c r="AN479" s="370"/>
    </row>
    <row r="480" customFormat="false" ht="12.75" hidden="false" customHeight="false" outlineLevel="0" collapsed="false">
      <c r="A480" s="1"/>
      <c r="AN480" s="370"/>
    </row>
    <row r="481" customFormat="false" ht="12.75" hidden="false" customHeight="false" outlineLevel="0" collapsed="false">
      <c r="A481" s="1"/>
      <c r="AN481" s="370"/>
    </row>
    <row r="482" customFormat="false" ht="12.75" hidden="false" customHeight="false" outlineLevel="0" collapsed="false">
      <c r="A482" s="1"/>
      <c r="AN482" s="370"/>
    </row>
    <row r="483" customFormat="false" ht="12.75" hidden="false" customHeight="false" outlineLevel="0" collapsed="false">
      <c r="A483" s="1"/>
      <c r="AN483" s="370"/>
    </row>
    <row r="484" customFormat="false" ht="12.75" hidden="false" customHeight="false" outlineLevel="0" collapsed="false">
      <c r="A484" s="1"/>
      <c r="AN484" s="370"/>
    </row>
    <row r="485" customFormat="false" ht="12.75" hidden="false" customHeight="false" outlineLevel="0" collapsed="false">
      <c r="A485" s="1"/>
      <c r="AN485" s="370"/>
    </row>
    <row r="486" customFormat="false" ht="12.75" hidden="false" customHeight="false" outlineLevel="0" collapsed="false">
      <c r="A486" s="1"/>
      <c r="AN486" s="370"/>
    </row>
    <row r="487" customFormat="false" ht="12.75" hidden="false" customHeight="false" outlineLevel="0" collapsed="false">
      <c r="A487" s="1"/>
      <c r="AN487" s="370"/>
    </row>
    <row r="488" customFormat="false" ht="12.75" hidden="false" customHeight="false" outlineLevel="0" collapsed="false">
      <c r="A488" s="1"/>
      <c r="AN488" s="370"/>
    </row>
    <row r="489" customFormat="false" ht="12.75" hidden="false" customHeight="false" outlineLevel="0" collapsed="false">
      <c r="A489" s="1"/>
      <c r="AN489" s="370"/>
    </row>
    <row r="490" customFormat="false" ht="12.75" hidden="false" customHeight="false" outlineLevel="0" collapsed="false">
      <c r="A490" s="1"/>
      <c r="AN490" s="370"/>
    </row>
    <row r="491" customFormat="false" ht="12.75" hidden="false" customHeight="false" outlineLevel="0" collapsed="false">
      <c r="A491" s="1"/>
      <c r="AN491" s="370"/>
    </row>
    <row r="492" customFormat="false" ht="12.75" hidden="false" customHeight="false" outlineLevel="0" collapsed="false">
      <c r="A492" s="1"/>
      <c r="AN492" s="370"/>
    </row>
    <row r="493" customFormat="false" ht="12.75" hidden="false" customHeight="false" outlineLevel="0" collapsed="false">
      <c r="A493" s="1"/>
      <c r="AN493" s="370"/>
    </row>
    <row r="494" customFormat="false" ht="12.75" hidden="false" customHeight="false" outlineLevel="0" collapsed="false">
      <c r="A494" s="1"/>
      <c r="AN494" s="370"/>
    </row>
    <row r="495" customFormat="false" ht="12.75" hidden="false" customHeight="false" outlineLevel="0" collapsed="false">
      <c r="A495" s="1"/>
      <c r="AN495" s="370"/>
    </row>
    <row r="496" customFormat="false" ht="12.75" hidden="false" customHeight="false" outlineLevel="0" collapsed="false">
      <c r="A496" s="1"/>
      <c r="AN496" s="370"/>
    </row>
    <row r="497" customFormat="false" ht="12.75" hidden="false" customHeight="false" outlineLevel="0" collapsed="false">
      <c r="A497" s="1"/>
      <c r="AN497" s="370"/>
    </row>
    <row r="498" customFormat="false" ht="12.75" hidden="false" customHeight="false" outlineLevel="0" collapsed="false">
      <c r="A498" s="1"/>
      <c r="AN498" s="370"/>
    </row>
    <row r="499" customFormat="false" ht="12.75" hidden="false" customHeight="false" outlineLevel="0" collapsed="false">
      <c r="A499" s="1"/>
      <c r="AN499" s="370"/>
    </row>
    <row r="500" customFormat="false" ht="12.75" hidden="false" customHeight="false" outlineLevel="0" collapsed="false">
      <c r="A500" s="1"/>
      <c r="AN500" s="370"/>
    </row>
    <row r="501" customFormat="false" ht="12.75" hidden="false" customHeight="false" outlineLevel="0" collapsed="false">
      <c r="A501" s="1"/>
      <c r="AN501" s="370"/>
    </row>
    <row r="502" customFormat="false" ht="12.75" hidden="false" customHeight="false" outlineLevel="0" collapsed="false">
      <c r="A502" s="1"/>
      <c r="AN502" s="370"/>
    </row>
    <row r="503" customFormat="false" ht="12.75" hidden="false" customHeight="false" outlineLevel="0" collapsed="false">
      <c r="A503" s="1"/>
      <c r="AN503" s="370"/>
    </row>
    <row r="504" customFormat="false" ht="12.75" hidden="false" customHeight="false" outlineLevel="0" collapsed="false">
      <c r="A504" s="1"/>
      <c r="AN504" s="370"/>
    </row>
    <row r="505" customFormat="false" ht="12.75" hidden="false" customHeight="false" outlineLevel="0" collapsed="false">
      <c r="A505" s="1"/>
      <c r="AN505" s="370"/>
    </row>
    <row r="506" customFormat="false" ht="12.75" hidden="false" customHeight="false" outlineLevel="0" collapsed="false">
      <c r="A506" s="1"/>
      <c r="AN506" s="370"/>
    </row>
    <row r="507" customFormat="false" ht="12.75" hidden="false" customHeight="false" outlineLevel="0" collapsed="false">
      <c r="A507" s="1"/>
      <c r="AN507" s="370"/>
    </row>
    <row r="508" customFormat="false" ht="12.75" hidden="false" customHeight="false" outlineLevel="0" collapsed="false">
      <c r="A508" s="1"/>
      <c r="AN508" s="370"/>
    </row>
    <row r="509" customFormat="false" ht="12.75" hidden="false" customHeight="false" outlineLevel="0" collapsed="false">
      <c r="A509" s="1"/>
      <c r="AN509" s="370"/>
    </row>
    <row r="510" customFormat="false" ht="12.75" hidden="false" customHeight="false" outlineLevel="0" collapsed="false">
      <c r="A510" s="1"/>
      <c r="AN510" s="370"/>
    </row>
    <row r="511" customFormat="false" ht="12.75" hidden="false" customHeight="false" outlineLevel="0" collapsed="false">
      <c r="A511" s="1"/>
      <c r="AN511" s="370"/>
    </row>
    <row r="512" customFormat="false" ht="12.75" hidden="false" customHeight="false" outlineLevel="0" collapsed="false">
      <c r="A512" s="1"/>
      <c r="AN512" s="370"/>
    </row>
    <row r="513" customFormat="false" ht="12.75" hidden="false" customHeight="false" outlineLevel="0" collapsed="false">
      <c r="A513" s="1"/>
      <c r="AN513" s="370"/>
    </row>
    <row r="514" customFormat="false" ht="12.75" hidden="false" customHeight="false" outlineLevel="0" collapsed="false">
      <c r="A514" s="1"/>
      <c r="AN514" s="370"/>
    </row>
    <row r="515" customFormat="false" ht="12.75" hidden="false" customHeight="false" outlineLevel="0" collapsed="false">
      <c r="A515" s="1"/>
      <c r="AN515" s="370"/>
    </row>
    <row r="516" customFormat="false" ht="12.75" hidden="false" customHeight="false" outlineLevel="0" collapsed="false">
      <c r="A516" s="1"/>
      <c r="AN516" s="370"/>
    </row>
    <row r="517" customFormat="false" ht="12.75" hidden="false" customHeight="false" outlineLevel="0" collapsed="false">
      <c r="A517" s="1"/>
      <c r="AN517" s="370"/>
    </row>
    <row r="518" customFormat="false" ht="12.75" hidden="false" customHeight="false" outlineLevel="0" collapsed="false">
      <c r="A518" s="1"/>
      <c r="AN518" s="370"/>
    </row>
    <row r="519" customFormat="false" ht="12.75" hidden="false" customHeight="false" outlineLevel="0" collapsed="false">
      <c r="A519" s="1"/>
      <c r="AN519" s="370"/>
    </row>
    <row r="520" customFormat="false" ht="12.75" hidden="false" customHeight="false" outlineLevel="0" collapsed="false">
      <c r="A520" s="1"/>
      <c r="AN520" s="370"/>
    </row>
    <row r="521" customFormat="false" ht="12.75" hidden="false" customHeight="false" outlineLevel="0" collapsed="false">
      <c r="A521" s="1"/>
      <c r="AN521" s="370"/>
    </row>
    <row r="522" customFormat="false" ht="12.75" hidden="false" customHeight="false" outlineLevel="0" collapsed="false">
      <c r="A522" s="1"/>
      <c r="AN522" s="370"/>
    </row>
    <row r="523" customFormat="false" ht="12.75" hidden="false" customHeight="false" outlineLevel="0" collapsed="false">
      <c r="A523" s="1"/>
      <c r="AN523" s="370"/>
    </row>
    <row r="524" customFormat="false" ht="12.75" hidden="false" customHeight="false" outlineLevel="0" collapsed="false">
      <c r="A524" s="1"/>
      <c r="AN524" s="370"/>
    </row>
    <row r="525" customFormat="false" ht="12.75" hidden="false" customHeight="false" outlineLevel="0" collapsed="false">
      <c r="A525" s="1"/>
      <c r="AN525" s="370"/>
    </row>
    <row r="526" customFormat="false" ht="12.75" hidden="false" customHeight="false" outlineLevel="0" collapsed="false">
      <c r="A526" s="1"/>
      <c r="AN526" s="370"/>
    </row>
    <row r="527" customFormat="false" ht="12.75" hidden="false" customHeight="false" outlineLevel="0" collapsed="false">
      <c r="A527" s="1"/>
      <c r="AN527" s="370"/>
    </row>
    <row r="528" customFormat="false" ht="12.75" hidden="false" customHeight="false" outlineLevel="0" collapsed="false">
      <c r="A528" s="1"/>
      <c r="AN528" s="370"/>
    </row>
    <row r="529" customFormat="false" ht="12.75" hidden="false" customHeight="false" outlineLevel="0" collapsed="false">
      <c r="A529" s="1"/>
      <c r="AN529" s="370"/>
    </row>
    <row r="530" customFormat="false" ht="12.75" hidden="false" customHeight="false" outlineLevel="0" collapsed="false">
      <c r="A530" s="1"/>
      <c r="AN530" s="370"/>
    </row>
    <row r="531" customFormat="false" ht="12.75" hidden="false" customHeight="false" outlineLevel="0" collapsed="false">
      <c r="A531" s="1"/>
      <c r="AN531" s="370"/>
    </row>
    <row r="532" customFormat="false" ht="12.75" hidden="false" customHeight="false" outlineLevel="0" collapsed="false">
      <c r="A532" s="1"/>
      <c r="AN532" s="370"/>
    </row>
    <row r="533" customFormat="false" ht="12.75" hidden="false" customHeight="false" outlineLevel="0" collapsed="false">
      <c r="A533" s="1"/>
      <c r="AN533" s="370"/>
    </row>
    <row r="534" customFormat="false" ht="12.75" hidden="false" customHeight="false" outlineLevel="0" collapsed="false">
      <c r="A534" s="1"/>
      <c r="AN534" s="370"/>
    </row>
    <row r="535" customFormat="false" ht="12.75" hidden="false" customHeight="false" outlineLevel="0" collapsed="false">
      <c r="A535" s="1"/>
      <c r="AN535" s="370"/>
    </row>
    <row r="536" customFormat="false" ht="12.75" hidden="false" customHeight="false" outlineLevel="0" collapsed="false">
      <c r="A536" s="1"/>
      <c r="AN536" s="370"/>
    </row>
    <row r="537" customFormat="false" ht="12.75" hidden="false" customHeight="false" outlineLevel="0" collapsed="false">
      <c r="A537" s="1"/>
      <c r="AN537" s="370"/>
    </row>
    <row r="538" customFormat="false" ht="12.75" hidden="false" customHeight="false" outlineLevel="0" collapsed="false">
      <c r="A538" s="1"/>
      <c r="AN538" s="370"/>
    </row>
    <row r="539" customFormat="false" ht="12.75" hidden="false" customHeight="false" outlineLevel="0" collapsed="false">
      <c r="A539" s="1"/>
      <c r="AN539" s="370"/>
    </row>
    <row r="540" customFormat="false" ht="12.75" hidden="false" customHeight="false" outlineLevel="0" collapsed="false">
      <c r="A540" s="1"/>
      <c r="AN540" s="370"/>
    </row>
    <row r="541" customFormat="false" ht="12.75" hidden="false" customHeight="false" outlineLevel="0" collapsed="false">
      <c r="A541" s="1"/>
      <c r="AN541" s="370"/>
    </row>
    <row r="542" customFormat="false" ht="12.75" hidden="false" customHeight="false" outlineLevel="0" collapsed="false">
      <c r="A542" s="1"/>
      <c r="AN542" s="370"/>
    </row>
    <row r="543" customFormat="false" ht="12.75" hidden="false" customHeight="false" outlineLevel="0" collapsed="false">
      <c r="A543" s="1"/>
      <c r="AN543" s="370"/>
    </row>
    <row r="544" customFormat="false" ht="12.75" hidden="false" customHeight="false" outlineLevel="0" collapsed="false">
      <c r="A544" s="1"/>
      <c r="AN544" s="370"/>
    </row>
    <row r="545" customFormat="false" ht="12.75" hidden="false" customHeight="false" outlineLevel="0" collapsed="false">
      <c r="A545" s="1"/>
      <c r="AN545" s="370"/>
    </row>
    <row r="546" customFormat="false" ht="12.75" hidden="false" customHeight="false" outlineLevel="0" collapsed="false">
      <c r="A546" s="1"/>
      <c r="AN546" s="370"/>
    </row>
    <row r="547" customFormat="false" ht="12.75" hidden="false" customHeight="false" outlineLevel="0" collapsed="false">
      <c r="A547" s="1"/>
      <c r="AN547" s="370"/>
    </row>
    <row r="548" customFormat="false" ht="12.75" hidden="false" customHeight="false" outlineLevel="0" collapsed="false">
      <c r="A548" s="1"/>
      <c r="AN548" s="370"/>
    </row>
    <row r="549" customFormat="false" ht="12.75" hidden="false" customHeight="false" outlineLevel="0" collapsed="false">
      <c r="A549" s="1"/>
      <c r="AN549" s="370"/>
    </row>
    <row r="550" customFormat="false" ht="12.75" hidden="false" customHeight="false" outlineLevel="0" collapsed="false">
      <c r="A550" s="1"/>
      <c r="AN550" s="370"/>
    </row>
    <row r="551" customFormat="false" ht="12.75" hidden="false" customHeight="false" outlineLevel="0" collapsed="false">
      <c r="A551" s="1"/>
      <c r="AN551" s="370"/>
    </row>
    <row r="552" customFormat="false" ht="12.75" hidden="false" customHeight="false" outlineLevel="0" collapsed="false">
      <c r="A552" s="1"/>
      <c r="AN552" s="370"/>
    </row>
    <row r="553" customFormat="false" ht="12.75" hidden="false" customHeight="false" outlineLevel="0" collapsed="false">
      <c r="A553" s="1"/>
      <c r="AN553" s="370"/>
    </row>
    <row r="554" customFormat="false" ht="12.75" hidden="false" customHeight="false" outlineLevel="0" collapsed="false">
      <c r="A554" s="1"/>
      <c r="AN554" s="370"/>
    </row>
    <row r="555" customFormat="false" ht="12.75" hidden="false" customHeight="false" outlineLevel="0" collapsed="false">
      <c r="A555" s="1"/>
      <c r="AN555" s="370"/>
    </row>
    <row r="556" customFormat="false" ht="12.75" hidden="false" customHeight="false" outlineLevel="0" collapsed="false">
      <c r="A556" s="1"/>
      <c r="AN556" s="370"/>
    </row>
    <row r="557" customFormat="false" ht="12.75" hidden="false" customHeight="false" outlineLevel="0" collapsed="false">
      <c r="A557" s="1"/>
      <c r="AN557" s="370"/>
    </row>
    <row r="558" customFormat="false" ht="12.75" hidden="false" customHeight="false" outlineLevel="0" collapsed="false">
      <c r="A558" s="1"/>
      <c r="AN558" s="370"/>
    </row>
    <row r="559" customFormat="false" ht="12.75" hidden="false" customHeight="false" outlineLevel="0" collapsed="false">
      <c r="A559" s="1"/>
      <c r="AN559" s="370"/>
    </row>
    <row r="560" customFormat="false" ht="12.75" hidden="false" customHeight="false" outlineLevel="0" collapsed="false">
      <c r="A560" s="1"/>
      <c r="AN560" s="370"/>
    </row>
    <row r="561" customFormat="false" ht="12.75" hidden="false" customHeight="false" outlineLevel="0" collapsed="false">
      <c r="A561" s="1"/>
      <c r="AN561" s="370"/>
    </row>
    <row r="562" customFormat="false" ht="12.75" hidden="false" customHeight="false" outlineLevel="0" collapsed="false">
      <c r="A562" s="1"/>
      <c r="AN562" s="370"/>
    </row>
    <row r="563" customFormat="false" ht="12.75" hidden="false" customHeight="false" outlineLevel="0" collapsed="false">
      <c r="A563" s="1"/>
      <c r="AN563" s="370"/>
    </row>
    <row r="564" customFormat="false" ht="12.75" hidden="false" customHeight="false" outlineLevel="0" collapsed="false">
      <c r="A564" s="1"/>
      <c r="AN564" s="370"/>
    </row>
    <row r="565" customFormat="false" ht="12.75" hidden="false" customHeight="false" outlineLevel="0" collapsed="false">
      <c r="A565" s="1"/>
      <c r="AN565" s="370"/>
    </row>
    <row r="566" customFormat="false" ht="12.75" hidden="false" customHeight="false" outlineLevel="0" collapsed="false">
      <c r="A566" s="1"/>
      <c r="AN566" s="370"/>
    </row>
    <row r="567" customFormat="false" ht="12.75" hidden="false" customHeight="false" outlineLevel="0" collapsed="false">
      <c r="A567" s="1"/>
      <c r="AN567" s="370"/>
    </row>
    <row r="568" customFormat="false" ht="12.75" hidden="false" customHeight="false" outlineLevel="0" collapsed="false">
      <c r="A568" s="1"/>
      <c r="AN568" s="370"/>
    </row>
    <row r="569" customFormat="false" ht="12.75" hidden="false" customHeight="false" outlineLevel="0" collapsed="false">
      <c r="A569" s="1"/>
      <c r="AN569" s="370"/>
    </row>
    <row r="570" customFormat="false" ht="12.75" hidden="false" customHeight="false" outlineLevel="0" collapsed="false">
      <c r="A570" s="1"/>
      <c r="AN570" s="370"/>
    </row>
    <row r="571" customFormat="false" ht="12.75" hidden="false" customHeight="false" outlineLevel="0" collapsed="false">
      <c r="A571" s="1"/>
      <c r="AN571" s="370"/>
    </row>
    <row r="572" customFormat="false" ht="12.75" hidden="false" customHeight="false" outlineLevel="0" collapsed="false">
      <c r="A572" s="1"/>
      <c r="AN572" s="370"/>
    </row>
    <row r="573" customFormat="false" ht="12.75" hidden="false" customHeight="false" outlineLevel="0" collapsed="false">
      <c r="A573" s="1"/>
      <c r="AN573" s="370"/>
    </row>
    <row r="574" customFormat="false" ht="12.75" hidden="false" customHeight="false" outlineLevel="0" collapsed="false">
      <c r="A574" s="1"/>
      <c r="AN574" s="370"/>
    </row>
    <row r="575" customFormat="false" ht="12.75" hidden="false" customHeight="false" outlineLevel="0" collapsed="false">
      <c r="A575" s="1"/>
      <c r="AN575" s="370"/>
    </row>
    <row r="576" customFormat="false" ht="12.75" hidden="false" customHeight="false" outlineLevel="0" collapsed="false">
      <c r="A576" s="1"/>
      <c r="AN576" s="370"/>
    </row>
    <row r="577" customFormat="false" ht="12.75" hidden="false" customHeight="false" outlineLevel="0" collapsed="false">
      <c r="A577" s="1"/>
      <c r="AN577" s="370"/>
    </row>
    <row r="578" customFormat="false" ht="12.75" hidden="false" customHeight="false" outlineLevel="0" collapsed="false">
      <c r="A578" s="1"/>
      <c r="AN578" s="370"/>
    </row>
    <row r="579" customFormat="false" ht="12.75" hidden="false" customHeight="false" outlineLevel="0" collapsed="false">
      <c r="A579" s="1"/>
      <c r="AN579" s="370"/>
    </row>
    <row r="580" customFormat="false" ht="12.75" hidden="false" customHeight="false" outlineLevel="0" collapsed="false">
      <c r="A580" s="1"/>
      <c r="AN580" s="370"/>
    </row>
    <row r="581" customFormat="false" ht="12.75" hidden="false" customHeight="false" outlineLevel="0" collapsed="false">
      <c r="A581" s="1"/>
      <c r="AN581" s="370"/>
    </row>
    <row r="582" customFormat="false" ht="12.75" hidden="false" customHeight="false" outlineLevel="0" collapsed="false">
      <c r="A582" s="1"/>
      <c r="AN582" s="370"/>
    </row>
    <row r="583" customFormat="false" ht="12.75" hidden="false" customHeight="false" outlineLevel="0" collapsed="false">
      <c r="A583" s="1"/>
      <c r="AN583" s="370"/>
    </row>
    <row r="584" customFormat="false" ht="12.75" hidden="false" customHeight="false" outlineLevel="0" collapsed="false">
      <c r="A584" s="1"/>
      <c r="AN584" s="370"/>
    </row>
    <row r="585" customFormat="false" ht="12.75" hidden="false" customHeight="false" outlineLevel="0" collapsed="false">
      <c r="A585" s="1"/>
      <c r="AN585" s="370"/>
    </row>
    <row r="586" customFormat="false" ht="12.75" hidden="false" customHeight="false" outlineLevel="0" collapsed="false">
      <c r="A586" s="1"/>
      <c r="AN586" s="370"/>
    </row>
    <row r="587" customFormat="false" ht="12.75" hidden="false" customHeight="false" outlineLevel="0" collapsed="false">
      <c r="A587" s="1"/>
      <c r="AN587" s="370"/>
    </row>
    <row r="588" customFormat="false" ht="12.75" hidden="false" customHeight="false" outlineLevel="0" collapsed="false">
      <c r="A588" s="1"/>
      <c r="AN588" s="370"/>
    </row>
    <row r="589" customFormat="false" ht="12.75" hidden="false" customHeight="false" outlineLevel="0" collapsed="false">
      <c r="A589" s="1"/>
      <c r="AN589" s="370"/>
    </row>
    <row r="590" customFormat="false" ht="12.75" hidden="false" customHeight="false" outlineLevel="0" collapsed="false">
      <c r="A590" s="1"/>
      <c r="AN590" s="370"/>
    </row>
    <row r="591" customFormat="false" ht="12.75" hidden="false" customHeight="false" outlineLevel="0" collapsed="false">
      <c r="A591" s="1"/>
      <c r="AN591" s="370"/>
    </row>
    <row r="592" customFormat="false" ht="12.75" hidden="false" customHeight="false" outlineLevel="0" collapsed="false">
      <c r="A592" s="1"/>
      <c r="AN592" s="370"/>
    </row>
    <row r="593" customFormat="false" ht="12.75" hidden="false" customHeight="false" outlineLevel="0" collapsed="false">
      <c r="A593" s="1"/>
      <c r="AN593" s="370"/>
    </row>
    <row r="594" customFormat="false" ht="12.75" hidden="false" customHeight="false" outlineLevel="0" collapsed="false">
      <c r="A594" s="1"/>
      <c r="AN594" s="370"/>
    </row>
    <row r="595" customFormat="false" ht="12.75" hidden="false" customHeight="false" outlineLevel="0" collapsed="false">
      <c r="A595" s="1"/>
      <c r="AN595" s="370"/>
    </row>
    <row r="596" customFormat="false" ht="12.75" hidden="false" customHeight="false" outlineLevel="0" collapsed="false">
      <c r="A596" s="1"/>
      <c r="AN596" s="370"/>
    </row>
    <row r="597" customFormat="false" ht="12.75" hidden="false" customHeight="false" outlineLevel="0" collapsed="false">
      <c r="A597" s="1"/>
      <c r="AN597" s="370"/>
    </row>
    <row r="598" customFormat="false" ht="12.75" hidden="false" customHeight="false" outlineLevel="0" collapsed="false">
      <c r="A598" s="1"/>
      <c r="AN598" s="370"/>
    </row>
    <row r="599" customFormat="false" ht="12.75" hidden="false" customHeight="false" outlineLevel="0" collapsed="false">
      <c r="A599" s="1"/>
      <c r="AN599" s="370"/>
    </row>
    <row r="600" customFormat="false" ht="12.75" hidden="false" customHeight="false" outlineLevel="0" collapsed="false">
      <c r="A600" s="1"/>
      <c r="AN600" s="370"/>
    </row>
    <row r="601" customFormat="false" ht="12.75" hidden="false" customHeight="false" outlineLevel="0" collapsed="false">
      <c r="A601" s="1"/>
      <c r="AN601" s="370"/>
    </row>
    <row r="602" customFormat="false" ht="12.75" hidden="false" customHeight="false" outlineLevel="0" collapsed="false">
      <c r="A602" s="1"/>
      <c r="AN602" s="370"/>
    </row>
    <row r="603" customFormat="false" ht="12.75" hidden="false" customHeight="false" outlineLevel="0" collapsed="false">
      <c r="A603" s="1"/>
      <c r="AN603" s="370"/>
    </row>
    <row r="604" customFormat="false" ht="12.75" hidden="false" customHeight="false" outlineLevel="0" collapsed="false">
      <c r="A604" s="1"/>
      <c r="AN604" s="370"/>
    </row>
    <row r="605" customFormat="false" ht="12.75" hidden="false" customHeight="false" outlineLevel="0" collapsed="false">
      <c r="A605" s="1"/>
      <c r="AN605" s="370"/>
    </row>
    <row r="606" customFormat="false" ht="12.75" hidden="false" customHeight="false" outlineLevel="0" collapsed="false">
      <c r="A606" s="1"/>
      <c r="AN606" s="370"/>
    </row>
    <row r="607" customFormat="false" ht="12.75" hidden="false" customHeight="false" outlineLevel="0" collapsed="false">
      <c r="A607" s="1"/>
      <c r="AN607" s="370"/>
    </row>
    <row r="608" customFormat="false" ht="12.75" hidden="false" customHeight="false" outlineLevel="0" collapsed="false">
      <c r="A608" s="1"/>
      <c r="AN608" s="370"/>
    </row>
    <row r="609" customFormat="false" ht="12.75" hidden="false" customHeight="false" outlineLevel="0" collapsed="false">
      <c r="A609" s="1"/>
      <c r="AN609" s="370"/>
    </row>
    <row r="610" customFormat="false" ht="12.75" hidden="false" customHeight="false" outlineLevel="0" collapsed="false">
      <c r="A610" s="1"/>
      <c r="AN610" s="370"/>
    </row>
    <row r="611" customFormat="false" ht="12.75" hidden="false" customHeight="false" outlineLevel="0" collapsed="false">
      <c r="A611" s="1"/>
      <c r="AN611" s="370"/>
    </row>
    <row r="612" customFormat="false" ht="12.75" hidden="false" customHeight="false" outlineLevel="0" collapsed="false">
      <c r="A612" s="1"/>
      <c r="AN612" s="370"/>
    </row>
    <row r="613" customFormat="false" ht="12.75" hidden="false" customHeight="false" outlineLevel="0" collapsed="false">
      <c r="A613" s="1"/>
      <c r="AN613" s="370"/>
    </row>
    <row r="614" customFormat="false" ht="12.75" hidden="false" customHeight="false" outlineLevel="0" collapsed="false">
      <c r="A614" s="1"/>
      <c r="AN614" s="370"/>
    </row>
    <row r="615" customFormat="false" ht="12.75" hidden="false" customHeight="false" outlineLevel="0" collapsed="false">
      <c r="A615" s="1"/>
      <c r="AN615" s="370"/>
    </row>
    <row r="616" customFormat="false" ht="12.75" hidden="false" customHeight="false" outlineLevel="0" collapsed="false">
      <c r="A616" s="1"/>
      <c r="AN616" s="370"/>
    </row>
    <row r="617" customFormat="false" ht="12.75" hidden="false" customHeight="false" outlineLevel="0" collapsed="false">
      <c r="A617" s="1"/>
      <c r="AN617" s="370"/>
    </row>
    <row r="618" customFormat="false" ht="12.75" hidden="false" customHeight="false" outlineLevel="0" collapsed="false">
      <c r="A618" s="1"/>
      <c r="AN618" s="370"/>
    </row>
    <row r="619" customFormat="false" ht="12.75" hidden="false" customHeight="false" outlineLevel="0" collapsed="false">
      <c r="A619" s="1"/>
      <c r="AN619" s="370"/>
    </row>
    <row r="620" customFormat="false" ht="12.75" hidden="false" customHeight="false" outlineLevel="0" collapsed="false">
      <c r="A620" s="1"/>
      <c r="AN620" s="370"/>
    </row>
    <row r="621" customFormat="false" ht="12.75" hidden="false" customHeight="false" outlineLevel="0" collapsed="false">
      <c r="A621" s="1"/>
      <c r="AN621" s="370"/>
    </row>
    <row r="622" customFormat="false" ht="12.75" hidden="false" customHeight="false" outlineLevel="0" collapsed="false">
      <c r="A622" s="1"/>
      <c r="AN622" s="370"/>
    </row>
    <row r="623" customFormat="false" ht="12.75" hidden="false" customHeight="false" outlineLevel="0" collapsed="false">
      <c r="A623" s="1"/>
      <c r="AN623" s="370"/>
    </row>
    <row r="624" customFormat="false" ht="12.75" hidden="false" customHeight="false" outlineLevel="0" collapsed="false">
      <c r="A624" s="1"/>
      <c r="AN624" s="370"/>
    </row>
    <row r="625" customFormat="false" ht="12.75" hidden="false" customHeight="false" outlineLevel="0" collapsed="false">
      <c r="A625" s="1"/>
      <c r="AN625" s="370"/>
    </row>
    <row r="626" customFormat="false" ht="12.75" hidden="false" customHeight="false" outlineLevel="0" collapsed="false">
      <c r="A626" s="1"/>
      <c r="AN626" s="370"/>
    </row>
    <row r="627" customFormat="false" ht="12.75" hidden="false" customHeight="false" outlineLevel="0" collapsed="false">
      <c r="A627" s="1"/>
      <c r="AN627" s="370"/>
    </row>
    <row r="628" customFormat="false" ht="12.75" hidden="false" customHeight="false" outlineLevel="0" collapsed="false">
      <c r="A628" s="1"/>
      <c r="AN628" s="370"/>
    </row>
    <row r="629" customFormat="false" ht="12.75" hidden="false" customHeight="false" outlineLevel="0" collapsed="false">
      <c r="A629" s="1"/>
      <c r="AN629" s="370"/>
    </row>
    <row r="630" customFormat="false" ht="12.75" hidden="false" customHeight="false" outlineLevel="0" collapsed="false">
      <c r="A630" s="1"/>
      <c r="AN630" s="370"/>
    </row>
    <row r="631" customFormat="false" ht="12.75" hidden="false" customHeight="false" outlineLevel="0" collapsed="false">
      <c r="A631" s="1"/>
      <c r="AN631" s="370"/>
    </row>
    <row r="632" customFormat="false" ht="12.75" hidden="false" customHeight="false" outlineLevel="0" collapsed="false">
      <c r="A632" s="1"/>
      <c r="AN632" s="370"/>
    </row>
    <row r="633" customFormat="false" ht="12.75" hidden="false" customHeight="false" outlineLevel="0" collapsed="false">
      <c r="A633" s="1"/>
      <c r="AN633" s="370"/>
    </row>
    <row r="634" customFormat="false" ht="12.75" hidden="false" customHeight="false" outlineLevel="0" collapsed="false">
      <c r="A634" s="1"/>
      <c r="AN634" s="370"/>
    </row>
    <row r="635" customFormat="false" ht="12.75" hidden="false" customHeight="false" outlineLevel="0" collapsed="false">
      <c r="A635" s="1"/>
      <c r="AN635" s="370"/>
    </row>
    <row r="636" customFormat="false" ht="12.75" hidden="false" customHeight="false" outlineLevel="0" collapsed="false">
      <c r="A636" s="1"/>
      <c r="AN636" s="370"/>
    </row>
    <row r="637" customFormat="false" ht="12.75" hidden="false" customHeight="false" outlineLevel="0" collapsed="false">
      <c r="A637" s="1"/>
      <c r="AN637" s="370"/>
    </row>
    <row r="638" customFormat="false" ht="12.75" hidden="false" customHeight="false" outlineLevel="0" collapsed="false">
      <c r="A638" s="1"/>
      <c r="AN638" s="370"/>
    </row>
    <row r="639" customFormat="false" ht="12.75" hidden="false" customHeight="false" outlineLevel="0" collapsed="false">
      <c r="A639" s="1"/>
      <c r="AN639" s="370"/>
    </row>
    <row r="640" customFormat="false" ht="12.75" hidden="false" customHeight="false" outlineLevel="0" collapsed="false">
      <c r="A640" s="1"/>
      <c r="AN640" s="370"/>
    </row>
    <row r="641" customFormat="false" ht="12.75" hidden="false" customHeight="false" outlineLevel="0" collapsed="false">
      <c r="A641" s="1"/>
      <c r="AN641" s="370"/>
    </row>
    <row r="642" customFormat="false" ht="12.75" hidden="false" customHeight="false" outlineLevel="0" collapsed="false">
      <c r="A642" s="1"/>
      <c r="AN642" s="370"/>
    </row>
    <row r="643" customFormat="false" ht="12.75" hidden="false" customHeight="false" outlineLevel="0" collapsed="false">
      <c r="A643" s="1"/>
      <c r="AN643" s="370"/>
    </row>
    <row r="644" customFormat="false" ht="12.75" hidden="false" customHeight="false" outlineLevel="0" collapsed="false">
      <c r="A644" s="1"/>
      <c r="AN644" s="370"/>
    </row>
    <row r="645" customFormat="false" ht="12.75" hidden="false" customHeight="false" outlineLevel="0" collapsed="false">
      <c r="A645" s="1"/>
      <c r="AN645" s="370"/>
    </row>
    <row r="646" customFormat="false" ht="12.75" hidden="false" customHeight="false" outlineLevel="0" collapsed="false">
      <c r="A646" s="1"/>
      <c r="AN646" s="370"/>
    </row>
    <row r="647" customFormat="false" ht="12.75" hidden="false" customHeight="false" outlineLevel="0" collapsed="false">
      <c r="A647" s="1"/>
      <c r="AN647" s="370"/>
    </row>
    <row r="648" customFormat="false" ht="12.75" hidden="false" customHeight="false" outlineLevel="0" collapsed="false">
      <c r="A648" s="1"/>
      <c r="AN648" s="370"/>
    </row>
    <row r="649" customFormat="false" ht="12.75" hidden="false" customHeight="false" outlineLevel="0" collapsed="false">
      <c r="A649" s="1"/>
      <c r="AN649" s="370"/>
    </row>
    <row r="650" customFormat="false" ht="12.75" hidden="false" customHeight="false" outlineLevel="0" collapsed="false">
      <c r="A650" s="1"/>
      <c r="AN650" s="370"/>
    </row>
    <row r="651" customFormat="false" ht="12.75" hidden="false" customHeight="false" outlineLevel="0" collapsed="false">
      <c r="A651" s="1"/>
      <c r="AN651" s="370"/>
    </row>
    <row r="652" customFormat="false" ht="12.75" hidden="false" customHeight="false" outlineLevel="0" collapsed="false">
      <c r="A652" s="1"/>
      <c r="AN652" s="370"/>
    </row>
    <row r="653" customFormat="false" ht="12.75" hidden="false" customHeight="false" outlineLevel="0" collapsed="false">
      <c r="A653" s="1"/>
      <c r="AN653" s="370"/>
    </row>
    <row r="654" customFormat="false" ht="12.75" hidden="false" customHeight="false" outlineLevel="0" collapsed="false">
      <c r="A654" s="1"/>
      <c r="AN654" s="370"/>
    </row>
    <row r="655" customFormat="false" ht="12.75" hidden="false" customHeight="false" outlineLevel="0" collapsed="false">
      <c r="A655" s="1"/>
      <c r="AN655" s="370"/>
    </row>
    <row r="656" customFormat="false" ht="12.75" hidden="false" customHeight="false" outlineLevel="0" collapsed="false">
      <c r="A656" s="1"/>
      <c r="AN656" s="370"/>
    </row>
    <row r="657" customFormat="false" ht="12.75" hidden="false" customHeight="false" outlineLevel="0" collapsed="false">
      <c r="A657" s="1"/>
      <c r="AN657" s="370"/>
    </row>
    <row r="658" customFormat="false" ht="12.75" hidden="false" customHeight="false" outlineLevel="0" collapsed="false">
      <c r="A658" s="1"/>
      <c r="AN658" s="370"/>
    </row>
    <row r="659" customFormat="false" ht="12.75" hidden="false" customHeight="false" outlineLevel="0" collapsed="false">
      <c r="A659" s="1"/>
      <c r="AN659" s="370"/>
    </row>
    <row r="660" customFormat="false" ht="12.75" hidden="false" customHeight="false" outlineLevel="0" collapsed="false">
      <c r="A660" s="1"/>
      <c r="AN660" s="370"/>
    </row>
    <row r="661" customFormat="false" ht="12.75" hidden="false" customHeight="false" outlineLevel="0" collapsed="false">
      <c r="A661" s="1"/>
      <c r="AN661" s="370"/>
    </row>
    <row r="662" customFormat="false" ht="12.75" hidden="false" customHeight="false" outlineLevel="0" collapsed="false">
      <c r="A662" s="1"/>
      <c r="AN662" s="370"/>
    </row>
    <row r="663" customFormat="false" ht="12.75" hidden="false" customHeight="false" outlineLevel="0" collapsed="false">
      <c r="A663" s="1"/>
      <c r="AN663" s="370"/>
    </row>
    <row r="664" customFormat="false" ht="12.75" hidden="false" customHeight="false" outlineLevel="0" collapsed="false">
      <c r="A664" s="1"/>
      <c r="AN664" s="370"/>
    </row>
    <row r="665" customFormat="false" ht="12.75" hidden="false" customHeight="false" outlineLevel="0" collapsed="false">
      <c r="A665" s="1"/>
      <c r="AN665" s="370"/>
    </row>
    <row r="666" customFormat="false" ht="12.75" hidden="false" customHeight="false" outlineLevel="0" collapsed="false">
      <c r="A666" s="1"/>
      <c r="AN666" s="370"/>
    </row>
    <row r="667" customFormat="false" ht="12.75" hidden="false" customHeight="false" outlineLevel="0" collapsed="false">
      <c r="A667" s="1"/>
      <c r="AN667" s="370"/>
    </row>
    <row r="668" customFormat="false" ht="12.75" hidden="false" customHeight="false" outlineLevel="0" collapsed="false">
      <c r="A668" s="1"/>
      <c r="AN668" s="370"/>
    </row>
    <row r="669" customFormat="false" ht="12.75" hidden="false" customHeight="false" outlineLevel="0" collapsed="false">
      <c r="A669" s="1"/>
      <c r="AN669" s="370"/>
    </row>
    <row r="670" customFormat="false" ht="12.75" hidden="false" customHeight="false" outlineLevel="0" collapsed="false">
      <c r="A670" s="1"/>
      <c r="AN670" s="370"/>
    </row>
    <row r="671" customFormat="false" ht="12.75" hidden="false" customHeight="false" outlineLevel="0" collapsed="false">
      <c r="A671" s="1"/>
      <c r="AN671" s="370"/>
    </row>
    <row r="672" customFormat="false" ht="12.75" hidden="false" customHeight="false" outlineLevel="0" collapsed="false">
      <c r="A672" s="1"/>
      <c r="AN672" s="370"/>
    </row>
    <row r="673" customFormat="false" ht="12.75" hidden="false" customHeight="false" outlineLevel="0" collapsed="false">
      <c r="A673" s="1"/>
      <c r="AN673" s="370"/>
    </row>
    <row r="674" customFormat="false" ht="12.75" hidden="false" customHeight="false" outlineLevel="0" collapsed="false">
      <c r="A674" s="1"/>
      <c r="AN674" s="370"/>
    </row>
    <row r="675" customFormat="false" ht="12.75" hidden="false" customHeight="false" outlineLevel="0" collapsed="false">
      <c r="A675" s="1"/>
      <c r="AN675" s="370"/>
    </row>
    <row r="676" customFormat="false" ht="12.75" hidden="false" customHeight="false" outlineLevel="0" collapsed="false">
      <c r="A676" s="1"/>
      <c r="AN676" s="370"/>
    </row>
    <row r="677" customFormat="false" ht="12.75" hidden="false" customHeight="false" outlineLevel="0" collapsed="false">
      <c r="A677" s="1"/>
      <c r="AN677" s="370"/>
    </row>
    <row r="678" customFormat="false" ht="12.75" hidden="false" customHeight="false" outlineLevel="0" collapsed="false">
      <c r="A678" s="1"/>
      <c r="AN678" s="370"/>
    </row>
    <row r="679" customFormat="false" ht="12.75" hidden="false" customHeight="false" outlineLevel="0" collapsed="false">
      <c r="A679" s="1"/>
      <c r="AN679" s="370"/>
    </row>
    <row r="680" customFormat="false" ht="12.75" hidden="false" customHeight="false" outlineLevel="0" collapsed="false">
      <c r="A680" s="1"/>
      <c r="AN680" s="370"/>
    </row>
    <row r="681" customFormat="false" ht="12.75" hidden="false" customHeight="false" outlineLevel="0" collapsed="false">
      <c r="A681" s="1"/>
      <c r="AN681" s="370"/>
    </row>
    <row r="682" customFormat="false" ht="12.75" hidden="false" customHeight="false" outlineLevel="0" collapsed="false">
      <c r="A682" s="1"/>
      <c r="AN682" s="370"/>
    </row>
    <row r="683" customFormat="false" ht="12.75" hidden="false" customHeight="false" outlineLevel="0" collapsed="false">
      <c r="A683" s="1"/>
      <c r="AN683" s="370"/>
    </row>
    <row r="684" customFormat="false" ht="12.75" hidden="false" customHeight="false" outlineLevel="0" collapsed="false">
      <c r="A684" s="1"/>
      <c r="AN684" s="370"/>
    </row>
    <row r="685" customFormat="false" ht="12.75" hidden="false" customHeight="false" outlineLevel="0" collapsed="false">
      <c r="A685" s="1"/>
      <c r="AN685" s="370"/>
    </row>
    <row r="686" customFormat="false" ht="12.75" hidden="false" customHeight="false" outlineLevel="0" collapsed="false">
      <c r="A686" s="1"/>
      <c r="AN686" s="370"/>
    </row>
    <row r="687" customFormat="false" ht="12.75" hidden="false" customHeight="false" outlineLevel="0" collapsed="false">
      <c r="A687" s="1"/>
      <c r="AN687" s="370"/>
    </row>
    <row r="688" customFormat="false" ht="12.75" hidden="false" customHeight="false" outlineLevel="0" collapsed="false">
      <c r="A688" s="1"/>
      <c r="AN688" s="370"/>
    </row>
    <row r="689" customFormat="false" ht="12.75" hidden="false" customHeight="false" outlineLevel="0" collapsed="false">
      <c r="A689" s="1"/>
      <c r="AN689" s="370"/>
    </row>
    <row r="690" customFormat="false" ht="12.75" hidden="false" customHeight="false" outlineLevel="0" collapsed="false">
      <c r="A690" s="1"/>
      <c r="AN690" s="370"/>
    </row>
    <row r="691" customFormat="false" ht="12.75" hidden="false" customHeight="false" outlineLevel="0" collapsed="false">
      <c r="A691" s="1"/>
      <c r="AN691" s="370"/>
    </row>
    <row r="692" customFormat="false" ht="12.75" hidden="false" customHeight="false" outlineLevel="0" collapsed="false">
      <c r="A692" s="1"/>
      <c r="AN692" s="370"/>
    </row>
    <row r="693" customFormat="false" ht="12.75" hidden="false" customHeight="false" outlineLevel="0" collapsed="false">
      <c r="A693" s="1"/>
      <c r="AN693" s="370"/>
    </row>
    <row r="694" customFormat="false" ht="12.75" hidden="false" customHeight="false" outlineLevel="0" collapsed="false">
      <c r="A694" s="1"/>
      <c r="AN694" s="370"/>
    </row>
    <row r="695" customFormat="false" ht="12.75" hidden="false" customHeight="false" outlineLevel="0" collapsed="false">
      <c r="A695" s="1"/>
      <c r="AN695" s="370"/>
    </row>
    <row r="696" customFormat="false" ht="12.75" hidden="false" customHeight="false" outlineLevel="0" collapsed="false">
      <c r="A696" s="1"/>
      <c r="AN696" s="370"/>
    </row>
    <row r="697" customFormat="false" ht="12.75" hidden="false" customHeight="false" outlineLevel="0" collapsed="false">
      <c r="A697" s="1"/>
      <c r="AN697" s="370"/>
    </row>
    <row r="698" customFormat="false" ht="12.75" hidden="false" customHeight="false" outlineLevel="0" collapsed="false">
      <c r="A698" s="1"/>
      <c r="AN698" s="370"/>
    </row>
    <row r="699" customFormat="false" ht="12.75" hidden="false" customHeight="false" outlineLevel="0" collapsed="false">
      <c r="A699" s="1"/>
      <c r="AN699" s="370"/>
    </row>
    <row r="700" customFormat="false" ht="12.75" hidden="false" customHeight="false" outlineLevel="0" collapsed="false">
      <c r="A700" s="1"/>
      <c r="AN700" s="370"/>
    </row>
    <row r="701" customFormat="false" ht="12.75" hidden="false" customHeight="false" outlineLevel="0" collapsed="false">
      <c r="A701" s="1"/>
      <c r="AN701" s="370"/>
    </row>
    <row r="702" customFormat="false" ht="12.75" hidden="false" customHeight="false" outlineLevel="0" collapsed="false">
      <c r="A702" s="1"/>
      <c r="AN702" s="370"/>
    </row>
    <row r="703" customFormat="false" ht="12.75" hidden="false" customHeight="false" outlineLevel="0" collapsed="false">
      <c r="A703" s="1"/>
      <c r="AN703" s="370"/>
    </row>
    <row r="704" customFormat="false" ht="12.75" hidden="false" customHeight="false" outlineLevel="0" collapsed="false">
      <c r="A704" s="1"/>
      <c r="AN704" s="370"/>
    </row>
    <row r="705" customFormat="false" ht="12.75" hidden="false" customHeight="false" outlineLevel="0" collapsed="false">
      <c r="A705" s="1"/>
      <c r="AN705" s="370"/>
    </row>
    <row r="706" customFormat="false" ht="12.75" hidden="false" customHeight="false" outlineLevel="0" collapsed="false">
      <c r="A706" s="1"/>
      <c r="AN706" s="370"/>
    </row>
    <row r="707" customFormat="false" ht="12.75" hidden="false" customHeight="false" outlineLevel="0" collapsed="false">
      <c r="A707" s="1"/>
      <c r="AN707" s="370"/>
    </row>
    <row r="708" customFormat="false" ht="12.75" hidden="false" customHeight="false" outlineLevel="0" collapsed="false">
      <c r="A708" s="1"/>
      <c r="AN708" s="370"/>
    </row>
    <row r="709" customFormat="false" ht="12.75" hidden="false" customHeight="false" outlineLevel="0" collapsed="false">
      <c r="A709" s="1"/>
      <c r="AN709" s="370"/>
    </row>
    <row r="710" customFormat="false" ht="12.75" hidden="false" customHeight="false" outlineLevel="0" collapsed="false">
      <c r="A710" s="1"/>
      <c r="AN710" s="370"/>
    </row>
    <row r="711" customFormat="false" ht="12.75" hidden="false" customHeight="false" outlineLevel="0" collapsed="false">
      <c r="A711" s="1"/>
      <c r="AN711" s="370"/>
    </row>
    <row r="712" customFormat="false" ht="12.75" hidden="false" customHeight="false" outlineLevel="0" collapsed="false">
      <c r="A712" s="1"/>
      <c r="AN712" s="370"/>
    </row>
    <row r="713" customFormat="false" ht="12.75" hidden="false" customHeight="false" outlineLevel="0" collapsed="false">
      <c r="A713" s="1"/>
      <c r="AN713" s="370"/>
    </row>
    <row r="714" customFormat="false" ht="12.75" hidden="false" customHeight="false" outlineLevel="0" collapsed="false">
      <c r="A714" s="1"/>
      <c r="AN714" s="370"/>
    </row>
    <row r="715" customFormat="false" ht="12.75" hidden="false" customHeight="false" outlineLevel="0" collapsed="false">
      <c r="A715" s="1"/>
      <c r="AN715" s="370"/>
    </row>
    <row r="716" customFormat="false" ht="12.75" hidden="false" customHeight="false" outlineLevel="0" collapsed="false">
      <c r="A716" s="1"/>
      <c r="AN716" s="370"/>
    </row>
    <row r="717" customFormat="false" ht="12.75" hidden="false" customHeight="false" outlineLevel="0" collapsed="false">
      <c r="A717" s="1"/>
      <c r="AN717" s="370"/>
    </row>
    <row r="718" customFormat="false" ht="12.75" hidden="false" customHeight="false" outlineLevel="0" collapsed="false">
      <c r="A718" s="1"/>
      <c r="AN718" s="370"/>
    </row>
    <row r="719" customFormat="false" ht="12.75" hidden="false" customHeight="false" outlineLevel="0" collapsed="false">
      <c r="A719" s="1"/>
      <c r="AN719" s="370"/>
    </row>
    <row r="720" customFormat="false" ht="12.75" hidden="false" customHeight="false" outlineLevel="0" collapsed="false">
      <c r="A720" s="1"/>
      <c r="AN720" s="370"/>
    </row>
    <row r="721" customFormat="false" ht="12.75" hidden="false" customHeight="false" outlineLevel="0" collapsed="false">
      <c r="A721" s="1"/>
      <c r="AN721" s="370"/>
    </row>
    <row r="722" customFormat="false" ht="12.75" hidden="false" customHeight="false" outlineLevel="0" collapsed="false">
      <c r="A722" s="1"/>
      <c r="AN722" s="370"/>
    </row>
    <row r="723" customFormat="false" ht="12.75" hidden="false" customHeight="false" outlineLevel="0" collapsed="false">
      <c r="A723" s="1"/>
      <c r="AN723" s="370"/>
    </row>
    <row r="724" customFormat="false" ht="12.75" hidden="false" customHeight="false" outlineLevel="0" collapsed="false">
      <c r="A724" s="1"/>
      <c r="AN724" s="370"/>
    </row>
    <row r="725" customFormat="false" ht="12.75" hidden="false" customHeight="false" outlineLevel="0" collapsed="false">
      <c r="A725" s="1"/>
      <c r="AN725" s="370"/>
    </row>
    <row r="726" customFormat="false" ht="12.75" hidden="false" customHeight="false" outlineLevel="0" collapsed="false">
      <c r="A726" s="1"/>
      <c r="AN726" s="370"/>
    </row>
    <row r="727" customFormat="false" ht="12.75" hidden="false" customHeight="false" outlineLevel="0" collapsed="false">
      <c r="A727" s="1"/>
      <c r="AN727" s="370"/>
    </row>
    <row r="728" customFormat="false" ht="12.75" hidden="false" customHeight="false" outlineLevel="0" collapsed="false">
      <c r="A728" s="1"/>
      <c r="AN728" s="370"/>
    </row>
    <row r="729" customFormat="false" ht="12.75" hidden="false" customHeight="false" outlineLevel="0" collapsed="false">
      <c r="A729" s="1"/>
      <c r="AN729" s="370"/>
    </row>
    <row r="730" customFormat="false" ht="12.75" hidden="false" customHeight="false" outlineLevel="0" collapsed="false">
      <c r="A730" s="1"/>
      <c r="AN730" s="370"/>
    </row>
    <row r="731" customFormat="false" ht="12.75" hidden="false" customHeight="false" outlineLevel="0" collapsed="false">
      <c r="A731" s="1"/>
      <c r="AN731" s="370"/>
    </row>
    <row r="732" customFormat="false" ht="12.75" hidden="false" customHeight="false" outlineLevel="0" collapsed="false">
      <c r="A732" s="1"/>
      <c r="AN732" s="370"/>
    </row>
    <row r="733" customFormat="false" ht="12.75" hidden="false" customHeight="false" outlineLevel="0" collapsed="false">
      <c r="A733" s="1"/>
      <c r="AN733" s="370"/>
    </row>
    <row r="734" customFormat="false" ht="12.75" hidden="false" customHeight="false" outlineLevel="0" collapsed="false">
      <c r="A734" s="1"/>
      <c r="AN734" s="370"/>
    </row>
    <row r="735" customFormat="false" ht="12.75" hidden="false" customHeight="false" outlineLevel="0" collapsed="false">
      <c r="A735" s="1"/>
      <c r="AN735" s="370"/>
    </row>
    <row r="736" customFormat="false" ht="12.75" hidden="false" customHeight="false" outlineLevel="0" collapsed="false">
      <c r="A736" s="1"/>
      <c r="AN736" s="370"/>
    </row>
    <row r="737" customFormat="false" ht="12.75" hidden="false" customHeight="false" outlineLevel="0" collapsed="false">
      <c r="A737" s="1"/>
      <c r="AN737" s="370"/>
    </row>
    <row r="738" customFormat="false" ht="12.75" hidden="false" customHeight="false" outlineLevel="0" collapsed="false">
      <c r="A738" s="1"/>
      <c r="AN738" s="370"/>
    </row>
    <row r="739" customFormat="false" ht="12.75" hidden="false" customHeight="false" outlineLevel="0" collapsed="false">
      <c r="A739" s="1"/>
      <c r="AN739" s="370"/>
    </row>
    <row r="740" customFormat="false" ht="12.75" hidden="false" customHeight="false" outlineLevel="0" collapsed="false">
      <c r="A740" s="1"/>
      <c r="AN740" s="370"/>
    </row>
    <row r="741" customFormat="false" ht="12.75" hidden="false" customHeight="false" outlineLevel="0" collapsed="false">
      <c r="A741" s="1"/>
      <c r="AN741" s="370"/>
    </row>
    <row r="742" customFormat="false" ht="12.75" hidden="false" customHeight="false" outlineLevel="0" collapsed="false">
      <c r="A742" s="1"/>
      <c r="AN742" s="370"/>
    </row>
    <row r="743" customFormat="false" ht="12.75" hidden="false" customHeight="false" outlineLevel="0" collapsed="false">
      <c r="A743" s="1"/>
      <c r="AN743" s="370"/>
    </row>
    <row r="744" customFormat="false" ht="12.75" hidden="false" customHeight="false" outlineLevel="0" collapsed="false">
      <c r="A744" s="1"/>
      <c r="AN744" s="370"/>
    </row>
    <row r="745" customFormat="false" ht="12.75" hidden="false" customHeight="false" outlineLevel="0" collapsed="false">
      <c r="A745" s="1"/>
      <c r="AN745" s="370"/>
    </row>
    <row r="746" customFormat="false" ht="12.75" hidden="false" customHeight="false" outlineLevel="0" collapsed="false">
      <c r="A746" s="1"/>
      <c r="AN746" s="370"/>
    </row>
    <row r="747" customFormat="false" ht="12.75" hidden="false" customHeight="false" outlineLevel="0" collapsed="false">
      <c r="A747" s="1"/>
      <c r="AN747" s="370"/>
    </row>
    <row r="748" customFormat="false" ht="12.75" hidden="false" customHeight="false" outlineLevel="0" collapsed="false">
      <c r="A748" s="1"/>
      <c r="AN748" s="370"/>
    </row>
    <row r="749" customFormat="false" ht="12.75" hidden="false" customHeight="false" outlineLevel="0" collapsed="false">
      <c r="A749" s="1"/>
      <c r="AN749" s="370"/>
    </row>
    <row r="750" customFormat="false" ht="12.75" hidden="false" customHeight="false" outlineLevel="0" collapsed="false">
      <c r="A750" s="1"/>
      <c r="AN750" s="370"/>
    </row>
    <row r="751" customFormat="false" ht="12.75" hidden="false" customHeight="false" outlineLevel="0" collapsed="false">
      <c r="A751" s="1"/>
      <c r="AN751" s="370"/>
    </row>
    <row r="752" customFormat="false" ht="12.75" hidden="false" customHeight="false" outlineLevel="0" collapsed="false">
      <c r="A752" s="1"/>
      <c r="AN752" s="370"/>
    </row>
    <row r="753" customFormat="false" ht="12.75" hidden="false" customHeight="false" outlineLevel="0" collapsed="false">
      <c r="A753" s="1"/>
      <c r="AN753" s="370"/>
    </row>
    <row r="754" customFormat="false" ht="12.75" hidden="false" customHeight="false" outlineLevel="0" collapsed="false">
      <c r="A754" s="1"/>
      <c r="AN754" s="370"/>
    </row>
    <row r="755" customFormat="false" ht="12.75" hidden="false" customHeight="false" outlineLevel="0" collapsed="false">
      <c r="A755" s="1"/>
      <c r="AN755" s="370"/>
    </row>
    <row r="756" customFormat="false" ht="12.75" hidden="false" customHeight="false" outlineLevel="0" collapsed="false">
      <c r="A756" s="1"/>
      <c r="AN756" s="370"/>
    </row>
    <row r="757" customFormat="false" ht="12.75" hidden="false" customHeight="false" outlineLevel="0" collapsed="false">
      <c r="A757" s="1"/>
      <c r="AN757" s="370"/>
    </row>
    <row r="758" customFormat="false" ht="12.75" hidden="false" customHeight="false" outlineLevel="0" collapsed="false">
      <c r="A758" s="1"/>
      <c r="AN758" s="370"/>
    </row>
    <row r="759" customFormat="false" ht="12.75" hidden="false" customHeight="false" outlineLevel="0" collapsed="false">
      <c r="A759" s="1"/>
      <c r="AN759" s="370"/>
    </row>
    <row r="760" customFormat="false" ht="12.75" hidden="false" customHeight="false" outlineLevel="0" collapsed="false">
      <c r="A760" s="1"/>
      <c r="AN760" s="370"/>
    </row>
    <row r="761" customFormat="false" ht="12.75" hidden="false" customHeight="false" outlineLevel="0" collapsed="false">
      <c r="A761" s="1"/>
      <c r="AN761" s="370"/>
    </row>
    <row r="762" customFormat="false" ht="12.75" hidden="false" customHeight="false" outlineLevel="0" collapsed="false">
      <c r="A762" s="1"/>
      <c r="AN762" s="370"/>
    </row>
    <row r="763" customFormat="false" ht="12.75" hidden="false" customHeight="false" outlineLevel="0" collapsed="false">
      <c r="A763" s="1"/>
      <c r="AN763" s="370"/>
    </row>
    <row r="764" customFormat="false" ht="12.75" hidden="false" customHeight="false" outlineLevel="0" collapsed="false">
      <c r="A764" s="1"/>
      <c r="AN764" s="370"/>
    </row>
    <row r="765" customFormat="false" ht="12.75" hidden="false" customHeight="false" outlineLevel="0" collapsed="false">
      <c r="A765" s="1"/>
      <c r="AN765" s="370"/>
    </row>
    <row r="766" customFormat="false" ht="12.75" hidden="false" customHeight="false" outlineLevel="0" collapsed="false">
      <c r="A766" s="1"/>
      <c r="AN766" s="370"/>
    </row>
    <row r="767" customFormat="false" ht="12.75" hidden="false" customHeight="false" outlineLevel="0" collapsed="false">
      <c r="A767" s="1"/>
      <c r="AN767" s="370"/>
    </row>
    <row r="768" customFormat="false" ht="12.75" hidden="false" customHeight="false" outlineLevel="0" collapsed="false">
      <c r="A768" s="1"/>
      <c r="AN768" s="370"/>
    </row>
    <row r="769" customFormat="false" ht="12.75" hidden="false" customHeight="false" outlineLevel="0" collapsed="false">
      <c r="A769" s="1"/>
      <c r="AN769" s="370"/>
    </row>
    <row r="770" customFormat="false" ht="12.75" hidden="false" customHeight="false" outlineLevel="0" collapsed="false">
      <c r="A770" s="1"/>
      <c r="AN770" s="370"/>
    </row>
    <row r="771" customFormat="false" ht="12.75" hidden="false" customHeight="false" outlineLevel="0" collapsed="false">
      <c r="A771" s="1"/>
      <c r="AN771" s="370"/>
    </row>
    <row r="772" customFormat="false" ht="12.75" hidden="false" customHeight="false" outlineLevel="0" collapsed="false">
      <c r="A772" s="1"/>
      <c r="AN772" s="370"/>
    </row>
    <row r="773" customFormat="false" ht="12.75" hidden="false" customHeight="false" outlineLevel="0" collapsed="false">
      <c r="A773" s="1"/>
      <c r="AN773" s="370"/>
    </row>
    <row r="774" customFormat="false" ht="12.75" hidden="false" customHeight="false" outlineLevel="0" collapsed="false">
      <c r="A774" s="1"/>
      <c r="AN774" s="370"/>
    </row>
    <row r="775" customFormat="false" ht="12.75" hidden="false" customHeight="false" outlineLevel="0" collapsed="false">
      <c r="A775" s="1"/>
      <c r="AN775" s="370"/>
    </row>
    <row r="776" customFormat="false" ht="12.75" hidden="false" customHeight="false" outlineLevel="0" collapsed="false">
      <c r="A776" s="1"/>
      <c r="AN776" s="370"/>
    </row>
    <row r="777" customFormat="false" ht="12.75" hidden="false" customHeight="false" outlineLevel="0" collapsed="false">
      <c r="A777" s="1"/>
      <c r="AN777" s="370"/>
    </row>
    <row r="778" customFormat="false" ht="12.75" hidden="false" customHeight="false" outlineLevel="0" collapsed="false">
      <c r="A778" s="1"/>
      <c r="AN778" s="370"/>
    </row>
    <row r="779" customFormat="false" ht="12.75" hidden="false" customHeight="false" outlineLevel="0" collapsed="false">
      <c r="A779" s="1"/>
      <c r="AN779" s="370"/>
    </row>
    <row r="780" customFormat="false" ht="12.75" hidden="false" customHeight="false" outlineLevel="0" collapsed="false">
      <c r="A780" s="1"/>
      <c r="AN780" s="370"/>
    </row>
    <row r="781" customFormat="false" ht="12.75" hidden="false" customHeight="false" outlineLevel="0" collapsed="false">
      <c r="A781" s="1"/>
      <c r="AN781" s="370"/>
    </row>
    <row r="782" customFormat="false" ht="12.75" hidden="false" customHeight="false" outlineLevel="0" collapsed="false">
      <c r="A782" s="1"/>
      <c r="AN782" s="370"/>
    </row>
    <row r="783" customFormat="false" ht="12.75" hidden="false" customHeight="false" outlineLevel="0" collapsed="false">
      <c r="A783" s="1"/>
      <c r="AN783" s="370"/>
    </row>
    <row r="784" customFormat="false" ht="12.75" hidden="false" customHeight="false" outlineLevel="0" collapsed="false">
      <c r="A784" s="1"/>
      <c r="AN784" s="370"/>
    </row>
    <row r="785" customFormat="false" ht="12.75" hidden="false" customHeight="false" outlineLevel="0" collapsed="false">
      <c r="A785" s="1"/>
      <c r="AN785" s="370"/>
    </row>
    <row r="786" customFormat="false" ht="12.75" hidden="false" customHeight="false" outlineLevel="0" collapsed="false">
      <c r="A786" s="1"/>
      <c r="AN786" s="370"/>
    </row>
    <row r="787" customFormat="false" ht="12.75" hidden="false" customHeight="false" outlineLevel="0" collapsed="false">
      <c r="A787" s="1"/>
      <c r="AN787" s="370"/>
    </row>
    <row r="788" customFormat="false" ht="12.75" hidden="false" customHeight="false" outlineLevel="0" collapsed="false">
      <c r="A788" s="1"/>
      <c r="AN788" s="370"/>
    </row>
    <row r="789" customFormat="false" ht="12.75" hidden="false" customHeight="false" outlineLevel="0" collapsed="false">
      <c r="A789" s="1"/>
      <c r="AN789" s="370"/>
    </row>
    <row r="790" customFormat="false" ht="12.75" hidden="false" customHeight="false" outlineLevel="0" collapsed="false">
      <c r="A790" s="1"/>
      <c r="AN790" s="370"/>
    </row>
    <row r="791" customFormat="false" ht="12.75" hidden="false" customHeight="false" outlineLevel="0" collapsed="false">
      <c r="A791" s="1"/>
      <c r="AN791" s="370"/>
    </row>
    <row r="792" customFormat="false" ht="12.75" hidden="false" customHeight="false" outlineLevel="0" collapsed="false">
      <c r="A792" s="1"/>
      <c r="AN792" s="370"/>
    </row>
    <row r="793" customFormat="false" ht="12.75" hidden="false" customHeight="false" outlineLevel="0" collapsed="false">
      <c r="A793" s="1"/>
      <c r="AN793" s="370"/>
    </row>
    <row r="794" customFormat="false" ht="12.75" hidden="false" customHeight="false" outlineLevel="0" collapsed="false">
      <c r="A794" s="1"/>
      <c r="AN794" s="370"/>
    </row>
    <row r="795" customFormat="false" ht="12.75" hidden="false" customHeight="false" outlineLevel="0" collapsed="false">
      <c r="A795" s="1"/>
      <c r="AN795" s="370"/>
    </row>
    <row r="796" customFormat="false" ht="12.75" hidden="false" customHeight="false" outlineLevel="0" collapsed="false">
      <c r="A796" s="1"/>
      <c r="AN796" s="370"/>
    </row>
    <row r="797" customFormat="false" ht="12.75" hidden="false" customHeight="false" outlineLevel="0" collapsed="false">
      <c r="A797" s="1"/>
      <c r="AN797" s="370"/>
    </row>
    <row r="798" customFormat="false" ht="12.75" hidden="false" customHeight="false" outlineLevel="0" collapsed="false">
      <c r="A798" s="1"/>
      <c r="AN798" s="370"/>
    </row>
    <row r="799" customFormat="false" ht="12.75" hidden="false" customHeight="false" outlineLevel="0" collapsed="false">
      <c r="A799" s="1"/>
      <c r="AN799" s="370"/>
    </row>
    <row r="800" customFormat="false" ht="12.75" hidden="false" customHeight="false" outlineLevel="0" collapsed="false">
      <c r="A800" s="1"/>
      <c r="AN800" s="370"/>
    </row>
    <row r="801" customFormat="false" ht="12.75" hidden="false" customHeight="false" outlineLevel="0" collapsed="false">
      <c r="A801" s="1"/>
      <c r="AN801" s="370"/>
    </row>
    <row r="802" customFormat="false" ht="12.75" hidden="false" customHeight="false" outlineLevel="0" collapsed="false">
      <c r="A802" s="1"/>
      <c r="AN802" s="370"/>
    </row>
    <row r="803" customFormat="false" ht="12.75" hidden="false" customHeight="false" outlineLevel="0" collapsed="false">
      <c r="A803" s="1"/>
      <c r="AN803" s="370"/>
    </row>
    <row r="804" customFormat="false" ht="12.75" hidden="false" customHeight="false" outlineLevel="0" collapsed="false">
      <c r="A804" s="1"/>
      <c r="AN804" s="370"/>
    </row>
    <row r="805" customFormat="false" ht="12.75" hidden="false" customHeight="false" outlineLevel="0" collapsed="false">
      <c r="A805" s="1"/>
      <c r="AN805" s="370"/>
    </row>
    <row r="806" customFormat="false" ht="12.75" hidden="false" customHeight="false" outlineLevel="0" collapsed="false">
      <c r="A806" s="1"/>
      <c r="AN806" s="370"/>
    </row>
    <row r="807" customFormat="false" ht="12.75" hidden="false" customHeight="false" outlineLevel="0" collapsed="false">
      <c r="A807" s="1"/>
      <c r="AN807" s="370"/>
    </row>
    <row r="808" customFormat="false" ht="12.75" hidden="false" customHeight="false" outlineLevel="0" collapsed="false">
      <c r="A808" s="1"/>
      <c r="AN808" s="370"/>
    </row>
    <row r="809" customFormat="false" ht="12.75" hidden="false" customHeight="false" outlineLevel="0" collapsed="false">
      <c r="A809" s="1"/>
      <c r="AN809" s="370"/>
    </row>
    <row r="810" customFormat="false" ht="12.75" hidden="false" customHeight="false" outlineLevel="0" collapsed="false">
      <c r="A810" s="1"/>
      <c r="AN810" s="370"/>
    </row>
    <row r="811" customFormat="false" ht="12.75" hidden="false" customHeight="false" outlineLevel="0" collapsed="false">
      <c r="A811" s="1"/>
      <c r="AN811" s="370"/>
    </row>
    <row r="812" customFormat="false" ht="12.75" hidden="false" customHeight="false" outlineLevel="0" collapsed="false">
      <c r="A812" s="1"/>
      <c r="AN812" s="370"/>
    </row>
    <row r="813" customFormat="false" ht="12.75" hidden="false" customHeight="false" outlineLevel="0" collapsed="false">
      <c r="A813" s="1"/>
      <c r="AN813" s="370"/>
    </row>
    <row r="814" customFormat="false" ht="12.75" hidden="false" customHeight="false" outlineLevel="0" collapsed="false">
      <c r="A814" s="1"/>
      <c r="AN814" s="370"/>
    </row>
    <row r="815" customFormat="false" ht="12.75" hidden="false" customHeight="false" outlineLevel="0" collapsed="false">
      <c r="A815" s="1"/>
      <c r="AN815" s="370"/>
    </row>
    <row r="816" customFormat="false" ht="12.75" hidden="false" customHeight="false" outlineLevel="0" collapsed="false">
      <c r="A816" s="1"/>
      <c r="AN816" s="370"/>
    </row>
    <row r="817" customFormat="false" ht="12.75" hidden="false" customHeight="false" outlineLevel="0" collapsed="false">
      <c r="A817" s="1"/>
      <c r="AN817" s="370"/>
    </row>
    <row r="818" customFormat="false" ht="12.75" hidden="false" customHeight="false" outlineLevel="0" collapsed="false">
      <c r="A818" s="1"/>
      <c r="AN818" s="370"/>
    </row>
    <row r="819" customFormat="false" ht="12.75" hidden="false" customHeight="false" outlineLevel="0" collapsed="false">
      <c r="A819" s="1"/>
      <c r="AN819" s="370"/>
    </row>
    <row r="820" customFormat="false" ht="12.75" hidden="false" customHeight="false" outlineLevel="0" collapsed="false">
      <c r="A820" s="1"/>
      <c r="AN820" s="370"/>
    </row>
    <row r="821" customFormat="false" ht="12.75" hidden="false" customHeight="false" outlineLevel="0" collapsed="false">
      <c r="A821" s="1"/>
      <c r="AN821" s="370"/>
    </row>
    <row r="822" customFormat="false" ht="12.75" hidden="false" customHeight="false" outlineLevel="0" collapsed="false">
      <c r="A822" s="1"/>
      <c r="AN822" s="370"/>
    </row>
    <row r="823" customFormat="false" ht="12.75" hidden="false" customHeight="false" outlineLevel="0" collapsed="false">
      <c r="A823" s="1"/>
      <c r="AN823" s="370"/>
    </row>
    <row r="824" customFormat="false" ht="12.75" hidden="false" customHeight="false" outlineLevel="0" collapsed="false">
      <c r="A824" s="1"/>
      <c r="AN824" s="370"/>
    </row>
    <row r="825" customFormat="false" ht="12.75" hidden="false" customHeight="false" outlineLevel="0" collapsed="false">
      <c r="A825" s="1"/>
      <c r="AN825" s="370"/>
    </row>
    <row r="826" customFormat="false" ht="12.75" hidden="false" customHeight="false" outlineLevel="0" collapsed="false">
      <c r="A826" s="1"/>
      <c r="AN826" s="370"/>
    </row>
    <row r="827" customFormat="false" ht="12.75" hidden="false" customHeight="false" outlineLevel="0" collapsed="false">
      <c r="A827" s="1"/>
      <c r="AN827" s="370"/>
    </row>
    <row r="828" customFormat="false" ht="12.75" hidden="false" customHeight="false" outlineLevel="0" collapsed="false">
      <c r="A828" s="1"/>
      <c r="AN828" s="370"/>
    </row>
    <row r="829" customFormat="false" ht="12.75" hidden="false" customHeight="false" outlineLevel="0" collapsed="false">
      <c r="A829" s="1"/>
      <c r="AN829" s="370"/>
    </row>
    <row r="830" customFormat="false" ht="12.75" hidden="false" customHeight="false" outlineLevel="0" collapsed="false">
      <c r="A830" s="1"/>
      <c r="AN830" s="370"/>
    </row>
    <row r="831" customFormat="false" ht="12.75" hidden="false" customHeight="false" outlineLevel="0" collapsed="false">
      <c r="A831" s="1"/>
      <c r="AN831" s="370"/>
    </row>
    <row r="832" customFormat="false" ht="12.75" hidden="false" customHeight="false" outlineLevel="0" collapsed="false">
      <c r="A832" s="1"/>
      <c r="AN832" s="370"/>
    </row>
    <row r="833" customFormat="false" ht="12.75" hidden="false" customHeight="false" outlineLevel="0" collapsed="false">
      <c r="A833" s="1"/>
      <c r="AN833" s="370"/>
    </row>
    <row r="834" customFormat="false" ht="12.75" hidden="false" customHeight="false" outlineLevel="0" collapsed="false">
      <c r="A834" s="1"/>
      <c r="AN834" s="370"/>
    </row>
    <row r="835" customFormat="false" ht="12.75" hidden="false" customHeight="false" outlineLevel="0" collapsed="false">
      <c r="A835" s="1"/>
      <c r="AN835" s="370"/>
    </row>
    <row r="836" customFormat="false" ht="12.75" hidden="false" customHeight="false" outlineLevel="0" collapsed="false">
      <c r="A836" s="1"/>
      <c r="AN836" s="370"/>
    </row>
    <row r="837" customFormat="false" ht="12.75" hidden="false" customHeight="false" outlineLevel="0" collapsed="false">
      <c r="A837" s="1"/>
      <c r="AN837" s="370"/>
    </row>
    <row r="838" customFormat="false" ht="12.75" hidden="false" customHeight="false" outlineLevel="0" collapsed="false">
      <c r="A838" s="1"/>
      <c r="AN838" s="370"/>
    </row>
    <row r="839" customFormat="false" ht="12.75" hidden="false" customHeight="false" outlineLevel="0" collapsed="false">
      <c r="A839" s="1"/>
      <c r="AN839" s="370"/>
    </row>
    <row r="840" customFormat="false" ht="12.75" hidden="false" customHeight="false" outlineLevel="0" collapsed="false">
      <c r="A840" s="1"/>
      <c r="AN840" s="370"/>
    </row>
    <row r="841" customFormat="false" ht="12.75" hidden="false" customHeight="false" outlineLevel="0" collapsed="false">
      <c r="A841" s="1"/>
      <c r="AN841" s="370"/>
    </row>
    <row r="842" customFormat="false" ht="12.75" hidden="false" customHeight="false" outlineLevel="0" collapsed="false">
      <c r="A842" s="1"/>
      <c r="AN842" s="370"/>
    </row>
    <row r="843" customFormat="false" ht="12.75" hidden="false" customHeight="false" outlineLevel="0" collapsed="false">
      <c r="A843" s="1"/>
      <c r="AN843" s="370"/>
    </row>
    <row r="844" customFormat="false" ht="12.75" hidden="false" customHeight="false" outlineLevel="0" collapsed="false">
      <c r="A844" s="1"/>
      <c r="AN844" s="370"/>
    </row>
    <row r="845" customFormat="false" ht="12.75" hidden="false" customHeight="false" outlineLevel="0" collapsed="false">
      <c r="A845" s="1"/>
      <c r="AN845" s="370"/>
    </row>
    <row r="846" customFormat="false" ht="12.75" hidden="false" customHeight="false" outlineLevel="0" collapsed="false">
      <c r="A846" s="1"/>
      <c r="AN846" s="370"/>
    </row>
    <row r="847" customFormat="false" ht="12.75" hidden="false" customHeight="false" outlineLevel="0" collapsed="false">
      <c r="A847" s="1"/>
      <c r="AN847" s="370"/>
    </row>
    <row r="848" customFormat="false" ht="12.75" hidden="false" customHeight="false" outlineLevel="0" collapsed="false">
      <c r="A848" s="1"/>
      <c r="AN848" s="370"/>
    </row>
    <row r="849" customFormat="false" ht="12.75" hidden="false" customHeight="false" outlineLevel="0" collapsed="false">
      <c r="A849" s="1"/>
      <c r="AN849" s="370"/>
    </row>
    <row r="850" customFormat="false" ht="12.75" hidden="false" customHeight="false" outlineLevel="0" collapsed="false">
      <c r="A850" s="1"/>
      <c r="AN850" s="370"/>
    </row>
    <row r="851" customFormat="false" ht="12.75" hidden="false" customHeight="false" outlineLevel="0" collapsed="false">
      <c r="A851" s="1"/>
      <c r="AN851" s="370"/>
    </row>
    <row r="852" customFormat="false" ht="12.75" hidden="false" customHeight="false" outlineLevel="0" collapsed="false">
      <c r="A852" s="1"/>
      <c r="AN852" s="370"/>
    </row>
    <row r="853" customFormat="false" ht="12.75" hidden="false" customHeight="false" outlineLevel="0" collapsed="false">
      <c r="A853" s="1"/>
      <c r="AN853" s="370"/>
    </row>
    <row r="854" customFormat="false" ht="12.75" hidden="false" customHeight="false" outlineLevel="0" collapsed="false">
      <c r="A854" s="1"/>
      <c r="AN854" s="370"/>
    </row>
    <row r="855" customFormat="false" ht="12.75" hidden="false" customHeight="false" outlineLevel="0" collapsed="false">
      <c r="A855" s="1"/>
      <c r="AN855" s="370"/>
    </row>
    <row r="856" customFormat="false" ht="12.75" hidden="false" customHeight="false" outlineLevel="0" collapsed="false">
      <c r="A856" s="1"/>
      <c r="AN856" s="370"/>
    </row>
    <row r="857" customFormat="false" ht="12.75" hidden="false" customHeight="false" outlineLevel="0" collapsed="false">
      <c r="A857" s="1"/>
      <c r="AN857" s="370"/>
    </row>
    <row r="858" customFormat="false" ht="12.75" hidden="false" customHeight="false" outlineLevel="0" collapsed="false">
      <c r="A858" s="1"/>
      <c r="AN858" s="370"/>
    </row>
    <row r="859" customFormat="false" ht="12.75" hidden="false" customHeight="false" outlineLevel="0" collapsed="false">
      <c r="A859" s="1"/>
      <c r="AN859" s="370"/>
    </row>
    <row r="860" customFormat="false" ht="12.75" hidden="false" customHeight="false" outlineLevel="0" collapsed="false">
      <c r="A860" s="1"/>
      <c r="AN860" s="370"/>
    </row>
    <row r="861" customFormat="false" ht="12.75" hidden="false" customHeight="false" outlineLevel="0" collapsed="false">
      <c r="A861" s="1"/>
      <c r="AN861" s="370"/>
    </row>
    <row r="862" customFormat="false" ht="12.75" hidden="false" customHeight="false" outlineLevel="0" collapsed="false">
      <c r="A862" s="1"/>
      <c r="AN862" s="370"/>
    </row>
    <row r="863" customFormat="false" ht="12.75" hidden="false" customHeight="false" outlineLevel="0" collapsed="false">
      <c r="A863" s="1"/>
      <c r="AN863" s="370"/>
    </row>
    <row r="864" customFormat="false" ht="12.75" hidden="false" customHeight="false" outlineLevel="0" collapsed="false">
      <c r="A864" s="1"/>
      <c r="AN864" s="370"/>
    </row>
    <row r="865" customFormat="false" ht="12.75" hidden="false" customHeight="false" outlineLevel="0" collapsed="false">
      <c r="A865" s="1"/>
      <c r="AN865" s="370"/>
    </row>
    <row r="866" customFormat="false" ht="12.75" hidden="false" customHeight="false" outlineLevel="0" collapsed="false">
      <c r="A866" s="1"/>
      <c r="AN866" s="370"/>
    </row>
    <row r="867" customFormat="false" ht="12.75" hidden="false" customHeight="false" outlineLevel="0" collapsed="false">
      <c r="A867" s="1"/>
      <c r="AN867" s="370"/>
    </row>
    <row r="868" customFormat="false" ht="12.75" hidden="false" customHeight="false" outlineLevel="0" collapsed="false">
      <c r="A868" s="1"/>
      <c r="AN868" s="370"/>
    </row>
    <row r="869" customFormat="false" ht="12.75" hidden="false" customHeight="false" outlineLevel="0" collapsed="false">
      <c r="A869" s="1"/>
      <c r="AN869" s="370"/>
    </row>
    <row r="870" customFormat="false" ht="12.75" hidden="false" customHeight="false" outlineLevel="0" collapsed="false">
      <c r="A870" s="1"/>
      <c r="AN870" s="370"/>
    </row>
    <row r="871" customFormat="false" ht="12.75" hidden="false" customHeight="false" outlineLevel="0" collapsed="false">
      <c r="A871" s="1"/>
      <c r="AN871" s="370"/>
    </row>
    <row r="872" customFormat="false" ht="12.75" hidden="false" customHeight="false" outlineLevel="0" collapsed="false">
      <c r="A872" s="1"/>
      <c r="AN872" s="370"/>
    </row>
    <row r="873" customFormat="false" ht="12.75" hidden="false" customHeight="false" outlineLevel="0" collapsed="false">
      <c r="A873" s="1"/>
      <c r="AN873" s="370"/>
    </row>
    <row r="874" customFormat="false" ht="12.75" hidden="false" customHeight="false" outlineLevel="0" collapsed="false">
      <c r="A874" s="1"/>
      <c r="AN874" s="370"/>
    </row>
    <row r="875" customFormat="false" ht="12.75" hidden="false" customHeight="false" outlineLevel="0" collapsed="false">
      <c r="A875" s="1"/>
      <c r="AN875" s="370"/>
    </row>
    <row r="876" customFormat="false" ht="12.75" hidden="false" customHeight="false" outlineLevel="0" collapsed="false">
      <c r="A876" s="1"/>
      <c r="AN876" s="370"/>
    </row>
    <row r="877" customFormat="false" ht="12.75" hidden="false" customHeight="false" outlineLevel="0" collapsed="false">
      <c r="A877" s="1"/>
      <c r="AN877" s="370"/>
    </row>
    <row r="878" customFormat="false" ht="12.75" hidden="false" customHeight="false" outlineLevel="0" collapsed="false">
      <c r="A878" s="1"/>
      <c r="AN878" s="370"/>
    </row>
    <row r="879" customFormat="false" ht="12.75" hidden="false" customHeight="false" outlineLevel="0" collapsed="false">
      <c r="A879" s="1"/>
      <c r="AN879" s="370"/>
    </row>
    <row r="880" customFormat="false" ht="12.75" hidden="false" customHeight="false" outlineLevel="0" collapsed="false">
      <c r="A880" s="1"/>
      <c r="AN880" s="370"/>
    </row>
    <row r="881" customFormat="false" ht="12.75" hidden="false" customHeight="false" outlineLevel="0" collapsed="false">
      <c r="A881" s="1"/>
      <c r="AN881" s="370"/>
    </row>
    <row r="882" customFormat="false" ht="12.75" hidden="false" customHeight="false" outlineLevel="0" collapsed="false">
      <c r="A882" s="1"/>
      <c r="AN882" s="370"/>
    </row>
    <row r="883" customFormat="false" ht="12.75" hidden="false" customHeight="false" outlineLevel="0" collapsed="false">
      <c r="A883" s="1"/>
      <c r="AN883" s="370"/>
    </row>
    <row r="884" customFormat="false" ht="12.75" hidden="false" customHeight="false" outlineLevel="0" collapsed="false">
      <c r="A884" s="1"/>
      <c r="AN884" s="370"/>
    </row>
    <row r="885" customFormat="false" ht="12.75" hidden="false" customHeight="false" outlineLevel="0" collapsed="false">
      <c r="A885" s="1"/>
      <c r="AN885" s="370"/>
    </row>
    <row r="886" customFormat="false" ht="12.75" hidden="false" customHeight="false" outlineLevel="0" collapsed="false">
      <c r="A886" s="1"/>
      <c r="AN886" s="370"/>
    </row>
    <row r="887" customFormat="false" ht="12.75" hidden="false" customHeight="false" outlineLevel="0" collapsed="false">
      <c r="A887" s="1"/>
      <c r="AN887" s="370"/>
    </row>
    <row r="888" customFormat="false" ht="12.75" hidden="false" customHeight="false" outlineLevel="0" collapsed="false">
      <c r="A888" s="1"/>
      <c r="AN888" s="370"/>
    </row>
    <row r="889" customFormat="false" ht="12.75" hidden="false" customHeight="false" outlineLevel="0" collapsed="false">
      <c r="A889" s="1"/>
      <c r="AN889" s="370"/>
    </row>
    <row r="890" customFormat="false" ht="12.75" hidden="false" customHeight="false" outlineLevel="0" collapsed="false">
      <c r="A890" s="1"/>
      <c r="AN890" s="370"/>
    </row>
    <row r="891" customFormat="false" ht="12.75" hidden="false" customHeight="false" outlineLevel="0" collapsed="false">
      <c r="A891" s="1"/>
      <c r="AN891" s="370"/>
    </row>
    <row r="892" customFormat="false" ht="12.75" hidden="false" customHeight="false" outlineLevel="0" collapsed="false">
      <c r="A892" s="1"/>
      <c r="AN892" s="370"/>
    </row>
    <row r="893" customFormat="false" ht="12.75" hidden="false" customHeight="false" outlineLevel="0" collapsed="false">
      <c r="A893" s="1"/>
      <c r="AN893" s="370"/>
    </row>
    <row r="894" customFormat="false" ht="12.75" hidden="false" customHeight="false" outlineLevel="0" collapsed="false">
      <c r="A894" s="1"/>
      <c r="AN894" s="370"/>
    </row>
    <row r="895" customFormat="false" ht="12.75" hidden="false" customHeight="false" outlineLevel="0" collapsed="false">
      <c r="A895" s="1"/>
      <c r="AN895" s="370"/>
    </row>
    <row r="896" customFormat="false" ht="12.75" hidden="false" customHeight="false" outlineLevel="0" collapsed="false">
      <c r="A896" s="1"/>
      <c r="AN896" s="370"/>
    </row>
    <row r="897" customFormat="false" ht="12.75" hidden="false" customHeight="false" outlineLevel="0" collapsed="false">
      <c r="A897" s="1"/>
      <c r="AN897" s="370"/>
    </row>
    <row r="898" customFormat="false" ht="12.75" hidden="false" customHeight="false" outlineLevel="0" collapsed="false">
      <c r="A898" s="1"/>
      <c r="AN898" s="370"/>
    </row>
    <row r="899" customFormat="false" ht="12.75" hidden="false" customHeight="false" outlineLevel="0" collapsed="false">
      <c r="A899" s="1"/>
      <c r="AN899" s="370"/>
    </row>
    <row r="900" customFormat="false" ht="12.75" hidden="false" customHeight="false" outlineLevel="0" collapsed="false">
      <c r="A900" s="1"/>
      <c r="AN900" s="370"/>
    </row>
    <row r="901" customFormat="false" ht="12.75" hidden="false" customHeight="false" outlineLevel="0" collapsed="false">
      <c r="A901" s="1"/>
      <c r="AN901" s="370"/>
    </row>
    <row r="902" customFormat="false" ht="12.75" hidden="false" customHeight="false" outlineLevel="0" collapsed="false">
      <c r="A902" s="1"/>
      <c r="AN902" s="370"/>
    </row>
    <row r="903" customFormat="false" ht="12.75" hidden="false" customHeight="false" outlineLevel="0" collapsed="false">
      <c r="A903" s="1"/>
      <c r="AN903" s="370"/>
    </row>
    <row r="904" customFormat="false" ht="12.75" hidden="false" customHeight="false" outlineLevel="0" collapsed="false">
      <c r="A904" s="1"/>
      <c r="AN904" s="370"/>
    </row>
    <row r="905" customFormat="false" ht="12.75" hidden="false" customHeight="false" outlineLevel="0" collapsed="false">
      <c r="A905" s="1"/>
      <c r="AN905" s="370"/>
    </row>
    <row r="906" customFormat="false" ht="12.75" hidden="false" customHeight="false" outlineLevel="0" collapsed="false">
      <c r="A906" s="1"/>
      <c r="AN906" s="370"/>
    </row>
    <row r="907" customFormat="false" ht="12.75" hidden="false" customHeight="false" outlineLevel="0" collapsed="false">
      <c r="A907" s="1"/>
      <c r="AN907" s="370"/>
    </row>
    <row r="908" customFormat="false" ht="12.75" hidden="false" customHeight="false" outlineLevel="0" collapsed="false">
      <c r="A908" s="1"/>
      <c r="AN908" s="370"/>
    </row>
    <row r="909" customFormat="false" ht="12.75" hidden="false" customHeight="false" outlineLevel="0" collapsed="false">
      <c r="A909" s="1"/>
      <c r="AN909" s="370"/>
    </row>
    <row r="910" customFormat="false" ht="12.75" hidden="false" customHeight="false" outlineLevel="0" collapsed="false">
      <c r="A910" s="1"/>
      <c r="AN910" s="370"/>
    </row>
    <row r="911" customFormat="false" ht="12.75" hidden="false" customHeight="false" outlineLevel="0" collapsed="false">
      <c r="A911" s="1"/>
      <c r="AN911" s="370"/>
    </row>
    <row r="912" customFormat="false" ht="12.75" hidden="false" customHeight="false" outlineLevel="0" collapsed="false">
      <c r="A912" s="1"/>
      <c r="AN912" s="370"/>
    </row>
    <row r="913" customFormat="false" ht="12.75" hidden="false" customHeight="false" outlineLevel="0" collapsed="false">
      <c r="A913" s="1"/>
      <c r="AN913" s="370"/>
    </row>
    <row r="914" customFormat="false" ht="12.75" hidden="false" customHeight="false" outlineLevel="0" collapsed="false">
      <c r="A914" s="1"/>
      <c r="AN914" s="370"/>
    </row>
    <row r="915" customFormat="false" ht="12.75" hidden="false" customHeight="false" outlineLevel="0" collapsed="false">
      <c r="A915" s="1"/>
      <c r="AN915" s="370"/>
    </row>
    <row r="916" customFormat="false" ht="12.75" hidden="false" customHeight="false" outlineLevel="0" collapsed="false">
      <c r="A916" s="1"/>
      <c r="AN916" s="370"/>
    </row>
    <row r="917" customFormat="false" ht="12.75" hidden="false" customHeight="false" outlineLevel="0" collapsed="false">
      <c r="A917" s="1"/>
      <c r="AN917" s="370"/>
    </row>
    <row r="918" customFormat="false" ht="12.75" hidden="false" customHeight="false" outlineLevel="0" collapsed="false">
      <c r="A918" s="1"/>
      <c r="AN918" s="370"/>
    </row>
    <row r="919" customFormat="false" ht="12.75" hidden="false" customHeight="false" outlineLevel="0" collapsed="false">
      <c r="A919" s="1"/>
      <c r="AN919" s="370"/>
    </row>
    <row r="920" customFormat="false" ht="12.75" hidden="false" customHeight="false" outlineLevel="0" collapsed="false">
      <c r="A920" s="1"/>
      <c r="AN920" s="370"/>
    </row>
    <row r="921" customFormat="false" ht="12.75" hidden="false" customHeight="false" outlineLevel="0" collapsed="false">
      <c r="A921" s="1"/>
      <c r="AN921" s="370"/>
    </row>
    <row r="922" customFormat="false" ht="12.75" hidden="false" customHeight="false" outlineLevel="0" collapsed="false">
      <c r="A922" s="1"/>
      <c r="AN922" s="370"/>
    </row>
    <row r="923" customFormat="false" ht="12.75" hidden="false" customHeight="false" outlineLevel="0" collapsed="false">
      <c r="A923" s="1"/>
      <c r="AN923" s="370"/>
    </row>
    <row r="924" customFormat="false" ht="12.75" hidden="false" customHeight="false" outlineLevel="0" collapsed="false">
      <c r="A924" s="1"/>
      <c r="AN924" s="370"/>
    </row>
    <row r="925" customFormat="false" ht="12.75" hidden="false" customHeight="false" outlineLevel="0" collapsed="false">
      <c r="A925" s="1"/>
      <c r="AN925" s="370"/>
    </row>
    <row r="926" customFormat="false" ht="12.75" hidden="false" customHeight="false" outlineLevel="0" collapsed="false">
      <c r="A926" s="1"/>
      <c r="AN926" s="370"/>
    </row>
    <row r="927" customFormat="false" ht="12.75" hidden="false" customHeight="false" outlineLevel="0" collapsed="false">
      <c r="A927" s="1"/>
      <c r="AN927" s="370"/>
    </row>
    <row r="928" customFormat="false" ht="12.75" hidden="false" customHeight="false" outlineLevel="0" collapsed="false">
      <c r="A928" s="1"/>
      <c r="AN928" s="370"/>
    </row>
    <row r="929" customFormat="false" ht="12.75" hidden="false" customHeight="false" outlineLevel="0" collapsed="false">
      <c r="A929" s="1"/>
      <c r="AN929" s="370"/>
    </row>
    <row r="930" customFormat="false" ht="12.75" hidden="false" customHeight="false" outlineLevel="0" collapsed="false">
      <c r="A930" s="1"/>
      <c r="AN930" s="370"/>
    </row>
    <row r="931" customFormat="false" ht="12.75" hidden="false" customHeight="false" outlineLevel="0" collapsed="false">
      <c r="A931" s="1"/>
      <c r="AN931" s="370"/>
    </row>
    <row r="932" customFormat="false" ht="12.75" hidden="false" customHeight="false" outlineLevel="0" collapsed="false">
      <c r="A932" s="1"/>
      <c r="AN932" s="370"/>
    </row>
    <row r="933" customFormat="false" ht="12.75" hidden="false" customHeight="false" outlineLevel="0" collapsed="false">
      <c r="A933" s="1"/>
      <c r="AN933" s="370"/>
    </row>
    <row r="934" customFormat="false" ht="12.75" hidden="false" customHeight="false" outlineLevel="0" collapsed="false">
      <c r="A934" s="1"/>
      <c r="AN934" s="370"/>
    </row>
    <row r="935" customFormat="false" ht="12.75" hidden="false" customHeight="false" outlineLevel="0" collapsed="false">
      <c r="A935" s="1"/>
      <c r="AN935" s="370"/>
    </row>
    <row r="936" customFormat="false" ht="12.75" hidden="false" customHeight="false" outlineLevel="0" collapsed="false">
      <c r="A936" s="1"/>
      <c r="AN936" s="370"/>
    </row>
    <row r="937" customFormat="false" ht="12.75" hidden="false" customHeight="false" outlineLevel="0" collapsed="false">
      <c r="A937" s="1"/>
      <c r="AN937" s="370"/>
    </row>
    <row r="938" customFormat="false" ht="12.75" hidden="false" customHeight="false" outlineLevel="0" collapsed="false">
      <c r="A938" s="1"/>
      <c r="AN938" s="370"/>
    </row>
    <row r="939" customFormat="false" ht="12.75" hidden="false" customHeight="false" outlineLevel="0" collapsed="false">
      <c r="A939" s="1"/>
      <c r="AN939" s="370"/>
    </row>
    <row r="940" customFormat="false" ht="12.75" hidden="false" customHeight="false" outlineLevel="0" collapsed="false">
      <c r="A940" s="1"/>
      <c r="AN940" s="370"/>
    </row>
    <row r="941" customFormat="false" ht="12.75" hidden="false" customHeight="false" outlineLevel="0" collapsed="false">
      <c r="A941" s="1"/>
      <c r="AN941" s="370"/>
    </row>
    <row r="942" customFormat="false" ht="12.75" hidden="false" customHeight="false" outlineLevel="0" collapsed="false">
      <c r="A942" s="1"/>
      <c r="AN942" s="370"/>
    </row>
    <row r="943" customFormat="false" ht="12.75" hidden="false" customHeight="false" outlineLevel="0" collapsed="false">
      <c r="A943" s="1"/>
      <c r="AN943" s="370"/>
    </row>
    <row r="944" customFormat="false" ht="12.75" hidden="false" customHeight="false" outlineLevel="0" collapsed="false">
      <c r="A944" s="1"/>
      <c r="AN944" s="370"/>
    </row>
    <row r="945" customFormat="false" ht="12.75" hidden="false" customHeight="false" outlineLevel="0" collapsed="false">
      <c r="A945" s="1"/>
      <c r="AN945" s="370"/>
    </row>
    <row r="946" customFormat="false" ht="12.75" hidden="false" customHeight="false" outlineLevel="0" collapsed="false">
      <c r="A946" s="1"/>
      <c r="AN946" s="370"/>
    </row>
    <row r="947" customFormat="false" ht="12.75" hidden="false" customHeight="false" outlineLevel="0" collapsed="false">
      <c r="A947" s="1"/>
      <c r="AN947" s="370"/>
    </row>
    <row r="948" customFormat="false" ht="12.75" hidden="false" customHeight="false" outlineLevel="0" collapsed="false">
      <c r="A948" s="1"/>
      <c r="AN948" s="370"/>
    </row>
    <row r="949" customFormat="false" ht="12.75" hidden="false" customHeight="false" outlineLevel="0" collapsed="false">
      <c r="A949" s="1"/>
      <c r="AN949" s="370"/>
    </row>
    <row r="950" customFormat="false" ht="12.75" hidden="false" customHeight="false" outlineLevel="0" collapsed="false">
      <c r="A950" s="1"/>
      <c r="AN950" s="370"/>
    </row>
    <row r="951" customFormat="false" ht="12.75" hidden="false" customHeight="false" outlineLevel="0" collapsed="false">
      <c r="A951" s="1"/>
      <c r="AN951" s="370"/>
    </row>
    <row r="952" customFormat="false" ht="12.75" hidden="false" customHeight="false" outlineLevel="0" collapsed="false">
      <c r="A952" s="1"/>
      <c r="AN952" s="370"/>
    </row>
    <row r="953" customFormat="false" ht="12.75" hidden="false" customHeight="false" outlineLevel="0" collapsed="false">
      <c r="A953" s="1"/>
      <c r="AN953" s="370"/>
    </row>
    <row r="954" customFormat="false" ht="12.75" hidden="false" customHeight="false" outlineLevel="0" collapsed="false">
      <c r="A954" s="1"/>
      <c r="AN954" s="370"/>
    </row>
    <row r="955" customFormat="false" ht="12.75" hidden="false" customHeight="false" outlineLevel="0" collapsed="false">
      <c r="A955" s="1"/>
      <c r="AN955" s="370"/>
    </row>
    <row r="956" customFormat="false" ht="12.75" hidden="false" customHeight="false" outlineLevel="0" collapsed="false">
      <c r="A956" s="1"/>
      <c r="AN956" s="370"/>
    </row>
    <row r="957" customFormat="false" ht="12.75" hidden="false" customHeight="false" outlineLevel="0" collapsed="false">
      <c r="A957" s="1"/>
      <c r="AN957" s="370"/>
    </row>
    <row r="958" customFormat="false" ht="12.75" hidden="false" customHeight="false" outlineLevel="0" collapsed="false">
      <c r="A958" s="1"/>
      <c r="AN958" s="370"/>
    </row>
    <row r="959" customFormat="false" ht="12.75" hidden="false" customHeight="false" outlineLevel="0" collapsed="false">
      <c r="A959" s="1"/>
      <c r="AN959" s="370"/>
    </row>
    <row r="960" customFormat="false" ht="12.75" hidden="false" customHeight="false" outlineLevel="0" collapsed="false">
      <c r="A960" s="1"/>
      <c r="AN960" s="370"/>
    </row>
    <row r="961" customFormat="false" ht="12.75" hidden="false" customHeight="false" outlineLevel="0" collapsed="false">
      <c r="A961" s="1"/>
      <c r="AN961" s="370"/>
    </row>
    <row r="962" customFormat="false" ht="12.75" hidden="false" customHeight="false" outlineLevel="0" collapsed="false">
      <c r="A962" s="1"/>
      <c r="AN962" s="370"/>
    </row>
    <row r="963" customFormat="false" ht="12.75" hidden="false" customHeight="false" outlineLevel="0" collapsed="false">
      <c r="A963" s="1"/>
      <c r="AN963" s="370"/>
    </row>
    <row r="964" customFormat="false" ht="12.75" hidden="false" customHeight="false" outlineLevel="0" collapsed="false">
      <c r="A964" s="1"/>
      <c r="AN964" s="370"/>
    </row>
    <row r="965" customFormat="false" ht="12.75" hidden="false" customHeight="false" outlineLevel="0" collapsed="false">
      <c r="A965" s="1"/>
      <c r="AN965" s="370"/>
    </row>
    <row r="966" customFormat="false" ht="12.75" hidden="false" customHeight="false" outlineLevel="0" collapsed="false">
      <c r="A966" s="1"/>
      <c r="AN966" s="370"/>
    </row>
    <row r="967" customFormat="false" ht="12.75" hidden="false" customHeight="false" outlineLevel="0" collapsed="false">
      <c r="A967" s="1"/>
      <c r="AN967" s="370"/>
    </row>
    <row r="968" customFormat="false" ht="12.75" hidden="false" customHeight="false" outlineLevel="0" collapsed="false">
      <c r="A968" s="1"/>
      <c r="AN968" s="370"/>
    </row>
    <row r="969" customFormat="false" ht="12.75" hidden="false" customHeight="false" outlineLevel="0" collapsed="false">
      <c r="A969" s="1"/>
      <c r="AN969" s="370"/>
    </row>
    <row r="970" customFormat="false" ht="12.75" hidden="false" customHeight="false" outlineLevel="0" collapsed="false">
      <c r="A970" s="1"/>
      <c r="AN970" s="370"/>
    </row>
    <row r="971" customFormat="false" ht="12.75" hidden="false" customHeight="false" outlineLevel="0" collapsed="false">
      <c r="A971" s="1"/>
      <c r="AN971" s="370"/>
    </row>
    <row r="972" customFormat="false" ht="12.75" hidden="false" customHeight="false" outlineLevel="0" collapsed="false">
      <c r="A972" s="1"/>
      <c r="AN972" s="370"/>
    </row>
    <row r="973" customFormat="false" ht="12.75" hidden="false" customHeight="false" outlineLevel="0" collapsed="false">
      <c r="A973" s="1"/>
      <c r="AN973" s="370"/>
    </row>
    <row r="974" customFormat="false" ht="12.75" hidden="false" customHeight="false" outlineLevel="0" collapsed="false">
      <c r="A974" s="1"/>
      <c r="AN974" s="370"/>
    </row>
    <row r="975" customFormat="false" ht="12.75" hidden="false" customHeight="false" outlineLevel="0" collapsed="false">
      <c r="A975" s="1"/>
      <c r="AN975" s="370"/>
    </row>
    <row r="976" customFormat="false" ht="12.75" hidden="false" customHeight="false" outlineLevel="0" collapsed="false">
      <c r="A976" s="1"/>
      <c r="AN976" s="370"/>
    </row>
    <row r="977" customFormat="false" ht="12.75" hidden="false" customHeight="false" outlineLevel="0" collapsed="false">
      <c r="A977" s="1"/>
      <c r="AN977" s="370"/>
    </row>
    <row r="978" customFormat="false" ht="12.75" hidden="false" customHeight="false" outlineLevel="0" collapsed="false">
      <c r="A978" s="1"/>
      <c r="AN978" s="370"/>
    </row>
    <row r="979" customFormat="false" ht="12.75" hidden="false" customHeight="false" outlineLevel="0" collapsed="false">
      <c r="A979" s="1"/>
      <c r="AN979" s="370"/>
    </row>
    <row r="980" customFormat="false" ht="12.75" hidden="false" customHeight="false" outlineLevel="0" collapsed="false">
      <c r="A980" s="1"/>
      <c r="AN980" s="370"/>
    </row>
    <row r="981" customFormat="false" ht="12.75" hidden="false" customHeight="false" outlineLevel="0" collapsed="false">
      <c r="A981" s="1"/>
      <c r="AN981" s="370"/>
    </row>
    <row r="982" customFormat="false" ht="12.75" hidden="false" customHeight="false" outlineLevel="0" collapsed="false">
      <c r="A982" s="1"/>
      <c r="AN982" s="370"/>
    </row>
    <row r="983" customFormat="false" ht="12.75" hidden="false" customHeight="false" outlineLevel="0" collapsed="false">
      <c r="A983" s="1"/>
      <c r="AN983" s="370"/>
    </row>
    <row r="984" customFormat="false" ht="12.75" hidden="false" customHeight="false" outlineLevel="0" collapsed="false">
      <c r="A984" s="1"/>
      <c r="AN984" s="370"/>
    </row>
    <row r="985" customFormat="false" ht="12.75" hidden="false" customHeight="false" outlineLevel="0" collapsed="false">
      <c r="A985" s="1"/>
      <c r="AN985" s="370"/>
    </row>
    <row r="986" customFormat="false" ht="12.75" hidden="false" customHeight="false" outlineLevel="0" collapsed="false">
      <c r="A986" s="1"/>
      <c r="AN986" s="370"/>
    </row>
    <row r="987" customFormat="false" ht="12.75" hidden="false" customHeight="false" outlineLevel="0" collapsed="false">
      <c r="A987" s="1"/>
      <c r="AN987" s="370"/>
    </row>
    <row r="988" customFormat="false" ht="12.75" hidden="false" customHeight="false" outlineLevel="0" collapsed="false">
      <c r="A988" s="1"/>
      <c r="AN988" s="370"/>
    </row>
    <row r="989" customFormat="false" ht="12.75" hidden="false" customHeight="false" outlineLevel="0" collapsed="false">
      <c r="A989" s="1"/>
      <c r="AN989" s="370"/>
    </row>
    <row r="990" customFormat="false" ht="12.75" hidden="false" customHeight="false" outlineLevel="0" collapsed="false">
      <c r="A990" s="1"/>
      <c r="AN990" s="370"/>
    </row>
    <row r="991" customFormat="false" ht="12.75" hidden="false" customHeight="false" outlineLevel="0" collapsed="false">
      <c r="A991" s="1"/>
      <c r="AN991" s="370"/>
    </row>
    <row r="992" customFormat="false" ht="12.75" hidden="false" customHeight="false" outlineLevel="0" collapsed="false">
      <c r="A992" s="1"/>
      <c r="AN992" s="370"/>
    </row>
    <row r="993" customFormat="false" ht="12.75" hidden="false" customHeight="false" outlineLevel="0" collapsed="false">
      <c r="A993" s="1"/>
      <c r="AN993" s="370"/>
    </row>
    <row r="994" customFormat="false" ht="12.75" hidden="false" customHeight="false" outlineLevel="0" collapsed="false">
      <c r="A994" s="1"/>
      <c r="AN994" s="370"/>
    </row>
    <row r="995" customFormat="false" ht="12.75" hidden="false" customHeight="false" outlineLevel="0" collapsed="false">
      <c r="A995" s="1"/>
      <c r="AN995" s="370"/>
    </row>
    <row r="996" customFormat="false" ht="12.75" hidden="false" customHeight="false" outlineLevel="0" collapsed="false">
      <c r="A996" s="1"/>
      <c r="AN996" s="370"/>
    </row>
    <row r="997" customFormat="false" ht="12.75" hidden="false" customHeight="false" outlineLevel="0" collapsed="false">
      <c r="A997" s="1"/>
      <c r="AN997" s="370"/>
    </row>
    <row r="998" customFormat="false" ht="12.75" hidden="false" customHeight="false" outlineLevel="0" collapsed="false">
      <c r="A998" s="1"/>
      <c r="AN998" s="370"/>
    </row>
    <row r="999" customFormat="false" ht="12.75" hidden="false" customHeight="false" outlineLevel="0" collapsed="false">
      <c r="A999" s="1"/>
      <c r="AN999" s="370"/>
    </row>
    <row r="1000" customFormat="false" ht="12.75" hidden="false" customHeight="false" outlineLevel="0" collapsed="false">
      <c r="A1000" s="1"/>
      <c r="AN1000" s="370"/>
    </row>
    <row r="1001" customFormat="false" ht="12.75" hidden="false" customHeight="false" outlineLevel="0" collapsed="false">
      <c r="A1001" s="1"/>
      <c r="AN1001" s="370"/>
    </row>
    <row r="1002" customFormat="false" ht="12.75" hidden="false" customHeight="false" outlineLevel="0" collapsed="false">
      <c r="A1002" s="1"/>
      <c r="AN1002" s="370"/>
    </row>
    <row r="1003" customFormat="false" ht="12.75" hidden="false" customHeight="false" outlineLevel="0" collapsed="false">
      <c r="A1003" s="1"/>
      <c r="AN1003" s="370"/>
    </row>
    <row r="1004" customFormat="false" ht="12.75" hidden="false" customHeight="false" outlineLevel="0" collapsed="false">
      <c r="A1004" s="1"/>
      <c r="AN1004" s="370"/>
    </row>
    <row r="1005" customFormat="false" ht="12.75" hidden="false" customHeight="false" outlineLevel="0" collapsed="false">
      <c r="A1005" s="1"/>
      <c r="AN1005" s="370"/>
    </row>
    <row r="1006" customFormat="false" ht="12.75" hidden="false" customHeight="false" outlineLevel="0" collapsed="false">
      <c r="A1006" s="1"/>
      <c r="AN1006" s="370"/>
    </row>
    <row r="1007" customFormat="false" ht="12.75" hidden="false" customHeight="false" outlineLevel="0" collapsed="false">
      <c r="A1007" s="1"/>
      <c r="AN1007" s="370"/>
    </row>
    <row r="1008" customFormat="false" ht="12.75" hidden="false" customHeight="false" outlineLevel="0" collapsed="false">
      <c r="A1008" s="1"/>
      <c r="AN1008" s="370"/>
    </row>
    <row r="1009" customFormat="false" ht="12.75" hidden="false" customHeight="false" outlineLevel="0" collapsed="false">
      <c r="A1009" s="1"/>
      <c r="AN1009" s="370"/>
    </row>
    <row r="1010" customFormat="false" ht="12.75" hidden="false" customHeight="false" outlineLevel="0" collapsed="false">
      <c r="A1010" s="1"/>
      <c r="AN1010" s="370"/>
    </row>
    <row r="1011" customFormat="false" ht="12.75" hidden="false" customHeight="false" outlineLevel="0" collapsed="false">
      <c r="A1011" s="1"/>
      <c r="AN1011" s="370"/>
    </row>
    <row r="1012" customFormat="false" ht="12.75" hidden="false" customHeight="false" outlineLevel="0" collapsed="false">
      <c r="A1012" s="1"/>
      <c r="AN1012" s="370"/>
    </row>
    <row r="1013" customFormat="false" ht="12.75" hidden="false" customHeight="false" outlineLevel="0" collapsed="false">
      <c r="A1013" s="1"/>
      <c r="AN1013" s="370"/>
    </row>
    <row r="1014" customFormat="false" ht="12.75" hidden="false" customHeight="false" outlineLevel="0" collapsed="false">
      <c r="A1014" s="1"/>
      <c r="AN1014" s="370"/>
    </row>
    <row r="1015" customFormat="false" ht="12.75" hidden="false" customHeight="false" outlineLevel="0" collapsed="false">
      <c r="A1015" s="1"/>
      <c r="AN1015" s="370"/>
    </row>
    <row r="1016" customFormat="false" ht="12.75" hidden="false" customHeight="false" outlineLevel="0" collapsed="false">
      <c r="A1016" s="1"/>
      <c r="AN1016" s="370"/>
    </row>
    <row r="1017" customFormat="false" ht="12.75" hidden="false" customHeight="false" outlineLevel="0" collapsed="false">
      <c r="A1017" s="1"/>
      <c r="AN1017" s="370"/>
    </row>
    <row r="1018" customFormat="false" ht="12.75" hidden="false" customHeight="false" outlineLevel="0" collapsed="false">
      <c r="A1018" s="1"/>
      <c r="AN1018" s="370"/>
    </row>
    <row r="1019" customFormat="false" ht="12.75" hidden="false" customHeight="false" outlineLevel="0" collapsed="false">
      <c r="A1019" s="1"/>
      <c r="AN1019" s="370"/>
    </row>
    <row r="1020" customFormat="false" ht="12.75" hidden="false" customHeight="false" outlineLevel="0" collapsed="false">
      <c r="A1020" s="1"/>
      <c r="AN1020" s="370"/>
    </row>
    <row r="1021" customFormat="false" ht="12.75" hidden="false" customHeight="false" outlineLevel="0" collapsed="false">
      <c r="A1021" s="1"/>
      <c r="AN1021" s="370"/>
    </row>
    <row r="1022" customFormat="false" ht="12.75" hidden="false" customHeight="false" outlineLevel="0" collapsed="false">
      <c r="A1022" s="1"/>
      <c r="AN1022" s="370"/>
    </row>
    <row r="1023" customFormat="false" ht="12.75" hidden="false" customHeight="false" outlineLevel="0" collapsed="false">
      <c r="A1023" s="1"/>
      <c r="AN1023" s="370"/>
    </row>
    <row r="1024" customFormat="false" ht="12.75" hidden="false" customHeight="false" outlineLevel="0" collapsed="false">
      <c r="A1024" s="1"/>
      <c r="AN1024" s="370"/>
    </row>
    <row r="1025" customFormat="false" ht="12.75" hidden="false" customHeight="false" outlineLevel="0" collapsed="false">
      <c r="A1025" s="1"/>
      <c r="AN1025" s="370"/>
    </row>
    <row r="1026" customFormat="false" ht="12.75" hidden="false" customHeight="false" outlineLevel="0" collapsed="false">
      <c r="A1026" s="1"/>
      <c r="AN1026" s="370"/>
    </row>
    <row r="1027" customFormat="false" ht="12.75" hidden="false" customHeight="false" outlineLevel="0" collapsed="false">
      <c r="A1027" s="1"/>
      <c r="AN1027" s="370"/>
    </row>
    <row r="1028" customFormat="false" ht="12.75" hidden="false" customHeight="false" outlineLevel="0" collapsed="false">
      <c r="A1028" s="1"/>
      <c r="AN1028" s="370"/>
    </row>
    <row r="1029" customFormat="false" ht="12.75" hidden="false" customHeight="false" outlineLevel="0" collapsed="false">
      <c r="A1029" s="1"/>
      <c r="AN1029" s="370"/>
    </row>
    <row r="1030" customFormat="false" ht="12.75" hidden="false" customHeight="false" outlineLevel="0" collapsed="false">
      <c r="A1030" s="1"/>
      <c r="AN1030" s="370"/>
    </row>
    <row r="1031" customFormat="false" ht="12.75" hidden="false" customHeight="false" outlineLevel="0" collapsed="false">
      <c r="A1031" s="1"/>
      <c r="AN1031" s="370"/>
    </row>
    <row r="1032" customFormat="false" ht="12.75" hidden="false" customHeight="false" outlineLevel="0" collapsed="false">
      <c r="A1032" s="1"/>
      <c r="AN1032" s="370"/>
    </row>
    <row r="1033" customFormat="false" ht="12.75" hidden="false" customHeight="false" outlineLevel="0" collapsed="false">
      <c r="A1033" s="1"/>
      <c r="AN1033" s="370"/>
    </row>
    <row r="1034" customFormat="false" ht="12.75" hidden="false" customHeight="false" outlineLevel="0" collapsed="false">
      <c r="A1034" s="1"/>
      <c r="AN1034" s="370"/>
    </row>
    <row r="1035" customFormat="false" ht="12.75" hidden="false" customHeight="false" outlineLevel="0" collapsed="false">
      <c r="A1035" s="1"/>
      <c r="AN1035" s="370"/>
    </row>
    <row r="1036" customFormat="false" ht="12.75" hidden="false" customHeight="false" outlineLevel="0" collapsed="false">
      <c r="A1036" s="1"/>
      <c r="AN1036" s="370"/>
    </row>
    <row r="1037" customFormat="false" ht="12.75" hidden="false" customHeight="false" outlineLevel="0" collapsed="false">
      <c r="A1037" s="1"/>
      <c r="AN1037" s="370"/>
    </row>
    <row r="1038" customFormat="false" ht="12.75" hidden="false" customHeight="false" outlineLevel="0" collapsed="false">
      <c r="A1038" s="1"/>
      <c r="AN1038" s="370"/>
    </row>
    <row r="1039" customFormat="false" ht="12.75" hidden="false" customHeight="false" outlineLevel="0" collapsed="false">
      <c r="A1039" s="1"/>
      <c r="AN1039" s="370"/>
    </row>
    <row r="1040" customFormat="false" ht="12.75" hidden="false" customHeight="false" outlineLevel="0" collapsed="false">
      <c r="A1040" s="1"/>
      <c r="AN1040" s="370"/>
    </row>
    <row r="1041" customFormat="false" ht="12.75" hidden="false" customHeight="false" outlineLevel="0" collapsed="false">
      <c r="A1041" s="1"/>
      <c r="AN1041" s="370"/>
    </row>
    <row r="1042" customFormat="false" ht="12.75" hidden="false" customHeight="false" outlineLevel="0" collapsed="false">
      <c r="A1042" s="1"/>
      <c r="AN1042" s="370"/>
    </row>
    <row r="1043" customFormat="false" ht="12.75" hidden="false" customHeight="false" outlineLevel="0" collapsed="false">
      <c r="A1043" s="1"/>
      <c r="AN1043" s="370"/>
    </row>
    <row r="1044" customFormat="false" ht="12.75" hidden="false" customHeight="false" outlineLevel="0" collapsed="false">
      <c r="A1044" s="1"/>
      <c r="AN1044" s="370"/>
    </row>
    <row r="1045" customFormat="false" ht="12.75" hidden="false" customHeight="false" outlineLevel="0" collapsed="false">
      <c r="A1045" s="1"/>
      <c r="AN1045" s="370"/>
    </row>
    <row r="1046" customFormat="false" ht="12.75" hidden="false" customHeight="false" outlineLevel="0" collapsed="false">
      <c r="A1046" s="1"/>
      <c r="AN1046" s="370"/>
    </row>
    <row r="1047" customFormat="false" ht="12.75" hidden="false" customHeight="false" outlineLevel="0" collapsed="false">
      <c r="A1047" s="1"/>
      <c r="AN1047" s="370"/>
    </row>
    <row r="1048" customFormat="false" ht="12.75" hidden="false" customHeight="false" outlineLevel="0" collapsed="false">
      <c r="A1048" s="1"/>
      <c r="AN1048" s="370"/>
    </row>
    <row r="1049" customFormat="false" ht="12.75" hidden="false" customHeight="false" outlineLevel="0" collapsed="false">
      <c r="A1049" s="1"/>
      <c r="AN1049" s="370"/>
    </row>
    <row r="1050" customFormat="false" ht="12.75" hidden="false" customHeight="false" outlineLevel="0" collapsed="false">
      <c r="A1050" s="1"/>
      <c r="AN1050" s="370"/>
    </row>
    <row r="1051" customFormat="false" ht="12.75" hidden="false" customHeight="false" outlineLevel="0" collapsed="false">
      <c r="A1051" s="1"/>
      <c r="AN1051" s="370"/>
    </row>
    <row r="1052" customFormat="false" ht="12.75" hidden="false" customHeight="false" outlineLevel="0" collapsed="false">
      <c r="A1052" s="1"/>
      <c r="AN1052" s="370"/>
    </row>
    <row r="1053" customFormat="false" ht="12.75" hidden="false" customHeight="false" outlineLevel="0" collapsed="false">
      <c r="A1053" s="1"/>
      <c r="AN1053" s="370"/>
    </row>
    <row r="1054" customFormat="false" ht="12.75" hidden="false" customHeight="false" outlineLevel="0" collapsed="false">
      <c r="A1054" s="1"/>
      <c r="AN1054" s="370"/>
    </row>
    <row r="1055" customFormat="false" ht="12.75" hidden="false" customHeight="false" outlineLevel="0" collapsed="false">
      <c r="A1055" s="1"/>
      <c r="AN1055" s="370"/>
    </row>
    <row r="1056" customFormat="false" ht="12.75" hidden="false" customHeight="false" outlineLevel="0" collapsed="false">
      <c r="A1056" s="1"/>
      <c r="AN1056" s="370"/>
    </row>
    <row r="1057" customFormat="false" ht="12.75" hidden="false" customHeight="false" outlineLevel="0" collapsed="false">
      <c r="A1057" s="1"/>
      <c r="AN1057" s="370"/>
    </row>
    <row r="1058" customFormat="false" ht="12.75" hidden="false" customHeight="false" outlineLevel="0" collapsed="false">
      <c r="A1058" s="1"/>
      <c r="AN1058" s="370"/>
    </row>
    <row r="1059" customFormat="false" ht="12.75" hidden="false" customHeight="false" outlineLevel="0" collapsed="false">
      <c r="A1059" s="1"/>
      <c r="AN1059" s="370"/>
    </row>
    <row r="1060" customFormat="false" ht="12.75" hidden="false" customHeight="false" outlineLevel="0" collapsed="false">
      <c r="A1060" s="1"/>
      <c r="AN1060" s="370"/>
    </row>
    <row r="1061" customFormat="false" ht="12.75" hidden="false" customHeight="false" outlineLevel="0" collapsed="false">
      <c r="A1061" s="1"/>
      <c r="AN1061" s="370"/>
    </row>
    <row r="1062" customFormat="false" ht="12.75" hidden="false" customHeight="false" outlineLevel="0" collapsed="false">
      <c r="A1062" s="1"/>
      <c r="AN1062" s="370"/>
    </row>
    <row r="1063" customFormat="false" ht="12.75" hidden="false" customHeight="false" outlineLevel="0" collapsed="false">
      <c r="A1063" s="1"/>
      <c r="AN1063" s="370"/>
    </row>
    <row r="1064" customFormat="false" ht="12.75" hidden="false" customHeight="false" outlineLevel="0" collapsed="false">
      <c r="A1064" s="1"/>
      <c r="AN1064" s="370"/>
    </row>
    <row r="1065" customFormat="false" ht="12.75" hidden="false" customHeight="false" outlineLevel="0" collapsed="false">
      <c r="A1065" s="1"/>
      <c r="AN1065" s="370"/>
    </row>
    <row r="1066" customFormat="false" ht="12.75" hidden="false" customHeight="false" outlineLevel="0" collapsed="false">
      <c r="A1066" s="1"/>
      <c r="AN1066" s="370"/>
    </row>
    <row r="1067" customFormat="false" ht="12.75" hidden="false" customHeight="false" outlineLevel="0" collapsed="false">
      <c r="A1067" s="1"/>
      <c r="AN1067" s="370"/>
    </row>
    <row r="1068" customFormat="false" ht="12.75" hidden="false" customHeight="false" outlineLevel="0" collapsed="false">
      <c r="A1068" s="1"/>
      <c r="AN1068" s="370"/>
    </row>
    <row r="1069" customFormat="false" ht="12.75" hidden="false" customHeight="false" outlineLevel="0" collapsed="false">
      <c r="A1069" s="1"/>
      <c r="AN1069" s="370"/>
    </row>
    <row r="1070" customFormat="false" ht="12.75" hidden="false" customHeight="false" outlineLevel="0" collapsed="false">
      <c r="A1070" s="1"/>
      <c r="AN1070" s="370"/>
    </row>
    <row r="1071" customFormat="false" ht="12.75" hidden="false" customHeight="false" outlineLevel="0" collapsed="false">
      <c r="A1071" s="1"/>
      <c r="AN1071" s="370"/>
    </row>
    <row r="1072" customFormat="false" ht="12.75" hidden="false" customHeight="false" outlineLevel="0" collapsed="false">
      <c r="A1072" s="1"/>
      <c r="AN1072" s="370"/>
    </row>
    <row r="1073" customFormat="false" ht="12.75" hidden="false" customHeight="false" outlineLevel="0" collapsed="false">
      <c r="A1073" s="1"/>
      <c r="AN1073" s="370"/>
    </row>
    <row r="1074" customFormat="false" ht="12.75" hidden="false" customHeight="false" outlineLevel="0" collapsed="false">
      <c r="A1074" s="1"/>
      <c r="AN1074" s="370"/>
    </row>
    <row r="1075" customFormat="false" ht="12.75" hidden="false" customHeight="false" outlineLevel="0" collapsed="false">
      <c r="A1075" s="1"/>
      <c r="AN1075" s="370"/>
    </row>
    <row r="1076" customFormat="false" ht="12.75" hidden="false" customHeight="false" outlineLevel="0" collapsed="false">
      <c r="A1076" s="1"/>
      <c r="AN1076" s="370"/>
    </row>
    <row r="1077" customFormat="false" ht="12.75" hidden="false" customHeight="false" outlineLevel="0" collapsed="false">
      <c r="A1077" s="1"/>
      <c r="AN1077" s="370"/>
    </row>
    <row r="1078" customFormat="false" ht="12.75" hidden="false" customHeight="false" outlineLevel="0" collapsed="false">
      <c r="A1078" s="1"/>
      <c r="AN1078" s="370"/>
    </row>
    <row r="1079" customFormat="false" ht="12.75" hidden="false" customHeight="false" outlineLevel="0" collapsed="false">
      <c r="A1079" s="1"/>
      <c r="AN1079" s="370"/>
    </row>
    <row r="1080" customFormat="false" ht="12.75" hidden="false" customHeight="false" outlineLevel="0" collapsed="false">
      <c r="A1080" s="1"/>
      <c r="AN1080" s="370"/>
    </row>
    <row r="1081" customFormat="false" ht="12.75" hidden="false" customHeight="false" outlineLevel="0" collapsed="false">
      <c r="A1081" s="1"/>
      <c r="AN1081" s="370"/>
    </row>
    <row r="1082" customFormat="false" ht="12.75" hidden="false" customHeight="false" outlineLevel="0" collapsed="false">
      <c r="A1082" s="1"/>
      <c r="AN1082" s="370"/>
    </row>
    <row r="1083" customFormat="false" ht="12.75" hidden="false" customHeight="false" outlineLevel="0" collapsed="false">
      <c r="A1083" s="1"/>
      <c r="AN1083" s="370"/>
    </row>
    <row r="1084" customFormat="false" ht="12.75" hidden="false" customHeight="false" outlineLevel="0" collapsed="false">
      <c r="A1084" s="1"/>
      <c r="AN1084" s="370"/>
    </row>
    <row r="1085" customFormat="false" ht="12.75" hidden="false" customHeight="false" outlineLevel="0" collapsed="false">
      <c r="A1085" s="1"/>
      <c r="AN1085" s="370"/>
    </row>
    <row r="1086" customFormat="false" ht="12.75" hidden="false" customHeight="false" outlineLevel="0" collapsed="false">
      <c r="A1086" s="1"/>
      <c r="AN1086" s="370"/>
    </row>
    <row r="1087" customFormat="false" ht="12.75" hidden="false" customHeight="false" outlineLevel="0" collapsed="false">
      <c r="A1087" s="1"/>
      <c r="AN1087" s="370"/>
    </row>
    <row r="1088" customFormat="false" ht="12.75" hidden="false" customHeight="false" outlineLevel="0" collapsed="false">
      <c r="A1088" s="1"/>
      <c r="AN1088" s="370"/>
    </row>
    <row r="1089" customFormat="false" ht="12.75" hidden="false" customHeight="false" outlineLevel="0" collapsed="false">
      <c r="A1089" s="1"/>
      <c r="AN1089" s="370"/>
    </row>
    <row r="1090" customFormat="false" ht="12.75" hidden="false" customHeight="false" outlineLevel="0" collapsed="false">
      <c r="A1090" s="1"/>
      <c r="AN1090" s="370"/>
    </row>
    <row r="1091" customFormat="false" ht="12.75" hidden="false" customHeight="false" outlineLevel="0" collapsed="false">
      <c r="A1091" s="1"/>
      <c r="AN1091" s="370"/>
    </row>
    <row r="1092" customFormat="false" ht="12.75" hidden="false" customHeight="false" outlineLevel="0" collapsed="false">
      <c r="A1092" s="1"/>
      <c r="AN1092" s="370"/>
    </row>
    <row r="1093" customFormat="false" ht="12.75" hidden="false" customHeight="false" outlineLevel="0" collapsed="false">
      <c r="A1093" s="1"/>
      <c r="AN1093" s="370"/>
    </row>
    <row r="1094" customFormat="false" ht="12.75" hidden="false" customHeight="false" outlineLevel="0" collapsed="false">
      <c r="A1094" s="1"/>
      <c r="AN1094" s="370"/>
    </row>
    <row r="1095" customFormat="false" ht="12.75" hidden="false" customHeight="false" outlineLevel="0" collapsed="false">
      <c r="A1095" s="1"/>
      <c r="AN1095" s="370"/>
    </row>
    <row r="1096" customFormat="false" ht="12.75" hidden="false" customHeight="false" outlineLevel="0" collapsed="false">
      <c r="A1096" s="1"/>
      <c r="AN1096" s="370"/>
    </row>
    <row r="1097" customFormat="false" ht="12.75" hidden="false" customHeight="false" outlineLevel="0" collapsed="false">
      <c r="A1097" s="1"/>
      <c r="AN1097" s="370"/>
    </row>
    <row r="1098" customFormat="false" ht="12.75" hidden="false" customHeight="false" outlineLevel="0" collapsed="false">
      <c r="A1098" s="1"/>
      <c r="AN1098" s="370"/>
    </row>
    <row r="1099" customFormat="false" ht="12.75" hidden="false" customHeight="false" outlineLevel="0" collapsed="false">
      <c r="A1099" s="1"/>
      <c r="AN1099" s="370"/>
    </row>
    <row r="1100" customFormat="false" ht="12.75" hidden="false" customHeight="false" outlineLevel="0" collapsed="false">
      <c r="A1100" s="1"/>
      <c r="AN1100" s="370"/>
    </row>
    <row r="1101" customFormat="false" ht="12.75" hidden="false" customHeight="false" outlineLevel="0" collapsed="false">
      <c r="A1101" s="1"/>
      <c r="AN1101" s="370"/>
    </row>
    <row r="1102" customFormat="false" ht="12.75" hidden="false" customHeight="false" outlineLevel="0" collapsed="false">
      <c r="A1102" s="1"/>
      <c r="AN1102" s="370"/>
    </row>
    <row r="1103" customFormat="false" ht="12.75" hidden="false" customHeight="false" outlineLevel="0" collapsed="false">
      <c r="A1103" s="1"/>
      <c r="AN1103" s="370"/>
    </row>
    <row r="1104" customFormat="false" ht="12.75" hidden="false" customHeight="false" outlineLevel="0" collapsed="false">
      <c r="A1104" s="1"/>
      <c r="AN1104" s="370"/>
    </row>
    <row r="1105" customFormat="false" ht="12.75" hidden="false" customHeight="false" outlineLevel="0" collapsed="false">
      <c r="A1105" s="1"/>
      <c r="AN1105" s="370"/>
    </row>
    <row r="1106" customFormat="false" ht="12.75" hidden="false" customHeight="false" outlineLevel="0" collapsed="false">
      <c r="A1106" s="1"/>
      <c r="AN1106" s="370"/>
    </row>
    <row r="1107" customFormat="false" ht="12.75" hidden="false" customHeight="false" outlineLevel="0" collapsed="false">
      <c r="A1107" s="1"/>
      <c r="AN1107" s="370"/>
    </row>
    <row r="1108" customFormat="false" ht="12.75" hidden="false" customHeight="false" outlineLevel="0" collapsed="false">
      <c r="A1108" s="1"/>
      <c r="AN1108" s="370"/>
    </row>
    <row r="1109" customFormat="false" ht="12.75" hidden="false" customHeight="false" outlineLevel="0" collapsed="false">
      <c r="A1109" s="1"/>
      <c r="AN1109" s="370"/>
    </row>
    <row r="1110" customFormat="false" ht="12.75" hidden="false" customHeight="false" outlineLevel="0" collapsed="false">
      <c r="A1110" s="1"/>
      <c r="AN1110" s="370"/>
    </row>
    <row r="1111" customFormat="false" ht="12.75" hidden="false" customHeight="false" outlineLevel="0" collapsed="false">
      <c r="A1111" s="1"/>
      <c r="AN1111" s="370"/>
    </row>
    <row r="1112" customFormat="false" ht="12.75" hidden="false" customHeight="false" outlineLevel="0" collapsed="false">
      <c r="A1112" s="1"/>
      <c r="AN1112" s="370"/>
    </row>
    <row r="1113" customFormat="false" ht="12.75" hidden="false" customHeight="false" outlineLevel="0" collapsed="false">
      <c r="A1113" s="1"/>
      <c r="AN1113" s="370"/>
    </row>
    <row r="1114" customFormat="false" ht="12.75" hidden="false" customHeight="false" outlineLevel="0" collapsed="false">
      <c r="A1114" s="1"/>
      <c r="AN1114" s="370"/>
    </row>
    <row r="1115" customFormat="false" ht="12.75" hidden="false" customHeight="false" outlineLevel="0" collapsed="false">
      <c r="A1115" s="1"/>
      <c r="AN1115" s="370"/>
    </row>
    <row r="1116" customFormat="false" ht="12.75" hidden="false" customHeight="false" outlineLevel="0" collapsed="false">
      <c r="A1116" s="1"/>
      <c r="AN1116" s="370"/>
    </row>
    <row r="1117" customFormat="false" ht="12.75" hidden="false" customHeight="false" outlineLevel="0" collapsed="false">
      <c r="A1117" s="1"/>
      <c r="AN1117" s="370"/>
    </row>
    <row r="1118" customFormat="false" ht="12.75" hidden="false" customHeight="false" outlineLevel="0" collapsed="false">
      <c r="A1118" s="1"/>
      <c r="AN1118" s="370"/>
    </row>
    <row r="1119" customFormat="false" ht="12.75" hidden="false" customHeight="false" outlineLevel="0" collapsed="false">
      <c r="A1119" s="1"/>
      <c r="AN1119" s="370"/>
    </row>
    <row r="1120" customFormat="false" ht="12.75" hidden="false" customHeight="false" outlineLevel="0" collapsed="false">
      <c r="A1120" s="1"/>
      <c r="AN1120" s="370"/>
    </row>
    <row r="1121" customFormat="false" ht="12.75" hidden="false" customHeight="false" outlineLevel="0" collapsed="false">
      <c r="A1121" s="1"/>
      <c r="AN1121" s="370"/>
    </row>
    <row r="1122" customFormat="false" ht="12.75" hidden="false" customHeight="false" outlineLevel="0" collapsed="false">
      <c r="A1122" s="1"/>
      <c r="AN1122" s="370"/>
    </row>
    <row r="1123" customFormat="false" ht="12.75" hidden="false" customHeight="false" outlineLevel="0" collapsed="false">
      <c r="A1123" s="1"/>
      <c r="AN1123" s="370"/>
    </row>
    <row r="1124" customFormat="false" ht="12.75" hidden="false" customHeight="false" outlineLevel="0" collapsed="false">
      <c r="A1124" s="1"/>
      <c r="AN1124" s="370"/>
    </row>
    <row r="1125" customFormat="false" ht="12.75" hidden="false" customHeight="false" outlineLevel="0" collapsed="false">
      <c r="A1125" s="1"/>
      <c r="AN1125" s="370"/>
    </row>
    <row r="1126" customFormat="false" ht="12.75" hidden="false" customHeight="false" outlineLevel="0" collapsed="false">
      <c r="A1126" s="1"/>
      <c r="AN1126" s="370"/>
    </row>
    <row r="1127" customFormat="false" ht="12.75" hidden="false" customHeight="false" outlineLevel="0" collapsed="false">
      <c r="A1127" s="1"/>
      <c r="AN1127" s="370"/>
    </row>
    <row r="1128" customFormat="false" ht="12.75" hidden="false" customHeight="false" outlineLevel="0" collapsed="false">
      <c r="A1128" s="1"/>
      <c r="AN1128" s="370"/>
    </row>
    <row r="1129" customFormat="false" ht="12.75" hidden="false" customHeight="false" outlineLevel="0" collapsed="false">
      <c r="A1129" s="1"/>
      <c r="AN1129" s="370"/>
    </row>
    <row r="1130" customFormat="false" ht="12.75" hidden="false" customHeight="false" outlineLevel="0" collapsed="false">
      <c r="A1130" s="1"/>
      <c r="AN1130" s="370"/>
    </row>
    <row r="1131" customFormat="false" ht="12.75" hidden="false" customHeight="false" outlineLevel="0" collapsed="false">
      <c r="A1131" s="1"/>
      <c r="AN1131" s="370"/>
    </row>
    <row r="1132" customFormat="false" ht="12.75" hidden="false" customHeight="false" outlineLevel="0" collapsed="false">
      <c r="A1132" s="1"/>
      <c r="AN1132" s="370"/>
    </row>
    <row r="1133" customFormat="false" ht="12.75" hidden="false" customHeight="false" outlineLevel="0" collapsed="false">
      <c r="A1133" s="1"/>
      <c r="AN1133" s="370"/>
    </row>
    <row r="1134" customFormat="false" ht="12.75" hidden="false" customHeight="false" outlineLevel="0" collapsed="false">
      <c r="A1134" s="1"/>
      <c r="AN1134" s="370"/>
    </row>
    <row r="1135" customFormat="false" ht="12.75" hidden="false" customHeight="false" outlineLevel="0" collapsed="false">
      <c r="A1135" s="1"/>
      <c r="AN1135" s="370"/>
    </row>
    <row r="1136" customFormat="false" ht="12.75" hidden="false" customHeight="false" outlineLevel="0" collapsed="false">
      <c r="A1136" s="1"/>
      <c r="AN1136" s="370"/>
    </row>
    <row r="1137" customFormat="false" ht="12.75" hidden="false" customHeight="false" outlineLevel="0" collapsed="false">
      <c r="A1137" s="1"/>
      <c r="AN1137" s="370"/>
    </row>
    <row r="1138" customFormat="false" ht="12.75" hidden="false" customHeight="false" outlineLevel="0" collapsed="false">
      <c r="A1138" s="1"/>
      <c r="AN1138" s="370"/>
    </row>
    <row r="1139" customFormat="false" ht="12.75" hidden="false" customHeight="false" outlineLevel="0" collapsed="false">
      <c r="A1139" s="1"/>
      <c r="AN1139" s="370"/>
    </row>
    <row r="1140" customFormat="false" ht="12.75" hidden="false" customHeight="false" outlineLevel="0" collapsed="false">
      <c r="A1140" s="1"/>
      <c r="AN1140" s="370"/>
    </row>
    <row r="1141" customFormat="false" ht="12.75" hidden="false" customHeight="false" outlineLevel="0" collapsed="false">
      <c r="A1141" s="1"/>
      <c r="AN1141" s="370"/>
    </row>
    <row r="1142" customFormat="false" ht="12.75" hidden="false" customHeight="false" outlineLevel="0" collapsed="false">
      <c r="A1142" s="1"/>
      <c r="AN1142" s="370"/>
    </row>
    <row r="1143" customFormat="false" ht="12.75" hidden="false" customHeight="false" outlineLevel="0" collapsed="false">
      <c r="A1143" s="1"/>
      <c r="AN1143" s="370"/>
    </row>
    <row r="1144" customFormat="false" ht="12.75" hidden="false" customHeight="false" outlineLevel="0" collapsed="false">
      <c r="A1144" s="1"/>
      <c r="AN1144" s="370"/>
    </row>
    <row r="1145" customFormat="false" ht="12.75" hidden="false" customHeight="false" outlineLevel="0" collapsed="false">
      <c r="A1145" s="1"/>
      <c r="AN1145" s="370"/>
    </row>
    <row r="1146" customFormat="false" ht="12.75" hidden="false" customHeight="false" outlineLevel="0" collapsed="false">
      <c r="A1146" s="1"/>
      <c r="AN1146" s="370"/>
    </row>
    <row r="1147" customFormat="false" ht="12.75" hidden="false" customHeight="false" outlineLevel="0" collapsed="false">
      <c r="A1147" s="1"/>
      <c r="AN1147" s="370"/>
    </row>
    <row r="1148" customFormat="false" ht="12.75" hidden="false" customHeight="false" outlineLevel="0" collapsed="false">
      <c r="A1148" s="1"/>
      <c r="AN1148" s="370"/>
    </row>
    <row r="1149" customFormat="false" ht="12.75" hidden="false" customHeight="false" outlineLevel="0" collapsed="false">
      <c r="A1149" s="1"/>
      <c r="AN1149" s="370"/>
    </row>
    <row r="1150" customFormat="false" ht="12.75" hidden="false" customHeight="false" outlineLevel="0" collapsed="false">
      <c r="A1150" s="1"/>
      <c r="AN1150" s="370"/>
    </row>
    <row r="1151" customFormat="false" ht="12.75" hidden="false" customHeight="false" outlineLevel="0" collapsed="false">
      <c r="A1151" s="1"/>
      <c r="AN1151" s="370"/>
    </row>
    <row r="1152" customFormat="false" ht="12.75" hidden="false" customHeight="false" outlineLevel="0" collapsed="false">
      <c r="A1152" s="1"/>
      <c r="AN1152" s="370"/>
    </row>
    <row r="1153" customFormat="false" ht="12.75" hidden="false" customHeight="false" outlineLevel="0" collapsed="false">
      <c r="A1153" s="1"/>
      <c r="AN1153" s="370"/>
    </row>
    <row r="1154" customFormat="false" ht="12.75" hidden="false" customHeight="false" outlineLevel="0" collapsed="false">
      <c r="A1154" s="1"/>
      <c r="AN1154" s="370"/>
    </row>
    <row r="1155" customFormat="false" ht="12.75" hidden="false" customHeight="false" outlineLevel="0" collapsed="false">
      <c r="A1155" s="1"/>
      <c r="AN1155" s="370"/>
    </row>
    <row r="1156" customFormat="false" ht="12.75" hidden="false" customHeight="false" outlineLevel="0" collapsed="false">
      <c r="A1156" s="1"/>
      <c r="AN1156" s="370"/>
    </row>
    <row r="1157" customFormat="false" ht="12.75" hidden="false" customHeight="false" outlineLevel="0" collapsed="false">
      <c r="A1157" s="1"/>
      <c r="AN1157" s="370"/>
    </row>
    <row r="1158" customFormat="false" ht="12.75" hidden="false" customHeight="false" outlineLevel="0" collapsed="false">
      <c r="A1158" s="1"/>
      <c r="AN1158" s="370"/>
    </row>
    <row r="1159" customFormat="false" ht="12.75" hidden="false" customHeight="false" outlineLevel="0" collapsed="false">
      <c r="A1159" s="1"/>
      <c r="AN1159" s="370"/>
    </row>
    <row r="1160" customFormat="false" ht="12.75" hidden="false" customHeight="false" outlineLevel="0" collapsed="false">
      <c r="A1160" s="1"/>
      <c r="AN1160" s="370"/>
    </row>
    <row r="1161" customFormat="false" ht="12.75" hidden="false" customHeight="false" outlineLevel="0" collapsed="false">
      <c r="A1161" s="1"/>
      <c r="AN1161" s="37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I7" activeCellId="0" sqref="AI7:AJ16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7" min="17" style="2" width="9.13"/>
    <col collapsed="false" customWidth="true" hidden="false" outlineLevel="0" max="18" min="18" style="2" width="13.42"/>
    <col collapsed="false" customWidth="false" hidden="false" outlineLevel="0" max="19" min="19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8.99"/>
    <col collapsed="false" customWidth="true" hidden="true" outlineLevel="0" max="36" min="35" style="2" width="9.28"/>
    <col collapsed="false" customWidth="false" hidden="false" outlineLevel="0" max="37" min="37" style="2" width="9.13"/>
    <col collapsed="false" customWidth="true" hidden="false" outlineLevel="0" max="38" min="38" style="2" width="10.13"/>
    <col collapsed="false" customWidth="false" hidden="false" outlineLevel="0" max="40" min="39" style="2" width="9.13"/>
    <col collapsed="false" customWidth="true" hidden="false" outlineLevel="0" max="41" min="41" style="2" width="12.13"/>
    <col collapsed="false" customWidth="false" hidden="false" outlineLevel="0" max="42" min="42" style="2" width="9.13"/>
    <col collapsed="false" customWidth="true" hidden="false" outlineLevel="0" max="43" min="43" style="2" width="12.27"/>
    <col collapsed="false" customWidth="true" hidden="false" outlineLevel="0" max="44" min="44" style="2" width="12.56"/>
    <col collapsed="false" customWidth="false" hidden="false" outlineLevel="0" max="257" min="45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5"/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M5" s="12"/>
      <c r="AN5" s="12"/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14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[5]Tregion!$J7</f>
        <v>37135</v>
      </c>
      <c r="B7" s="363" t="n">
        <f aca="false">[5]Tregion!$L7</f>
        <v>20.3</v>
      </c>
      <c r="C7" s="364" t="n">
        <f aca="false">[6]Tregion!$L7</f>
        <v>19.75</v>
      </c>
      <c r="D7" s="363" t="n">
        <f aca="false">[7]Tregion!$L7</f>
        <v>18.5</v>
      </c>
      <c r="E7" s="364" t="n">
        <f aca="false">[8]Tregion!$L7</f>
        <v>21.5</v>
      </c>
      <c r="F7" s="363" t="n">
        <f aca="false">[9]Tregion!$L7</f>
        <v>20.48</v>
      </c>
      <c r="G7" s="363" t="n">
        <f aca="false">[5]Tregion!$L7</f>
        <v>20.3</v>
      </c>
      <c r="H7" s="363"/>
      <c r="I7" s="364" t="n">
        <f aca="false">[11]Tregion!$L7</f>
        <v>20.48</v>
      </c>
      <c r="J7" s="363"/>
      <c r="K7" s="364"/>
      <c r="L7" s="363"/>
      <c r="M7" s="364"/>
      <c r="N7" s="363"/>
      <c r="O7" s="364"/>
      <c r="Q7" s="363"/>
      <c r="R7" s="364" t="n">
        <f aca="false">[12]Tregion!$L7</f>
        <v>0</v>
      </c>
      <c r="S7" s="365"/>
      <c r="T7" s="364"/>
      <c r="U7" s="366"/>
      <c r="V7" s="367"/>
      <c r="W7" s="366"/>
      <c r="X7" s="364"/>
      <c r="Y7" s="365"/>
      <c r="Z7" s="368"/>
      <c r="AB7" s="365"/>
      <c r="AC7" s="364"/>
      <c r="AD7" s="365"/>
      <c r="AE7" s="364"/>
      <c r="AF7" s="365"/>
      <c r="AG7" s="364"/>
      <c r="AI7" s="1"/>
      <c r="AJ7" s="15"/>
      <c r="AL7" s="1"/>
    </row>
    <row r="8" customFormat="false" ht="12.75" hidden="false" customHeight="false" outlineLevel="0" collapsed="false">
      <c r="A8" s="1" t="n">
        <f aca="false">[5]Tregion!$J8</f>
        <v>37165</v>
      </c>
      <c r="B8" s="355" t="n">
        <f aca="false">[5]Tregion!$L8</f>
        <v>27</v>
      </c>
      <c r="C8" s="356" t="n">
        <f aca="false">[6]Tregion!$L8</f>
        <v>27</v>
      </c>
      <c r="D8" s="355" t="n">
        <f aca="false">[7]Tregion!$L8</f>
        <v>24</v>
      </c>
      <c r="E8" s="356" t="n">
        <f aca="false">[8]Tregion!$L8</f>
        <v>27.25</v>
      </c>
      <c r="F8" s="355" t="n">
        <f aca="false">[9]Tregion!$L8</f>
        <v>27.75</v>
      </c>
      <c r="G8" s="355" t="n">
        <f aca="false">[5]Tregion!$L8</f>
        <v>27</v>
      </c>
      <c r="H8" s="355"/>
      <c r="I8" s="356" t="n">
        <f aca="false">[11]Tregion!$L8</f>
        <v>25.1</v>
      </c>
      <c r="J8" s="355"/>
      <c r="K8" s="356"/>
      <c r="L8" s="355"/>
      <c r="M8" s="356"/>
      <c r="N8" s="355"/>
      <c r="O8" s="356"/>
      <c r="Q8" s="355"/>
      <c r="R8" s="356" t="n">
        <f aca="false">[12]Tregion!$L8</f>
        <v>0</v>
      </c>
      <c r="S8" s="357"/>
      <c r="T8" s="356"/>
      <c r="U8" s="358"/>
      <c r="V8" s="359"/>
      <c r="W8" s="358"/>
      <c r="X8" s="356"/>
      <c r="Y8" s="357"/>
      <c r="Z8" s="360"/>
      <c r="AB8" s="357"/>
      <c r="AC8" s="356"/>
      <c r="AD8" s="357"/>
      <c r="AE8" s="356"/>
      <c r="AF8" s="357"/>
      <c r="AG8" s="356"/>
      <c r="AI8" s="1"/>
      <c r="AJ8" s="15"/>
      <c r="AL8" s="1"/>
    </row>
    <row r="9" customFormat="false" ht="12.75" hidden="false" customHeight="false" outlineLevel="0" collapsed="false">
      <c r="A9" s="1" t="n">
        <f aca="false">[5]Tregion!$J9</f>
        <v>37196</v>
      </c>
      <c r="B9" s="355" t="n">
        <f aca="false">[5]Tregion!$L9</f>
        <v>27</v>
      </c>
      <c r="C9" s="356" t="n">
        <f aca="false">[6]Tregion!$L9</f>
        <v>28.75</v>
      </c>
      <c r="D9" s="355" t="n">
        <f aca="false">[7]Tregion!$L9</f>
        <v>28</v>
      </c>
      <c r="E9" s="356" t="n">
        <f aca="false">[8]Tregion!$L9</f>
        <v>28</v>
      </c>
      <c r="F9" s="355" t="n">
        <f aca="false">[9]Tregion!$L9</f>
        <v>28.25</v>
      </c>
      <c r="G9" s="355" t="n">
        <f aca="false">[5]Tregion!$L9</f>
        <v>27</v>
      </c>
      <c r="H9" s="355"/>
      <c r="I9" s="356" t="n">
        <f aca="false">[11]Tregion!$L9</f>
        <v>26</v>
      </c>
      <c r="J9" s="355"/>
      <c r="K9" s="356"/>
      <c r="L9" s="355"/>
      <c r="M9" s="356"/>
      <c r="N9" s="355"/>
      <c r="O9" s="356"/>
      <c r="Q9" s="355"/>
      <c r="R9" s="356" t="n">
        <f aca="false">[12]Tregion!$L9</f>
        <v>36.6275</v>
      </c>
      <c r="S9" s="357"/>
      <c r="T9" s="356"/>
      <c r="U9" s="358"/>
      <c r="V9" s="359"/>
      <c r="W9" s="358"/>
      <c r="X9" s="356"/>
      <c r="Y9" s="357"/>
      <c r="Z9" s="360"/>
      <c r="AB9" s="357"/>
      <c r="AC9" s="356"/>
      <c r="AD9" s="357"/>
      <c r="AE9" s="356"/>
      <c r="AF9" s="357"/>
      <c r="AG9" s="356"/>
      <c r="AH9" s="371"/>
      <c r="AI9" s="1"/>
      <c r="AJ9" s="15"/>
      <c r="AL9" s="1"/>
    </row>
    <row r="10" customFormat="false" ht="12.75" hidden="false" customHeight="false" outlineLevel="0" collapsed="false">
      <c r="A10" s="1" t="n">
        <f aca="false">[5]Tregion!$J10</f>
        <v>37226</v>
      </c>
      <c r="B10" s="355" t="n">
        <f aca="false">[5]Tregion!$L10</f>
        <v>31.5</v>
      </c>
      <c r="C10" s="356" t="n">
        <f aca="false">[6]Tregion!$L10</f>
        <v>36.25</v>
      </c>
      <c r="D10" s="355" t="n">
        <f aca="false">[7]Tregion!$L10</f>
        <v>36</v>
      </c>
      <c r="E10" s="356" t="n">
        <f aca="false">[8]Tregion!$L10</f>
        <v>36</v>
      </c>
      <c r="F10" s="355" t="n">
        <f aca="false">[9]Tregion!$L10</f>
        <v>33.5</v>
      </c>
      <c r="G10" s="355" t="n">
        <f aca="false">[5]Tregion!$L10</f>
        <v>31.5</v>
      </c>
      <c r="H10" s="355"/>
      <c r="I10" s="356" t="n">
        <f aca="false">[11]Tregion!$L10</f>
        <v>32.5</v>
      </c>
      <c r="J10" s="355"/>
      <c r="K10" s="356"/>
      <c r="L10" s="355"/>
      <c r="M10" s="356"/>
      <c r="N10" s="355"/>
      <c r="O10" s="356"/>
      <c r="Q10" s="355"/>
      <c r="R10" s="356" t="n">
        <f aca="false">[12]Tregion!$L10</f>
        <v>41.8226947221786</v>
      </c>
      <c r="S10" s="357"/>
      <c r="T10" s="356"/>
      <c r="U10" s="358"/>
      <c r="V10" s="359"/>
      <c r="W10" s="358"/>
      <c r="X10" s="356"/>
      <c r="Y10" s="357"/>
      <c r="Z10" s="360"/>
      <c r="AB10" s="357"/>
      <c r="AC10" s="356"/>
      <c r="AD10" s="357"/>
      <c r="AE10" s="356"/>
      <c r="AF10" s="357"/>
      <c r="AG10" s="356"/>
      <c r="AH10" s="371"/>
      <c r="AI10" s="1"/>
      <c r="AJ10" s="15"/>
      <c r="AL10" s="1"/>
    </row>
    <row r="11" customFormat="false" ht="12.75" hidden="false" customHeight="false" outlineLevel="0" collapsed="false">
      <c r="A11" s="1" t="n">
        <f aca="false">[5]Tregion!$J11</f>
        <v>37257</v>
      </c>
      <c r="B11" s="355" t="n">
        <f aca="false">[5]Tregion!$L11</f>
        <v>31.75</v>
      </c>
      <c r="C11" s="356" t="n">
        <f aca="false">[6]Tregion!$L11</f>
        <v>35.6</v>
      </c>
      <c r="D11" s="355" t="n">
        <f aca="false">[7]Tregion!$L11</f>
        <v>35.85</v>
      </c>
      <c r="E11" s="356" t="n">
        <f aca="false">[8]Tregion!$L11</f>
        <v>35.75</v>
      </c>
      <c r="F11" s="355" t="n">
        <f aca="false">[9]Tregion!$L11</f>
        <v>34</v>
      </c>
      <c r="G11" s="355" t="n">
        <f aca="false">[5]Tregion!$L11</f>
        <v>31.75</v>
      </c>
      <c r="H11" s="355"/>
      <c r="I11" s="356" t="n">
        <f aca="false">[11]Tregion!$L11</f>
        <v>33.25</v>
      </c>
      <c r="J11" s="355"/>
      <c r="K11" s="356"/>
      <c r="L11" s="355"/>
      <c r="M11" s="356"/>
      <c r="N11" s="355"/>
      <c r="O11" s="356"/>
      <c r="Q11" s="355"/>
      <c r="R11" s="356" t="n">
        <f aca="false">[12]Tregion!$L11</f>
        <v>49.4173037552466</v>
      </c>
      <c r="S11" s="357"/>
      <c r="T11" s="356"/>
      <c r="U11" s="358"/>
      <c r="V11" s="359"/>
      <c r="W11" s="358"/>
      <c r="X11" s="356"/>
      <c r="Y11" s="357"/>
      <c r="Z11" s="360"/>
      <c r="AB11" s="357"/>
      <c r="AC11" s="356"/>
      <c r="AD11" s="357"/>
      <c r="AE11" s="356"/>
      <c r="AF11" s="357"/>
      <c r="AG11" s="356"/>
      <c r="AH11" s="371"/>
      <c r="AI11" s="1"/>
      <c r="AJ11" s="15"/>
      <c r="AL11" s="1"/>
    </row>
    <row r="12" customFormat="false" ht="12.75" hidden="false" customHeight="false" outlineLevel="0" collapsed="false">
      <c r="A12" s="1" t="n">
        <f aca="false">[5]Tregion!$J12</f>
        <v>37288</v>
      </c>
      <c r="B12" s="355" t="n">
        <f aca="false">[5]Tregion!$L12</f>
        <v>31.25</v>
      </c>
      <c r="C12" s="356" t="n">
        <f aca="false">[6]Tregion!$L12</f>
        <v>33.9</v>
      </c>
      <c r="D12" s="355" t="n">
        <f aca="false">[7]Tregion!$L12</f>
        <v>34</v>
      </c>
      <c r="E12" s="356" t="n">
        <f aca="false">[8]Tregion!$L12</f>
        <v>35.5</v>
      </c>
      <c r="F12" s="355" t="n">
        <f aca="false">[9]Tregion!$L12</f>
        <v>33.25</v>
      </c>
      <c r="G12" s="355" t="n">
        <f aca="false">[5]Tregion!$L12</f>
        <v>31.25</v>
      </c>
      <c r="H12" s="355"/>
      <c r="I12" s="356" t="n">
        <f aca="false">[11]Tregion!$L12</f>
        <v>33.25</v>
      </c>
      <c r="J12" s="355"/>
      <c r="K12" s="356"/>
      <c r="L12" s="355"/>
      <c r="M12" s="356"/>
      <c r="N12" s="355"/>
      <c r="O12" s="356"/>
      <c r="Q12" s="355"/>
      <c r="R12" s="356" t="n">
        <f aca="false">[12]Tregion!$L12</f>
        <v>48.8681991447289</v>
      </c>
      <c r="S12" s="357"/>
      <c r="T12" s="356"/>
      <c r="U12" s="358"/>
      <c r="V12" s="359"/>
      <c r="W12" s="358"/>
      <c r="X12" s="356"/>
      <c r="Y12" s="357"/>
      <c r="Z12" s="360"/>
      <c r="AB12" s="357"/>
      <c r="AC12" s="356"/>
      <c r="AD12" s="357"/>
      <c r="AE12" s="356"/>
      <c r="AF12" s="357"/>
      <c r="AG12" s="356"/>
      <c r="AH12" s="371"/>
      <c r="AI12" s="1"/>
      <c r="AJ12" s="15"/>
      <c r="AL12" s="1"/>
    </row>
    <row r="13" customFormat="false" ht="12.75" hidden="false" customHeight="false" outlineLevel="0" collapsed="false">
      <c r="A13" s="1" t="n">
        <f aca="false">[5]Tregion!$J13</f>
        <v>37316</v>
      </c>
      <c r="B13" s="355" t="n">
        <f aca="false">[5]Tregion!$L13</f>
        <v>30.5</v>
      </c>
      <c r="C13" s="356" t="n">
        <f aca="false">[6]Tregion!$L13</f>
        <v>30.5</v>
      </c>
      <c r="D13" s="355" t="n">
        <f aca="false">[7]Tregion!$L13</f>
        <v>30.5</v>
      </c>
      <c r="E13" s="356" t="n">
        <f aca="false">[8]Tregion!$L13</f>
        <v>33</v>
      </c>
      <c r="F13" s="355" t="n">
        <f aca="false">[9]Tregion!$L13</f>
        <v>32.25</v>
      </c>
      <c r="G13" s="355" t="n">
        <f aca="false">[5]Tregion!$L13</f>
        <v>30.5</v>
      </c>
      <c r="H13" s="355"/>
      <c r="I13" s="356" t="n">
        <f aca="false">[11]Tregion!$L13</f>
        <v>31</v>
      </c>
      <c r="J13" s="355"/>
      <c r="K13" s="356"/>
      <c r="L13" s="355"/>
      <c r="M13" s="356"/>
      <c r="N13" s="355"/>
      <c r="O13" s="356"/>
      <c r="Q13" s="355"/>
      <c r="R13" s="356" t="n">
        <f aca="false">[12]Tregion!$L13</f>
        <v>47.653893541514</v>
      </c>
      <c r="S13" s="357"/>
      <c r="T13" s="356"/>
      <c r="U13" s="358"/>
      <c r="V13" s="359"/>
      <c r="W13" s="358"/>
      <c r="X13" s="356"/>
      <c r="Y13" s="357"/>
      <c r="Z13" s="360"/>
      <c r="AB13" s="357"/>
      <c r="AC13" s="356"/>
      <c r="AD13" s="357"/>
      <c r="AE13" s="356"/>
      <c r="AF13" s="357"/>
      <c r="AG13" s="356"/>
      <c r="AH13" s="371"/>
      <c r="AI13" s="1"/>
      <c r="AJ13" s="15"/>
      <c r="AL13" s="1"/>
    </row>
    <row r="14" customFormat="false" ht="12.75" hidden="false" customHeight="false" outlineLevel="0" collapsed="false">
      <c r="A14" s="1" t="n">
        <f aca="false">[5]Tregion!$J14</f>
        <v>37347</v>
      </c>
      <c r="B14" s="355" t="n">
        <f aca="false">[5]Tregion!$L14</f>
        <v>29.75</v>
      </c>
      <c r="C14" s="356" t="n">
        <f aca="false">[6]Tregion!$L14</f>
        <v>30</v>
      </c>
      <c r="D14" s="355" t="n">
        <f aca="false">[7]Tregion!$L14</f>
        <v>28</v>
      </c>
      <c r="E14" s="356" t="n">
        <f aca="false">[8]Tregion!$L14</f>
        <v>30.5</v>
      </c>
      <c r="F14" s="355" t="n">
        <f aca="false">[9]Tregion!$L14</f>
        <v>30.25</v>
      </c>
      <c r="G14" s="355" t="n">
        <f aca="false">[5]Tregion!$L14</f>
        <v>29.75</v>
      </c>
      <c r="H14" s="355"/>
      <c r="I14" s="356" t="n">
        <f aca="false">[11]Tregion!$L14</f>
        <v>29.75</v>
      </c>
      <c r="J14" s="355"/>
      <c r="K14" s="356"/>
      <c r="L14" s="355"/>
      <c r="M14" s="356"/>
      <c r="N14" s="355"/>
      <c r="O14" s="356"/>
      <c r="Q14" s="355"/>
      <c r="R14" s="356" t="n">
        <f aca="false">[12]Tregion!$L14</f>
        <v>40.7251817358303</v>
      </c>
      <c r="S14" s="357"/>
      <c r="T14" s="356"/>
      <c r="U14" s="358"/>
      <c r="V14" s="359"/>
      <c r="W14" s="358"/>
      <c r="X14" s="356"/>
      <c r="Y14" s="357"/>
      <c r="Z14" s="360"/>
      <c r="AB14" s="357"/>
      <c r="AC14" s="356"/>
      <c r="AD14" s="357"/>
      <c r="AE14" s="356"/>
      <c r="AF14" s="357"/>
      <c r="AG14" s="356"/>
      <c r="AH14" s="371"/>
      <c r="AI14" s="1"/>
      <c r="AJ14" s="15"/>
      <c r="AL14" s="1"/>
    </row>
    <row r="15" customFormat="false" ht="12.75" hidden="false" customHeight="false" outlineLevel="0" collapsed="false">
      <c r="A15" s="1" t="n">
        <f aca="false">[5]Tregion!$J15</f>
        <v>37377</v>
      </c>
      <c r="B15" s="355" t="n">
        <f aca="false">[5]Tregion!$L15</f>
        <v>34.5</v>
      </c>
      <c r="C15" s="356" t="n">
        <f aca="false">[6]Tregion!$L15</f>
        <v>29</v>
      </c>
      <c r="D15" s="355" t="n">
        <f aca="false">[7]Tregion!$L15</f>
        <v>26.5</v>
      </c>
      <c r="E15" s="356" t="n">
        <f aca="false">[8]Tregion!$L15</f>
        <v>30.5</v>
      </c>
      <c r="F15" s="355" t="n">
        <f aca="false">[9]Tregion!$L15</f>
        <v>33.5</v>
      </c>
      <c r="G15" s="355" t="n">
        <f aca="false">[5]Tregion!$L15</f>
        <v>34.5</v>
      </c>
      <c r="H15" s="355"/>
      <c r="I15" s="356" t="n">
        <f aca="false">[11]Tregion!$L15</f>
        <v>29.75</v>
      </c>
      <c r="J15" s="355"/>
      <c r="K15" s="356"/>
      <c r="L15" s="355"/>
      <c r="M15" s="356"/>
      <c r="N15" s="355"/>
      <c r="O15" s="356"/>
      <c r="Q15" s="355"/>
      <c r="R15" s="356" t="n">
        <f aca="false">[12]Tregion!$L15</f>
        <v>41.1150345848998</v>
      </c>
      <c r="S15" s="357"/>
      <c r="T15" s="356"/>
      <c r="U15" s="358"/>
      <c r="V15" s="359"/>
      <c r="W15" s="358"/>
      <c r="X15" s="356"/>
      <c r="Y15" s="357"/>
      <c r="Z15" s="360"/>
      <c r="AB15" s="357"/>
      <c r="AC15" s="356"/>
      <c r="AD15" s="357"/>
      <c r="AE15" s="356"/>
      <c r="AF15" s="357"/>
      <c r="AG15" s="356"/>
      <c r="AH15" s="371"/>
      <c r="AI15" s="1"/>
      <c r="AJ15" s="15"/>
      <c r="AL15" s="1"/>
    </row>
    <row r="16" customFormat="false" ht="12.75" hidden="false" customHeight="false" outlineLevel="0" collapsed="false">
      <c r="A16" s="1" t="n">
        <f aca="false">[5]Tregion!$J16</f>
        <v>37408</v>
      </c>
      <c r="B16" s="355" t="n">
        <f aca="false">[5]Tregion!$L16</f>
        <v>42</v>
      </c>
      <c r="C16" s="356" t="n">
        <f aca="false">[6]Tregion!$L16</f>
        <v>30.5</v>
      </c>
      <c r="D16" s="355" t="n">
        <f aca="false">[7]Tregion!$L16</f>
        <v>28</v>
      </c>
      <c r="E16" s="356" t="n">
        <f aca="false">[8]Tregion!$L16</f>
        <v>37</v>
      </c>
      <c r="F16" s="355" t="n">
        <f aca="false">[9]Tregion!$L16</f>
        <v>38</v>
      </c>
      <c r="G16" s="355" t="n">
        <f aca="false">[5]Tregion!$L16</f>
        <v>42</v>
      </c>
      <c r="H16" s="355"/>
      <c r="I16" s="356" t="n">
        <f aca="false">[11]Tregion!$L16</f>
        <v>36.5</v>
      </c>
      <c r="J16" s="355"/>
      <c r="K16" s="356"/>
      <c r="L16" s="355"/>
      <c r="M16" s="356"/>
      <c r="N16" s="355"/>
      <c r="O16" s="356"/>
      <c r="Q16" s="355"/>
      <c r="R16" s="356" t="n">
        <f aca="false">[12]Tregion!$L16</f>
        <v>41.8976246205388</v>
      </c>
      <c r="S16" s="357"/>
      <c r="T16" s="356"/>
      <c r="U16" s="358"/>
      <c r="V16" s="359"/>
      <c r="W16" s="358"/>
      <c r="X16" s="356"/>
      <c r="Y16" s="357"/>
      <c r="Z16" s="360"/>
      <c r="AB16" s="357"/>
      <c r="AC16" s="356"/>
      <c r="AD16" s="357"/>
      <c r="AE16" s="356"/>
      <c r="AF16" s="357"/>
      <c r="AG16" s="356"/>
      <c r="AH16" s="371"/>
      <c r="AI16" s="1"/>
      <c r="AJ16" s="15"/>
      <c r="AL16" s="1"/>
    </row>
    <row r="17" customFormat="false" ht="12.75" hidden="false" customHeight="false" outlineLevel="0" collapsed="false">
      <c r="A17" s="1" t="n">
        <f aca="false">[5]Tregion!$J17</f>
        <v>37438</v>
      </c>
      <c r="B17" s="355" t="n">
        <f aca="false">[5]Tregion!$L17</f>
        <v>50</v>
      </c>
      <c r="C17" s="356" t="n">
        <f aca="false">[6]Tregion!$L17</f>
        <v>44</v>
      </c>
      <c r="D17" s="355" t="n">
        <f aca="false">[7]Tregion!$L17</f>
        <v>41</v>
      </c>
      <c r="E17" s="356" t="n">
        <f aca="false">[8]Tregion!$L17</f>
        <v>46</v>
      </c>
      <c r="F17" s="355" t="n">
        <f aca="false">[9]Tregion!$L17</f>
        <v>45.75</v>
      </c>
      <c r="G17" s="355" t="n">
        <f aca="false">[5]Tregion!$L17</f>
        <v>50</v>
      </c>
      <c r="H17" s="355"/>
      <c r="I17" s="356" t="n">
        <f aca="false">[11]Tregion!$L17</f>
        <v>45.25</v>
      </c>
      <c r="J17" s="355"/>
      <c r="K17" s="356"/>
      <c r="L17" s="355"/>
      <c r="M17" s="356"/>
      <c r="N17" s="355"/>
      <c r="O17" s="356"/>
      <c r="Q17" s="355"/>
      <c r="R17" s="356" t="n">
        <f aca="false">[12]Tregion!$L17</f>
        <v>44.4989636032544</v>
      </c>
      <c r="S17" s="357"/>
      <c r="T17" s="356"/>
      <c r="U17" s="358"/>
      <c r="V17" s="359"/>
      <c r="W17" s="358"/>
      <c r="X17" s="356"/>
      <c r="Y17" s="357"/>
      <c r="Z17" s="360"/>
      <c r="AB17" s="357"/>
      <c r="AC17" s="356"/>
      <c r="AD17" s="357"/>
      <c r="AE17" s="356"/>
      <c r="AF17" s="357"/>
      <c r="AG17" s="356"/>
      <c r="AH17" s="371"/>
      <c r="AI17" s="1"/>
      <c r="AJ17" s="15"/>
      <c r="AL17" s="1"/>
    </row>
    <row r="18" customFormat="false" ht="12.75" hidden="false" customHeight="false" outlineLevel="0" collapsed="false">
      <c r="A18" s="1" t="n">
        <f aca="false">[5]Tregion!$J18</f>
        <v>37469</v>
      </c>
      <c r="B18" s="355" t="n">
        <f aca="false">[5]Tregion!$L18</f>
        <v>58.5</v>
      </c>
      <c r="C18" s="356" t="n">
        <f aca="false">[6]Tregion!$L18</f>
        <v>51</v>
      </c>
      <c r="D18" s="355" t="n">
        <f aca="false">[7]Tregion!$L18</f>
        <v>48.5</v>
      </c>
      <c r="E18" s="356" t="n">
        <f aca="false">[8]Tregion!$L18</f>
        <v>53</v>
      </c>
      <c r="F18" s="355" t="n">
        <f aca="false">[9]Tregion!$L18</f>
        <v>53</v>
      </c>
      <c r="G18" s="355" t="n">
        <f aca="false">[5]Tregion!$L18</f>
        <v>58.5</v>
      </c>
      <c r="H18" s="355"/>
      <c r="I18" s="356" t="n">
        <f aca="false">[11]Tregion!$L18</f>
        <v>52.25</v>
      </c>
      <c r="J18" s="355"/>
      <c r="K18" s="356"/>
      <c r="L18" s="355"/>
      <c r="M18" s="356"/>
      <c r="N18" s="355"/>
      <c r="O18" s="356"/>
      <c r="Q18" s="355"/>
      <c r="R18" s="356" t="n">
        <f aca="false">[12]Tregion!$L18</f>
        <v>45.2765917432126</v>
      </c>
      <c r="S18" s="357"/>
      <c r="T18" s="356"/>
      <c r="U18" s="358"/>
      <c r="V18" s="359"/>
      <c r="W18" s="358"/>
      <c r="X18" s="356"/>
      <c r="Y18" s="357"/>
      <c r="Z18" s="360"/>
      <c r="AB18" s="357"/>
      <c r="AC18" s="356"/>
      <c r="AD18" s="357"/>
      <c r="AE18" s="356"/>
      <c r="AF18" s="357"/>
      <c r="AG18" s="356"/>
      <c r="AH18" s="371"/>
      <c r="AI18" s="1"/>
      <c r="AJ18" s="15"/>
      <c r="AL18" s="1"/>
    </row>
    <row r="19" customFormat="false" ht="12.75" hidden="false" customHeight="false" outlineLevel="0" collapsed="false">
      <c r="A19" s="1" t="n">
        <f aca="false">[5]Tregion!$J19</f>
        <v>37500</v>
      </c>
      <c r="B19" s="355" t="n">
        <f aca="false">[5]Tregion!$L19</f>
        <v>48</v>
      </c>
      <c r="C19" s="356" t="n">
        <f aca="false">[6]Tregion!$L19</f>
        <v>45</v>
      </c>
      <c r="D19" s="355" t="n">
        <f aca="false">[7]Tregion!$L19</f>
        <v>41.5</v>
      </c>
      <c r="E19" s="356" t="n">
        <f aca="false">[8]Tregion!$L19</f>
        <v>44.5</v>
      </c>
      <c r="F19" s="355" t="n">
        <f aca="false">[9]Tregion!$L19</f>
        <v>44.75</v>
      </c>
      <c r="G19" s="355" t="n">
        <f aca="false">[5]Tregion!$L19</f>
        <v>48</v>
      </c>
      <c r="H19" s="355"/>
      <c r="I19" s="356" t="n">
        <f aca="false">[11]Tregion!$L19</f>
        <v>40.25</v>
      </c>
      <c r="J19" s="355"/>
      <c r="K19" s="356"/>
      <c r="L19" s="355"/>
      <c r="M19" s="356"/>
      <c r="N19" s="355"/>
      <c r="O19" s="356"/>
      <c r="Q19" s="355"/>
      <c r="R19" s="356" t="n">
        <f aca="false">[12]Tregion!$L19</f>
        <v>45.2317866535373</v>
      </c>
      <c r="S19" s="357"/>
      <c r="T19" s="356"/>
      <c r="U19" s="358"/>
      <c r="V19" s="359"/>
      <c r="W19" s="358"/>
      <c r="X19" s="356"/>
      <c r="Y19" s="357"/>
      <c r="Z19" s="360"/>
      <c r="AB19" s="357"/>
      <c r="AC19" s="356"/>
      <c r="AD19" s="357"/>
      <c r="AE19" s="356"/>
      <c r="AF19" s="357"/>
      <c r="AG19" s="356"/>
      <c r="AH19" s="371"/>
      <c r="AI19" s="1"/>
      <c r="AJ19" s="15"/>
      <c r="AL19" s="1"/>
    </row>
    <row r="20" customFormat="false" ht="12.75" hidden="false" customHeight="false" outlineLevel="0" collapsed="false">
      <c r="A20" s="1" t="n">
        <f aca="false">[5]Tregion!$J20</f>
        <v>37530</v>
      </c>
      <c r="B20" s="355" t="n">
        <f aca="false">[5]Tregion!$L20</f>
        <v>35.25</v>
      </c>
      <c r="C20" s="356" t="n">
        <f aca="false">[6]Tregion!$L20</f>
        <v>35.5</v>
      </c>
      <c r="D20" s="355" t="n">
        <f aca="false">[7]Tregion!$L20</f>
        <v>36</v>
      </c>
      <c r="E20" s="356" t="n">
        <f aca="false">[8]Tregion!$L20</f>
        <v>38</v>
      </c>
      <c r="F20" s="355" t="n">
        <f aca="false">[9]Tregion!$L20</f>
        <v>37.25</v>
      </c>
      <c r="G20" s="355" t="n">
        <f aca="false">[5]Tregion!$L20</f>
        <v>35.25</v>
      </c>
      <c r="H20" s="355"/>
      <c r="I20" s="356" t="n">
        <f aca="false">[11]Tregion!$L20</f>
        <v>36.25</v>
      </c>
      <c r="J20" s="355"/>
      <c r="K20" s="356"/>
      <c r="L20" s="355"/>
      <c r="M20" s="356"/>
      <c r="N20" s="355"/>
      <c r="O20" s="356"/>
      <c r="Q20" s="355"/>
      <c r="R20" s="356" t="n">
        <f aca="false">[12]Tregion!$L20</f>
        <v>41.7962229499256</v>
      </c>
      <c r="S20" s="357"/>
      <c r="T20" s="356"/>
      <c r="U20" s="358"/>
      <c r="V20" s="359"/>
      <c r="W20" s="358"/>
      <c r="X20" s="356"/>
      <c r="Y20" s="357"/>
      <c r="Z20" s="360"/>
      <c r="AB20" s="357"/>
      <c r="AC20" s="356"/>
      <c r="AD20" s="357"/>
      <c r="AE20" s="356"/>
      <c r="AF20" s="357"/>
      <c r="AG20" s="356"/>
      <c r="AH20" s="371"/>
      <c r="AI20" s="1"/>
      <c r="AJ20" s="15"/>
      <c r="AL20" s="1"/>
    </row>
    <row r="21" customFormat="false" ht="12.75" hidden="false" customHeight="false" outlineLevel="0" collapsed="false">
      <c r="A21" s="1" t="n">
        <f aca="false">[5]Tregion!$J21</f>
        <v>37561</v>
      </c>
      <c r="B21" s="355" t="n">
        <f aca="false">[5]Tregion!$L21</f>
        <v>33.75</v>
      </c>
      <c r="C21" s="356" t="n">
        <f aca="false">[6]Tregion!$L21</f>
        <v>33.5</v>
      </c>
      <c r="D21" s="355" t="n">
        <f aca="false">[7]Tregion!$L21</f>
        <v>34</v>
      </c>
      <c r="E21" s="356" t="n">
        <f aca="false">[8]Tregion!$L21</f>
        <v>34.5</v>
      </c>
      <c r="F21" s="355" t="n">
        <f aca="false">[9]Tregion!$L21</f>
        <v>36.75</v>
      </c>
      <c r="G21" s="355" t="n">
        <f aca="false">[5]Tregion!$L21</f>
        <v>33.75</v>
      </c>
      <c r="H21" s="355"/>
      <c r="I21" s="356" t="n">
        <f aca="false">[11]Tregion!$L21</f>
        <v>35.5</v>
      </c>
      <c r="J21" s="355"/>
      <c r="K21" s="356"/>
      <c r="L21" s="355"/>
      <c r="M21" s="356"/>
      <c r="N21" s="355"/>
      <c r="O21" s="356"/>
      <c r="Q21" s="355"/>
      <c r="R21" s="356" t="n">
        <f aca="false">[12]Tregion!$L21</f>
        <v>46.1705485489553</v>
      </c>
      <c r="S21" s="357"/>
      <c r="T21" s="356"/>
      <c r="U21" s="358"/>
      <c r="V21" s="359"/>
      <c r="W21" s="358"/>
      <c r="X21" s="356"/>
      <c r="Y21" s="357"/>
      <c r="Z21" s="360"/>
      <c r="AB21" s="357"/>
      <c r="AC21" s="356"/>
      <c r="AD21" s="357"/>
      <c r="AE21" s="356"/>
      <c r="AF21" s="357"/>
      <c r="AG21" s="356"/>
      <c r="AH21" s="371"/>
      <c r="AI21" s="1"/>
      <c r="AJ21" s="15"/>
      <c r="AL21" s="1"/>
    </row>
    <row r="22" customFormat="false" ht="12.75" hidden="false" customHeight="false" outlineLevel="0" collapsed="false">
      <c r="A22" s="1" t="n">
        <f aca="false">[5]Tregion!$J22</f>
        <v>37591</v>
      </c>
      <c r="B22" s="355" t="n">
        <f aca="false">[5]Tregion!$L22</f>
        <v>34.5</v>
      </c>
      <c r="C22" s="356" t="n">
        <f aca="false">[6]Tregion!$L22</f>
        <v>35.75</v>
      </c>
      <c r="D22" s="355" t="n">
        <f aca="false">[7]Tregion!$L22</f>
        <v>36.25</v>
      </c>
      <c r="E22" s="356" t="n">
        <f aca="false">[8]Tregion!$L22</f>
        <v>38.25</v>
      </c>
      <c r="F22" s="355" t="n">
        <f aca="false">[9]Tregion!$L22</f>
        <v>38.75</v>
      </c>
      <c r="G22" s="355" t="n">
        <f aca="false">[5]Tregion!$L22</f>
        <v>34.5</v>
      </c>
      <c r="H22" s="355"/>
      <c r="I22" s="356" t="n">
        <f aca="false">[11]Tregion!$L22</f>
        <v>37.75</v>
      </c>
      <c r="J22" s="355"/>
      <c r="K22" s="356"/>
      <c r="L22" s="355"/>
      <c r="M22" s="356"/>
      <c r="N22" s="355"/>
      <c r="O22" s="356"/>
      <c r="Q22" s="355"/>
      <c r="R22" s="356" t="n">
        <f aca="false">[12]Tregion!$L22</f>
        <v>49.578038678794</v>
      </c>
      <c r="S22" s="357"/>
      <c r="T22" s="356"/>
      <c r="U22" s="358"/>
      <c r="V22" s="359"/>
      <c r="W22" s="358"/>
      <c r="X22" s="356"/>
      <c r="Y22" s="357"/>
      <c r="Z22" s="360"/>
      <c r="AB22" s="357"/>
      <c r="AC22" s="356"/>
      <c r="AD22" s="357"/>
      <c r="AE22" s="356"/>
      <c r="AF22" s="357"/>
      <c r="AG22" s="356"/>
      <c r="AH22" s="371"/>
      <c r="AI22" s="1"/>
      <c r="AJ22" s="15"/>
      <c r="AL22" s="1"/>
    </row>
    <row r="23" customFormat="false" ht="12.75" hidden="false" customHeight="false" outlineLevel="0" collapsed="false">
      <c r="A23" s="1" t="n">
        <f aca="false">[5]Tregion!$J23</f>
        <v>37622</v>
      </c>
      <c r="B23" s="355" t="n">
        <f aca="false">[5]Tregion!$L23</f>
        <v>35.25</v>
      </c>
      <c r="C23" s="356" t="n">
        <f aca="false">[6]Tregion!$L23</f>
        <v>39.75</v>
      </c>
      <c r="D23" s="355" t="n">
        <f aca="false">[7]Tregion!$L23</f>
        <v>40</v>
      </c>
      <c r="E23" s="356" t="n">
        <f aca="false">[8]Tregion!$L23</f>
        <v>40</v>
      </c>
      <c r="F23" s="355" t="n">
        <f aca="false">[9]Tregion!$L23</f>
        <v>39.5</v>
      </c>
      <c r="G23" s="355" t="n">
        <f aca="false">[5]Tregion!$L23</f>
        <v>35.25</v>
      </c>
      <c r="H23" s="355"/>
      <c r="I23" s="356" t="n">
        <f aca="false">[11]Tregion!$L23</f>
        <v>28.5</v>
      </c>
      <c r="J23" s="355"/>
      <c r="K23" s="356"/>
      <c r="L23" s="355"/>
      <c r="M23" s="356"/>
      <c r="N23" s="355"/>
      <c r="O23" s="356"/>
      <c r="Q23" s="355"/>
      <c r="R23" s="356" t="n">
        <f aca="false">[12]Tregion!$L23</f>
        <v>48.0779940291165</v>
      </c>
      <c r="S23" s="357"/>
      <c r="T23" s="356"/>
      <c r="U23" s="358"/>
      <c r="V23" s="359"/>
      <c r="W23" s="358"/>
      <c r="X23" s="356"/>
      <c r="Y23" s="357"/>
      <c r="Z23" s="360"/>
      <c r="AB23" s="357"/>
      <c r="AC23" s="356"/>
      <c r="AD23" s="357"/>
      <c r="AE23" s="356"/>
      <c r="AF23" s="357"/>
      <c r="AG23" s="356"/>
      <c r="AH23" s="371"/>
      <c r="AI23" s="1"/>
      <c r="AJ23" s="15"/>
      <c r="AL23" s="1"/>
    </row>
    <row r="24" customFormat="false" ht="12.75" hidden="false" customHeight="false" outlineLevel="0" collapsed="false">
      <c r="A24" s="1" t="n">
        <f aca="false">[5]Tregion!$J24</f>
        <v>37653</v>
      </c>
      <c r="B24" s="355" t="n">
        <f aca="false">[5]Tregion!$L24</f>
        <v>34.75</v>
      </c>
      <c r="C24" s="356" t="n">
        <f aca="false">[6]Tregion!$L24</f>
        <v>38.25</v>
      </c>
      <c r="D24" s="355" t="n">
        <f aca="false">[7]Tregion!$L24</f>
        <v>38.5</v>
      </c>
      <c r="E24" s="356" t="n">
        <f aca="false">[8]Tregion!$L24</f>
        <v>39</v>
      </c>
      <c r="F24" s="355" t="n">
        <f aca="false">[9]Tregion!$L24</f>
        <v>38</v>
      </c>
      <c r="G24" s="355" t="n">
        <f aca="false">[5]Tregion!$L24</f>
        <v>34.75</v>
      </c>
      <c r="H24" s="355"/>
      <c r="I24" s="356" t="n">
        <f aca="false">[11]Tregion!$L24</f>
        <v>27.5</v>
      </c>
      <c r="J24" s="355"/>
      <c r="K24" s="356"/>
      <c r="L24" s="355"/>
      <c r="M24" s="356"/>
      <c r="N24" s="355"/>
      <c r="O24" s="356"/>
      <c r="Q24" s="355"/>
      <c r="R24" s="356" t="n">
        <f aca="false">[12]Tregion!$L24</f>
        <v>46.6336377094544</v>
      </c>
      <c r="S24" s="357"/>
      <c r="T24" s="356"/>
      <c r="U24" s="358"/>
      <c r="V24" s="359"/>
      <c r="W24" s="358"/>
      <c r="X24" s="356"/>
      <c r="Y24" s="357"/>
      <c r="Z24" s="360"/>
      <c r="AB24" s="357"/>
      <c r="AC24" s="356"/>
      <c r="AD24" s="357"/>
      <c r="AE24" s="356"/>
      <c r="AF24" s="357"/>
      <c r="AG24" s="356"/>
      <c r="AH24" s="371"/>
      <c r="AI24" s="1"/>
      <c r="AJ24" s="15"/>
      <c r="AL24" s="1"/>
    </row>
    <row r="25" customFormat="false" ht="12.75" hidden="false" customHeight="false" outlineLevel="0" collapsed="false">
      <c r="A25" s="1" t="n">
        <f aca="false">[5]Tregion!$J25</f>
        <v>37681</v>
      </c>
      <c r="B25" s="355" t="n">
        <f aca="false">[5]Tregion!$L25</f>
        <v>34.75</v>
      </c>
      <c r="C25" s="356" t="n">
        <f aca="false">[6]Tregion!$L25</f>
        <v>34</v>
      </c>
      <c r="D25" s="355" t="n">
        <f aca="false">[7]Tregion!$L25</f>
        <v>34</v>
      </c>
      <c r="E25" s="356" t="n">
        <f aca="false">[8]Tregion!$L25</f>
        <v>37</v>
      </c>
      <c r="F25" s="355" t="n">
        <f aca="false">[9]Tregion!$L25</f>
        <v>36.5</v>
      </c>
      <c r="G25" s="355" t="n">
        <f aca="false">[5]Tregion!$L25</f>
        <v>34.75</v>
      </c>
      <c r="H25" s="355"/>
      <c r="I25" s="356" t="n">
        <f aca="false">[11]Tregion!$L25</f>
        <v>25</v>
      </c>
      <c r="J25" s="355"/>
      <c r="K25" s="356"/>
      <c r="L25" s="355"/>
      <c r="M25" s="356"/>
      <c r="N25" s="355"/>
      <c r="O25" s="356"/>
      <c r="Q25" s="355"/>
      <c r="R25" s="356" t="n">
        <f aca="false">[12]Tregion!$L25</f>
        <v>45.1112964973639</v>
      </c>
      <c r="S25" s="357"/>
      <c r="T25" s="356"/>
      <c r="U25" s="358"/>
      <c r="V25" s="359"/>
      <c r="W25" s="358"/>
      <c r="X25" s="356"/>
      <c r="Y25" s="357"/>
      <c r="Z25" s="360"/>
      <c r="AB25" s="357"/>
      <c r="AC25" s="356"/>
      <c r="AD25" s="357"/>
      <c r="AE25" s="356"/>
      <c r="AF25" s="357"/>
      <c r="AG25" s="356"/>
      <c r="AH25" s="371"/>
      <c r="AI25" s="1"/>
      <c r="AJ25" s="15"/>
      <c r="AL25" s="1"/>
    </row>
    <row r="26" customFormat="false" ht="12.75" hidden="false" customHeight="false" outlineLevel="0" collapsed="false">
      <c r="A26" s="1" t="n">
        <f aca="false">[5]Tregion!$J26</f>
        <v>37712</v>
      </c>
      <c r="B26" s="355" t="n">
        <f aca="false">[5]Tregion!$L26</f>
        <v>34.25</v>
      </c>
      <c r="C26" s="356" t="n">
        <f aca="false">[6]Tregion!$L26</f>
        <v>34.25</v>
      </c>
      <c r="D26" s="355" t="n">
        <f aca="false">[7]Tregion!$L26</f>
        <v>31</v>
      </c>
      <c r="E26" s="356" t="n">
        <f aca="false">[8]Tregion!$L26</f>
        <v>35</v>
      </c>
      <c r="F26" s="355" t="n">
        <f aca="false">[9]Tregion!$L26</f>
        <v>36</v>
      </c>
      <c r="G26" s="355" t="n">
        <f aca="false">[5]Tregion!$L26</f>
        <v>34.25</v>
      </c>
      <c r="H26" s="355"/>
      <c r="I26" s="356" t="n">
        <f aca="false">[11]Tregion!$L26</f>
        <v>23.5</v>
      </c>
      <c r="J26" s="355"/>
      <c r="K26" s="356"/>
      <c r="L26" s="355"/>
      <c r="M26" s="356"/>
      <c r="N26" s="355"/>
      <c r="O26" s="356"/>
      <c r="Q26" s="355"/>
      <c r="R26" s="356" t="n">
        <f aca="false">[12]Tregion!$L26</f>
        <v>42.9170753572129</v>
      </c>
      <c r="S26" s="357"/>
      <c r="T26" s="356"/>
      <c r="U26" s="358"/>
      <c r="V26" s="359"/>
      <c r="W26" s="358"/>
      <c r="X26" s="356"/>
      <c r="Y26" s="357"/>
      <c r="Z26" s="360"/>
      <c r="AB26" s="357"/>
      <c r="AC26" s="356"/>
      <c r="AD26" s="357"/>
      <c r="AE26" s="356"/>
      <c r="AF26" s="357"/>
      <c r="AG26" s="356"/>
      <c r="AH26" s="371"/>
      <c r="AI26" s="1"/>
      <c r="AJ26" s="15"/>
      <c r="AL26" s="1"/>
    </row>
    <row r="27" customFormat="false" ht="12.75" hidden="false" customHeight="false" outlineLevel="0" collapsed="false">
      <c r="A27" s="1" t="n">
        <f aca="false">[5]Tregion!$J27</f>
        <v>37742</v>
      </c>
      <c r="B27" s="355" t="n">
        <f aca="false">[5]Tregion!$L27</f>
        <v>34.25</v>
      </c>
      <c r="C27" s="356" t="n">
        <f aca="false">[6]Tregion!$L27</f>
        <v>30.75</v>
      </c>
      <c r="D27" s="355" t="n">
        <f aca="false">[7]Tregion!$L27</f>
        <v>27.5</v>
      </c>
      <c r="E27" s="356" t="n">
        <f aca="false">[8]Tregion!$L27</f>
        <v>35</v>
      </c>
      <c r="F27" s="355" t="n">
        <f aca="false">[9]Tregion!$L27</f>
        <v>36.5</v>
      </c>
      <c r="G27" s="355" t="n">
        <f aca="false">[5]Tregion!$L27</f>
        <v>34.25</v>
      </c>
      <c r="H27" s="355"/>
      <c r="I27" s="356" t="n">
        <f aca="false">[11]Tregion!$L27</f>
        <v>24.5</v>
      </c>
      <c r="J27" s="355"/>
      <c r="K27" s="356"/>
      <c r="L27" s="355"/>
      <c r="M27" s="356"/>
      <c r="N27" s="355"/>
      <c r="O27" s="356"/>
      <c r="Q27" s="355"/>
      <c r="R27" s="356" t="n">
        <f aca="false">[12]Tregion!$L27</f>
        <v>43.0721472239942</v>
      </c>
      <c r="S27" s="357"/>
      <c r="T27" s="356"/>
      <c r="U27" s="358"/>
      <c r="V27" s="359"/>
      <c r="W27" s="358"/>
      <c r="X27" s="356"/>
      <c r="Y27" s="357"/>
      <c r="Z27" s="360"/>
      <c r="AB27" s="357"/>
      <c r="AC27" s="356"/>
      <c r="AD27" s="357"/>
      <c r="AE27" s="356"/>
      <c r="AF27" s="357"/>
      <c r="AG27" s="356"/>
      <c r="AH27" s="371"/>
      <c r="AI27" s="1"/>
      <c r="AJ27" s="15"/>
      <c r="AL27" s="1"/>
    </row>
    <row r="28" customFormat="false" ht="12.75" hidden="false" customHeight="false" outlineLevel="0" collapsed="false">
      <c r="A28" s="1" t="n">
        <f aca="false">[5]Tregion!$J28</f>
        <v>37773</v>
      </c>
      <c r="B28" s="355" t="n">
        <f aca="false">[5]Tregion!$L28</f>
        <v>38.75</v>
      </c>
      <c r="C28" s="356" t="n">
        <f aca="false">[6]Tregion!$L28</f>
        <v>32</v>
      </c>
      <c r="D28" s="355" t="n">
        <f aca="false">[7]Tregion!$L28</f>
        <v>28.75</v>
      </c>
      <c r="E28" s="356" t="n">
        <f aca="false">[8]Tregion!$L28</f>
        <v>39.5</v>
      </c>
      <c r="F28" s="355" t="n">
        <f aca="false">[9]Tregion!$L28</f>
        <v>41</v>
      </c>
      <c r="G28" s="355" t="n">
        <f aca="false">[5]Tregion!$L28</f>
        <v>38.75</v>
      </c>
      <c r="H28" s="355"/>
      <c r="I28" s="356" t="n">
        <f aca="false">[11]Tregion!$L28</f>
        <v>28.5</v>
      </c>
      <c r="J28" s="355"/>
      <c r="K28" s="356"/>
      <c r="L28" s="355"/>
      <c r="M28" s="356"/>
      <c r="N28" s="355"/>
      <c r="O28" s="356"/>
      <c r="Q28" s="355"/>
      <c r="R28" s="356" t="n">
        <f aca="false">[12]Tregion!$L28</f>
        <v>43.5315659356225</v>
      </c>
      <c r="S28" s="357"/>
      <c r="T28" s="356"/>
      <c r="U28" s="358"/>
      <c r="V28" s="359"/>
      <c r="W28" s="358"/>
      <c r="X28" s="356"/>
      <c r="Y28" s="357"/>
      <c r="Z28" s="360"/>
      <c r="AB28" s="357"/>
      <c r="AC28" s="356"/>
      <c r="AD28" s="357"/>
      <c r="AE28" s="356"/>
      <c r="AF28" s="357"/>
      <c r="AG28" s="356"/>
      <c r="AH28" s="371"/>
      <c r="AI28" s="1"/>
      <c r="AJ28" s="15"/>
      <c r="AL28" s="1"/>
    </row>
    <row r="29" customFormat="false" ht="12.75" hidden="false" customHeight="false" outlineLevel="0" collapsed="false">
      <c r="A29" s="1" t="n">
        <f aca="false">[5]Tregion!$J29</f>
        <v>37803</v>
      </c>
      <c r="B29" s="355" t="n">
        <f aca="false">[5]Tregion!$L29</f>
        <v>53.25</v>
      </c>
      <c r="C29" s="356" t="n">
        <f aca="false">[6]Tregion!$L29</f>
        <v>51.5</v>
      </c>
      <c r="D29" s="355" t="n">
        <f aca="false">[7]Tregion!$L29</f>
        <v>47</v>
      </c>
      <c r="E29" s="356" t="n">
        <f aca="false">[8]Tregion!$L29</f>
        <v>49.5</v>
      </c>
      <c r="F29" s="355" t="n">
        <f aca="false">[9]Tregion!$L29</f>
        <v>55</v>
      </c>
      <c r="G29" s="355" t="n">
        <f aca="false">[5]Tregion!$L29</f>
        <v>53.25</v>
      </c>
      <c r="H29" s="355"/>
      <c r="I29" s="356" t="n">
        <f aca="false">[11]Tregion!$L29</f>
        <v>38.75</v>
      </c>
      <c r="J29" s="355"/>
      <c r="K29" s="356"/>
      <c r="L29" s="355"/>
      <c r="M29" s="356"/>
      <c r="N29" s="355"/>
      <c r="O29" s="356"/>
      <c r="Q29" s="355"/>
      <c r="R29" s="356" t="n">
        <f aca="false">[12]Tregion!$L29</f>
        <v>43.9288768300445</v>
      </c>
      <c r="S29" s="357"/>
      <c r="T29" s="356"/>
      <c r="U29" s="358"/>
      <c r="V29" s="359"/>
      <c r="W29" s="358"/>
      <c r="X29" s="356"/>
      <c r="Y29" s="357"/>
      <c r="Z29" s="360"/>
      <c r="AB29" s="357"/>
      <c r="AC29" s="356"/>
      <c r="AD29" s="357"/>
      <c r="AE29" s="356"/>
      <c r="AF29" s="357"/>
      <c r="AG29" s="356"/>
      <c r="AH29" s="371"/>
      <c r="AI29" s="1"/>
      <c r="AJ29" s="15"/>
      <c r="AL29" s="1"/>
    </row>
    <row r="30" customFormat="false" ht="12.75" hidden="false" customHeight="false" outlineLevel="0" collapsed="false">
      <c r="A30" s="1" t="n">
        <f aca="false">[5]Tregion!$J30</f>
        <v>37834</v>
      </c>
      <c r="B30" s="355" t="n">
        <f aca="false">[5]Tregion!$L30</f>
        <v>59.75</v>
      </c>
      <c r="C30" s="356" t="n">
        <f aca="false">[6]Tregion!$L30</f>
        <v>58.5</v>
      </c>
      <c r="D30" s="355" t="n">
        <f aca="false">[7]Tregion!$L30</f>
        <v>55</v>
      </c>
      <c r="E30" s="356" t="n">
        <f aca="false">[8]Tregion!$L30</f>
        <v>58.5</v>
      </c>
      <c r="F30" s="355" t="n">
        <f aca="false">[9]Tregion!$L30</f>
        <v>61.25</v>
      </c>
      <c r="G30" s="355" t="n">
        <f aca="false">[5]Tregion!$L30</f>
        <v>59.75</v>
      </c>
      <c r="H30" s="355"/>
      <c r="I30" s="356" t="n">
        <f aca="false">[11]Tregion!$L30</f>
        <v>47.5</v>
      </c>
      <c r="J30" s="355"/>
      <c r="K30" s="356"/>
      <c r="L30" s="355"/>
      <c r="M30" s="356"/>
      <c r="N30" s="355"/>
      <c r="O30" s="356"/>
      <c r="Q30" s="355"/>
      <c r="R30" s="356" t="n">
        <f aca="false">[12]Tregion!$L30</f>
        <v>44.3708081650914</v>
      </c>
      <c r="S30" s="357"/>
      <c r="T30" s="356"/>
      <c r="U30" s="358"/>
      <c r="V30" s="359"/>
      <c r="W30" s="358"/>
      <c r="X30" s="356"/>
      <c r="Y30" s="357"/>
      <c r="Z30" s="360"/>
      <c r="AB30" s="357"/>
      <c r="AC30" s="356"/>
      <c r="AD30" s="357"/>
      <c r="AE30" s="356"/>
      <c r="AF30" s="357"/>
      <c r="AG30" s="356"/>
      <c r="AH30" s="371"/>
      <c r="AI30" s="1"/>
      <c r="AJ30" s="15"/>
      <c r="AL30" s="1"/>
    </row>
    <row r="31" customFormat="false" ht="12.75" hidden="false" customHeight="false" outlineLevel="0" collapsed="false">
      <c r="A31" s="1" t="n">
        <f aca="false">[5]Tregion!$J31</f>
        <v>37865</v>
      </c>
      <c r="B31" s="355" t="n">
        <f aca="false">[5]Tregion!$L31</f>
        <v>47.25</v>
      </c>
      <c r="C31" s="356" t="n">
        <f aca="false">[6]Tregion!$L31</f>
        <v>49</v>
      </c>
      <c r="D31" s="355" t="n">
        <f aca="false">[7]Tregion!$L31</f>
        <v>45.5</v>
      </c>
      <c r="E31" s="356" t="n">
        <f aca="false">[8]Tregion!$L31</f>
        <v>53.5</v>
      </c>
      <c r="F31" s="355" t="n">
        <f aca="false">[9]Tregion!$L31</f>
        <v>48.25</v>
      </c>
      <c r="G31" s="355" t="n">
        <f aca="false">[5]Tregion!$L31</f>
        <v>47.25</v>
      </c>
      <c r="H31" s="355"/>
      <c r="I31" s="356" t="n">
        <f aca="false">[11]Tregion!$L31</f>
        <v>37.5</v>
      </c>
      <c r="J31" s="355"/>
      <c r="K31" s="356"/>
      <c r="L31" s="355"/>
      <c r="M31" s="356"/>
      <c r="N31" s="355"/>
      <c r="O31" s="356"/>
      <c r="Q31" s="355"/>
      <c r="R31" s="356" t="n">
        <f aca="false">[12]Tregion!$L31</f>
        <v>44.4302841305816</v>
      </c>
      <c r="S31" s="357"/>
      <c r="T31" s="356"/>
      <c r="U31" s="358"/>
      <c r="V31" s="359"/>
      <c r="W31" s="358"/>
      <c r="X31" s="356"/>
      <c r="Y31" s="357"/>
      <c r="Z31" s="360"/>
      <c r="AB31" s="357"/>
      <c r="AC31" s="356"/>
      <c r="AD31" s="357"/>
      <c r="AE31" s="356"/>
      <c r="AF31" s="357"/>
      <c r="AG31" s="356"/>
      <c r="AH31" s="371"/>
      <c r="AI31" s="1"/>
      <c r="AJ31" s="15"/>
      <c r="AL31" s="1"/>
    </row>
    <row r="32" customFormat="false" ht="12.75" hidden="false" customHeight="false" outlineLevel="0" collapsed="false">
      <c r="A32" s="1" t="n">
        <f aca="false">[5]Tregion!$J32</f>
        <v>37895</v>
      </c>
      <c r="B32" s="355" t="n">
        <f aca="false">[5]Tregion!$L32</f>
        <v>36.75</v>
      </c>
      <c r="C32" s="356" t="n">
        <f aca="false">[6]Tregion!$L32</f>
        <v>38.75</v>
      </c>
      <c r="D32" s="355" t="n">
        <f aca="false">[7]Tregion!$L32</f>
        <v>39</v>
      </c>
      <c r="E32" s="356" t="n">
        <f aca="false">[8]Tregion!$L32</f>
        <v>39.75</v>
      </c>
      <c r="F32" s="355" t="n">
        <f aca="false">[9]Tregion!$L32</f>
        <v>38</v>
      </c>
      <c r="G32" s="355" t="n">
        <f aca="false">[5]Tregion!$L32</f>
        <v>36.75</v>
      </c>
      <c r="H32" s="355"/>
      <c r="I32" s="356" t="n">
        <f aca="false">[11]Tregion!$L32</f>
        <v>28</v>
      </c>
      <c r="J32" s="355"/>
      <c r="K32" s="356"/>
      <c r="L32" s="355"/>
      <c r="M32" s="356"/>
      <c r="N32" s="355"/>
      <c r="O32" s="356"/>
      <c r="Q32" s="355"/>
      <c r="R32" s="356" t="n">
        <f aca="false">[12]Tregion!$L32</f>
        <v>44.6117589835763</v>
      </c>
      <c r="S32" s="357"/>
      <c r="T32" s="356"/>
      <c r="U32" s="358"/>
      <c r="V32" s="359"/>
      <c r="W32" s="358"/>
      <c r="X32" s="356"/>
      <c r="Y32" s="357"/>
      <c r="Z32" s="360"/>
      <c r="AB32" s="357"/>
      <c r="AC32" s="356"/>
      <c r="AD32" s="357"/>
      <c r="AE32" s="356"/>
      <c r="AF32" s="357"/>
      <c r="AG32" s="356"/>
      <c r="AH32" s="371"/>
      <c r="AI32" s="1"/>
      <c r="AJ32" s="15"/>
      <c r="AL32" s="1"/>
    </row>
    <row r="33" customFormat="false" ht="12.75" hidden="false" customHeight="false" outlineLevel="0" collapsed="false">
      <c r="A33" s="1" t="n">
        <f aca="false">[5]Tregion!$J33</f>
        <v>37926</v>
      </c>
      <c r="B33" s="355" t="n">
        <f aca="false">[5]Tregion!$L33</f>
        <v>35.25</v>
      </c>
      <c r="C33" s="356" t="n">
        <f aca="false">[6]Tregion!$L33</f>
        <v>34.75</v>
      </c>
      <c r="D33" s="355" t="n">
        <f aca="false">[7]Tregion!$L33</f>
        <v>35</v>
      </c>
      <c r="E33" s="356" t="n">
        <f aca="false">[8]Tregion!$L33</f>
        <v>37</v>
      </c>
      <c r="F33" s="355" t="n">
        <f aca="false">[9]Tregion!$L33</f>
        <v>38.25</v>
      </c>
      <c r="G33" s="355" t="n">
        <f aca="false">[5]Tregion!$L33</f>
        <v>35.25</v>
      </c>
      <c r="H33" s="355"/>
      <c r="I33" s="356" t="n">
        <f aca="false">[11]Tregion!$L33</f>
        <v>25.5</v>
      </c>
      <c r="J33" s="355"/>
      <c r="K33" s="356"/>
      <c r="L33" s="355"/>
      <c r="M33" s="356"/>
      <c r="N33" s="355"/>
      <c r="O33" s="356"/>
      <c r="Q33" s="355"/>
      <c r="R33" s="356" t="n">
        <f aca="false">[12]Tregion!$L33</f>
        <v>47.9801891180888</v>
      </c>
      <c r="S33" s="357"/>
      <c r="T33" s="356"/>
      <c r="U33" s="358"/>
      <c r="V33" s="359"/>
      <c r="W33" s="358"/>
      <c r="X33" s="356"/>
      <c r="Y33" s="357"/>
      <c r="Z33" s="360"/>
      <c r="AB33" s="357"/>
      <c r="AC33" s="356"/>
      <c r="AD33" s="357"/>
      <c r="AE33" s="356"/>
      <c r="AF33" s="357"/>
      <c r="AG33" s="356"/>
      <c r="AH33" s="371"/>
      <c r="AI33" s="1"/>
      <c r="AJ33" s="15"/>
      <c r="AL33" s="1"/>
    </row>
    <row r="34" customFormat="false" ht="12.75" hidden="false" customHeight="false" outlineLevel="0" collapsed="false">
      <c r="A34" s="1" t="n">
        <f aca="false">[5]Tregion!$J34</f>
        <v>37956</v>
      </c>
      <c r="B34" s="355" t="n">
        <f aca="false">[5]Tregion!$L34</f>
        <v>35.25</v>
      </c>
      <c r="C34" s="356" t="n">
        <f aca="false">[6]Tregion!$L34</f>
        <v>37.25</v>
      </c>
      <c r="D34" s="355" t="n">
        <f aca="false">[7]Tregion!$L34</f>
        <v>37.5</v>
      </c>
      <c r="E34" s="356" t="n">
        <f aca="false">[8]Tregion!$L34</f>
        <v>40.25</v>
      </c>
      <c r="F34" s="355" t="n">
        <f aca="false">[9]Tregion!$L34</f>
        <v>39</v>
      </c>
      <c r="G34" s="355" t="n">
        <f aca="false">[5]Tregion!$L34</f>
        <v>35.25</v>
      </c>
      <c r="H34" s="355"/>
      <c r="I34" s="356" t="n">
        <f aca="false">[11]Tregion!$L34</f>
        <v>29</v>
      </c>
      <c r="J34" s="355"/>
      <c r="K34" s="356"/>
      <c r="L34" s="355"/>
      <c r="M34" s="356"/>
      <c r="N34" s="355"/>
      <c r="O34" s="356"/>
      <c r="Q34" s="355"/>
      <c r="R34" s="356" t="n">
        <f aca="false">[12]Tregion!$L34</f>
        <v>50.3691135251501</v>
      </c>
      <c r="S34" s="357"/>
      <c r="T34" s="356"/>
      <c r="U34" s="358"/>
      <c r="V34" s="359"/>
      <c r="W34" s="358"/>
      <c r="X34" s="356"/>
      <c r="Y34" s="357"/>
      <c r="Z34" s="360"/>
      <c r="AB34" s="357"/>
      <c r="AC34" s="356"/>
      <c r="AD34" s="357"/>
      <c r="AE34" s="356"/>
      <c r="AF34" s="357"/>
      <c r="AG34" s="356"/>
      <c r="AH34" s="371"/>
      <c r="AI34" s="1"/>
      <c r="AJ34" s="15"/>
      <c r="AL34" s="1"/>
    </row>
    <row r="35" customFormat="false" ht="12.75" hidden="false" customHeight="false" outlineLevel="0" collapsed="false">
      <c r="A35" s="1" t="n">
        <f aca="false">[5]Tregion!$J35</f>
        <v>37987</v>
      </c>
      <c r="B35" s="355" t="n">
        <f aca="false">[5]Tregion!$L35</f>
        <v>36.23</v>
      </c>
      <c r="C35" s="356" t="n">
        <f aca="false">[6]Tregion!$L35</f>
        <v>40.27</v>
      </c>
      <c r="D35" s="355" t="n">
        <f aca="false">[7]Tregion!$L35</f>
        <v>40.1</v>
      </c>
      <c r="E35" s="356" t="n">
        <f aca="false">[8]Tregion!$L35</f>
        <v>40.75</v>
      </c>
      <c r="F35" s="355" t="n">
        <f aca="false">[9]Tregion!$L35</f>
        <v>40.15</v>
      </c>
      <c r="G35" s="355" t="n">
        <f aca="false">[5]Tregion!$L35</f>
        <v>36.23</v>
      </c>
      <c r="H35" s="355"/>
      <c r="I35" s="356" t="n">
        <f aca="false">[11]Tregion!$L35</f>
        <v>19.25</v>
      </c>
      <c r="J35" s="355"/>
      <c r="K35" s="356"/>
      <c r="L35" s="355"/>
      <c r="M35" s="356"/>
      <c r="N35" s="355"/>
      <c r="O35" s="356"/>
      <c r="Q35" s="355"/>
      <c r="R35" s="356" t="n">
        <f aca="false">[12]Tregion!$L35</f>
        <v>46.2058919565391</v>
      </c>
      <c r="S35" s="357"/>
      <c r="T35" s="356"/>
      <c r="U35" s="358"/>
      <c r="V35" s="359"/>
      <c r="W35" s="358"/>
      <c r="X35" s="356"/>
      <c r="Y35" s="357"/>
      <c r="Z35" s="360"/>
      <c r="AB35" s="357"/>
      <c r="AC35" s="356"/>
      <c r="AD35" s="357"/>
      <c r="AE35" s="356"/>
      <c r="AF35" s="357"/>
      <c r="AG35" s="356"/>
      <c r="AH35" s="371"/>
      <c r="AI35" s="1"/>
      <c r="AJ35" s="15"/>
      <c r="AL35" s="1"/>
    </row>
    <row r="36" customFormat="false" ht="12.75" hidden="false" customHeight="false" outlineLevel="0" collapsed="false">
      <c r="A36" s="1" t="n">
        <f aca="false">[5]Tregion!$J36</f>
        <v>38018</v>
      </c>
      <c r="B36" s="355" t="n">
        <f aca="false">[5]Tregion!$L36</f>
        <v>35.8</v>
      </c>
      <c r="C36" s="356" t="n">
        <f aca="false">[6]Tregion!$L36</f>
        <v>38.98</v>
      </c>
      <c r="D36" s="355" t="n">
        <f aca="false">[7]Tregion!$L36</f>
        <v>38.81</v>
      </c>
      <c r="E36" s="356" t="n">
        <f aca="false">[8]Tregion!$L36</f>
        <v>39.89</v>
      </c>
      <c r="F36" s="355" t="n">
        <f aca="false">[9]Tregion!$L36</f>
        <v>38.87</v>
      </c>
      <c r="G36" s="355" t="n">
        <f aca="false">[5]Tregion!$L36</f>
        <v>35.8</v>
      </c>
      <c r="H36" s="355"/>
      <c r="I36" s="356" t="n">
        <f aca="false">[11]Tregion!$L36</f>
        <v>21.5</v>
      </c>
      <c r="J36" s="355"/>
      <c r="K36" s="356"/>
      <c r="L36" s="355"/>
      <c r="M36" s="356"/>
      <c r="N36" s="355"/>
      <c r="O36" s="356"/>
      <c r="Q36" s="355"/>
      <c r="R36" s="356" t="n">
        <f aca="false">[12]Tregion!$L36</f>
        <v>44.6167460235348</v>
      </c>
      <c r="S36" s="357"/>
      <c r="T36" s="356"/>
      <c r="U36" s="358"/>
      <c r="V36" s="359"/>
      <c r="W36" s="358"/>
      <c r="X36" s="356"/>
      <c r="Y36" s="357"/>
      <c r="Z36" s="360"/>
      <c r="AB36" s="357"/>
      <c r="AC36" s="356"/>
      <c r="AD36" s="357"/>
      <c r="AE36" s="356"/>
      <c r="AF36" s="357"/>
      <c r="AG36" s="356"/>
      <c r="AH36" s="371"/>
      <c r="AI36" s="1"/>
      <c r="AJ36" s="15"/>
      <c r="AL36" s="1"/>
    </row>
    <row r="37" customFormat="false" ht="12.75" hidden="false" customHeight="false" outlineLevel="0" collapsed="false">
      <c r="A37" s="1" t="n">
        <f aca="false">[5]Tregion!$J37</f>
        <v>38047</v>
      </c>
      <c r="B37" s="355" t="n">
        <f aca="false">[5]Tregion!$L37</f>
        <v>35.8</v>
      </c>
      <c r="C37" s="356" t="n">
        <f aca="false">[6]Tregion!$L37</f>
        <v>35.32</v>
      </c>
      <c r="D37" s="355" t="n">
        <f aca="false">[7]Tregion!$L37</f>
        <v>34.95</v>
      </c>
      <c r="E37" s="356" t="n">
        <f aca="false">[8]Tregion!$L37</f>
        <v>38.17</v>
      </c>
      <c r="F37" s="355" t="n">
        <f aca="false">[9]Tregion!$L37</f>
        <v>37.58</v>
      </c>
      <c r="G37" s="355" t="n">
        <f aca="false">[5]Tregion!$L37</f>
        <v>35.8</v>
      </c>
      <c r="H37" s="355"/>
      <c r="I37" s="356" t="n">
        <f aca="false">[11]Tregion!$L37</f>
        <v>18.5</v>
      </c>
      <c r="J37" s="355"/>
      <c r="K37" s="356"/>
      <c r="L37" s="355"/>
      <c r="M37" s="356"/>
      <c r="N37" s="355"/>
      <c r="O37" s="356"/>
      <c r="Q37" s="355"/>
      <c r="R37" s="356" t="n">
        <f aca="false">[12]Tregion!$L37</f>
        <v>42.5872627588728</v>
      </c>
      <c r="S37" s="357"/>
      <c r="T37" s="356"/>
      <c r="U37" s="358"/>
      <c r="V37" s="359"/>
      <c r="W37" s="358"/>
      <c r="X37" s="356"/>
      <c r="Y37" s="357"/>
      <c r="Z37" s="360"/>
      <c r="AB37" s="357"/>
      <c r="AC37" s="356"/>
      <c r="AD37" s="357"/>
      <c r="AE37" s="356"/>
      <c r="AF37" s="357"/>
      <c r="AG37" s="356"/>
      <c r="AH37" s="371"/>
      <c r="AI37" s="1"/>
      <c r="AJ37" s="15"/>
      <c r="AL37" s="1"/>
    </row>
    <row r="38" customFormat="false" ht="12.75" hidden="false" customHeight="false" outlineLevel="0" collapsed="false">
      <c r="A38" s="1" t="n">
        <f aca="false">[5]Tregion!$J38</f>
        <v>38078</v>
      </c>
      <c r="B38" s="355" t="n">
        <f aca="false">[5]Tregion!$L38</f>
        <v>35.37</v>
      </c>
      <c r="C38" s="356" t="n">
        <f aca="false">[6]Tregion!$L38</f>
        <v>35.54</v>
      </c>
      <c r="D38" s="355" t="n">
        <f aca="false">[7]Tregion!$L38</f>
        <v>32.38</v>
      </c>
      <c r="E38" s="356" t="n">
        <f aca="false">[8]Tregion!$L38</f>
        <v>36.45</v>
      </c>
      <c r="F38" s="355" t="n">
        <f aca="false">[9]Tregion!$L38</f>
        <v>37.16</v>
      </c>
      <c r="G38" s="355" t="n">
        <f aca="false">[5]Tregion!$L38</f>
        <v>35.37</v>
      </c>
      <c r="H38" s="355"/>
      <c r="I38" s="356" t="n">
        <f aca="false">[11]Tregion!$L38</f>
        <v>26.5</v>
      </c>
      <c r="J38" s="355"/>
      <c r="K38" s="356"/>
      <c r="L38" s="355"/>
      <c r="M38" s="356"/>
      <c r="N38" s="355"/>
      <c r="O38" s="356"/>
      <c r="Q38" s="355"/>
      <c r="R38" s="356" t="n">
        <f aca="false">[12]Tregion!$L38</f>
        <v>39.7624752445201</v>
      </c>
      <c r="S38" s="357"/>
      <c r="T38" s="356"/>
      <c r="U38" s="358"/>
      <c r="V38" s="359"/>
      <c r="W38" s="358"/>
      <c r="X38" s="356"/>
      <c r="Y38" s="357"/>
      <c r="Z38" s="360"/>
      <c r="AB38" s="357"/>
      <c r="AC38" s="356"/>
      <c r="AD38" s="357"/>
      <c r="AE38" s="356"/>
      <c r="AF38" s="357"/>
      <c r="AG38" s="356"/>
      <c r="AH38" s="371"/>
      <c r="AI38" s="1"/>
      <c r="AJ38" s="15"/>
      <c r="AL38" s="1"/>
    </row>
    <row r="39" customFormat="false" ht="12.75" hidden="false" customHeight="false" outlineLevel="0" collapsed="false">
      <c r="A39" s="1" t="n">
        <f aca="false">[5]Tregion!$J39</f>
        <v>38108</v>
      </c>
      <c r="B39" s="355" t="n">
        <f aca="false">[5]Tregion!$L39</f>
        <v>35.37</v>
      </c>
      <c r="C39" s="356" t="n">
        <f aca="false">[6]Tregion!$L39</f>
        <v>32.53</v>
      </c>
      <c r="D39" s="355" t="n">
        <f aca="false">[7]Tregion!$L39</f>
        <v>29.38</v>
      </c>
      <c r="E39" s="356" t="n">
        <f aca="false">[8]Tregion!$L39</f>
        <v>36.45</v>
      </c>
      <c r="F39" s="355" t="n">
        <f aca="false">[9]Tregion!$L39</f>
        <v>37.59</v>
      </c>
      <c r="G39" s="355" t="n">
        <f aca="false">[5]Tregion!$L39</f>
        <v>35.37</v>
      </c>
      <c r="H39" s="355"/>
      <c r="I39" s="356" t="n">
        <f aca="false">[11]Tregion!$L39</f>
        <v>26.5</v>
      </c>
      <c r="J39" s="355"/>
      <c r="K39" s="356"/>
      <c r="L39" s="355"/>
      <c r="M39" s="356"/>
      <c r="N39" s="355"/>
      <c r="O39" s="356"/>
      <c r="Q39" s="355"/>
      <c r="R39" s="356" t="n">
        <f aca="false">[12]Tregion!$L39</f>
        <v>39.6927354415643</v>
      </c>
      <c r="S39" s="357"/>
      <c r="T39" s="356"/>
      <c r="U39" s="358"/>
      <c r="V39" s="359"/>
      <c r="W39" s="358"/>
      <c r="X39" s="356"/>
      <c r="Y39" s="357"/>
      <c r="Z39" s="360"/>
      <c r="AB39" s="357"/>
      <c r="AC39" s="356"/>
      <c r="AD39" s="357"/>
      <c r="AE39" s="356"/>
      <c r="AF39" s="357"/>
      <c r="AG39" s="356"/>
      <c r="AH39" s="371"/>
      <c r="AI39" s="1"/>
      <c r="AJ39" s="15"/>
      <c r="AL39" s="1"/>
    </row>
    <row r="40" customFormat="false" ht="12.75" hidden="false" customHeight="false" outlineLevel="0" collapsed="false">
      <c r="A40" s="1" t="n">
        <f aca="false">[5]Tregion!$J40</f>
        <v>38139</v>
      </c>
      <c r="B40" s="355" t="n">
        <f aca="false">[5]Tregion!$L40</f>
        <v>39.23</v>
      </c>
      <c r="C40" s="356" t="n">
        <f aca="false">[6]Tregion!$L40</f>
        <v>33.6</v>
      </c>
      <c r="D40" s="355" t="n">
        <f aca="false">[7]Tregion!$L40</f>
        <v>30.45</v>
      </c>
      <c r="E40" s="356" t="n">
        <f aca="false">[8]Tregion!$L40</f>
        <v>40.32</v>
      </c>
      <c r="F40" s="355" t="n">
        <f aca="false">[9]Tregion!$L40</f>
        <v>41.44</v>
      </c>
      <c r="G40" s="355" t="n">
        <f aca="false">[5]Tregion!$L40</f>
        <v>39.23</v>
      </c>
      <c r="H40" s="355"/>
      <c r="I40" s="356" t="n">
        <f aca="false">[11]Tregion!$L40</f>
        <v>32.5</v>
      </c>
      <c r="J40" s="355"/>
      <c r="K40" s="356"/>
      <c r="L40" s="355"/>
      <c r="M40" s="356"/>
      <c r="N40" s="355"/>
      <c r="O40" s="356"/>
      <c r="Q40" s="355"/>
      <c r="R40" s="356" t="n">
        <f aca="false">[12]Tregion!$L40</f>
        <v>40.2141595324054</v>
      </c>
      <c r="S40" s="357"/>
      <c r="T40" s="356"/>
      <c r="U40" s="358"/>
      <c r="V40" s="359"/>
      <c r="W40" s="358"/>
      <c r="X40" s="356"/>
      <c r="Y40" s="357"/>
      <c r="Z40" s="360"/>
      <c r="AB40" s="357"/>
      <c r="AC40" s="356"/>
      <c r="AD40" s="357"/>
      <c r="AE40" s="356"/>
      <c r="AF40" s="357"/>
      <c r="AG40" s="356"/>
      <c r="AH40" s="371"/>
      <c r="AI40" s="1"/>
      <c r="AJ40" s="15"/>
      <c r="AL40" s="1"/>
    </row>
    <row r="41" customFormat="false" ht="12.75" hidden="false" customHeight="false" outlineLevel="0" collapsed="false">
      <c r="A41" s="1" t="n">
        <f aca="false">[5]Tregion!$J41</f>
        <v>38169</v>
      </c>
      <c r="B41" s="355" t="n">
        <f aca="false">[5]Tregion!$L41</f>
        <v>51.64</v>
      </c>
      <c r="C41" s="356" t="n">
        <f aca="false">[6]Tregion!$L41</f>
        <v>50.39</v>
      </c>
      <c r="D41" s="355" t="n">
        <f aca="false">[7]Tregion!$L41</f>
        <v>46.11</v>
      </c>
      <c r="E41" s="356" t="n">
        <f aca="false">[8]Tregion!$L41</f>
        <v>48.91</v>
      </c>
      <c r="F41" s="355" t="n">
        <f aca="false">[9]Tregion!$L41</f>
        <v>53.41</v>
      </c>
      <c r="G41" s="355" t="n">
        <f aca="false">[5]Tregion!$L41</f>
        <v>51.64</v>
      </c>
      <c r="H41" s="355"/>
      <c r="I41" s="356" t="n">
        <f aca="false">[11]Tregion!$L41</f>
        <v>36.5</v>
      </c>
      <c r="J41" s="355"/>
      <c r="K41" s="356"/>
      <c r="L41" s="355"/>
      <c r="M41" s="356"/>
      <c r="N41" s="355"/>
      <c r="O41" s="356"/>
      <c r="Q41" s="355"/>
      <c r="R41" s="356" t="n">
        <f aca="false">[12]Tregion!$L41</f>
        <v>40.8335788242368</v>
      </c>
      <c r="S41" s="357"/>
      <c r="T41" s="356"/>
      <c r="U41" s="358"/>
      <c r="V41" s="359"/>
      <c r="W41" s="358"/>
      <c r="X41" s="356"/>
      <c r="Y41" s="357"/>
      <c r="Z41" s="360"/>
      <c r="AB41" s="357"/>
      <c r="AC41" s="356"/>
      <c r="AD41" s="357"/>
      <c r="AE41" s="356"/>
      <c r="AF41" s="357"/>
      <c r="AG41" s="356"/>
      <c r="AH41" s="371"/>
      <c r="AI41" s="1"/>
      <c r="AJ41" s="15"/>
      <c r="AL41" s="1"/>
    </row>
    <row r="42" customFormat="false" ht="12.75" hidden="false" customHeight="false" outlineLevel="0" collapsed="false">
      <c r="A42" s="1" t="n">
        <f aca="false">[5]Tregion!$J42</f>
        <v>38200</v>
      </c>
      <c r="B42" s="355" t="n">
        <f aca="false">[5]Tregion!$L42</f>
        <v>57.21</v>
      </c>
      <c r="C42" s="356" t="n">
        <f aca="false">[6]Tregion!$L42</f>
        <v>56.41</v>
      </c>
      <c r="D42" s="355" t="n">
        <f aca="false">[7]Tregion!$L42</f>
        <v>52.97</v>
      </c>
      <c r="E42" s="356" t="n">
        <f aca="false">[8]Tregion!$L42</f>
        <v>56.65</v>
      </c>
      <c r="F42" s="355" t="n">
        <f aca="false">[9]Tregion!$L42</f>
        <v>58.75</v>
      </c>
      <c r="G42" s="355" t="n">
        <f aca="false">[5]Tregion!$L42</f>
        <v>57.21</v>
      </c>
      <c r="H42" s="355"/>
      <c r="I42" s="356" t="n">
        <f aca="false">[11]Tregion!$L42</f>
        <v>45.5</v>
      </c>
      <c r="J42" s="355"/>
      <c r="K42" s="356"/>
      <c r="L42" s="355"/>
      <c r="M42" s="356"/>
      <c r="N42" s="355"/>
      <c r="O42" s="356"/>
      <c r="Q42" s="355"/>
      <c r="R42" s="356" t="n">
        <f aca="false">[12]Tregion!$L42</f>
        <v>41.3588145214032</v>
      </c>
      <c r="S42" s="357"/>
      <c r="T42" s="356"/>
      <c r="U42" s="358"/>
      <c r="V42" s="359"/>
      <c r="W42" s="358"/>
      <c r="X42" s="356"/>
      <c r="Y42" s="357"/>
      <c r="Z42" s="360"/>
      <c r="AB42" s="357"/>
      <c r="AC42" s="356"/>
      <c r="AD42" s="357"/>
      <c r="AE42" s="356"/>
      <c r="AF42" s="357"/>
      <c r="AG42" s="356"/>
      <c r="AH42" s="371"/>
      <c r="AI42" s="1"/>
      <c r="AJ42" s="15"/>
      <c r="AL42" s="1"/>
    </row>
    <row r="43" customFormat="false" ht="12.75" hidden="false" customHeight="false" outlineLevel="0" collapsed="false">
      <c r="A43" s="1" t="n">
        <f aca="false">[5]Tregion!$J43</f>
        <v>38231</v>
      </c>
      <c r="B43" s="355" t="n">
        <f aca="false">[5]Tregion!$L43</f>
        <v>46.51</v>
      </c>
      <c r="C43" s="356" t="n">
        <f aca="false">[6]Tregion!$L43</f>
        <v>48.24</v>
      </c>
      <c r="D43" s="355" t="n">
        <f aca="false">[7]Tregion!$L43</f>
        <v>44.82</v>
      </c>
      <c r="E43" s="356" t="n">
        <f aca="false">[8]Tregion!$L43</f>
        <v>52.35</v>
      </c>
      <c r="F43" s="355" t="n">
        <f aca="false">[9]Tregion!$L43</f>
        <v>47.64</v>
      </c>
      <c r="G43" s="355" t="n">
        <f aca="false">[5]Tregion!$L43</f>
        <v>46.51</v>
      </c>
      <c r="H43" s="355"/>
      <c r="I43" s="356" t="n">
        <f aca="false">[11]Tregion!$L43</f>
        <v>29.25</v>
      </c>
      <c r="J43" s="355"/>
      <c r="K43" s="356"/>
      <c r="L43" s="355"/>
      <c r="M43" s="356"/>
      <c r="N43" s="355"/>
      <c r="O43" s="356"/>
      <c r="Q43" s="355"/>
      <c r="R43" s="356" t="n">
        <f aca="false">[12]Tregion!$L43</f>
        <v>41.2785519739517</v>
      </c>
      <c r="S43" s="357"/>
      <c r="T43" s="356"/>
      <c r="U43" s="358"/>
      <c r="V43" s="359"/>
      <c r="W43" s="358"/>
      <c r="X43" s="356"/>
      <c r="Y43" s="357"/>
      <c r="Z43" s="360"/>
      <c r="AB43" s="357"/>
      <c r="AC43" s="356"/>
      <c r="AD43" s="357"/>
      <c r="AE43" s="356"/>
      <c r="AF43" s="357"/>
      <c r="AG43" s="356"/>
      <c r="AH43" s="371"/>
      <c r="AI43" s="1"/>
      <c r="AJ43" s="15"/>
      <c r="AL43" s="1"/>
    </row>
    <row r="44" customFormat="false" ht="12.75" hidden="false" customHeight="false" outlineLevel="0" collapsed="false">
      <c r="A44" s="1" t="n">
        <f aca="false">[5]Tregion!$J44</f>
        <v>38261</v>
      </c>
      <c r="B44" s="355" t="n">
        <f aca="false">[5]Tregion!$L44</f>
        <v>37.52</v>
      </c>
      <c r="C44" s="356" t="n">
        <f aca="false">[6]Tregion!$L44</f>
        <v>39.42</v>
      </c>
      <c r="D44" s="355" t="n">
        <f aca="false">[7]Tregion!$L44</f>
        <v>39.25</v>
      </c>
      <c r="E44" s="356" t="n">
        <f aca="false">[8]Tregion!$L44</f>
        <v>40.54</v>
      </c>
      <c r="F44" s="355" t="n">
        <f aca="false">[9]Tregion!$L44</f>
        <v>38.88</v>
      </c>
      <c r="G44" s="355" t="n">
        <f aca="false">[5]Tregion!$L44</f>
        <v>37.52</v>
      </c>
      <c r="H44" s="355"/>
      <c r="I44" s="356" t="n">
        <f aca="false">[11]Tregion!$L44</f>
        <v>30.5</v>
      </c>
      <c r="J44" s="355"/>
      <c r="K44" s="356"/>
      <c r="L44" s="355"/>
      <c r="M44" s="356"/>
      <c r="N44" s="355"/>
      <c r="O44" s="356"/>
      <c r="Q44" s="355"/>
      <c r="R44" s="356" t="n">
        <f aca="false">[12]Tregion!$L44</f>
        <v>41.2828268012634</v>
      </c>
      <c r="S44" s="357"/>
      <c r="T44" s="356"/>
      <c r="U44" s="358"/>
      <c r="V44" s="359"/>
      <c r="W44" s="358"/>
      <c r="X44" s="356"/>
      <c r="Y44" s="357"/>
      <c r="Z44" s="360"/>
      <c r="AB44" s="357"/>
      <c r="AC44" s="356"/>
      <c r="AD44" s="357"/>
      <c r="AE44" s="356"/>
      <c r="AF44" s="357"/>
      <c r="AG44" s="356"/>
      <c r="AH44" s="371"/>
      <c r="AI44" s="1"/>
      <c r="AJ44" s="15"/>
      <c r="AL44" s="1"/>
    </row>
    <row r="45" customFormat="false" ht="12.75" hidden="false" customHeight="false" outlineLevel="0" collapsed="false">
      <c r="A45" s="1" t="n">
        <f aca="false">[5]Tregion!$J45</f>
        <v>38292</v>
      </c>
      <c r="B45" s="355" t="n">
        <f aca="false">[5]Tregion!$L45</f>
        <v>36.23</v>
      </c>
      <c r="C45" s="356" t="n">
        <f aca="false">[6]Tregion!$L45</f>
        <v>35.98</v>
      </c>
      <c r="D45" s="355" t="n">
        <f aca="false">[7]Tregion!$L45</f>
        <v>35.82</v>
      </c>
      <c r="E45" s="356" t="n">
        <f aca="false">[8]Tregion!$L45</f>
        <v>38</v>
      </c>
      <c r="F45" s="355" t="n">
        <f aca="false">[9]Tregion!$L45</f>
        <v>39.09</v>
      </c>
      <c r="G45" s="355" t="n">
        <f aca="false">[5]Tregion!$L45</f>
        <v>36.23</v>
      </c>
      <c r="H45" s="355"/>
      <c r="I45" s="356" t="n">
        <f aca="false">[11]Tregion!$L45</f>
        <v>26</v>
      </c>
      <c r="J45" s="355"/>
      <c r="K45" s="356"/>
      <c r="L45" s="355"/>
      <c r="M45" s="356"/>
      <c r="N45" s="355"/>
      <c r="O45" s="356"/>
      <c r="Q45" s="355"/>
      <c r="R45" s="356" t="n">
        <f aca="false">[12]Tregion!$L45</f>
        <v>44.1722488382865</v>
      </c>
      <c r="S45" s="357"/>
      <c r="T45" s="356"/>
      <c r="U45" s="358"/>
      <c r="V45" s="359"/>
      <c r="W45" s="358"/>
      <c r="X45" s="356"/>
      <c r="Y45" s="357"/>
      <c r="Z45" s="360"/>
      <c r="AB45" s="357"/>
      <c r="AC45" s="356"/>
      <c r="AD45" s="357"/>
      <c r="AE45" s="356"/>
      <c r="AF45" s="357"/>
      <c r="AG45" s="356"/>
      <c r="AH45" s="371"/>
      <c r="AI45" s="1"/>
      <c r="AJ45" s="15"/>
      <c r="AL45" s="1"/>
    </row>
    <row r="46" customFormat="false" ht="12.75" hidden="false" customHeight="false" outlineLevel="0" collapsed="false">
      <c r="A46" s="1" t="n">
        <f aca="false">[5]Tregion!$J46</f>
        <v>38322</v>
      </c>
      <c r="B46" s="355" t="n">
        <f aca="false">[5]Tregion!$L46</f>
        <v>36.23</v>
      </c>
      <c r="C46" s="356" t="n">
        <f aca="false">[6]Tregion!$L46</f>
        <v>38.13</v>
      </c>
      <c r="D46" s="355" t="n">
        <f aca="false">[7]Tregion!$L46</f>
        <v>37.96</v>
      </c>
      <c r="E46" s="356" t="n">
        <f aca="false">[8]Tregion!$L46</f>
        <v>40.97</v>
      </c>
      <c r="F46" s="355" t="n">
        <f aca="false">[9]Tregion!$L46</f>
        <v>39.73</v>
      </c>
      <c r="G46" s="355" t="n">
        <f aca="false">[5]Tregion!$L46</f>
        <v>36.23</v>
      </c>
      <c r="H46" s="355"/>
      <c r="I46" s="356" t="n">
        <f aca="false">[11]Tregion!$L46</f>
        <v>28.75</v>
      </c>
      <c r="J46" s="355"/>
      <c r="K46" s="356"/>
      <c r="L46" s="355"/>
      <c r="M46" s="356"/>
      <c r="N46" s="355"/>
      <c r="O46" s="356"/>
      <c r="Q46" s="355"/>
      <c r="R46" s="356" t="n">
        <f aca="false">[12]Tregion!$L46</f>
        <v>46.2538587203945</v>
      </c>
      <c r="S46" s="357"/>
      <c r="T46" s="356"/>
      <c r="U46" s="358"/>
      <c r="V46" s="359"/>
      <c r="W46" s="358"/>
      <c r="X46" s="356"/>
      <c r="Y46" s="357"/>
      <c r="Z46" s="360"/>
      <c r="AB46" s="357"/>
      <c r="AC46" s="356"/>
      <c r="AD46" s="357"/>
      <c r="AE46" s="356"/>
      <c r="AF46" s="357"/>
      <c r="AG46" s="356"/>
      <c r="AH46" s="371"/>
      <c r="AI46" s="1"/>
      <c r="AJ46" s="15"/>
      <c r="AL46" s="1"/>
    </row>
    <row r="47" customFormat="false" ht="12.75" hidden="false" customHeight="false" outlineLevel="0" collapsed="false">
      <c r="A47" s="1" t="n">
        <f aca="false">[5]Tregion!$J47</f>
        <v>38353</v>
      </c>
      <c r="B47" s="355" t="n">
        <f aca="false">[5]Tregion!$L47</f>
        <v>37.1</v>
      </c>
      <c r="C47" s="356" t="n">
        <f aca="false">[6]Tregion!$L47</f>
        <v>40.76</v>
      </c>
      <c r="D47" s="355" t="n">
        <f aca="false">[7]Tregion!$L47</f>
        <v>40.23</v>
      </c>
      <c r="E47" s="356" t="n">
        <f aca="false">[8]Tregion!$L47</f>
        <v>41.45</v>
      </c>
      <c r="F47" s="355" t="n">
        <f aca="false">[9]Tregion!$L47</f>
        <v>40.79</v>
      </c>
      <c r="G47" s="355" t="n">
        <f aca="false">[5]Tregion!$L47</f>
        <v>37.1</v>
      </c>
      <c r="H47" s="355"/>
      <c r="I47" s="356" t="n">
        <f aca="false">[11]Tregion!$L47</f>
        <v>19.25</v>
      </c>
      <c r="J47" s="355"/>
      <c r="K47" s="356"/>
      <c r="L47" s="355"/>
      <c r="M47" s="356"/>
      <c r="N47" s="355"/>
      <c r="O47" s="356"/>
      <c r="Q47" s="355"/>
      <c r="R47" s="356" t="n">
        <f aca="false">[12]Tregion!$L47</f>
        <v>44.883129588323</v>
      </c>
      <c r="S47" s="357"/>
      <c r="T47" s="356"/>
      <c r="U47" s="358"/>
      <c r="V47" s="359"/>
      <c r="W47" s="358"/>
      <c r="X47" s="356"/>
      <c r="Y47" s="357"/>
      <c r="Z47" s="360"/>
      <c r="AB47" s="357"/>
      <c r="AC47" s="356"/>
      <c r="AD47" s="357"/>
      <c r="AE47" s="356"/>
      <c r="AF47" s="357"/>
      <c r="AG47" s="356"/>
      <c r="AH47" s="371"/>
      <c r="AI47" s="1"/>
      <c r="AJ47" s="15"/>
      <c r="AL47" s="1"/>
    </row>
    <row r="48" customFormat="false" ht="12.75" hidden="false" customHeight="false" outlineLevel="0" collapsed="false">
      <c r="A48" s="1" t="n">
        <f aca="false">[5]Tregion!$J48</f>
        <v>38384</v>
      </c>
      <c r="B48" s="355" t="n">
        <f aca="false">[5]Tregion!$L48</f>
        <v>36.74</v>
      </c>
      <c r="C48" s="356" t="n">
        <f aca="false">[6]Tregion!$L48</f>
        <v>39.66</v>
      </c>
      <c r="D48" s="355" t="n">
        <f aca="false">[7]Tregion!$L48</f>
        <v>39.13</v>
      </c>
      <c r="E48" s="356" t="n">
        <f aca="false">[8]Tregion!$L48</f>
        <v>40.71</v>
      </c>
      <c r="F48" s="355" t="n">
        <f aca="false">[9]Tregion!$L48</f>
        <v>39.69</v>
      </c>
      <c r="G48" s="355" t="n">
        <f aca="false">[5]Tregion!$L48</f>
        <v>36.74</v>
      </c>
      <c r="H48" s="355"/>
      <c r="I48" s="356" t="n">
        <f aca="false">[11]Tregion!$L48</f>
        <v>21.5</v>
      </c>
      <c r="J48" s="355"/>
      <c r="K48" s="356"/>
      <c r="L48" s="355"/>
      <c r="M48" s="356"/>
      <c r="N48" s="355"/>
      <c r="O48" s="356"/>
      <c r="Q48" s="355"/>
      <c r="R48" s="356" t="n">
        <f aca="false">[12]Tregion!$L48</f>
        <v>43.3784635411227</v>
      </c>
      <c r="S48" s="357"/>
      <c r="T48" s="356"/>
      <c r="U48" s="358"/>
      <c r="V48" s="359"/>
      <c r="W48" s="358"/>
      <c r="X48" s="356"/>
      <c r="Y48" s="357"/>
      <c r="Z48" s="360"/>
      <c r="AB48" s="357"/>
      <c r="AC48" s="356"/>
      <c r="AD48" s="357"/>
      <c r="AE48" s="356"/>
      <c r="AF48" s="357"/>
      <c r="AG48" s="356"/>
      <c r="AH48" s="371"/>
      <c r="AI48" s="1"/>
      <c r="AJ48" s="15"/>
      <c r="AL48" s="1"/>
    </row>
    <row r="49" customFormat="false" ht="12.75" hidden="false" customHeight="false" outlineLevel="0" collapsed="false">
      <c r="A49" s="1" t="n">
        <f aca="false">[5]Tregion!$J49</f>
        <v>38412</v>
      </c>
      <c r="B49" s="355" t="n">
        <f aca="false">[5]Tregion!$L49</f>
        <v>36.74</v>
      </c>
      <c r="C49" s="356" t="n">
        <f aca="false">[6]Tregion!$L49</f>
        <v>36.52</v>
      </c>
      <c r="D49" s="355" t="n">
        <f aca="false">[7]Tregion!$L49</f>
        <v>35.82</v>
      </c>
      <c r="E49" s="356" t="n">
        <f aca="false">[8]Tregion!$L49</f>
        <v>39.24</v>
      </c>
      <c r="F49" s="355" t="n">
        <f aca="false">[9]Tregion!$L49</f>
        <v>38.6</v>
      </c>
      <c r="G49" s="355" t="n">
        <f aca="false">[5]Tregion!$L49</f>
        <v>36.74</v>
      </c>
      <c r="H49" s="355"/>
      <c r="I49" s="356" t="n">
        <f aca="false">[11]Tregion!$L49</f>
        <v>18.5</v>
      </c>
      <c r="J49" s="355"/>
      <c r="K49" s="356"/>
      <c r="L49" s="355"/>
      <c r="M49" s="356"/>
      <c r="N49" s="355"/>
      <c r="O49" s="356"/>
      <c r="Q49" s="355"/>
      <c r="R49" s="356" t="n">
        <f aca="false">[12]Tregion!$L49</f>
        <v>41.4584225030393</v>
      </c>
      <c r="S49" s="357"/>
      <c r="T49" s="356"/>
      <c r="U49" s="358"/>
      <c r="V49" s="359"/>
      <c r="W49" s="358"/>
      <c r="X49" s="356"/>
      <c r="Y49" s="357"/>
      <c r="Z49" s="360"/>
      <c r="AB49" s="357"/>
      <c r="AC49" s="356"/>
      <c r="AD49" s="357"/>
      <c r="AE49" s="356"/>
      <c r="AF49" s="357"/>
      <c r="AG49" s="356"/>
      <c r="AH49" s="371"/>
      <c r="AI49" s="1"/>
      <c r="AJ49" s="15"/>
      <c r="AL49" s="1"/>
    </row>
    <row r="50" customFormat="false" ht="12.75" hidden="false" customHeight="false" outlineLevel="0" collapsed="false">
      <c r="A50" s="1" t="n">
        <f aca="false">[5]Tregion!$J50</f>
        <v>38443</v>
      </c>
      <c r="B50" s="355" t="n">
        <f aca="false">[5]Tregion!$L50</f>
        <v>36.37</v>
      </c>
      <c r="C50" s="356" t="n">
        <f aca="false">[6]Tregion!$L50</f>
        <v>36.71</v>
      </c>
      <c r="D50" s="355" t="n">
        <f aca="false">[7]Tregion!$L50</f>
        <v>33.61</v>
      </c>
      <c r="E50" s="356" t="n">
        <f aca="false">[8]Tregion!$L50</f>
        <v>37.76</v>
      </c>
      <c r="F50" s="355" t="n">
        <f aca="false">[9]Tregion!$L50</f>
        <v>38.23</v>
      </c>
      <c r="G50" s="355" t="n">
        <f aca="false">[5]Tregion!$L50</f>
        <v>36.37</v>
      </c>
      <c r="H50" s="355"/>
      <c r="I50" s="356" t="n">
        <f aca="false">[11]Tregion!$L50</f>
        <v>25.5</v>
      </c>
      <c r="J50" s="355"/>
      <c r="K50" s="356"/>
      <c r="L50" s="355"/>
      <c r="M50" s="356"/>
      <c r="N50" s="355"/>
      <c r="O50" s="356"/>
      <c r="Q50" s="355"/>
      <c r="R50" s="356" t="n">
        <f aca="false">[12]Tregion!$L50</f>
        <v>38.6571818093595</v>
      </c>
      <c r="S50" s="357"/>
      <c r="T50" s="356"/>
      <c r="U50" s="358"/>
      <c r="V50" s="359"/>
      <c r="W50" s="358"/>
      <c r="X50" s="356"/>
      <c r="Y50" s="357"/>
      <c r="Z50" s="360"/>
      <c r="AB50" s="357"/>
      <c r="AC50" s="356"/>
      <c r="AD50" s="357"/>
      <c r="AE50" s="356"/>
      <c r="AF50" s="357"/>
      <c r="AG50" s="356"/>
      <c r="AH50" s="371"/>
      <c r="AI50" s="1"/>
      <c r="AJ50" s="15"/>
      <c r="AL50" s="1"/>
    </row>
    <row r="51" customFormat="false" ht="12.75" hidden="false" customHeight="false" outlineLevel="0" collapsed="false">
      <c r="A51" s="1" t="n">
        <f aca="false">[5]Tregion!$J51</f>
        <v>38473</v>
      </c>
      <c r="B51" s="355" t="n">
        <f aca="false">[5]Tregion!$L51</f>
        <v>36.37</v>
      </c>
      <c r="C51" s="356" t="n">
        <f aca="false">[6]Tregion!$L51</f>
        <v>34.12</v>
      </c>
      <c r="D51" s="355" t="n">
        <f aca="false">[7]Tregion!$L51</f>
        <v>31.04</v>
      </c>
      <c r="E51" s="356" t="n">
        <f aca="false">[8]Tregion!$L51</f>
        <v>37.76</v>
      </c>
      <c r="F51" s="355" t="n">
        <f aca="false">[9]Tregion!$L51</f>
        <v>38.6</v>
      </c>
      <c r="G51" s="355" t="n">
        <f aca="false">[5]Tregion!$L51</f>
        <v>36.37</v>
      </c>
      <c r="H51" s="355"/>
      <c r="I51" s="356" t="n">
        <f aca="false">[11]Tregion!$L51</f>
        <v>25.5</v>
      </c>
      <c r="J51" s="355"/>
      <c r="K51" s="356"/>
      <c r="L51" s="355"/>
      <c r="M51" s="356"/>
      <c r="N51" s="355"/>
      <c r="O51" s="356"/>
      <c r="Q51" s="355"/>
      <c r="R51" s="356" t="n">
        <f aca="false">[12]Tregion!$L51</f>
        <v>38.5903925029295</v>
      </c>
      <c r="S51" s="357"/>
      <c r="T51" s="356"/>
      <c r="U51" s="358"/>
      <c r="V51" s="359"/>
      <c r="W51" s="358"/>
      <c r="X51" s="356"/>
      <c r="Y51" s="357"/>
      <c r="Z51" s="360"/>
      <c r="AB51" s="357"/>
      <c r="AC51" s="356"/>
      <c r="AD51" s="357"/>
      <c r="AE51" s="356"/>
      <c r="AF51" s="357"/>
      <c r="AG51" s="356"/>
      <c r="AH51" s="371"/>
      <c r="AI51" s="1"/>
      <c r="AJ51" s="15"/>
      <c r="AL51" s="1"/>
    </row>
    <row r="52" customFormat="false" ht="12.75" hidden="false" customHeight="false" outlineLevel="0" collapsed="false">
      <c r="A52" s="1" t="n">
        <f aca="false">[5]Tregion!$J52</f>
        <v>38504</v>
      </c>
      <c r="B52" s="355" t="n">
        <f aca="false">[5]Tregion!$L52</f>
        <v>39.67</v>
      </c>
      <c r="C52" s="356" t="n">
        <f aca="false">[6]Tregion!$L52</f>
        <v>35.05</v>
      </c>
      <c r="D52" s="355" t="n">
        <f aca="false">[7]Tregion!$L52</f>
        <v>31.96</v>
      </c>
      <c r="E52" s="356" t="n">
        <f aca="false">[8]Tregion!$L52</f>
        <v>41.09</v>
      </c>
      <c r="F52" s="355" t="n">
        <f aca="false">[9]Tregion!$L52</f>
        <v>41.89</v>
      </c>
      <c r="G52" s="355" t="n">
        <f aca="false">[5]Tregion!$L52</f>
        <v>39.67</v>
      </c>
      <c r="H52" s="355"/>
      <c r="I52" s="356" t="n">
        <f aca="false">[11]Tregion!$L52</f>
        <v>30.5</v>
      </c>
      <c r="J52" s="355"/>
      <c r="K52" s="356"/>
      <c r="L52" s="355"/>
      <c r="M52" s="356"/>
      <c r="N52" s="355"/>
      <c r="O52" s="356"/>
      <c r="Q52" s="355"/>
      <c r="R52" s="356" t="n">
        <f aca="false">[12]Tregion!$L52</f>
        <v>39.082492171001</v>
      </c>
      <c r="S52" s="357"/>
      <c r="T52" s="356"/>
      <c r="U52" s="358"/>
      <c r="V52" s="359"/>
      <c r="W52" s="358"/>
      <c r="X52" s="356"/>
      <c r="Y52" s="357"/>
      <c r="Z52" s="360"/>
      <c r="AB52" s="357"/>
      <c r="AC52" s="356"/>
      <c r="AD52" s="357"/>
      <c r="AE52" s="356"/>
      <c r="AF52" s="357"/>
      <c r="AG52" s="356"/>
      <c r="AH52" s="371"/>
      <c r="AI52" s="1"/>
      <c r="AJ52" s="15"/>
      <c r="AL52" s="1"/>
    </row>
    <row r="53" customFormat="false" ht="12.75" hidden="false" customHeight="false" outlineLevel="0" collapsed="false">
      <c r="A53" s="1" t="n">
        <f aca="false">[5]Tregion!$J53</f>
        <v>38534</v>
      </c>
      <c r="B53" s="355" t="n">
        <f aca="false">[5]Tregion!$L53</f>
        <v>50.31</v>
      </c>
      <c r="C53" s="356" t="n">
        <f aca="false">[6]Tregion!$L53</f>
        <v>49.5</v>
      </c>
      <c r="D53" s="355" t="n">
        <f aca="false">[7]Tregion!$L53</f>
        <v>45.39</v>
      </c>
      <c r="E53" s="356" t="n">
        <f aca="false">[8]Tregion!$L53</f>
        <v>48.47</v>
      </c>
      <c r="F53" s="355" t="n">
        <f aca="false">[9]Tregion!$L53</f>
        <v>52.14</v>
      </c>
      <c r="G53" s="355" t="n">
        <f aca="false">[5]Tregion!$L53</f>
        <v>50.31</v>
      </c>
      <c r="H53" s="355"/>
      <c r="I53" s="356" t="n">
        <f aca="false">[11]Tregion!$L53</f>
        <v>27.5</v>
      </c>
      <c r="J53" s="355"/>
      <c r="K53" s="356"/>
      <c r="L53" s="355"/>
      <c r="M53" s="356"/>
      <c r="N53" s="355"/>
      <c r="O53" s="356"/>
      <c r="Q53" s="355"/>
      <c r="R53" s="356" t="n">
        <f aca="false">[12]Tregion!$L53</f>
        <v>39.6673826144914</v>
      </c>
      <c r="S53" s="357"/>
      <c r="T53" s="356"/>
      <c r="U53" s="358"/>
      <c r="V53" s="359"/>
      <c r="W53" s="358"/>
      <c r="X53" s="356"/>
      <c r="Y53" s="357"/>
      <c r="Z53" s="360"/>
      <c r="AB53" s="357"/>
      <c r="AC53" s="356"/>
      <c r="AD53" s="357"/>
      <c r="AE53" s="356"/>
      <c r="AF53" s="357"/>
      <c r="AG53" s="356"/>
      <c r="AH53" s="371"/>
      <c r="AI53" s="1"/>
      <c r="AJ53" s="15"/>
      <c r="AL53" s="1"/>
    </row>
    <row r="54" customFormat="false" ht="12.75" hidden="false" customHeight="false" outlineLevel="0" collapsed="false">
      <c r="A54" s="1" t="n">
        <f aca="false">[5]Tregion!$J54</f>
        <v>38565</v>
      </c>
      <c r="B54" s="355" t="n">
        <f aca="false">[5]Tregion!$L54</f>
        <v>55.08</v>
      </c>
      <c r="C54" s="356" t="n">
        <f aca="false">[6]Tregion!$L54</f>
        <v>54.69</v>
      </c>
      <c r="D54" s="355" t="n">
        <f aca="false">[7]Tregion!$L54</f>
        <v>51.27</v>
      </c>
      <c r="E54" s="356" t="n">
        <f aca="false">[8]Tregion!$L54</f>
        <v>55.11</v>
      </c>
      <c r="F54" s="355" t="n">
        <f aca="false">[9]Tregion!$L54</f>
        <v>56.72</v>
      </c>
      <c r="G54" s="355" t="n">
        <f aca="false">[5]Tregion!$L54</f>
        <v>55.08</v>
      </c>
      <c r="H54" s="355"/>
      <c r="I54" s="356" t="n">
        <f aca="false">[11]Tregion!$L54</f>
        <v>36.5</v>
      </c>
      <c r="J54" s="355"/>
      <c r="K54" s="356"/>
      <c r="L54" s="355"/>
      <c r="M54" s="356"/>
      <c r="N54" s="355"/>
      <c r="O54" s="356"/>
      <c r="Q54" s="355"/>
      <c r="R54" s="356" t="n">
        <f aca="false">[12]Tregion!$L54</f>
        <v>40.1630611472559</v>
      </c>
      <c r="S54" s="357"/>
      <c r="T54" s="356"/>
      <c r="U54" s="358"/>
      <c r="V54" s="359"/>
      <c r="W54" s="358"/>
      <c r="X54" s="356"/>
      <c r="Y54" s="357"/>
      <c r="Z54" s="360"/>
      <c r="AB54" s="357"/>
      <c r="AC54" s="356"/>
      <c r="AD54" s="357"/>
      <c r="AE54" s="356"/>
      <c r="AF54" s="357"/>
      <c r="AG54" s="356"/>
      <c r="AH54" s="371"/>
      <c r="AI54" s="1"/>
      <c r="AJ54" s="15"/>
      <c r="AL54" s="1"/>
    </row>
    <row r="55" customFormat="false" ht="12.75" hidden="false" customHeight="false" outlineLevel="0" collapsed="false">
      <c r="A55" s="1" t="n">
        <f aca="false">[5]Tregion!$J55</f>
        <v>38596</v>
      </c>
      <c r="B55" s="355" t="n">
        <f aca="false">[5]Tregion!$L55</f>
        <v>45.91</v>
      </c>
      <c r="C55" s="356" t="n">
        <f aca="false">[6]Tregion!$L55</f>
        <v>47.66</v>
      </c>
      <c r="D55" s="355" t="n">
        <f aca="false">[7]Tregion!$L55</f>
        <v>44.29</v>
      </c>
      <c r="E55" s="356" t="n">
        <f aca="false">[8]Tregion!$L55</f>
        <v>51.42</v>
      </c>
      <c r="F55" s="355" t="n">
        <f aca="false">[9]Tregion!$L55</f>
        <v>47.2</v>
      </c>
      <c r="G55" s="355" t="n">
        <f aca="false">[5]Tregion!$L55</f>
        <v>45.91</v>
      </c>
      <c r="H55" s="355"/>
      <c r="I55" s="356" t="n">
        <f aca="false">[11]Tregion!$L55</f>
        <v>23.25</v>
      </c>
      <c r="J55" s="355"/>
      <c r="K55" s="356"/>
      <c r="L55" s="355"/>
      <c r="M55" s="356"/>
      <c r="N55" s="355"/>
      <c r="O55" s="356"/>
      <c r="Q55" s="355"/>
      <c r="R55" s="356" t="n">
        <f aca="false">[12]Tregion!$L55</f>
        <v>40.0865295023784</v>
      </c>
      <c r="S55" s="357"/>
      <c r="T55" s="356"/>
      <c r="U55" s="358"/>
      <c r="V55" s="359"/>
      <c r="W55" s="358"/>
      <c r="X55" s="356"/>
      <c r="Y55" s="357"/>
      <c r="Z55" s="360"/>
      <c r="AB55" s="357"/>
      <c r="AC55" s="356"/>
      <c r="AD55" s="357"/>
      <c r="AE55" s="356"/>
      <c r="AF55" s="357"/>
      <c r="AG55" s="356"/>
      <c r="AH55" s="371"/>
      <c r="AI55" s="1"/>
      <c r="AJ55" s="15"/>
      <c r="AL55" s="1"/>
    </row>
    <row r="56" customFormat="false" ht="12.75" hidden="false" customHeight="false" outlineLevel="0" collapsed="false">
      <c r="A56" s="1" t="n">
        <f aca="false">[5]Tregion!$J56</f>
        <v>38626</v>
      </c>
      <c r="B56" s="355" t="n">
        <f aca="false">[5]Tregion!$L56</f>
        <v>38.21</v>
      </c>
      <c r="C56" s="356" t="n">
        <f aca="false">[6]Tregion!$L56</f>
        <v>40.07</v>
      </c>
      <c r="D56" s="355" t="n">
        <f aca="false">[7]Tregion!$L56</f>
        <v>39.5</v>
      </c>
      <c r="E56" s="356" t="n">
        <f aca="false">[8]Tregion!$L56</f>
        <v>41.27</v>
      </c>
      <c r="F56" s="355" t="n">
        <f aca="false">[9]Tregion!$L56</f>
        <v>39.7</v>
      </c>
      <c r="G56" s="355" t="n">
        <f aca="false">[5]Tregion!$L56</f>
        <v>38.21</v>
      </c>
      <c r="H56" s="355"/>
      <c r="I56" s="356" t="n">
        <f aca="false">[11]Tregion!$L56</f>
        <v>27.5</v>
      </c>
      <c r="J56" s="355"/>
      <c r="K56" s="356"/>
      <c r="L56" s="355"/>
      <c r="M56" s="356"/>
      <c r="N56" s="355"/>
      <c r="O56" s="356"/>
      <c r="Q56" s="355"/>
      <c r="R56" s="356" t="n">
        <f aca="false">[12]Tregion!$L56</f>
        <v>40.0891218550246</v>
      </c>
      <c r="S56" s="357"/>
      <c r="T56" s="356"/>
      <c r="U56" s="358"/>
      <c r="V56" s="359"/>
      <c r="W56" s="358"/>
      <c r="X56" s="356"/>
      <c r="Y56" s="357"/>
      <c r="Z56" s="360"/>
      <c r="AB56" s="357"/>
      <c r="AC56" s="356"/>
      <c r="AD56" s="357"/>
      <c r="AE56" s="356"/>
      <c r="AF56" s="357"/>
      <c r="AG56" s="356"/>
      <c r="AH56" s="371"/>
      <c r="AI56" s="1"/>
      <c r="AJ56" s="15"/>
      <c r="AL56" s="1"/>
    </row>
    <row r="57" customFormat="false" ht="12.75" hidden="false" customHeight="false" outlineLevel="0" collapsed="false">
      <c r="A57" s="1" t="n">
        <f aca="false">[5]Tregion!$J57</f>
        <v>38657</v>
      </c>
      <c r="B57" s="355" t="n">
        <f aca="false">[5]Tregion!$L57</f>
        <v>37.11</v>
      </c>
      <c r="C57" s="356" t="n">
        <f aca="false">[6]Tregion!$L57</f>
        <v>37.11</v>
      </c>
      <c r="D57" s="355" t="n">
        <f aca="false">[7]Tregion!$L57</f>
        <v>36.56</v>
      </c>
      <c r="E57" s="356" t="n">
        <f aca="false">[8]Tregion!$L57</f>
        <v>38.92</v>
      </c>
      <c r="F57" s="355" t="n">
        <f aca="false">[9]Tregion!$L57</f>
        <v>39.88</v>
      </c>
      <c r="G57" s="355" t="n">
        <f aca="false">[5]Tregion!$L57</f>
        <v>37.11</v>
      </c>
      <c r="H57" s="355"/>
      <c r="I57" s="356" t="n">
        <f aca="false">[11]Tregion!$L57</f>
        <v>23.5</v>
      </c>
      <c r="J57" s="355"/>
      <c r="K57" s="356"/>
      <c r="L57" s="355"/>
      <c r="M57" s="356"/>
      <c r="N57" s="355"/>
      <c r="O57" s="356"/>
      <c r="Q57" s="355"/>
      <c r="R57" s="356" t="n">
        <f aca="false">[12]Tregion!$L57</f>
        <v>42.8911605068813</v>
      </c>
      <c r="S57" s="357"/>
      <c r="T57" s="356"/>
      <c r="U57" s="358"/>
      <c r="V57" s="359"/>
      <c r="W57" s="358"/>
      <c r="X57" s="356"/>
      <c r="Y57" s="357"/>
      <c r="Z57" s="360"/>
      <c r="AB57" s="357"/>
      <c r="AC57" s="356"/>
      <c r="AD57" s="357"/>
      <c r="AE57" s="356"/>
      <c r="AF57" s="357"/>
      <c r="AG57" s="356"/>
      <c r="AH57" s="371"/>
      <c r="AI57" s="1"/>
      <c r="AJ57" s="15"/>
      <c r="AL57" s="1"/>
    </row>
    <row r="58" customFormat="false" ht="12.75" hidden="false" customHeight="false" outlineLevel="0" collapsed="false">
      <c r="A58" s="1" t="n">
        <f aca="false">[5]Tregion!$J58</f>
        <v>38687</v>
      </c>
      <c r="B58" s="355" t="n">
        <f aca="false">[5]Tregion!$L58</f>
        <v>37.11</v>
      </c>
      <c r="C58" s="356" t="n">
        <f aca="false">[6]Tregion!$L58</f>
        <v>38.97</v>
      </c>
      <c r="D58" s="355" t="n">
        <f aca="false">[7]Tregion!$L58</f>
        <v>38.4</v>
      </c>
      <c r="E58" s="356" t="n">
        <f aca="false">[8]Tregion!$L58</f>
        <v>41.64</v>
      </c>
      <c r="F58" s="355" t="n">
        <f aca="false">[9]Tregion!$L58</f>
        <v>40.43</v>
      </c>
      <c r="G58" s="355" t="n">
        <f aca="false">[5]Tregion!$L58</f>
        <v>37.11</v>
      </c>
      <c r="H58" s="355"/>
      <c r="I58" s="356" t="n">
        <f aca="false">[11]Tregion!$L58</f>
        <v>26.25</v>
      </c>
      <c r="J58" s="355"/>
      <c r="K58" s="356"/>
      <c r="L58" s="355"/>
      <c r="M58" s="356"/>
      <c r="N58" s="355"/>
      <c r="O58" s="356"/>
      <c r="Q58" s="355"/>
      <c r="R58" s="356" t="n">
        <f aca="false">[12]Tregion!$L58</f>
        <v>44.8743342814254</v>
      </c>
      <c r="S58" s="357"/>
      <c r="T58" s="356"/>
      <c r="U58" s="358"/>
      <c r="V58" s="359"/>
      <c r="W58" s="358"/>
      <c r="X58" s="356"/>
      <c r="Y58" s="357"/>
      <c r="Z58" s="360"/>
      <c r="AB58" s="357"/>
      <c r="AC58" s="356"/>
      <c r="AD58" s="357"/>
      <c r="AE58" s="356"/>
      <c r="AF58" s="357"/>
      <c r="AG58" s="356"/>
      <c r="AH58" s="371"/>
      <c r="AI58" s="1"/>
      <c r="AJ58" s="15"/>
      <c r="AL58" s="1"/>
    </row>
    <row r="59" customFormat="false" ht="12.75" hidden="false" customHeight="false" outlineLevel="0" collapsed="false">
      <c r="A59" s="1" t="n">
        <f aca="false">[5]Tregion!$J59</f>
        <v>38718</v>
      </c>
      <c r="B59" s="355" t="n">
        <f aca="false">[5]Tregion!$L59</f>
        <v>37.9</v>
      </c>
      <c r="C59" s="356" t="n">
        <f aca="false">[6]Tregion!$L59</f>
        <v>41.51</v>
      </c>
      <c r="D59" s="355" t="n">
        <f aca="false">[7]Tregion!$L59</f>
        <v>40.46</v>
      </c>
      <c r="E59" s="356" t="n">
        <f aca="false">[8]Tregion!$L59</f>
        <v>41.99</v>
      </c>
      <c r="F59" s="355" t="n">
        <f aca="false">[9]Tregion!$L59</f>
        <v>41.33</v>
      </c>
      <c r="G59" s="355" t="n">
        <f aca="false">[5]Tregion!$L59</f>
        <v>37.9</v>
      </c>
      <c r="H59" s="355"/>
      <c r="I59" s="356" t="n">
        <f aca="false">[11]Tregion!$L59</f>
        <v>19.5</v>
      </c>
      <c r="J59" s="355"/>
      <c r="K59" s="356"/>
      <c r="L59" s="355"/>
      <c r="M59" s="356"/>
      <c r="N59" s="355"/>
      <c r="O59" s="356"/>
      <c r="Q59" s="355"/>
      <c r="R59" s="356" t="n">
        <f aca="false">[12]Tregion!$L59</f>
        <v>42.1086764062146</v>
      </c>
      <c r="S59" s="357"/>
      <c r="T59" s="356"/>
      <c r="U59" s="358"/>
      <c r="V59" s="359"/>
      <c r="W59" s="358"/>
      <c r="X59" s="356"/>
      <c r="Y59" s="357"/>
      <c r="Z59" s="360"/>
      <c r="AB59" s="357"/>
      <c r="AC59" s="356"/>
      <c r="AD59" s="357"/>
      <c r="AE59" s="356"/>
      <c r="AF59" s="357"/>
      <c r="AG59" s="356"/>
      <c r="AH59" s="371"/>
      <c r="AI59" s="1"/>
      <c r="AJ59" s="15"/>
      <c r="AL59" s="1"/>
    </row>
    <row r="60" customFormat="false" ht="12.75" hidden="false" customHeight="false" outlineLevel="0" collapsed="false">
      <c r="A60" s="1" t="n">
        <f aca="false">[5]Tregion!$J60</f>
        <v>38749</v>
      </c>
      <c r="B60" s="355" t="n">
        <f aca="false">[5]Tregion!$L60</f>
        <v>37.58</v>
      </c>
      <c r="C60" s="356" t="n">
        <f aca="false">[6]Tregion!$L60</f>
        <v>40.5</v>
      </c>
      <c r="D60" s="355" t="n">
        <f aca="false">[7]Tregion!$L60</f>
        <v>39.46</v>
      </c>
      <c r="E60" s="356" t="n">
        <f aca="false">[8]Tregion!$L60</f>
        <v>41.32</v>
      </c>
      <c r="F60" s="355" t="n">
        <f aca="false">[9]Tregion!$L60</f>
        <v>40.39</v>
      </c>
      <c r="G60" s="355" t="n">
        <f aca="false">[5]Tregion!$L60</f>
        <v>37.58</v>
      </c>
      <c r="H60" s="355"/>
      <c r="I60" s="356" t="n">
        <f aca="false">[11]Tregion!$L60</f>
        <v>21.75</v>
      </c>
      <c r="J60" s="355"/>
      <c r="K60" s="356"/>
      <c r="L60" s="355"/>
      <c r="M60" s="356"/>
      <c r="N60" s="355"/>
      <c r="O60" s="356"/>
      <c r="Q60" s="355"/>
      <c r="R60" s="356" t="n">
        <f aca="false">[12]Tregion!$L60</f>
        <v>40.7583774568076</v>
      </c>
      <c r="S60" s="357"/>
      <c r="T60" s="356"/>
      <c r="U60" s="358"/>
      <c r="V60" s="359"/>
      <c r="W60" s="358"/>
      <c r="X60" s="356"/>
      <c r="Y60" s="357"/>
      <c r="Z60" s="360"/>
      <c r="AB60" s="357"/>
      <c r="AC60" s="356"/>
      <c r="AD60" s="357"/>
      <c r="AE60" s="356"/>
      <c r="AF60" s="357"/>
      <c r="AG60" s="356"/>
      <c r="AH60" s="371"/>
      <c r="AI60" s="1"/>
      <c r="AJ60" s="15"/>
      <c r="AL60" s="1"/>
    </row>
    <row r="61" customFormat="false" ht="12.75" hidden="false" customHeight="false" outlineLevel="0" collapsed="false">
      <c r="A61" s="1" t="n">
        <f aca="false">[5]Tregion!$J61</f>
        <v>38777</v>
      </c>
      <c r="B61" s="355" t="n">
        <f aca="false">[5]Tregion!$L61</f>
        <v>37.58</v>
      </c>
      <c r="C61" s="356" t="n">
        <f aca="false">[6]Tregion!$L61</f>
        <v>37.62</v>
      </c>
      <c r="D61" s="355" t="n">
        <f aca="false">[7]Tregion!$L61</f>
        <v>36.45</v>
      </c>
      <c r="E61" s="356" t="n">
        <f aca="false">[8]Tregion!$L61</f>
        <v>39.98</v>
      </c>
      <c r="F61" s="355" t="n">
        <f aca="false">[9]Tregion!$L61</f>
        <v>39.46</v>
      </c>
      <c r="G61" s="355" t="n">
        <f aca="false">[5]Tregion!$L61</f>
        <v>37.58</v>
      </c>
      <c r="H61" s="355"/>
      <c r="I61" s="356" t="n">
        <f aca="false">[11]Tregion!$L61</f>
        <v>18.75</v>
      </c>
      <c r="J61" s="355"/>
      <c r="K61" s="356"/>
      <c r="L61" s="355"/>
      <c r="M61" s="356"/>
      <c r="N61" s="355"/>
      <c r="O61" s="356"/>
      <c r="Q61" s="355"/>
      <c r="R61" s="356" t="n">
        <f aca="false">[12]Tregion!$L61</f>
        <v>39.0246886059222</v>
      </c>
      <c r="S61" s="357"/>
      <c r="T61" s="356"/>
      <c r="U61" s="358"/>
      <c r="V61" s="359"/>
      <c r="W61" s="358"/>
      <c r="X61" s="356"/>
      <c r="Y61" s="357"/>
      <c r="Z61" s="360"/>
      <c r="AB61" s="357"/>
      <c r="AC61" s="356"/>
      <c r="AD61" s="357"/>
      <c r="AE61" s="356"/>
      <c r="AF61" s="357"/>
      <c r="AG61" s="356"/>
      <c r="AH61" s="371"/>
      <c r="AI61" s="1"/>
      <c r="AJ61" s="15"/>
      <c r="AL61" s="1"/>
    </row>
    <row r="62" customFormat="false" ht="12.75" hidden="false" customHeight="false" outlineLevel="0" collapsed="false">
      <c r="A62" s="1" t="n">
        <f aca="false">[5]Tregion!$J62</f>
        <v>38808</v>
      </c>
      <c r="B62" s="355" t="n">
        <f aca="false">[5]Tregion!$L62</f>
        <v>37.27</v>
      </c>
      <c r="C62" s="356" t="n">
        <f aca="false">[6]Tregion!$L62</f>
        <v>37.8</v>
      </c>
      <c r="D62" s="355" t="n">
        <f aca="false">[7]Tregion!$L62</f>
        <v>34.45</v>
      </c>
      <c r="E62" s="356" t="n">
        <f aca="false">[8]Tregion!$L62</f>
        <v>38.64</v>
      </c>
      <c r="F62" s="355" t="n">
        <f aca="false">[9]Tregion!$L62</f>
        <v>39.15</v>
      </c>
      <c r="G62" s="355" t="n">
        <f aca="false">[5]Tregion!$L62</f>
        <v>37.27</v>
      </c>
      <c r="H62" s="355"/>
      <c r="I62" s="356" t="n">
        <f aca="false">[11]Tregion!$L62</f>
        <v>25.75</v>
      </c>
      <c r="J62" s="355"/>
      <c r="K62" s="356"/>
      <c r="L62" s="355"/>
      <c r="M62" s="356"/>
      <c r="N62" s="355"/>
      <c r="O62" s="356"/>
      <c r="Q62" s="355"/>
      <c r="R62" s="356" t="n">
        <f aca="false">[12]Tregion!$L62</f>
        <v>36.422114971065</v>
      </c>
      <c r="S62" s="357"/>
      <c r="T62" s="356"/>
      <c r="U62" s="358"/>
      <c r="V62" s="359"/>
      <c r="W62" s="358"/>
      <c r="X62" s="356"/>
      <c r="Y62" s="357"/>
      <c r="Z62" s="360"/>
      <c r="AB62" s="357"/>
      <c r="AC62" s="356"/>
      <c r="AD62" s="357"/>
      <c r="AE62" s="356"/>
      <c r="AF62" s="357"/>
      <c r="AG62" s="356"/>
      <c r="AH62" s="371"/>
      <c r="AI62" s="1"/>
      <c r="AJ62" s="15"/>
      <c r="AL62" s="1"/>
    </row>
    <row r="63" customFormat="false" ht="12.75" hidden="false" customHeight="false" outlineLevel="0" collapsed="false">
      <c r="A63" s="1" t="n">
        <f aca="false">[5]Tregion!$J63</f>
        <v>38838</v>
      </c>
      <c r="B63" s="355" t="n">
        <f aca="false">[5]Tregion!$L63</f>
        <v>37.27</v>
      </c>
      <c r="C63" s="356" t="n">
        <f aca="false">[6]Tregion!$L63</f>
        <v>35.43</v>
      </c>
      <c r="D63" s="355" t="n">
        <f aca="false">[7]Tregion!$L63</f>
        <v>32.11</v>
      </c>
      <c r="E63" s="356" t="n">
        <f aca="false">[8]Tregion!$L63</f>
        <v>38.64</v>
      </c>
      <c r="F63" s="355" t="n">
        <f aca="false">[9]Tregion!$L63</f>
        <v>39.46</v>
      </c>
      <c r="G63" s="355" t="n">
        <f aca="false">[5]Tregion!$L63</f>
        <v>37.27</v>
      </c>
      <c r="H63" s="355"/>
      <c r="I63" s="356" t="n">
        <f aca="false">[11]Tregion!$L63</f>
        <v>25.75</v>
      </c>
      <c r="J63" s="355"/>
      <c r="K63" s="356"/>
      <c r="L63" s="355"/>
      <c r="M63" s="356"/>
      <c r="N63" s="355"/>
      <c r="O63" s="356"/>
      <c r="Q63" s="355"/>
      <c r="R63" s="356" t="n">
        <f aca="false">[12]Tregion!$L63</f>
        <v>36.379418742768</v>
      </c>
      <c r="S63" s="357"/>
      <c r="T63" s="356"/>
      <c r="U63" s="358"/>
      <c r="V63" s="359"/>
      <c r="W63" s="358"/>
      <c r="X63" s="356"/>
      <c r="Y63" s="357"/>
      <c r="Z63" s="360"/>
      <c r="AB63" s="357"/>
      <c r="AC63" s="356"/>
      <c r="AD63" s="357"/>
      <c r="AE63" s="356"/>
      <c r="AF63" s="357"/>
      <c r="AG63" s="356"/>
      <c r="AH63" s="371"/>
      <c r="AI63" s="1"/>
      <c r="AJ63" s="15"/>
      <c r="AL63" s="1"/>
    </row>
    <row r="64" customFormat="false" ht="12.75" hidden="false" customHeight="false" outlineLevel="0" collapsed="false">
      <c r="A64" s="1" t="n">
        <f aca="false">[5]Tregion!$J64</f>
        <v>38869</v>
      </c>
      <c r="B64" s="355" t="n">
        <f aca="false">[5]Tregion!$L64</f>
        <v>40.1</v>
      </c>
      <c r="C64" s="356" t="n">
        <f aca="false">[6]Tregion!$L64</f>
        <v>36.29</v>
      </c>
      <c r="D64" s="355" t="n">
        <f aca="false">[7]Tregion!$L64</f>
        <v>32.95</v>
      </c>
      <c r="E64" s="356" t="n">
        <f aca="false">[8]Tregion!$L64</f>
        <v>41.66</v>
      </c>
      <c r="F64" s="355" t="n">
        <f aca="false">[9]Tregion!$L64</f>
        <v>42.28</v>
      </c>
      <c r="G64" s="355" t="n">
        <f aca="false">[5]Tregion!$L64</f>
        <v>40.1</v>
      </c>
      <c r="H64" s="355"/>
      <c r="I64" s="356" t="n">
        <f aca="false">[11]Tregion!$L64</f>
        <v>30.75</v>
      </c>
      <c r="J64" s="355"/>
      <c r="K64" s="356"/>
      <c r="L64" s="355"/>
      <c r="M64" s="356"/>
      <c r="N64" s="355"/>
      <c r="O64" s="356"/>
      <c r="Q64" s="355"/>
      <c r="R64" s="356" t="n">
        <f aca="false">[12]Tregion!$L64</f>
        <v>36.8504742223811</v>
      </c>
      <c r="S64" s="357"/>
      <c r="T64" s="356"/>
      <c r="U64" s="358"/>
      <c r="V64" s="359"/>
      <c r="W64" s="358"/>
      <c r="X64" s="356"/>
      <c r="Y64" s="357"/>
      <c r="Z64" s="360"/>
      <c r="AB64" s="357"/>
      <c r="AC64" s="356"/>
      <c r="AD64" s="357"/>
      <c r="AE64" s="356"/>
      <c r="AF64" s="357"/>
      <c r="AG64" s="356"/>
      <c r="AH64" s="371"/>
      <c r="AI64" s="1"/>
      <c r="AJ64" s="15"/>
      <c r="AL64" s="1"/>
    </row>
    <row r="65" customFormat="false" ht="12.75" hidden="false" customHeight="false" outlineLevel="0" collapsed="false">
      <c r="A65" s="1" t="n">
        <f aca="false">[5]Tregion!$J65</f>
        <v>38899</v>
      </c>
      <c r="B65" s="355" t="n">
        <f aca="false">[5]Tregion!$L65</f>
        <v>49.21</v>
      </c>
      <c r="C65" s="356" t="n">
        <f aca="false">[6]Tregion!$L65</f>
        <v>49.54</v>
      </c>
      <c r="D65" s="355" t="n">
        <f aca="false">[7]Tregion!$L65</f>
        <v>45.14</v>
      </c>
      <c r="E65" s="356" t="n">
        <f aca="false">[8]Tregion!$L65</f>
        <v>48.37</v>
      </c>
      <c r="F65" s="355" t="n">
        <f aca="false">[9]Tregion!$L65</f>
        <v>51.04</v>
      </c>
      <c r="G65" s="355" t="n">
        <f aca="false">[5]Tregion!$L65</f>
        <v>49.21</v>
      </c>
      <c r="H65" s="355"/>
      <c r="I65" s="356" t="n">
        <f aca="false">[11]Tregion!$L65</f>
        <v>27.75</v>
      </c>
      <c r="J65" s="355"/>
      <c r="K65" s="356"/>
      <c r="L65" s="355"/>
      <c r="M65" s="356"/>
      <c r="N65" s="355"/>
      <c r="O65" s="356"/>
      <c r="Q65" s="355"/>
      <c r="R65" s="356" t="n">
        <f aca="false">[12]Tregion!$L65</f>
        <v>37.4054105171605</v>
      </c>
      <c r="S65" s="357"/>
      <c r="T65" s="356"/>
      <c r="U65" s="358"/>
      <c r="V65" s="359"/>
      <c r="W65" s="358"/>
      <c r="X65" s="356"/>
      <c r="Y65" s="357"/>
      <c r="Z65" s="360"/>
      <c r="AB65" s="357"/>
      <c r="AC65" s="356"/>
      <c r="AD65" s="357"/>
      <c r="AE65" s="356"/>
      <c r="AF65" s="357"/>
      <c r="AG65" s="356"/>
      <c r="AH65" s="371"/>
      <c r="AI65" s="1"/>
      <c r="AJ65" s="15"/>
      <c r="AL65" s="1"/>
    </row>
    <row r="66" customFormat="false" ht="12.75" hidden="false" customHeight="false" outlineLevel="0" collapsed="false">
      <c r="A66" s="1" t="n">
        <f aca="false">[5]Tregion!$J66</f>
        <v>38930</v>
      </c>
      <c r="B66" s="355" t="n">
        <f aca="false">[5]Tregion!$L66</f>
        <v>53.29</v>
      </c>
      <c r="C66" s="356" t="n">
        <f aca="false">[6]Tregion!$L66</f>
        <v>54.3</v>
      </c>
      <c r="D66" s="355" t="n">
        <f aca="false">[7]Tregion!$L66</f>
        <v>50.49</v>
      </c>
      <c r="E66" s="356" t="n">
        <f aca="false">[8]Tregion!$L66</f>
        <v>54.4</v>
      </c>
      <c r="F66" s="355" t="n">
        <f aca="false">[9]Tregion!$L66</f>
        <v>54.95</v>
      </c>
      <c r="G66" s="355" t="n">
        <f aca="false">[5]Tregion!$L66</f>
        <v>53.29</v>
      </c>
      <c r="H66" s="355"/>
      <c r="I66" s="356" t="n">
        <f aca="false">[11]Tregion!$L66</f>
        <v>36.75</v>
      </c>
      <c r="J66" s="355"/>
      <c r="K66" s="356"/>
      <c r="L66" s="355"/>
      <c r="M66" s="356"/>
      <c r="N66" s="355"/>
      <c r="O66" s="356"/>
      <c r="Q66" s="355"/>
      <c r="R66" s="356" t="n">
        <f aca="false">[12]Tregion!$L66</f>
        <v>37.8784905282969</v>
      </c>
      <c r="S66" s="357"/>
      <c r="T66" s="356"/>
      <c r="U66" s="358"/>
      <c r="V66" s="359"/>
      <c r="W66" s="358"/>
      <c r="X66" s="356"/>
      <c r="Y66" s="357"/>
      <c r="Z66" s="360"/>
      <c r="AB66" s="357"/>
      <c r="AC66" s="356"/>
      <c r="AD66" s="357"/>
      <c r="AE66" s="356"/>
      <c r="AF66" s="357"/>
      <c r="AG66" s="356"/>
      <c r="AH66" s="371"/>
      <c r="AI66" s="1"/>
      <c r="AJ66" s="15"/>
      <c r="AL66" s="1"/>
    </row>
    <row r="67" customFormat="false" ht="12.75" hidden="false" customHeight="false" outlineLevel="0" collapsed="false">
      <c r="A67" s="1" t="n">
        <f aca="false">[5]Tregion!$J67</f>
        <v>38961</v>
      </c>
      <c r="B67" s="355" t="n">
        <f aca="false">[5]Tregion!$L67</f>
        <v>45.44</v>
      </c>
      <c r="C67" s="356" t="n">
        <f aca="false">[6]Tregion!$L67</f>
        <v>47.86</v>
      </c>
      <c r="D67" s="355" t="n">
        <f aca="false">[7]Tregion!$L67</f>
        <v>44.14</v>
      </c>
      <c r="E67" s="356" t="n">
        <f aca="false">[8]Tregion!$L67</f>
        <v>51.05</v>
      </c>
      <c r="F67" s="355" t="n">
        <f aca="false">[9]Tregion!$L67</f>
        <v>46.82</v>
      </c>
      <c r="G67" s="355" t="n">
        <f aca="false">[5]Tregion!$L67</f>
        <v>45.44</v>
      </c>
      <c r="H67" s="355"/>
      <c r="I67" s="356" t="n">
        <f aca="false">[11]Tregion!$L67</f>
        <v>23.5</v>
      </c>
      <c r="J67" s="355"/>
      <c r="K67" s="356"/>
      <c r="L67" s="355"/>
      <c r="M67" s="356"/>
      <c r="N67" s="355"/>
      <c r="O67" s="356"/>
      <c r="Q67" s="355"/>
      <c r="R67" s="356" t="n">
        <f aca="false">[12]Tregion!$L67</f>
        <v>37.8271453481083</v>
      </c>
      <c r="S67" s="357"/>
      <c r="T67" s="356"/>
      <c r="U67" s="358"/>
      <c r="V67" s="359"/>
      <c r="W67" s="358"/>
      <c r="X67" s="356"/>
      <c r="Y67" s="357"/>
      <c r="Z67" s="360"/>
      <c r="AB67" s="357"/>
      <c r="AC67" s="356"/>
      <c r="AD67" s="357"/>
      <c r="AE67" s="356"/>
      <c r="AF67" s="357"/>
      <c r="AG67" s="356"/>
      <c r="AH67" s="371"/>
      <c r="AI67" s="1"/>
      <c r="AJ67" s="15"/>
      <c r="AL67" s="1"/>
    </row>
    <row r="68" customFormat="false" ht="12.75" hidden="false" customHeight="false" outlineLevel="0" collapsed="false">
      <c r="A68" s="1" t="n">
        <f aca="false">[5]Tregion!$J68</f>
        <v>38991</v>
      </c>
      <c r="B68" s="355" t="n">
        <f aca="false">[5]Tregion!$L68</f>
        <v>38.85</v>
      </c>
      <c r="C68" s="356" t="n">
        <f aca="false">[6]Tregion!$L68</f>
        <v>40.9</v>
      </c>
      <c r="D68" s="355" t="n">
        <f aca="false">[7]Tregion!$L68</f>
        <v>39.8</v>
      </c>
      <c r="E68" s="356" t="n">
        <f aca="false">[8]Tregion!$L68</f>
        <v>41.83</v>
      </c>
      <c r="F68" s="355" t="n">
        <f aca="false">[9]Tregion!$L68</f>
        <v>40.4</v>
      </c>
      <c r="G68" s="355" t="n">
        <f aca="false">[5]Tregion!$L68</f>
        <v>38.85</v>
      </c>
      <c r="H68" s="355"/>
      <c r="I68" s="356" t="n">
        <f aca="false">[11]Tregion!$L68</f>
        <v>27.75</v>
      </c>
      <c r="J68" s="355"/>
      <c r="K68" s="356"/>
      <c r="L68" s="355"/>
      <c r="M68" s="356"/>
      <c r="N68" s="355"/>
      <c r="O68" s="356"/>
      <c r="Q68" s="355"/>
      <c r="R68" s="356" t="n">
        <f aca="false">[12]Tregion!$L68</f>
        <v>37.84728963498</v>
      </c>
      <c r="S68" s="357"/>
      <c r="T68" s="356"/>
      <c r="U68" s="358"/>
      <c r="V68" s="359"/>
      <c r="W68" s="358"/>
      <c r="X68" s="356"/>
      <c r="Y68" s="357"/>
      <c r="Z68" s="360"/>
      <c r="AB68" s="357"/>
      <c r="AC68" s="356"/>
      <c r="AD68" s="357"/>
      <c r="AE68" s="356"/>
      <c r="AF68" s="357"/>
      <c r="AG68" s="356"/>
      <c r="AH68" s="371"/>
      <c r="AI68" s="1"/>
      <c r="AJ68" s="15"/>
      <c r="AL68" s="1"/>
    </row>
    <row r="69" customFormat="false" ht="12.75" hidden="false" customHeight="false" outlineLevel="0" collapsed="false">
      <c r="A69" s="1" t="n">
        <f aca="false">[5]Tregion!$J69</f>
        <v>39022</v>
      </c>
      <c r="B69" s="355" t="n">
        <f aca="false">[5]Tregion!$L69</f>
        <v>37.91</v>
      </c>
      <c r="C69" s="356" t="n">
        <f aca="false">[6]Tregion!$L69</f>
        <v>38.2</v>
      </c>
      <c r="D69" s="355" t="n">
        <f aca="false">[7]Tregion!$L69</f>
        <v>37.13</v>
      </c>
      <c r="E69" s="356" t="n">
        <f aca="false">[8]Tregion!$L69</f>
        <v>39.58</v>
      </c>
      <c r="F69" s="355" t="n">
        <f aca="false">[9]Tregion!$L69</f>
        <v>40.56</v>
      </c>
      <c r="G69" s="355" t="n">
        <f aca="false">[5]Tregion!$L69</f>
        <v>37.91</v>
      </c>
      <c r="H69" s="355"/>
      <c r="I69" s="356" t="n">
        <f aca="false">[11]Tregion!$L69</f>
        <v>23.75</v>
      </c>
      <c r="J69" s="355"/>
      <c r="K69" s="356"/>
      <c r="L69" s="355"/>
      <c r="M69" s="356"/>
      <c r="N69" s="355"/>
      <c r="O69" s="356"/>
      <c r="Q69" s="355"/>
      <c r="R69" s="356" t="n">
        <f aca="false">[12]Tregion!$L69</f>
        <v>40.4889285456803</v>
      </c>
      <c r="S69" s="357"/>
      <c r="T69" s="356"/>
      <c r="U69" s="358"/>
      <c r="V69" s="359"/>
      <c r="W69" s="358"/>
      <c r="X69" s="356"/>
      <c r="Y69" s="357"/>
      <c r="Z69" s="360"/>
      <c r="AB69" s="357"/>
      <c r="AC69" s="356"/>
      <c r="AD69" s="357"/>
      <c r="AE69" s="356"/>
      <c r="AF69" s="357"/>
      <c r="AG69" s="356"/>
      <c r="AH69" s="371"/>
      <c r="AI69" s="1"/>
      <c r="AJ69" s="15"/>
      <c r="AL69" s="1"/>
    </row>
    <row r="70" customFormat="false" ht="12.75" hidden="false" customHeight="false" outlineLevel="0" collapsed="false">
      <c r="A70" s="1" t="n">
        <f aca="false">[5]Tregion!$J70</f>
        <v>39052</v>
      </c>
      <c r="B70" s="355" t="n">
        <f aca="false">[5]Tregion!$L70</f>
        <v>37.91</v>
      </c>
      <c r="C70" s="356" t="n">
        <f aca="false">[6]Tregion!$L70</f>
        <v>39.9</v>
      </c>
      <c r="D70" s="355" t="n">
        <f aca="false">[7]Tregion!$L70</f>
        <v>38.8</v>
      </c>
      <c r="E70" s="356" t="n">
        <f aca="false">[8]Tregion!$L70</f>
        <v>42.17</v>
      </c>
      <c r="F70" s="355" t="n">
        <f aca="false">[9]Tregion!$L70</f>
        <v>41.03</v>
      </c>
      <c r="G70" s="355" t="n">
        <f aca="false">[5]Tregion!$L70</f>
        <v>37.91</v>
      </c>
      <c r="H70" s="355"/>
      <c r="I70" s="356" t="n">
        <f aca="false">[11]Tregion!$L70</f>
        <v>26.5</v>
      </c>
      <c r="J70" s="355"/>
      <c r="K70" s="356"/>
      <c r="L70" s="355"/>
      <c r="M70" s="356"/>
      <c r="N70" s="355"/>
      <c r="O70" s="356"/>
      <c r="Q70" s="355"/>
      <c r="R70" s="356" t="n">
        <f aca="false">[12]Tregion!$L70</f>
        <v>42.3105234766389</v>
      </c>
      <c r="S70" s="357"/>
      <c r="T70" s="356"/>
      <c r="U70" s="358"/>
      <c r="V70" s="359"/>
      <c r="W70" s="358"/>
      <c r="X70" s="356"/>
      <c r="Y70" s="357"/>
      <c r="Z70" s="360"/>
      <c r="AB70" s="357"/>
      <c r="AC70" s="356"/>
      <c r="AD70" s="357"/>
      <c r="AE70" s="356"/>
      <c r="AF70" s="357"/>
      <c r="AG70" s="356"/>
      <c r="AH70" s="371"/>
      <c r="AI70" s="1"/>
      <c r="AJ70" s="15"/>
      <c r="AL70" s="1"/>
    </row>
    <row r="71" customFormat="false" ht="12.75" hidden="false" customHeight="false" outlineLevel="0" collapsed="false">
      <c r="A71" s="1" t="n">
        <f aca="false">[5]Tregion!$J71</f>
        <v>39083</v>
      </c>
      <c r="B71" s="355" t="n">
        <f aca="false">[5]Tregion!$L71</f>
        <v>38.47</v>
      </c>
      <c r="C71" s="356" t="n">
        <f aca="false">[6]Tregion!$L71</f>
        <v>42.46</v>
      </c>
      <c r="D71" s="355" t="n">
        <f aca="false">[7]Tregion!$L71</f>
        <v>40.58</v>
      </c>
      <c r="E71" s="356" t="n">
        <f aca="false">[8]Tregion!$L71</f>
        <v>42.47</v>
      </c>
      <c r="F71" s="355" t="n">
        <f aca="false">[9]Tregion!$L71</f>
        <v>41.74</v>
      </c>
      <c r="G71" s="355" t="n">
        <f aca="false">[5]Tregion!$L71</f>
        <v>38.47</v>
      </c>
      <c r="H71" s="355"/>
      <c r="I71" s="356" t="n">
        <f aca="false">[11]Tregion!$L71</f>
        <v>28.85</v>
      </c>
      <c r="J71" s="355"/>
      <c r="K71" s="356"/>
      <c r="L71" s="355"/>
      <c r="M71" s="356"/>
      <c r="N71" s="355"/>
      <c r="O71" s="356"/>
      <c r="Q71" s="355"/>
      <c r="R71" s="356" t="n">
        <f aca="false">[12]Tregion!$L71</f>
        <v>43.4213376052151</v>
      </c>
      <c r="S71" s="357"/>
      <c r="T71" s="356"/>
      <c r="U71" s="358"/>
      <c r="V71" s="359"/>
      <c r="W71" s="358"/>
      <c r="X71" s="356"/>
      <c r="Y71" s="357"/>
      <c r="Z71" s="360"/>
      <c r="AB71" s="357"/>
      <c r="AC71" s="356"/>
      <c r="AD71" s="357"/>
      <c r="AE71" s="356"/>
      <c r="AF71" s="357"/>
      <c r="AG71" s="356"/>
      <c r="AH71" s="371"/>
      <c r="AI71" s="1"/>
      <c r="AJ71" s="15"/>
      <c r="AL71" s="1"/>
    </row>
    <row r="72" customFormat="false" ht="12.75" hidden="false" customHeight="false" outlineLevel="0" collapsed="false">
      <c r="A72" s="1" t="n">
        <f aca="false">[5]Tregion!$J72</f>
        <v>39114</v>
      </c>
      <c r="B72" s="355" t="n">
        <f aca="false">[5]Tregion!$L72</f>
        <v>38.19</v>
      </c>
      <c r="C72" s="356" t="n">
        <f aca="false">[6]Tregion!$L72</f>
        <v>41.54</v>
      </c>
      <c r="D72" s="355" t="n">
        <f aca="false">[7]Tregion!$L72</f>
        <v>39.68</v>
      </c>
      <c r="E72" s="356" t="n">
        <f aca="false">[8]Tregion!$L72</f>
        <v>41.86</v>
      </c>
      <c r="F72" s="355" t="n">
        <f aca="false">[9]Tregion!$L72</f>
        <v>40.9</v>
      </c>
      <c r="G72" s="355" t="n">
        <f aca="false">[5]Tregion!$L72</f>
        <v>38.19</v>
      </c>
      <c r="H72" s="355"/>
      <c r="I72" s="356" t="n">
        <f aca="false">[11]Tregion!$L72</f>
        <v>31.1</v>
      </c>
      <c r="J72" s="355"/>
      <c r="K72" s="356"/>
      <c r="L72" s="355"/>
      <c r="M72" s="356"/>
      <c r="N72" s="355"/>
      <c r="O72" s="356"/>
      <c r="Q72" s="355"/>
      <c r="R72" s="356" t="n">
        <f aca="false">[12]Tregion!$L72</f>
        <v>42.0513867718194</v>
      </c>
      <c r="S72" s="357"/>
      <c r="T72" s="356"/>
      <c r="U72" s="358"/>
      <c r="V72" s="359"/>
      <c r="W72" s="358"/>
      <c r="X72" s="356"/>
      <c r="Y72" s="357"/>
      <c r="Z72" s="360"/>
      <c r="AB72" s="357"/>
      <c r="AC72" s="356"/>
      <c r="AD72" s="357"/>
      <c r="AE72" s="356"/>
      <c r="AF72" s="357"/>
      <c r="AG72" s="356"/>
      <c r="AH72" s="371"/>
      <c r="AI72" s="1"/>
      <c r="AJ72" s="15"/>
      <c r="AL72" s="1"/>
    </row>
    <row r="73" customFormat="false" ht="12.75" hidden="false" customHeight="false" outlineLevel="0" collapsed="false">
      <c r="A73" s="1" t="n">
        <f aca="false">[5]Tregion!$J73</f>
        <v>39142</v>
      </c>
      <c r="B73" s="355" t="n">
        <f aca="false">[5]Tregion!$L73</f>
        <v>38.19</v>
      </c>
      <c r="C73" s="356" t="n">
        <f aca="false">[6]Tregion!$L73</f>
        <v>38.89</v>
      </c>
      <c r="D73" s="355" t="n">
        <f aca="false">[7]Tregion!$L73</f>
        <v>36.96</v>
      </c>
      <c r="E73" s="356" t="n">
        <f aca="false">[8]Tregion!$L73</f>
        <v>40.65</v>
      </c>
      <c r="F73" s="355" t="n">
        <f aca="false">[9]Tregion!$L73</f>
        <v>40.05</v>
      </c>
      <c r="G73" s="355" t="n">
        <f aca="false">[5]Tregion!$L73</f>
        <v>38.19</v>
      </c>
      <c r="H73" s="355"/>
      <c r="I73" s="356" t="n">
        <f aca="false">[11]Tregion!$L73</f>
        <v>28.1</v>
      </c>
      <c r="J73" s="355"/>
      <c r="K73" s="356"/>
      <c r="L73" s="355"/>
      <c r="M73" s="356"/>
      <c r="N73" s="355"/>
      <c r="O73" s="356"/>
      <c r="Q73" s="355"/>
      <c r="R73" s="356" t="n">
        <f aca="false">[12]Tregion!$L73</f>
        <v>40.2979834679494</v>
      </c>
      <c r="S73" s="357"/>
      <c r="T73" s="356"/>
      <c r="U73" s="358"/>
      <c r="V73" s="359"/>
      <c r="W73" s="358"/>
      <c r="X73" s="356"/>
      <c r="Y73" s="357"/>
      <c r="Z73" s="360"/>
      <c r="AB73" s="357"/>
      <c r="AC73" s="356"/>
      <c r="AD73" s="357"/>
      <c r="AE73" s="356"/>
      <c r="AF73" s="357"/>
      <c r="AG73" s="356"/>
      <c r="AH73" s="371"/>
      <c r="AI73" s="1"/>
      <c r="AJ73" s="15"/>
      <c r="AL73" s="1"/>
    </row>
    <row r="74" customFormat="false" ht="12.75" hidden="false" customHeight="false" outlineLevel="0" collapsed="false">
      <c r="A74" s="1" t="n">
        <f aca="false">[5]Tregion!$J74</f>
        <v>39173</v>
      </c>
      <c r="B74" s="355" t="n">
        <f aca="false">[5]Tregion!$L74</f>
        <v>37.91</v>
      </c>
      <c r="C74" s="356" t="n">
        <f aca="false">[6]Tregion!$L74</f>
        <v>39.05</v>
      </c>
      <c r="D74" s="355" t="n">
        <f aca="false">[7]Tregion!$L74</f>
        <v>35.15</v>
      </c>
      <c r="E74" s="356" t="n">
        <f aca="false">[8]Tregion!$L74</f>
        <v>39.43</v>
      </c>
      <c r="F74" s="355" t="n">
        <f aca="false">[9]Tregion!$L74</f>
        <v>39.77</v>
      </c>
      <c r="G74" s="355" t="n">
        <f aca="false">[5]Tregion!$L74</f>
        <v>37.91</v>
      </c>
      <c r="H74" s="355"/>
      <c r="I74" s="356" t="n">
        <f aca="false">[11]Tregion!$L74</f>
        <v>35.1</v>
      </c>
      <c r="J74" s="355"/>
      <c r="K74" s="356"/>
      <c r="L74" s="355"/>
      <c r="M74" s="356"/>
      <c r="N74" s="355"/>
      <c r="O74" s="356"/>
      <c r="Q74" s="355"/>
      <c r="R74" s="356" t="n">
        <f aca="false">[12]Tregion!$L74</f>
        <v>37.6715969519404</v>
      </c>
      <c r="S74" s="357"/>
      <c r="T74" s="356"/>
      <c r="U74" s="358"/>
      <c r="V74" s="359"/>
      <c r="W74" s="358"/>
      <c r="X74" s="356"/>
      <c r="Y74" s="357"/>
      <c r="Z74" s="360"/>
      <c r="AB74" s="357"/>
      <c r="AC74" s="356"/>
      <c r="AD74" s="357"/>
      <c r="AE74" s="356"/>
      <c r="AF74" s="357"/>
      <c r="AG74" s="356"/>
      <c r="AH74" s="371"/>
      <c r="AI74" s="1"/>
      <c r="AJ74" s="15"/>
      <c r="AL74" s="1"/>
    </row>
    <row r="75" customFormat="false" ht="12.75" hidden="false" customHeight="false" outlineLevel="0" collapsed="false">
      <c r="A75" s="1" t="n">
        <f aca="false">[5]Tregion!$J75</f>
        <v>39203</v>
      </c>
      <c r="B75" s="355" t="n">
        <f aca="false">[5]Tregion!$L75</f>
        <v>37.91</v>
      </c>
      <c r="C75" s="356" t="n">
        <f aca="false">[6]Tregion!$L75</f>
        <v>36.88</v>
      </c>
      <c r="D75" s="355" t="n">
        <f aca="false">[7]Tregion!$L75</f>
        <v>33.03</v>
      </c>
      <c r="E75" s="356" t="n">
        <f aca="false">[8]Tregion!$L75</f>
        <v>39.43</v>
      </c>
      <c r="F75" s="355" t="n">
        <f aca="false">[9]Tregion!$L75</f>
        <v>40.05</v>
      </c>
      <c r="G75" s="355" t="n">
        <f aca="false">[5]Tregion!$L75</f>
        <v>37.91</v>
      </c>
      <c r="H75" s="355"/>
      <c r="I75" s="356" t="n">
        <f aca="false">[11]Tregion!$L75</f>
        <v>35.1</v>
      </c>
      <c r="J75" s="355"/>
      <c r="K75" s="356"/>
      <c r="L75" s="355"/>
      <c r="M75" s="356"/>
      <c r="N75" s="355"/>
      <c r="O75" s="356"/>
      <c r="Q75" s="355"/>
      <c r="R75" s="356" t="n">
        <f aca="false">[12]Tregion!$L75</f>
        <v>37.6159738044008</v>
      </c>
      <c r="S75" s="357"/>
      <c r="T75" s="356"/>
      <c r="U75" s="358"/>
      <c r="V75" s="359"/>
      <c r="W75" s="358"/>
      <c r="X75" s="356"/>
      <c r="Y75" s="357"/>
      <c r="Z75" s="360"/>
      <c r="AB75" s="357"/>
      <c r="AC75" s="356"/>
      <c r="AD75" s="357"/>
      <c r="AE75" s="356"/>
      <c r="AF75" s="357"/>
      <c r="AG75" s="356"/>
      <c r="AH75" s="371"/>
      <c r="AI75" s="1"/>
      <c r="AJ75" s="15"/>
      <c r="AL75" s="1"/>
    </row>
    <row r="76" customFormat="false" ht="12.75" hidden="false" customHeight="false" outlineLevel="0" collapsed="false">
      <c r="A76" s="1" t="n">
        <f aca="false">[5]Tregion!$J76</f>
        <v>39234</v>
      </c>
      <c r="B76" s="355" t="n">
        <f aca="false">[5]Tregion!$L76</f>
        <v>40.47</v>
      </c>
      <c r="C76" s="356" t="n">
        <f aca="false">[6]Tregion!$L76</f>
        <v>37.66</v>
      </c>
      <c r="D76" s="355" t="n">
        <f aca="false">[7]Tregion!$L76</f>
        <v>33.79</v>
      </c>
      <c r="E76" s="356" t="n">
        <f aca="false">[8]Tregion!$L76</f>
        <v>42.17</v>
      </c>
      <c r="F76" s="355" t="n">
        <f aca="false">[9]Tregion!$L76</f>
        <v>42.6</v>
      </c>
      <c r="G76" s="355" t="n">
        <f aca="false">[5]Tregion!$L76</f>
        <v>40.47</v>
      </c>
      <c r="H76" s="355"/>
      <c r="I76" s="356" t="n">
        <f aca="false">[11]Tregion!$L76</f>
        <v>41.1</v>
      </c>
      <c r="J76" s="355"/>
      <c r="K76" s="356"/>
      <c r="L76" s="355"/>
      <c r="M76" s="356"/>
      <c r="N76" s="355"/>
      <c r="O76" s="356"/>
      <c r="Q76" s="355"/>
      <c r="R76" s="356" t="n">
        <f aca="false">[12]Tregion!$L76</f>
        <v>38.0748158516367</v>
      </c>
      <c r="S76" s="357"/>
      <c r="T76" s="356"/>
      <c r="U76" s="358"/>
      <c r="V76" s="359"/>
      <c r="W76" s="358"/>
      <c r="X76" s="356"/>
      <c r="Y76" s="357"/>
      <c r="Z76" s="360"/>
      <c r="AB76" s="357"/>
      <c r="AC76" s="356"/>
      <c r="AD76" s="357"/>
      <c r="AE76" s="356"/>
      <c r="AF76" s="357"/>
      <c r="AG76" s="356"/>
      <c r="AH76" s="371"/>
      <c r="AI76" s="1"/>
      <c r="AJ76" s="15"/>
      <c r="AL76" s="1"/>
    </row>
    <row r="77" customFormat="false" ht="12.75" hidden="false" customHeight="false" outlineLevel="0" collapsed="false">
      <c r="A77" s="1" t="n">
        <f aca="false">[5]Tregion!$J77</f>
        <v>39264</v>
      </c>
      <c r="B77" s="355" t="n">
        <f aca="false">[5]Tregion!$L77</f>
        <v>48.73</v>
      </c>
      <c r="C77" s="356" t="n">
        <f aca="false">[6]Tregion!$L77</f>
        <v>49.86</v>
      </c>
      <c r="D77" s="355" t="n">
        <f aca="false">[7]Tregion!$L77</f>
        <v>44.84</v>
      </c>
      <c r="E77" s="356" t="n">
        <f aca="false">[8]Tregion!$L77</f>
        <v>48.26</v>
      </c>
      <c r="F77" s="355" t="n">
        <f aca="false">[9]Tregion!$L77</f>
        <v>50.53</v>
      </c>
      <c r="G77" s="355" t="n">
        <f aca="false">[5]Tregion!$L77</f>
        <v>48.73</v>
      </c>
      <c r="H77" s="355"/>
      <c r="I77" s="356" t="n">
        <f aca="false">[11]Tregion!$L77</f>
        <v>48.1</v>
      </c>
      <c r="J77" s="355"/>
      <c r="K77" s="356"/>
      <c r="L77" s="355"/>
      <c r="M77" s="356"/>
      <c r="N77" s="355"/>
      <c r="O77" s="356"/>
      <c r="Q77" s="355"/>
      <c r="R77" s="356" t="n">
        <f aca="false">[12]Tregion!$L77</f>
        <v>38.6173393902556</v>
      </c>
      <c r="S77" s="357"/>
      <c r="T77" s="356"/>
      <c r="U77" s="358"/>
      <c r="V77" s="359"/>
      <c r="W77" s="358"/>
      <c r="X77" s="356"/>
      <c r="Y77" s="357"/>
      <c r="Z77" s="360"/>
      <c r="AB77" s="357"/>
      <c r="AC77" s="356"/>
      <c r="AD77" s="357"/>
      <c r="AE77" s="356"/>
      <c r="AF77" s="357"/>
      <c r="AG77" s="356"/>
      <c r="AH77" s="371"/>
      <c r="AI77" s="1"/>
      <c r="AJ77" s="15"/>
      <c r="AL77" s="1"/>
    </row>
    <row r="78" customFormat="false" ht="12.75" hidden="false" customHeight="false" outlineLevel="0" collapsed="false">
      <c r="A78" s="1" t="n">
        <f aca="false">[5]Tregion!$J78</f>
        <v>39295</v>
      </c>
      <c r="B78" s="355" t="n">
        <f aca="false">[5]Tregion!$L78</f>
        <v>52.43</v>
      </c>
      <c r="C78" s="356" t="n">
        <f aca="false">[6]Tregion!$L78</f>
        <v>54.25</v>
      </c>
      <c r="D78" s="355" t="n">
        <f aca="false">[7]Tregion!$L78</f>
        <v>49.69</v>
      </c>
      <c r="E78" s="356" t="n">
        <f aca="false">[8]Tregion!$L78</f>
        <v>53.73</v>
      </c>
      <c r="F78" s="355" t="n">
        <f aca="false">[9]Tregion!$L78</f>
        <v>54.08</v>
      </c>
      <c r="G78" s="355" t="n">
        <f aca="false">[5]Tregion!$L78</f>
        <v>52.43</v>
      </c>
      <c r="H78" s="355"/>
      <c r="I78" s="356" t="n">
        <f aca="false">[11]Tregion!$L78</f>
        <v>57.1</v>
      </c>
      <c r="J78" s="355"/>
      <c r="K78" s="356"/>
      <c r="L78" s="355"/>
      <c r="M78" s="356"/>
      <c r="N78" s="355"/>
      <c r="O78" s="356"/>
      <c r="Q78" s="355"/>
      <c r="R78" s="356" t="n">
        <f aca="false">[12]Tregion!$L78</f>
        <v>39.0763478293464</v>
      </c>
      <c r="S78" s="357"/>
      <c r="T78" s="356"/>
      <c r="U78" s="358"/>
      <c r="V78" s="359"/>
      <c r="W78" s="358"/>
      <c r="X78" s="356"/>
      <c r="Y78" s="357"/>
      <c r="Z78" s="360"/>
      <c r="AB78" s="357"/>
      <c r="AC78" s="356"/>
      <c r="AD78" s="357"/>
      <c r="AE78" s="356"/>
      <c r="AF78" s="357"/>
      <c r="AG78" s="356"/>
      <c r="AH78" s="371"/>
      <c r="AI78" s="1"/>
      <c r="AJ78" s="15"/>
      <c r="AL78" s="1"/>
    </row>
    <row r="79" customFormat="false" ht="12.75" hidden="false" customHeight="false" outlineLevel="0" collapsed="false">
      <c r="A79" s="1" t="n">
        <f aca="false">[5]Tregion!$J79</f>
        <v>39326</v>
      </c>
      <c r="B79" s="355" t="n">
        <f aca="false">[5]Tregion!$L79</f>
        <v>45.32</v>
      </c>
      <c r="C79" s="356" t="n">
        <f aca="false">[6]Tregion!$L79</f>
        <v>48.32</v>
      </c>
      <c r="D79" s="355" t="n">
        <f aca="false">[7]Tregion!$L79</f>
        <v>43.94</v>
      </c>
      <c r="E79" s="356" t="n">
        <f aca="false">[8]Tregion!$L79</f>
        <v>50.69</v>
      </c>
      <c r="F79" s="355" t="n">
        <f aca="false">[9]Tregion!$L79</f>
        <v>46.71</v>
      </c>
      <c r="G79" s="355" t="n">
        <f aca="false">[5]Tregion!$L79</f>
        <v>45.32</v>
      </c>
      <c r="H79" s="355"/>
      <c r="I79" s="356" t="n">
        <f aca="false">[11]Tregion!$L79</f>
        <v>39.85</v>
      </c>
      <c r="J79" s="355"/>
      <c r="K79" s="356"/>
      <c r="L79" s="355"/>
      <c r="M79" s="356"/>
      <c r="N79" s="355"/>
      <c r="O79" s="356"/>
      <c r="Q79" s="355"/>
      <c r="R79" s="356" t="n">
        <f aca="false">[12]Tregion!$L79</f>
        <v>39.0089329140144</v>
      </c>
      <c r="S79" s="357"/>
      <c r="T79" s="356"/>
      <c r="U79" s="358"/>
      <c r="V79" s="359"/>
      <c r="W79" s="358"/>
      <c r="X79" s="356"/>
      <c r="Y79" s="357"/>
      <c r="Z79" s="360"/>
      <c r="AB79" s="357"/>
      <c r="AC79" s="356"/>
      <c r="AD79" s="357"/>
      <c r="AE79" s="356"/>
      <c r="AF79" s="357"/>
      <c r="AG79" s="356"/>
      <c r="AH79" s="371"/>
      <c r="AI79" s="1"/>
      <c r="AJ79" s="15"/>
      <c r="AL79" s="1"/>
    </row>
    <row r="80" customFormat="false" ht="12.75" hidden="false" customHeight="false" outlineLevel="0" collapsed="false">
      <c r="A80" s="1" t="n">
        <f aca="false">[5]Tregion!$J80</f>
        <v>39356</v>
      </c>
      <c r="B80" s="355" t="n">
        <f aca="false">[5]Tregion!$L80</f>
        <v>39.34</v>
      </c>
      <c r="C80" s="356" t="n">
        <f aca="false">[6]Tregion!$L80</f>
        <v>41.92</v>
      </c>
      <c r="D80" s="355" t="n">
        <f aca="false">[7]Tregion!$L80</f>
        <v>40.01</v>
      </c>
      <c r="E80" s="356" t="n">
        <f aca="false">[8]Tregion!$L80</f>
        <v>42.33</v>
      </c>
      <c r="F80" s="355" t="n">
        <f aca="false">[9]Tregion!$L80</f>
        <v>40.91</v>
      </c>
      <c r="G80" s="355" t="n">
        <f aca="false">[5]Tregion!$L80</f>
        <v>39.34</v>
      </c>
      <c r="H80" s="355"/>
      <c r="I80" s="356" t="n">
        <f aca="false">[11]Tregion!$L80</f>
        <v>40.1</v>
      </c>
      <c r="J80" s="355"/>
      <c r="K80" s="356"/>
      <c r="L80" s="355"/>
      <c r="M80" s="356"/>
      <c r="N80" s="355"/>
      <c r="O80" s="356"/>
      <c r="Q80" s="355"/>
      <c r="R80" s="356" t="n">
        <f aca="false">[12]Tregion!$L80</f>
        <v>39.0131410577137</v>
      </c>
      <c r="S80" s="357"/>
      <c r="T80" s="356"/>
      <c r="U80" s="358"/>
      <c r="V80" s="359"/>
      <c r="W80" s="358"/>
      <c r="X80" s="356"/>
      <c r="Y80" s="357"/>
      <c r="Z80" s="360"/>
      <c r="AB80" s="357"/>
      <c r="AC80" s="356"/>
      <c r="AD80" s="357"/>
      <c r="AE80" s="356"/>
      <c r="AF80" s="357"/>
      <c r="AG80" s="356"/>
      <c r="AH80" s="371"/>
      <c r="AI80" s="1"/>
      <c r="AJ80" s="15"/>
      <c r="AL80" s="1"/>
    </row>
    <row r="81" customFormat="false" ht="12.75" hidden="false" customHeight="false" outlineLevel="0" collapsed="false">
      <c r="A81" s="1" t="n">
        <f aca="false">[5]Tregion!$J81</f>
        <v>39387</v>
      </c>
      <c r="B81" s="355" t="n">
        <f aca="false">[5]Tregion!$L81</f>
        <v>38.49</v>
      </c>
      <c r="C81" s="356" t="n">
        <f aca="false">[6]Tregion!$L81</f>
        <v>39.43</v>
      </c>
      <c r="D81" s="355" t="n">
        <f aca="false">[7]Tregion!$L81</f>
        <v>37.6</v>
      </c>
      <c r="E81" s="356" t="n">
        <f aca="false">[8]Tregion!$L81</f>
        <v>40.17</v>
      </c>
      <c r="F81" s="355" t="n">
        <f aca="false">[9]Tregion!$L81</f>
        <v>41.05</v>
      </c>
      <c r="G81" s="355" t="n">
        <f aca="false">[5]Tregion!$L81</f>
        <v>38.49</v>
      </c>
      <c r="H81" s="355"/>
      <c r="I81" s="356" t="n">
        <f aca="false">[11]Tregion!$L81</f>
        <v>36.1</v>
      </c>
      <c r="J81" s="355"/>
      <c r="K81" s="356"/>
      <c r="L81" s="355"/>
      <c r="M81" s="356"/>
      <c r="N81" s="355"/>
      <c r="O81" s="356"/>
      <c r="Q81" s="355"/>
      <c r="R81" s="356" t="n">
        <f aca="false">[12]Tregion!$L81</f>
        <v>41.5907030078197</v>
      </c>
      <c r="S81" s="357"/>
      <c r="T81" s="356"/>
      <c r="U81" s="358"/>
      <c r="V81" s="359"/>
      <c r="W81" s="358"/>
      <c r="X81" s="356"/>
      <c r="Y81" s="357"/>
      <c r="Z81" s="360"/>
      <c r="AB81" s="357"/>
      <c r="AC81" s="356"/>
      <c r="AD81" s="357"/>
      <c r="AE81" s="356"/>
      <c r="AF81" s="357"/>
      <c r="AG81" s="356"/>
      <c r="AH81" s="371"/>
      <c r="AI81" s="1"/>
      <c r="AJ81" s="15"/>
      <c r="AL81" s="1"/>
    </row>
    <row r="82" customFormat="false" ht="12.75" hidden="false" customHeight="false" outlineLevel="0" collapsed="false">
      <c r="A82" s="1" t="n">
        <f aca="false">[5]Tregion!$J82</f>
        <v>39417</v>
      </c>
      <c r="B82" s="355" t="n">
        <f aca="false">[5]Tregion!$L82</f>
        <v>38.49</v>
      </c>
      <c r="C82" s="356" t="n">
        <f aca="false">[6]Tregion!$L82</f>
        <v>41</v>
      </c>
      <c r="D82" s="355" t="n">
        <f aca="false">[7]Tregion!$L82</f>
        <v>39.11</v>
      </c>
      <c r="E82" s="356" t="n">
        <f aca="false">[8]Tregion!$L82</f>
        <v>42.64</v>
      </c>
      <c r="F82" s="355" t="n">
        <f aca="false">[9]Tregion!$L82</f>
        <v>41.48</v>
      </c>
      <c r="G82" s="355" t="n">
        <f aca="false">[5]Tregion!$L82</f>
        <v>38.49</v>
      </c>
      <c r="H82" s="355"/>
      <c r="I82" s="356" t="n">
        <f aca="false">[11]Tregion!$L82</f>
        <v>38.85</v>
      </c>
      <c r="J82" s="355"/>
      <c r="K82" s="356"/>
      <c r="L82" s="355"/>
      <c r="M82" s="356"/>
      <c r="N82" s="355"/>
      <c r="O82" s="356"/>
      <c r="Q82" s="355"/>
      <c r="R82" s="356" t="n">
        <f aca="false">[12]Tregion!$L82</f>
        <v>43.4145520058885</v>
      </c>
      <c r="S82" s="357"/>
      <c r="T82" s="356"/>
      <c r="U82" s="358"/>
      <c r="V82" s="359"/>
      <c r="W82" s="358"/>
      <c r="X82" s="356"/>
      <c r="Y82" s="357"/>
      <c r="Z82" s="360"/>
      <c r="AB82" s="357"/>
      <c r="AC82" s="356"/>
      <c r="AD82" s="357"/>
      <c r="AE82" s="356"/>
      <c r="AF82" s="357"/>
      <c r="AG82" s="356"/>
      <c r="AH82" s="371"/>
      <c r="AI82" s="1"/>
      <c r="AJ82" s="15"/>
      <c r="AL82" s="1"/>
    </row>
    <row r="83" customFormat="false" ht="12.75" hidden="false" customHeight="false" outlineLevel="0" collapsed="false">
      <c r="A83" s="1" t="n">
        <f aca="false">[5]Tregion!$J83</f>
        <v>39448</v>
      </c>
      <c r="B83" s="355" t="n">
        <f aca="false">[5]Tregion!$L83</f>
        <v>38.97</v>
      </c>
      <c r="C83" s="356" t="n">
        <f aca="false">[6]Tregion!$L83</f>
        <v>43.41</v>
      </c>
      <c r="D83" s="355" t="n">
        <f aca="false">[7]Tregion!$L83</f>
        <v>41.01</v>
      </c>
      <c r="E83" s="356" t="n">
        <f aca="false">[8]Tregion!$L83</f>
        <v>42.91</v>
      </c>
      <c r="F83" s="355" t="n">
        <f aca="false">[9]Tregion!$L83</f>
        <v>42.11</v>
      </c>
      <c r="G83" s="355" t="n">
        <f aca="false">[5]Tregion!$L83</f>
        <v>38.97</v>
      </c>
      <c r="H83" s="355"/>
      <c r="I83" s="356" t="n">
        <f aca="false">[11]Tregion!$L83</f>
        <v>29.2</v>
      </c>
      <c r="J83" s="355"/>
      <c r="K83" s="356"/>
      <c r="L83" s="355"/>
      <c r="M83" s="356"/>
      <c r="N83" s="355"/>
      <c r="O83" s="356"/>
      <c r="Q83" s="355"/>
      <c r="R83" s="356" t="n">
        <f aca="false">[12]Tregion!$L83</f>
        <v>44.5565670477891</v>
      </c>
      <c r="S83" s="357"/>
      <c r="T83" s="356"/>
      <c r="U83" s="358"/>
      <c r="V83" s="359"/>
      <c r="W83" s="358"/>
      <c r="X83" s="356"/>
      <c r="Y83" s="357"/>
      <c r="Z83" s="360"/>
      <c r="AB83" s="357"/>
      <c r="AC83" s="356"/>
      <c r="AD83" s="357"/>
      <c r="AE83" s="356"/>
      <c r="AF83" s="357"/>
      <c r="AG83" s="356"/>
      <c r="AH83" s="371"/>
      <c r="AI83" s="1"/>
      <c r="AJ83" s="15"/>
      <c r="AL83" s="1"/>
    </row>
    <row r="84" customFormat="false" ht="12.75" hidden="false" customHeight="false" outlineLevel="0" collapsed="false">
      <c r="A84" s="1" t="n">
        <f aca="false">[5]Tregion!$J84</f>
        <v>39479</v>
      </c>
      <c r="B84" s="355" t="n">
        <f aca="false">[5]Tregion!$L84</f>
        <v>38.7</v>
      </c>
      <c r="C84" s="356" t="n">
        <f aca="false">[6]Tregion!$L84</f>
        <v>42.54</v>
      </c>
      <c r="D84" s="355" t="n">
        <f aca="false">[7]Tregion!$L84</f>
        <v>40.17</v>
      </c>
      <c r="E84" s="356" t="n">
        <f aca="false">[8]Tregion!$L84</f>
        <v>42.35</v>
      </c>
      <c r="F84" s="355" t="n">
        <f aca="false">[9]Tregion!$L84</f>
        <v>41.33</v>
      </c>
      <c r="G84" s="355" t="n">
        <f aca="false">[5]Tregion!$L84</f>
        <v>38.7</v>
      </c>
      <c r="H84" s="355"/>
      <c r="I84" s="356" t="n">
        <f aca="false">[11]Tregion!$L84</f>
        <v>31.45</v>
      </c>
      <c r="J84" s="355"/>
      <c r="K84" s="356"/>
      <c r="L84" s="355"/>
      <c r="M84" s="356"/>
      <c r="N84" s="355"/>
      <c r="O84" s="356"/>
      <c r="Q84" s="355"/>
      <c r="R84" s="356" t="n">
        <f aca="false">[12]Tregion!$L84</f>
        <v>43.1845901377088</v>
      </c>
      <c r="S84" s="357"/>
      <c r="T84" s="356"/>
      <c r="U84" s="358"/>
      <c r="V84" s="359"/>
      <c r="W84" s="358"/>
      <c r="X84" s="356"/>
      <c r="Y84" s="357"/>
      <c r="Z84" s="360"/>
      <c r="AB84" s="357"/>
      <c r="AC84" s="356"/>
      <c r="AD84" s="357"/>
      <c r="AE84" s="356"/>
      <c r="AF84" s="357"/>
      <c r="AG84" s="356"/>
      <c r="AH84" s="371"/>
      <c r="AI84" s="1"/>
      <c r="AJ84" s="15"/>
      <c r="AL84" s="1"/>
    </row>
    <row r="85" customFormat="false" ht="12.75" hidden="false" customHeight="false" outlineLevel="0" collapsed="false">
      <c r="A85" s="1" t="n">
        <f aca="false">[5]Tregion!$J85</f>
        <v>39508</v>
      </c>
      <c r="B85" s="355" t="n">
        <f aca="false">[5]Tregion!$L85</f>
        <v>38.71</v>
      </c>
      <c r="C85" s="356" t="n">
        <f aca="false">[6]Tregion!$L85</f>
        <v>40.05</v>
      </c>
      <c r="D85" s="355" t="n">
        <f aca="false">[7]Tregion!$L85</f>
        <v>37.63</v>
      </c>
      <c r="E85" s="356" t="n">
        <f aca="false">[8]Tregion!$L85</f>
        <v>41.22</v>
      </c>
      <c r="F85" s="355" t="n">
        <f aca="false">[9]Tregion!$L85</f>
        <v>40.54</v>
      </c>
      <c r="G85" s="355" t="n">
        <f aca="false">[5]Tregion!$L85</f>
        <v>38.71</v>
      </c>
      <c r="H85" s="355"/>
      <c r="I85" s="356" t="n">
        <f aca="false">[11]Tregion!$L85</f>
        <v>28.45</v>
      </c>
      <c r="J85" s="355"/>
      <c r="K85" s="356"/>
      <c r="L85" s="355"/>
      <c r="M85" s="356"/>
      <c r="N85" s="355"/>
      <c r="O85" s="356"/>
      <c r="Q85" s="355"/>
      <c r="R85" s="356" t="n">
        <f aca="false">[12]Tregion!$L85</f>
        <v>41.4288387558203</v>
      </c>
      <c r="S85" s="357"/>
      <c r="T85" s="356"/>
      <c r="U85" s="358"/>
      <c r="V85" s="359"/>
      <c r="W85" s="358"/>
      <c r="X85" s="356"/>
      <c r="Y85" s="357"/>
      <c r="Z85" s="360"/>
      <c r="AB85" s="357"/>
      <c r="AC85" s="356"/>
      <c r="AD85" s="357"/>
      <c r="AE85" s="356"/>
      <c r="AF85" s="357"/>
      <c r="AG85" s="356"/>
      <c r="AH85" s="371"/>
      <c r="AI85" s="1"/>
      <c r="AJ85" s="15"/>
      <c r="AL85" s="1"/>
    </row>
    <row r="86" customFormat="false" ht="12.75" hidden="false" customHeight="false" outlineLevel="0" collapsed="false">
      <c r="A86" s="1" t="n">
        <f aca="false">[5]Tregion!$J86</f>
        <v>39539</v>
      </c>
      <c r="B86" s="355" t="n">
        <f aca="false">[5]Tregion!$L86</f>
        <v>38.44</v>
      </c>
      <c r="C86" s="356" t="n">
        <f aca="false">[6]Tregion!$L86</f>
        <v>40.21</v>
      </c>
      <c r="D86" s="355" t="n">
        <f aca="false">[7]Tregion!$L86</f>
        <v>35.95</v>
      </c>
      <c r="E86" s="356" t="n">
        <f aca="false">[8]Tregion!$L86</f>
        <v>40.1</v>
      </c>
      <c r="F86" s="355" t="n">
        <f aca="false">[9]Tregion!$L86</f>
        <v>40.28</v>
      </c>
      <c r="G86" s="355" t="n">
        <f aca="false">[5]Tregion!$L86</f>
        <v>38.44</v>
      </c>
      <c r="H86" s="355"/>
      <c r="I86" s="356" t="n">
        <f aca="false">[11]Tregion!$L86</f>
        <v>35.45</v>
      </c>
      <c r="J86" s="355"/>
      <c r="K86" s="356"/>
      <c r="L86" s="355"/>
      <c r="M86" s="356"/>
      <c r="N86" s="355"/>
      <c r="O86" s="356"/>
      <c r="Q86" s="355"/>
      <c r="R86" s="356" t="n">
        <f aca="false">[12]Tregion!$L86</f>
        <v>38.7988129103379</v>
      </c>
      <c r="S86" s="357"/>
      <c r="T86" s="356"/>
      <c r="U86" s="358"/>
      <c r="V86" s="359"/>
      <c r="W86" s="358"/>
      <c r="X86" s="356"/>
      <c r="Y86" s="357"/>
      <c r="Z86" s="360"/>
      <c r="AB86" s="357"/>
      <c r="AC86" s="356"/>
      <c r="AD86" s="357"/>
      <c r="AE86" s="356"/>
      <c r="AF86" s="357"/>
      <c r="AG86" s="356"/>
      <c r="AH86" s="371"/>
      <c r="AI86" s="1"/>
      <c r="AJ86" s="15"/>
      <c r="AL86" s="1"/>
    </row>
    <row r="87" customFormat="false" ht="12.75" hidden="false" customHeight="false" outlineLevel="0" collapsed="false">
      <c r="A87" s="1" t="n">
        <f aca="false">[5]Tregion!$J87</f>
        <v>39569</v>
      </c>
      <c r="B87" s="355" t="n">
        <f aca="false">[5]Tregion!$L87</f>
        <v>38.45</v>
      </c>
      <c r="C87" s="356" t="n">
        <f aca="false">[6]Tregion!$L87</f>
        <v>38.16</v>
      </c>
      <c r="D87" s="355" t="n">
        <f aca="false">[7]Tregion!$L87</f>
        <v>33.98</v>
      </c>
      <c r="E87" s="356" t="n">
        <f aca="false">[8]Tregion!$L87</f>
        <v>40.1</v>
      </c>
      <c r="F87" s="355" t="n">
        <f aca="false">[9]Tregion!$L87</f>
        <v>40.55</v>
      </c>
      <c r="G87" s="355" t="n">
        <f aca="false">[5]Tregion!$L87</f>
        <v>38.45</v>
      </c>
      <c r="H87" s="355"/>
      <c r="I87" s="356" t="n">
        <f aca="false">[11]Tregion!$L87</f>
        <v>35.45</v>
      </c>
      <c r="J87" s="355"/>
      <c r="K87" s="356"/>
      <c r="L87" s="355"/>
      <c r="M87" s="356"/>
      <c r="N87" s="355"/>
      <c r="O87" s="356"/>
      <c r="Q87" s="355"/>
      <c r="R87" s="356" t="n">
        <f aca="false">[12]Tregion!$L87</f>
        <v>38.7429517165333</v>
      </c>
      <c r="S87" s="357"/>
      <c r="T87" s="356"/>
      <c r="U87" s="358"/>
      <c r="V87" s="359"/>
      <c r="W87" s="358"/>
      <c r="X87" s="356"/>
      <c r="Y87" s="357"/>
      <c r="Z87" s="360"/>
      <c r="AB87" s="357"/>
      <c r="AC87" s="356"/>
      <c r="AD87" s="357"/>
      <c r="AE87" s="356"/>
      <c r="AF87" s="357"/>
      <c r="AG87" s="356"/>
      <c r="AH87" s="371"/>
      <c r="AI87" s="1"/>
      <c r="AJ87" s="15"/>
      <c r="AL87" s="1"/>
    </row>
    <row r="88" customFormat="false" ht="12.75" hidden="false" customHeight="false" outlineLevel="0" collapsed="false">
      <c r="A88" s="1" t="n">
        <f aca="false">[5]Tregion!$J88</f>
        <v>39600</v>
      </c>
      <c r="B88" s="355" t="n">
        <f aca="false">[5]Tregion!$L88</f>
        <v>40.82</v>
      </c>
      <c r="C88" s="356" t="n">
        <f aca="false">[6]Tregion!$L88</f>
        <v>38.91</v>
      </c>
      <c r="D88" s="355" t="n">
        <f aca="false">[7]Tregion!$L88</f>
        <v>34.69</v>
      </c>
      <c r="E88" s="356" t="n">
        <f aca="false">[8]Tregion!$L88</f>
        <v>42.64</v>
      </c>
      <c r="F88" s="355" t="n">
        <f aca="false">[9]Tregion!$L88</f>
        <v>42.91</v>
      </c>
      <c r="G88" s="355" t="n">
        <f aca="false">[5]Tregion!$L88</f>
        <v>40.82</v>
      </c>
      <c r="H88" s="355"/>
      <c r="I88" s="356" t="n">
        <f aca="false">[11]Tregion!$L88</f>
        <v>41.45</v>
      </c>
      <c r="J88" s="355"/>
      <c r="K88" s="356"/>
      <c r="L88" s="355"/>
      <c r="M88" s="356"/>
      <c r="N88" s="355"/>
      <c r="O88" s="356"/>
      <c r="Q88" s="355"/>
      <c r="R88" s="356" t="n">
        <f aca="false">[12]Tregion!$L88</f>
        <v>39.2022183754319</v>
      </c>
      <c r="S88" s="357"/>
      <c r="T88" s="356"/>
      <c r="U88" s="358"/>
      <c r="V88" s="359"/>
      <c r="W88" s="358"/>
      <c r="X88" s="356"/>
      <c r="Y88" s="357"/>
      <c r="Z88" s="360"/>
      <c r="AB88" s="357"/>
      <c r="AC88" s="356"/>
      <c r="AD88" s="357"/>
      <c r="AE88" s="356"/>
      <c r="AF88" s="357"/>
      <c r="AG88" s="356"/>
      <c r="AH88" s="371"/>
      <c r="AI88" s="1"/>
      <c r="AJ88" s="15"/>
      <c r="AL88" s="1"/>
    </row>
    <row r="89" customFormat="false" ht="12.75" hidden="false" customHeight="false" outlineLevel="0" collapsed="false">
      <c r="A89" s="1" t="n">
        <f aca="false">[5]Tregion!$J89</f>
        <v>39630</v>
      </c>
      <c r="B89" s="355" t="n">
        <f aca="false">[5]Tregion!$L89</f>
        <v>48.47</v>
      </c>
      <c r="C89" s="356" t="n">
        <f aca="false">[6]Tregion!$L89</f>
        <v>50.38</v>
      </c>
      <c r="D89" s="355" t="n">
        <f aca="false">[7]Tregion!$L89</f>
        <v>44.98</v>
      </c>
      <c r="E89" s="356" t="n">
        <f aca="false">[8]Tregion!$L89</f>
        <v>48.28</v>
      </c>
      <c r="F89" s="355" t="n">
        <f aca="false">[9]Tregion!$L89</f>
        <v>50.25</v>
      </c>
      <c r="G89" s="355" t="n">
        <f aca="false">[5]Tregion!$L89</f>
        <v>48.47</v>
      </c>
      <c r="H89" s="355"/>
      <c r="I89" s="356" t="n">
        <f aca="false">[11]Tregion!$L89</f>
        <v>48.45</v>
      </c>
      <c r="J89" s="355"/>
      <c r="K89" s="356"/>
      <c r="L89" s="355"/>
      <c r="M89" s="356"/>
      <c r="N89" s="355"/>
      <c r="O89" s="356"/>
      <c r="Q89" s="355"/>
      <c r="R89" s="356" t="n">
        <f aca="false">[12]Tregion!$L89</f>
        <v>39.745272756025</v>
      </c>
      <c r="S89" s="357"/>
      <c r="T89" s="356"/>
      <c r="U89" s="358"/>
      <c r="V89" s="359"/>
      <c r="W89" s="358"/>
      <c r="X89" s="356"/>
      <c r="Y89" s="357"/>
      <c r="Z89" s="360"/>
      <c r="AB89" s="357"/>
      <c r="AC89" s="356"/>
      <c r="AD89" s="357"/>
      <c r="AE89" s="356"/>
      <c r="AF89" s="357"/>
      <c r="AG89" s="356"/>
      <c r="AH89" s="371"/>
      <c r="AI89" s="1"/>
      <c r="AJ89" s="15"/>
      <c r="AL89" s="1"/>
    </row>
    <row r="90" customFormat="false" ht="12.75" hidden="false" customHeight="false" outlineLevel="0" collapsed="false">
      <c r="A90" s="1" t="n">
        <f aca="false">[5]Tregion!$J90</f>
        <v>39661</v>
      </c>
      <c r="B90" s="355" t="n">
        <f aca="false">[5]Tregion!$L90</f>
        <v>51.91</v>
      </c>
      <c r="C90" s="356" t="n">
        <f aca="false">[6]Tregion!$L90</f>
        <v>54.51</v>
      </c>
      <c r="D90" s="355" t="n">
        <f aca="false">[7]Tregion!$L90</f>
        <v>49.5</v>
      </c>
      <c r="E90" s="356" t="n">
        <f aca="false">[8]Tregion!$L90</f>
        <v>53.36</v>
      </c>
      <c r="F90" s="355" t="n">
        <f aca="false">[9]Tregion!$L90</f>
        <v>53.52</v>
      </c>
      <c r="G90" s="355" t="n">
        <f aca="false">[5]Tregion!$L90</f>
        <v>51.91</v>
      </c>
      <c r="H90" s="355"/>
      <c r="I90" s="356" t="n">
        <f aca="false">[11]Tregion!$L90</f>
        <v>57.45</v>
      </c>
      <c r="J90" s="355"/>
      <c r="K90" s="356"/>
      <c r="L90" s="355"/>
      <c r="M90" s="356"/>
      <c r="N90" s="355"/>
      <c r="O90" s="356"/>
      <c r="Q90" s="355"/>
      <c r="R90" s="356" t="n">
        <f aca="false">[12]Tregion!$L90</f>
        <v>40.2046903832657</v>
      </c>
      <c r="S90" s="357"/>
      <c r="T90" s="356"/>
      <c r="U90" s="358"/>
      <c r="V90" s="359"/>
      <c r="W90" s="358"/>
      <c r="X90" s="356"/>
      <c r="Y90" s="357"/>
      <c r="Z90" s="360"/>
      <c r="AB90" s="357"/>
      <c r="AC90" s="356"/>
      <c r="AD90" s="357"/>
      <c r="AE90" s="356"/>
      <c r="AF90" s="357"/>
      <c r="AG90" s="356"/>
      <c r="AH90" s="371"/>
      <c r="AI90" s="1"/>
      <c r="AJ90" s="15"/>
      <c r="AL90" s="1"/>
    </row>
    <row r="91" customFormat="false" ht="12.75" hidden="false" customHeight="false" outlineLevel="0" collapsed="false">
      <c r="A91" s="1" t="n">
        <f aca="false">[5]Tregion!$J91</f>
        <v>39692</v>
      </c>
      <c r="B91" s="355" t="n">
        <f aca="false">[5]Tregion!$L91</f>
        <v>45.31</v>
      </c>
      <c r="C91" s="356" t="n">
        <f aca="false">[6]Tregion!$L91</f>
        <v>48.93</v>
      </c>
      <c r="D91" s="355" t="n">
        <f aca="false">[7]Tregion!$L91</f>
        <v>44.14</v>
      </c>
      <c r="E91" s="356" t="n">
        <f aca="false">[8]Tregion!$L91</f>
        <v>50.54</v>
      </c>
      <c r="F91" s="355" t="n">
        <f aca="false">[9]Tregion!$L91</f>
        <v>46.71</v>
      </c>
      <c r="G91" s="355" t="n">
        <f aca="false">[5]Tregion!$L91</f>
        <v>45.31</v>
      </c>
      <c r="H91" s="355"/>
      <c r="I91" s="356" t="n">
        <f aca="false">[11]Tregion!$L91</f>
        <v>40.2</v>
      </c>
      <c r="J91" s="355"/>
      <c r="K91" s="356"/>
      <c r="L91" s="355"/>
      <c r="M91" s="356"/>
      <c r="N91" s="355"/>
      <c r="O91" s="356"/>
      <c r="Q91" s="355"/>
      <c r="R91" s="356" t="n">
        <f aca="false">[12]Tregion!$L91</f>
        <v>40.137005515729</v>
      </c>
      <c r="S91" s="357"/>
      <c r="T91" s="356"/>
      <c r="U91" s="358"/>
      <c r="V91" s="359"/>
      <c r="W91" s="358"/>
      <c r="X91" s="356"/>
      <c r="Y91" s="357"/>
      <c r="Z91" s="360"/>
      <c r="AB91" s="357"/>
      <c r="AC91" s="356"/>
      <c r="AD91" s="357"/>
      <c r="AE91" s="356"/>
      <c r="AF91" s="357"/>
      <c r="AG91" s="356"/>
      <c r="AH91" s="371"/>
      <c r="AI91" s="1"/>
      <c r="AJ91" s="15"/>
      <c r="AL91" s="1"/>
    </row>
    <row r="92" customFormat="false" ht="12.75" hidden="false" customHeight="false" outlineLevel="0" collapsed="false">
      <c r="A92" s="1" t="n">
        <f aca="false">[5]Tregion!$J92</f>
        <v>39722</v>
      </c>
      <c r="B92" s="355" t="n">
        <f aca="false">[5]Tregion!$L92</f>
        <v>39.77</v>
      </c>
      <c r="C92" s="356" t="n">
        <f aca="false">[6]Tregion!$L92</f>
        <v>42.92</v>
      </c>
      <c r="D92" s="355" t="n">
        <f aca="false">[7]Tregion!$L92</f>
        <v>40.48</v>
      </c>
      <c r="E92" s="356" t="n">
        <f aca="false">[8]Tregion!$L92</f>
        <v>42.78</v>
      </c>
      <c r="F92" s="355" t="n">
        <f aca="false">[9]Tregion!$L92</f>
        <v>41.34</v>
      </c>
      <c r="G92" s="355" t="n">
        <f aca="false">[5]Tregion!$L92</f>
        <v>39.77</v>
      </c>
      <c r="H92" s="355"/>
      <c r="I92" s="356" t="n">
        <f aca="false">[11]Tregion!$L92</f>
        <v>40.45</v>
      </c>
      <c r="J92" s="355"/>
      <c r="K92" s="356"/>
      <c r="L92" s="355"/>
      <c r="M92" s="356"/>
      <c r="N92" s="355"/>
      <c r="O92" s="356"/>
      <c r="Q92" s="355"/>
      <c r="R92" s="356" t="n">
        <f aca="false">[12]Tregion!$L92</f>
        <v>40.1410409110355</v>
      </c>
      <c r="S92" s="357"/>
      <c r="T92" s="356"/>
      <c r="U92" s="358"/>
      <c r="V92" s="359"/>
      <c r="W92" s="358"/>
      <c r="X92" s="356"/>
      <c r="Y92" s="357"/>
      <c r="Z92" s="360"/>
      <c r="AB92" s="357"/>
      <c r="AC92" s="356"/>
      <c r="AD92" s="357"/>
      <c r="AE92" s="356"/>
      <c r="AF92" s="357"/>
      <c r="AG92" s="356"/>
      <c r="AH92" s="371"/>
      <c r="AI92" s="1"/>
      <c r="AJ92" s="15"/>
      <c r="AL92" s="1"/>
    </row>
    <row r="93" customFormat="false" ht="12.75" hidden="false" customHeight="false" outlineLevel="0" collapsed="false">
      <c r="A93" s="1" t="n">
        <f aca="false">[5]Tregion!$J93</f>
        <v>39753</v>
      </c>
      <c r="B93" s="355" t="n">
        <f aca="false">[5]Tregion!$L93</f>
        <v>38.99</v>
      </c>
      <c r="C93" s="356" t="n">
        <f aca="false">[6]Tregion!$L93</f>
        <v>40.57</v>
      </c>
      <c r="D93" s="355" t="n">
        <f aca="false">[7]Tregion!$L93</f>
        <v>38.23</v>
      </c>
      <c r="E93" s="356" t="n">
        <f aca="false">[8]Tregion!$L93</f>
        <v>40.69</v>
      </c>
      <c r="F93" s="355" t="n">
        <f aca="false">[9]Tregion!$L93</f>
        <v>41.47</v>
      </c>
      <c r="G93" s="355" t="n">
        <f aca="false">[5]Tregion!$L93</f>
        <v>38.99</v>
      </c>
      <c r="H93" s="355"/>
      <c r="I93" s="356" t="n">
        <f aca="false">[11]Tregion!$L93</f>
        <v>36.45</v>
      </c>
      <c r="J93" s="355"/>
      <c r="K93" s="356"/>
      <c r="L93" s="355"/>
      <c r="M93" s="356"/>
      <c r="N93" s="355"/>
      <c r="O93" s="356"/>
      <c r="Q93" s="355"/>
      <c r="R93" s="356" t="n">
        <f aca="false">[12]Tregion!$L93</f>
        <v>42.4914018641495</v>
      </c>
      <c r="S93" s="357"/>
      <c r="T93" s="356"/>
      <c r="U93" s="358"/>
      <c r="V93" s="359"/>
      <c r="W93" s="358"/>
      <c r="X93" s="356"/>
      <c r="Y93" s="357"/>
      <c r="Z93" s="360"/>
      <c r="AB93" s="357"/>
      <c r="AC93" s="356"/>
      <c r="AD93" s="357"/>
      <c r="AE93" s="356"/>
      <c r="AF93" s="357"/>
      <c r="AG93" s="356"/>
      <c r="AH93" s="371"/>
      <c r="AI93" s="1"/>
      <c r="AJ93" s="15"/>
      <c r="AL93" s="1"/>
    </row>
    <row r="94" customFormat="false" ht="12.75" hidden="false" customHeight="false" outlineLevel="0" collapsed="false">
      <c r="A94" s="1" t="n">
        <f aca="false">[5]Tregion!$J94</f>
        <v>39783</v>
      </c>
      <c r="B94" s="355" t="n">
        <f aca="false">[5]Tregion!$L94</f>
        <v>38.99</v>
      </c>
      <c r="C94" s="356" t="n">
        <f aca="false">[6]Tregion!$L94</f>
        <v>42.05</v>
      </c>
      <c r="D94" s="355" t="n">
        <f aca="false">[7]Tregion!$L94</f>
        <v>39.64</v>
      </c>
      <c r="E94" s="356" t="n">
        <f aca="false">[8]Tregion!$L94</f>
        <v>43.07</v>
      </c>
      <c r="F94" s="355" t="n">
        <f aca="false">[9]Tregion!$L94</f>
        <v>41.87</v>
      </c>
      <c r="G94" s="355" t="n">
        <f aca="false">[5]Tregion!$L94</f>
        <v>38.99</v>
      </c>
      <c r="H94" s="355"/>
      <c r="I94" s="356" t="n">
        <f aca="false">[11]Tregion!$L94</f>
        <v>39.2</v>
      </c>
      <c r="J94" s="355"/>
      <c r="K94" s="356"/>
      <c r="L94" s="355"/>
      <c r="M94" s="356"/>
      <c r="N94" s="355"/>
      <c r="O94" s="356"/>
      <c r="Q94" s="355"/>
      <c r="R94" s="356" t="n">
        <f aca="false">[12]Tregion!$L94</f>
        <v>44.3426542440596</v>
      </c>
      <c r="S94" s="357"/>
      <c r="T94" s="356"/>
      <c r="U94" s="358"/>
      <c r="V94" s="359"/>
      <c r="W94" s="358"/>
      <c r="X94" s="356"/>
      <c r="Y94" s="357"/>
      <c r="Z94" s="360"/>
      <c r="AB94" s="357"/>
      <c r="AC94" s="356"/>
      <c r="AD94" s="357"/>
      <c r="AE94" s="356"/>
      <c r="AF94" s="357"/>
      <c r="AG94" s="356"/>
      <c r="AH94" s="371"/>
      <c r="AI94" s="1"/>
      <c r="AJ94" s="15"/>
      <c r="AL94" s="1"/>
    </row>
    <row r="95" customFormat="false" ht="12.75" hidden="false" customHeight="false" outlineLevel="0" collapsed="false">
      <c r="A95" s="1" t="n">
        <f aca="false">[5]Tregion!$J95</f>
        <v>39814</v>
      </c>
      <c r="B95" s="355" t="n">
        <f aca="false">[5]Tregion!$L95</f>
        <v>39.45</v>
      </c>
      <c r="C95" s="356" t="n">
        <f aca="false">[6]Tregion!$L95</f>
        <v>44.46</v>
      </c>
      <c r="D95" s="355" t="n">
        <f aca="false">[7]Tregion!$L95</f>
        <v>41.44</v>
      </c>
      <c r="E95" s="356" t="n">
        <f aca="false">[8]Tregion!$L95</f>
        <v>43.35</v>
      </c>
      <c r="F95" s="355" t="n">
        <f aca="false">[9]Tregion!$L95</f>
        <v>42.47</v>
      </c>
      <c r="G95" s="355" t="n">
        <f aca="false">[5]Tregion!$L95</f>
        <v>39.45</v>
      </c>
      <c r="H95" s="355"/>
      <c r="I95" s="356" t="n">
        <f aca="false">[11]Tregion!$L95</f>
        <v>29.7</v>
      </c>
      <c r="J95" s="355"/>
      <c r="K95" s="356"/>
      <c r="L95" s="355"/>
      <c r="M95" s="356"/>
      <c r="N95" s="355"/>
      <c r="O95" s="356"/>
      <c r="Q95" s="355"/>
      <c r="R95" s="356" t="n">
        <f aca="false">[12]Tregion!$L95</f>
        <v>45.5438106504222</v>
      </c>
      <c r="S95" s="357"/>
      <c r="T95" s="356"/>
      <c r="U95" s="358"/>
      <c r="V95" s="359"/>
      <c r="W95" s="358"/>
      <c r="X95" s="356"/>
      <c r="Y95" s="357"/>
      <c r="Z95" s="360"/>
      <c r="AB95" s="357"/>
      <c r="AC95" s="356"/>
      <c r="AD95" s="357"/>
      <c r="AE95" s="356"/>
      <c r="AF95" s="357"/>
      <c r="AG95" s="356"/>
      <c r="AH95" s="371"/>
      <c r="AI95" s="1"/>
      <c r="AJ95" s="15"/>
      <c r="AL95" s="1"/>
    </row>
    <row r="96" customFormat="false" ht="12.75" hidden="false" customHeight="false" outlineLevel="0" collapsed="false">
      <c r="A96" s="1" t="n">
        <f aca="false">[5]Tregion!$J96</f>
        <v>39845</v>
      </c>
      <c r="B96" s="355" t="n">
        <f aca="false">[5]Tregion!$L96</f>
        <v>39.2</v>
      </c>
      <c r="C96" s="356" t="n">
        <f aca="false">[6]Tregion!$L96</f>
        <v>43.64</v>
      </c>
      <c r="D96" s="355" t="n">
        <f aca="false">[7]Tregion!$L96</f>
        <v>40.66</v>
      </c>
      <c r="E96" s="356" t="n">
        <f aca="false">[8]Tregion!$L96</f>
        <v>42.83</v>
      </c>
      <c r="F96" s="355" t="n">
        <f aca="false">[9]Tregion!$L96</f>
        <v>41.74</v>
      </c>
      <c r="G96" s="355" t="n">
        <f aca="false">[5]Tregion!$L96</f>
        <v>39.2</v>
      </c>
      <c r="H96" s="355"/>
      <c r="I96" s="356" t="n">
        <f aca="false">[11]Tregion!$L96</f>
        <v>31.95</v>
      </c>
      <c r="J96" s="355"/>
      <c r="K96" s="356"/>
      <c r="L96" s="355"/>
      <c r="M96" s="356"/>
      <c r="N96" s="355"/>
      <c r="O96" s="356"/>
      <c r="Q96" s="355"/>
      <c r="R96" s="356" t="n">
        <f aca="false">[12]Tregion!$L96</f>
        <v>44.1948695848698</v>
      </c>
      <c r="S96" s="357"/>
      <c r="T96" s="356"/>
      <c r="U96" s="358"/>
      <c r="V96" s="359"/>
      <c r="W96" s="358"/>
      <c r="X96" s="356"/>
      <c r="Y96" s="357"/>
      <c r="Z96" s="360"/>
      <c r="AB96" s="357"/>
      <c r="AC96" s="356"/>
      <c r="AD96" s="357"/>
      <c r="AE96" s="356"/>
      <c r="AF96" s="357"/>
      <c r="AG96" s="356"/>
      <c r="AH96" s="371"/>
      <c r="AI96" s="1"/>
      <c r="AJ96" s="15"/>
      <c r="AL96" s="1"/>
    </row>
    <row r="97" customFormat="false" ht="12.75" hidden="false" customHeight="false" outlineLevel="0" collapsed="false">
      <c r="A97" s="1" t="n">
        <f aca="false">[5]Tregion!$J97</f>
        <v>39873</v>
      </c>
      <c r="B97" s="355" t="n">
        <f aca="false">[5]Tregion!$L97</f>
        <v>39.21</v>
      </c>
      <c r="C97" s="356" t="n">
        <f aca="false">[6]Tregion!$L97</f>
        <v>41.3</v>
      </c>
      <c r="D97" s="355" t="n">
        <f aca="false">[7]Tregion!$L97</f>
        <v>38.3</v>
      </c>
      <c r="E97" s="356" t="n">
        <f aca="false">[8]Tregion!$L97</f>
        <v>41.78</v>
      </c>
      <c r="F97" s="355" t="n">
        <f aca="false">[9]Tregion!$L97</f>
        <v>41.02</v>
      </c>
      <c r="G97" s="355" t="n">
        <f aca="false">[5]Tregion!$L97</f>
        <v>39.21</v>
      </c>
      <c r="H97" s="355"/>
      <c r="I97" s="356" t="n">
        <f aca="false">[11]Tregion!$L97</f>
        <v>28.95</v>
      </c>
      <c r="J97" s="355"/>
      <c r="K97" s="356"/>
      <c r="L97" s="355"/>
      <c r="M97" s="356"/>
      <c r="N97" s="355"/>
      <c r="O97" s="356"/>
      <c r="Q97" s="355"/>
      <c r="R97" s="356" t="n">
        <f aca="false">[12]Tregion!$L97</f>
        <v>42.4569216470887</v>
      </c>
      <c r="S97" s="357"/>
      <c r="T97" s="356"/>
      <c r="U97" s="358"/>
      <c r="V97" s="359"/>
      <c r="W97" s="358"/>
      <c r="X97" s="356"/>
      <c r="Y97" s="357"/>
      <c r="Z97" s="360"/>
      <c r="AB97" s="357"/>
      <c r="AC97" s="356"/>
      <c r="AD97" s="357"/>
      <c r="AE97" s="356"/>
      <c r="AF97" s="357"/>
      <c r="AG97" s="356"/>
      <c r="AH97" s="371"/>
      <c r="AI97" s="1"/>
      <c r="AJ97" s="15"/>
      <c r="AL97" s="1"/>
    </row>
    <row r="98" customFormat="false" ht="12.75" hidden="false" customHeight="false" outlineLevel="0" collapsed="false">
      <c r="A98" s="1" t="n">
        <f aca="false">[5]Tregion!$J98</f>
        <v>39904</v>
      </c>
      <c r="B98" s="355" t="n">
        <f aca="false">[5]Tregion!$L98</f>
        <v>38.96</v>
      </c>
      <c r="C98" s="356" t="n">
        <f aca="false">[6]Tregion!$L98</f>
        <v>41.45</v>
      </c>
      <c r="D98" s="355" t="n">
        <f aca="false">[7]Tregion!$L98</f>
        <v>36.73</v>
      </c>
      <c r="E98" s="356" t="n">
        <f aca="false">[8]Tregion!$L98</f>
        <v>40.74</v>
      </c>
      <c r="F98" s="355" t="n">
        <f aca="false">[9]Tregion!$L98</f>
        <v>40.78</v>
      </c>
      <c r="G98" s="355" t="n">
        <f aca="false">[5]Tregion!$L98</f>
        <v>38.96</v>
      </c>
      <c r="H98" s="355"/>
      <c r="I98" s="356" t="n">
        <f aca="false">[11]Tregion!$L98</f>
        <v>36</v>
      </c>
      <c r="J98" s="355"/>
      <c r="K98" s="356"/>
      <c r="L98" s="355"/>
      <c r="M98" s="356"/>
      <c r="N98" s="355"/>
      <c r="O98" s="356"/>
      <c r="Q98" s="355"/>
      <c r="R98" s="356" t="n">
        <f aca="false">[12]Tregion!$L98</f>
        <v>39.4210382022345</v>
      </c>
      <c r="S98" s="357"/>
      <c r="T98" s="356"/>
      <c r="U98" s="358"/>
      <c r="V98" s="359"/>
      <c r="W98" s="358"/>
      <c r="X98" s="356"/>
      <c r="Y98" s="357"/>
      <c r="Z98" s="360"/>
      <c r="AB98" s="357"/>
      <c r="AC98" s="356"/>
      <c r="AD98" s="357"/>
      <c r="AE98" s="356"/>
      <c r="AF98" s="357"/>
      <c r="AG98" s="356"/>
      <c r="AH98" s="371"/>
      <c r="AI98" s="1"/>
      <c r="AJ98" s="15"/>
      <c r="AL98" s="1"/>
    </row>
    <row r="99" customFormat="false" ht="12.75" hidden="false" customHeight="false" outlineLevel="0" collapsed="false">
      <c r="A99" s="1" t="n">
        <f aca="false">[5]Tregion!$J99</f>
        <v>39934</v>
      </c>
      <c r="B99" s="355" t="n">
        <f aca="false">[5]Tregion!$L99</f>
        <v>38.97</v>
      </c>
      <c r="C99" s="356" t="n">
        <f aca="false">[6]Tregion!$L99</f>
        <v>39.52</v>
      </c>
      <c r="D99" s="355" t="n">
        <f aca="false">[7]Tregion!$L99</f>
        <v>34.89</v>
      </c>
      <c r="E99" s="356" t="n">
        <f aca="false">[8]Tregion!$L99</f>
        <v>40.74</v>
      </c>
      <c r="F99" s="355" t="n">
        <f aca="false">[9]Tregion!$L99</f>
        <v>41.02</v>
      </c>
      <c r="G99" s="355" t="n">
        <f aca="false">[5]Tregion!$L99</f>
        <v>38.97</v>
      </c>
      <c r="H99" s="355"/>
      <c r="I99" s="356" t="n">
        <f aca="false">[11]Tregion!$L99</f>
        <v>36</v>
      </c>
      <c r="J99" s="355"/>
      <c r="K99" s="356"/>
      <c r="L99" s="355"/>
      <c r="M99" s="356"/>
      <c r="N99" s="355"/>
      <c r="O99" s="356"/>
      <c r="Q99" s="355"/>
      <c r="R99" s="356" t="n">
        <f aca="false">[12]Tregion!$L99</f>
        <v>39.3893795985256</v>
      </c>
      <c r="S99" s="357"/>
      <c r="T99" s="356"/>
      <c r="U99" s="358"/>
      <c r="V99" s="359"/>
      <c r="W99" s="358"/>
      <c r="X99" s="356"/>
      <c r="Y99" s="357"/>
      <c r="Z99" s="360"/>
      <c r="AB99" s="357"/>
      <c r="AC99" s="356"/>
      <c r="AD99" s="357"/>
      <c r="AE99" s="356"/>
      <c r="AF99" s="357"/>
      <c r="AG99" s="356"/>
      <c r="AH99" s="371"/>
      <c r="AI99" s="1"/>
      <c r="AJ99" s="15"/>
      <c r="AL99" s="1"/>
    </row>
    <row r="100" customFormat="false" ht="12.75" hidden="false" customHeight="false" outlineLevel="0" collapsed="false">
      <c r="A100" s="1" t="n">
        <f aca="false">[5]Tregion!$J100</f>
        <v>39965</v>
      </c>
      <c r="B100" s="355" t="n">
        <f aca="false">[5]Tregion!$L100</f>
        <v>41.17</v>
      </c>
      <c r="C100" s="356" t="n">
        <f aca="false">[6]Tregion!$L100</f>
        <v>40.23</v>
      </c>
      <c r="D100" s="355" t="n">
        <f aca="false">[7]Tregion!$L100</f>
        <v>35.55</v>
      </c>
      <c r="E100" s="356" t="n">
        <f aca="false">[8]Tregion!$L100</f>
        <v>43.09</v>
      </c>
      <c r="F100" s="355" t="n">
        <f aca="false">[9]Tregion!$L100</f>
        <v>43.21</v>
      </c>
      <c r="G100" s="355" t="n">
        <f aca="false">[5]Tregion!$L100</f>
        <v>41.17</v>
      </c>
      <c r="H100" s="355"/>
      <c r="I100" s="356" t="n">
        <f aca="false">[11]Tregion!$L100</f>
        <v>42</v>
      </c>
      <c r="J100" s="355"/>
      <c r="K100" s="356"/>
      <c r="L100" s="355"/>
      <c r="M100" s="356"/>
      <c r="N100" s="355"/>
      <c r="O100" s="356"/>
      <c r="Q100" s="355"/>
      <c r="R100" s="356" t="n">
        <f aca="false">[12]Tregion!$L100</f>
        <v>39.877070699771</v>
      </c>
      <c r="S100" s="357"/>
      <c r="T100" s="356"/>
      <c r="U100" s="358"/>
      <c r="V100" s="359"/>
      <c r="W100" s="358"/>
      <c r="X100" s="356"/>
      <c r="Y100" s="357"/>
      <c r="Z100" s="360"/>
      <c r="AB100" s="357"/>
      <c r="AC100" s="356"/>
      <c r="AD100" s="357"/>
      <c r="AE100" s="356"/>
      <c r="AF100" s="357"/>
      <c r="AG100" s="356"/>
      <c r="AH100" s="371"/>
      <c r="AI100" s="1"/>
      <c r="AJ100" s="15"/>
      <c r="AL100" s="1"/>
    </row>
    <row r="101" customFormat="false" ht="12.75" hidden="false" customHeight="false" outlineLevel="0" collapsed="false">
      <c r="A101" s="1" t="n">
        <f aca="false">[5]Tregion!$J101</f>
        <v>39995</v>
      </c>
      <c r="B101" s="355" t="n">
        <f aca="false">[5]Tregion!$L101</f>
        <v>48.26</v>
      </c>
      <c r="C101" s="356" t="n">
        <f aca="false">[6]Tregion!$L101</f>
        <v>51.04</v>
      </c>
      <c r="D101" s="355" t="n">
        <f aca="false">[7]Tregion!$L101</f>
        <v>45.14</v>
      </c>
      <c r="E101" s="356" t="n">
        <f aca="false">[8]Tregion!$L101</f>
        <v>48.33</v>
      </c>
      <c r="F101" s="355" t="n">
        <f aca="false">[9]Tregion!$L101</f>
        <v>50</v>
      </c>
      <c r="G101" s="355" t="n">
        <f aca="false">[5]Tregion!$L101</f>
        <v>48.26</v>
      </c>
      <c r="H101" s="355"/>
      <c r="I101" s="356" t="n">
        <f aca="false">[11]Tregion!$L101</f>
        <v>49</v>
      </c>
      <c r="J101" s="355"/>
      <c r="K101" s="356"/>
      <c r="L101" s="355"/>
      <c r="M101" s="356"/>
      <c r="N101" s="355"/>
      <c r="O101" s="356"/>
      <c r="Q101" s="355"/>
      <c r="R101" s="356" t="n">
        <f aca="false">[12]Tregion!$L101</f>
        <v>40.4493745241886</v>
      </c>
      <c r="S101" s="357"/>
      <c r="T101" s="356"/>
      <c r="U101" s="358"/>
      <c r="V101" s="359"/>
      <c r="W101" s="358"/>
      <c r="X101" s="356"/>
      <c r="Y101" s="357"/>
      <c r="Z101" s="360"/>
      <c r="AB101" s="357"/>
      <c r="AC101" s="356"/>
      <c r="AD101" s="357"/>
      <c r="AE101" s="356"/>
      <c r="AF101" s="357"/>
      <c r="AG101" s="356"/>
      <c r="AH101" s="371"/>
      <c r="AI101" s="1"/>
      <c r="AJ101" s="15"/>
      <c r="AL101" s="1"/>
    </row>
    <row r="102" customFormat="false" ht="12.75" hidden="false" customHeight="false" outlineLevel="0" collapsed="false">
      <c r="A102" s="1" t="n">
        <f aca="false">[5]Tregion!$J102</f>
        <v>40026</v>
      </c>
      <c r="B102" s="355" t="n">
        <f aca="false">[5]Tregion!$L102</f>
        <v>51.44</v>
      </c>
      <c r="C102" s="356" t="n">
        <f aca="false">[6]Tregion!$L102</f>
        <v>54.92</v>
      </c>
      <c r="D102" s="355" t="n">
        <f aca="false">[7]Tregion!$L102</f>
        <v>49.35</v>
      </c>
      <c r="E102" s="356" t="n">
        <f aca="false">[8]Tregion!$L102</f>
        <v>53.03</v>
      </c>
      <c r="F102" s="355" t="n">
        <f aca="false">[9]Tregion!$L102</f>
        <v>53.03</v>
      </c>
      <c r="G102" s="355" t="n">
        <f aca="false">[5]Tregion!$L102</f>
        <v>51.44</v>
      </c>
      <c r="H102" s="355"/>
      <c r="I102" s="356" t="n">
        <f aca="false">[11]Tregion!$L102</f>
        <v>58</v>
      </c>
      <c r="J102" s="355"/>
      <c r="K102" s="356"/>
      <c r="L102" s="355"/>
      <c r="M102" s="356"/>
      <c r="N102" s="355"/>
      <c r="O102" s="356"/>
      <c r="Q102" s="355"/>
      <c r="R102" s="356" t="n">
        <f aca="false">[12]Tregion!$L102</f>
        <v>40.9396129042764</v>
      </c>
      <c r="S102" s="357"/>
      <c r="T102" s="356"/>
      <c r="U102" s="358"/>
      <c r="V102" s="359"/>
      <c r="W102" s="358"/>
      <c r="X102" s="356"/>
      <c r="Y102" s="357"/>
      <c r="Z102" s="360"/>
      <c r="AB102" s="357"/>
      <c r="AC102" s="356"/>
      <c r="AD102" s="357"/>
      <c r="AE102" s="356"/>
      <c r="AF102" s="357"/>
      <c r="AG102" s="356"/>
      <c r="AH102" s="371"/>
      <c r="AI102" s="1"/>
      <c r="AJ102" s="15"/>
      <c r="AL102" s="1"/>
    </row>
    <row r="103" customFormat="false" ht="12.75" hidden="false" customHeight="false" outlineLevel="0" collapsed="false">
      <c r="A103" s="1" t="n">
        <f aca="false">[5]Tregion!$J103</f>
        <v>40057</v>
      </c>
      <c r="B103" s="355" t="n">
        <f aca="false">[5]Tregion!$L103</f>
        <v>45.33</v>
      </c>
      <c r="C103" s="356" t="n">
        <f aca="false">[6]Tregion!$L103</f>
        <v>49.67</v>
      </c>
      <c r="D103" s="355" t="n">
        <f aca="false">[7]Tregion!$L103</f>
        <v>44.36</v>
      </c>
      <c r="E103" s="356" t="n">
        <f aca="false">[8]Tregion!$L103</f>
        <v>50.42</v>
      </c>
      <c r="F103" s="355" t="n">
        <f aca="false">[9]Tregion!$L103</f>
        <v>46.73</v>
      </c>
      <c r="G103" s="355" t="n">
        <f aca="false">[5]Tregion!$L103</f>
        <v>45.33</v>
      </c>
      <c r="H103" s="355"/>
      <c r="I103" s="356" t="n">
        <f aca="false">[11]Tregion!$L103</f>
        <v>40.7</v>
      </c>
      <c r="J103" s="355"/>
      <c r="K103" s="356"/>
      <c r="L103" s="355"/>
      <c r="M103" s="356"/>
      <c r="N103" s="355"/>
      <c r="O103" s="356"/>
      <c r="Q103" s="355"/>
      <c r="R103" s="356" t="n">
        <f aca="false">[12]Tregion!$L103</f>
        <v>40.8998912421891</v>
      </c>
      <c r="S103" s="357"/>
      <c r="T103" s="356"/>
      <c r="U103" s="358"/>
      <c r="V103" s="359"/>
      <c r="W103" s="358"/>
      <c r="X103" s="356"/>
      <c r="Y103" s="357"/>
      <c r="Z103" s="360"/>
      <c r="AB103" s="357"/>
      <c r="AC103" s="356"/>
      <c r="AD103" s="357"/>
      <c r="AE103" s="356"/>
      <c r="AF103" s="357"/>
      <c r="AG103" s="356"/>
      <c r="AH103" s="371"/>
      <c r="AI103" s="1"/>
      <c r="AJ103" s="15"/>
      <c r="AL103" s="1"/>
    </row>
    <row r="104" customFormat="false" ht="12.75" hidden="false" customHeight="false" outlineLevel="0" collapsed="false">
      <c r="A104" s="1" t="n">
        <f aca="false">[5]Tregion!$J104</f>
        <v>40087</v>
      </c>
      <c r="B104" s="355" t="n">
        <f aca="false">[5]Tregion!$L104</f>
        <v>40.2</v>
      </c>
      <c r="C104" s="356" t="n">
        <f aca="false">[6]Tregion!$L104</f>
        <v>44.01</v>
      </c>
      <c r="D104" s="355" t="n">
        <f aca="false">[7]Tregion!$L104</f>
        <v>40.95</v>
      </c>
      <c r="E104" s="356" t="n">
        <f aca="false">[8]Tregion!$L104</f>
        <v>43.23</v>
      </c>
      <c r="F104" s="355" t="n">
        <f aca="false">[9]Tregion!$L104</f>
        <v>41.76</v>
      </c>
      <c r="G104" s="355" t="n">
        <f aca="false">[5]Tregion!$L104</f>
        <v>40.2</v>
      </c>
      <c r="H104" s="355"/>
      <c r="I104" s="356" t="n">
        <f aca="false">[11]Tregion!$L104</f>
        <v>41</v>
      </c>
      <c r="J104" s="355"/>
      <c r="K104" s="356"/>
      <c r="L104" s="355"/>
      <c r="M104" s="356"/>
      <c r="N104" s="355"/>
      <c r="O104" s="356"/>
      <c r="Q104" s="355"/>
      <c r="R104" s="356" t="n">
        <f aca="false">[12]Tregion!$L104</f>
        <v>40.9320333226631</v>
      </c>
      <c r="S104" s="357"/>
      <c r="T104" s="356"/>
      <c r="U104" s="358"/>
      <c r="V104" s="359"/>
      <c r="W104" s="358"/>
      <c r="X104" s="356"/>
      <c r="Y104" s="357"/>
      <c r="Z104" s="360"/>
      <c r="AB104" s="357"/>
      <c r="AC104" s="356"/>
      <c r="AD104" s="357"/>
      <c r="AE104" s="356"/>
      <c r="AF104" s="357"/>
      <c r="AG104" s="356"/>
      <c r="AH104" s="371"/>
      <c r="AI104" s="1"/>
      <c r="AJ104" s="15"/>
      <c r="AL104" s="1"/>
    </row>
    <row r="105" customFormat="false" ht="12.75" hidden="false" customHeight="false" outlineLevel="0" collapsed="false">
      <c r="A105" s="1" t="n">
        <f aca="false">[5]Tregion!$J105</f>
        <v>40118</v>
      </c>
      <c r="B105" s="355" t="n">
        <f aca="false">[5]Tregion!$L105</f>
        <v>39.47</v>
      </c>
      <c r="C105" s="356" t="n">
        <f aca="false">[6]Tregion!$L105</f>
        <v>41.8</v>
      </c>
      <c r="D105" s="355" t="n">
        <f aca="false">[7]Tregion!$L105</f>
        <v>38.86</v>
      </c>
      <c r="E105" s="356" t="n">
        <f aca="false">[8]Tregion!$L105</f>
        <v>41.2</v>
      </c>
      <c r="F105" s="355" t="n">
        <f aca="false">[9]Tregion!$L105</f>
        <v>41.88</v>
      </c>
      <c r="G105" s="355" t="n">
        <f aca="false">[5]Tregion!$L105</f>
        <v>39.47</v>
      </c>
      <c r="H105" s="355"/>
      <c r="I105" s="356" t="n">
        <f aca="false">[11]Tregion!$L105</f>
        <v>37</v>
      </c>
      <c r="J105" s="355"/>
      <c r="K105" s="356"/>
      <c r="L105" s="355"/>
      <c r="M105" s="356"/>
      <c r="N105" s="355"/>
      <c r="O105" s="356"/>
      <c r="Q105" s="355"/>
      <c r="R105" s="356" t="n">
        <f aca="false">[12]Tregion!$L105</f>
        <v>43.7472400248509</v>
      </c>
      <c r="S105" s="357"/>
      <c r="T105" s="356"/>
      <c r="U105" s="358"/>
      <c r="V105" s="359"/>
      <c r="W105" s="358"/>
      <c r="X105" s="356"/>
      <c r="Y105" s="357"/>
      <c r="Z105" s="360"/>
      <c r="AB105" s="357"/>
      <c r="AC105" s="356"/>
      <c r="AD105" s="357"/>
      <c r="AE105" s="356"/>
      <c r="AF105" s="357"/>
      <c r="AG105" s="356"/>
      <c r="AH105" s="371"/>
      <c r="AI105" s="1"/>
      <c r="AJ105" s="15"/>
      <c r="AL105" s="1"/>
    </row>
    <row r="106" customFormat="false" ht="12.75" hidden="false" customHeight="false" outlineLevel="0" collapsed="false">
      <c r="A106" s="1" t="n">
        <f aca="false">[5]Tregion!$J106</f>
        <v>40148</v>
      </c>
      <c r="B106" s="355" t="n">
        <f aca="false">[5]Tregion!$L106</f>
        <v>39.47</v>
      </c>
      <c r="C106" s="356" t="n">
        <f aca="false">[6]Tregion!$L106</f>
        <v>43.2</v>
      </c>
      <c r="D106" s="355" t="n">
        <f aca="false">[7]Tregion!$L106</f>
        <v>40.17</v>
      </c>
      <c r="E106" s="356" t="n">
        <f aca="false">[8]Tregion!$L106</f>
        <v>43.5</v>
      </c>
      <c r="F106" s="355" t="n">
        <f aca="false">[9]Tregion!$L106</f>
        <v>42.25</v>
      </c>
      <c r="G106" s="355" t="n">
        <f aca="false">[5]Tregion!$L106</f>
        <v>39.47</v>
      </c>
      <c r="H106" s="355"/>
      <c r="I106" s="356" t="n">
        <f aca="false">[11]Tregion!$L106</f>
        <v>39.7</v>
      </c>
      <c r="J106" s="355"/>
      <c r="K106" s="356"/>
      <c r="L106" s="355"/>
      <c r="M106" s="356"/>
      <c r="N106" s="355"/>
      <c r="O106" s="356"/>
      <c r="Q106" s="355"/>
      <c r="R106" s="356" t="n">
        <f aca="false">[12]Tregion!$L106</f>
        <v>45.6223660166772</v>
      </c>
      <c r="S106" s="357"/>
      <c r="T106" s="356"/>
      <c r="U106" s="358"/>
      <c r="V106" s="359"/>
      <c r="W106" s="358"/>
      <c r="X106" s="356"/>
      <c r="Y106" s="357"/>
      <c r="Z106" s="360"/>
      <c r="AB106" s="357"/>
      <c r="AC106" s="356"/>
      <c r="AD106" s="357"/>
      <c r="AE106" s="356"/>
      <c r="AF106" s="357"/>
      <c r="AG106" s="356"/>
      <c r="AH106" s="371"/>
      <c r="AI106" s="1"/>
      <c r="AJ106" s="15"/>
      <c r="AL106" s="1"/>
    </row>
    <row r="107" customFormat="false" ht="12.75" hidden="false" customHeight="false" outlineLevel="0" collapsed="false">
      <c r="A107" s="1" t="n">
        <f aca="false">[5]Tregion!$J107</f>
        <v>40179</v>
      </c>
      <c r="B107" s="355" t="n">
        <f aca="false">[5]Tregion!$L107</f>
        <v>39.92</v>
      </c>
      <c r="C107" s="356" t="n">
        <f aca="false">[6]Tregion!$L107</f>
        <v>45.52</v>
      </c>
      <c r="D107" s="355" t="n">
        <f aca="false">[7]Tregion!$L107</f>
        <v>41.87</v>
      </c>
      <c r="E107" s="356" t="n">
        <f aca="false">[8]Tregion!$L107</f>
        <v>43.78</v>
      </c>
      <c r="F107" s="355" t="n">
        <f aca="false">[9]Tregion!$L107</f>
        <v>42.82</v>
      </c>
      <c r="G107" s="355" t="n">
        <f aca="false">[5]Tregion!$L107</f>
        <v>39.92</v>
      </c>
      <c r="H107" s="355"/>
      <c r="I107" s="356" t="n">
        <f aca="false">[11]Tregion!$L107</f>
        <v>30.2</v>
      </c>
      <c r="J107" s="355"/>
      <c r="K107" s="356"/>
      <c r="L107" s="355"/>
      <c r="M107" s="356"/>
      <c r="N107" s="355"/>
      <c r="O107" s="356"/>
      <c r="Q107" s="355"/>
      <c r="R107" s="356" t="n">
        <f aca="false">[12]Tregion!$L107</f>
        <v>46.872502428827</v>
      </c>
      <c r="S107" s="357"/>
      <c r="T107" s="356"/>
      <c r="U107" s="358"/>
      <c r="V107" s="359"/>
      <c r="W107" s="358"/>
      <c r="X107" s="356"/>
      <c r="Y107" s="357"/>
      <c r="Z107" s="360"/>
      <c r="AB107" s="357"/>
      <c r="AC107" s="356"/>
      <c r="AD107" s="357"/>
      <c r="AE107" s="356"/>
      <c r="AF107" s="357"/>
      <c r="AG107" s="356"/>
      <c r="AH107" s="371"/>
      <c r="AI107" s="1"/>
      <c r="AJ107" s="15"/>
      <c r="AL107" s="1"/>
    </row>
    <row r="108" customFormat="false" ht="12.75" hidden="false" customHeight="false" outlineLevel="0" collapsed="false">
      <c r="A108" s="1" t="n">
        <f aca="false">[5]Tregion!$J108</f>
        <v>40210</v>
      </c>
      <c r="B108" s="355" t="n">
        <f aca="false">[5]Tregion!$L108</f>
        <v>39.69</v>
      </c>
      <c r="C108" s="356" t="n">
        <f aca="false">[6]Tregion!$L108</f>
        <v>44.75</v>
      </c>
      <c r="D108" s="355" t="n">
        <f aca="false">[7]Tregion!$L108</f>
        <v>41.14</v>
      </c>
      <c r="E108" s="356" t="n">
        <f aca="false">[8]Tregion!$L108</f>
        <v>43.29</v>
      </c>
      <c r="F108" s="355" t="n">
        <f aca="false">[9]Tregion!$L108</f>
        <v>42.15</v>
      </c>
      <c r="G108" s="355" t="n">
        <f aca="false">[5]Tregion!$L108</f>
        <v>39.69</v>
      </c>
      <c r="H108" s="355"/>
      <c r="I108" s="356" t="n">
        <f aca="false">[11]Tregion!$L108</f>
        <v>32.45</v>
      </c>
      <c r="J108" s="355"/>
      <c r="K108" s="356"/>
      <c r="L108" s="355"/>
      <c r="M108" s="356"/>
      <c r="N108" s="355"/>
      <c r="O108" s="356"/>
      <c r="Q108" s="355"/>
      <c r="R108" s="356" t="n">
        <f aca="false">[12]Tregion!$L108</f>
        <v>45.5187454626068</v>
      </c>
      <c r="S108" s="357"/>
      <c r="T108" s="356"/>
      <c r="U108" s="358"/>
      <c r="V108" s="359"/>
      <c r="W108" s="358"/>
      <c r="X108" s="356"/>
      <c r="Y108" s="357"/>
      <c r="Z108" s="360"/>
      <c r="AB108" s="357"/>
      <c r="AC108" s="356"/>
      <c r="AD108" s="357"/>
      <c r="AE108" s="356"/>
      <c r="AF108" s="357"/>
      <c r="AG108" s="356"/>
      <c r="AH108" s="371"/>
      <c r="AI108" s="1"/>
      <c r="AJ108" s="15"/>
      <c r="AL108" s="1"/>
    </row>
    <row r="109" customFormat="false" ht="12.75" hidden="false" customHeight="false" outlineLevel="0" collapsed="false">
      <c r="A109" s="1" t="n">
        <f aca="false">[5]Tregion!$J109</f>
        <v>40238</v>
      </c>
      <c r="B109" s="355" t="n">
        <f aca="false">[5]Tregion!$L109</f>
        <v>39.69</v>
      </c>
      <c r="C109" s="356" t="n">
        <f aca="false">[6]Tregion!$L109</f>
        <v>42.54</v>
      </c>
      <c r="D109" s="355" t="n">
        <f aca="false">[7]Tregion!$L109</f>
        <v>38.95</v>
      </c>
      <c r="E109" s="356" t="n">
        <f aca="false">[8]Tregion!$L109</f>
        <v>42.33</v>
      </c>
      <c r="F109" s="355" t="n">
        <f aca="false">[9]Tregion!$L109</f>
        <v>41.48</v>
      </c>
      <c r="G109" s="355" t="n">
        <f aca="false">[5]Tregion!$L109</f>
        <v>39.69</v>
      </c>
      <c r="H109" s="355"/>
      <c r="I109" s="356" t="n">
        <f aca="false">[11]Tregion!$L109</f>
        <v>29.45</v>
      </c>
      <c r="J109" s="355"/>
      <c r="K109" s="356"/>
      <c r="L109" s="355"/>
      <c r="M109" s="356"/>
      <c r="N109" s="355"/>
      <c r="O109" s="356"/>
      <c r="Q109" s="355"/>
      <c r="R109" s="356" t="n">
        <f aca="false">[12]Tregion!$L109</f>
        <v>43.771152347196</v>
      </c>
      <c r="S109" s="357"/>
      <c r="T109" s="356"/>
      <c r="U109" s="358"/>
      <c r="V109" s="359"/>
      <c r="W109" s="358"/>
      <c r="X109" s="356"/>
      <c r="Y109" s="357"/>
      <c r="Z109" s="360"/>
      <c r="AB109" s="357"/>
      <c r="AC109" s="356"/>
      <c r="AD109" s="357"/>
      <c r="AE109" s="356"/>
      <c r="AF109" s="357"/>
      <c r="AG109" s="356"/>
      <c r="AH109" s="371"/>
      <c r="AI109" s="1"/>
      <c r="AJ109" s="15"/>
      <c r="AL109" s="1"/>
    </row>
    <row r="110" customFormat="false" ht="12.75" hidden="false" customHeight="false" outlineLevel="0" collapsed="false">
      <c r="A110" s="1" t="n">
        <f aca="false">[5]Tregion!$J110</f>
        <v>40269</v>
      </c>
      <c r="B110" s="355" t="n">
        <f aca="false">[5]Tregion!$L110</f>
        <v>39.47</v>
      </c>
      <c r="C110" s="356" t="n">
        <f aca="false">[6]Tregion!$L110</f>
        <v>42.68</v>
      </c>
      <c r="D110" s="355" t="n">
        <f aca="false">[7]Tregion!$L110</f>
        <v>37.49</v>
      </c>
      <c r="E110" s="356" t="n">
        <f aca="false">[8]Tregion!$L110</f>
        <v>41.36</v>
      </c>
      <c r="F110" s="355" t="n">
        <f aca="false">[9]Tregion!$L110</f>
        <v>41.25</v>
      </c>
      <c r="G110" s="355" t="n">
        <f aca="false">[5]Tregion!$L110</f>
        <v>39.47</v>
      </c>
      <c r="H110" s="355"/>
      <c r="I110" s="356" t="n">
        <f aca="false">[11]Tregion!$L110</f>
        <v>36.75</v>
      </c>
      <c r="J110" s="355"/>
      <c r="K110" s="356"/>
      <c r="L110" s="355"/>
      <c r="M110" s="356"/>
      <c r="N110" s="355"/>
      <c r="O110" s="356"/>
      <c r="Q110" s="355"/>
      <c r="R110" s="356" t="n">
        <f aca="false">[12]Tregion!$L110</f>
        <v>40.2882325120165</v>
      </c>
      <c r="S110" s="357"/>
      <c r="T110" s="356"/>
      <c r="U110" s="358"/>
      <c r="V110" s="359"/>
      <c r="W110" s="358"/>
      <c r="X110" s="356"/>
      <c r="Y110" s="357"/>
      <c r="Z110" s="360"/>
      <c r="AB110" s="357"/>
      <c r="AC110" s="356"/>
      <c r="AD110" s="357"/>
      <c r="AE110" s="356"/>
      <c r="AF110" s="357"/>
      <c r="AG110" s="356"/>
      <c r="AH110" s="371"/>
      <c r="AI110" s="1"/>
      <c r="AJ110" s="15"/>
      <c r="AL110" s="1"/>
    </row>
    <row r="111" customFormat="false" ht="12.75" hidden="false" customHeight="false" outlineLevel="0" collapsed="false">
      <c r="A111" s="1" t="n">
        <f aca="false">[5]Tregion!$J111</f>
        <v>40299</v>
      </c>
      <c r="B111" s="355" t="n">
        <f aca="false">[5]Tregion!$L111</f>
        <v>39.47</v>
      </c>
      <c r="C111" s="356" t="n">
        <f aca="false">[6]Tregion!$L111</f>
        <v>40.87</v>
      </c>
      <c r="D111" s="355" t="n">
        <f aca="false">[7]Tregion!$L111</f>
        <v>35.78</v>
      </c>
      <c r="E111" s="356" t="n">
        <f aca="false">[8]Tregion!$L111</f>
        <v>41.36</v>
      </c>
      <c r="F111" s="355" t="n">
        <f aca="false">[9]Tregion!$L111</f>
        <v>41.48</v>
      </c>
      <c r="G111" s="355" t="n">
        <f aca="false">[5]Tregion!$L111</f>
        <v>39.47</v>
      </c>
      <c r="H111" s="355"/>
      <c r="I111" s="356" t="n">
        <f aca="false">[11]Tregion!$L111</f>
        <v>36.75</v>
      </c>
      <c r="J111" s="355"/>
      <c r="K111" s="356"/>
      <c r="L111" s="355"/>
      <c r="M111" s="356"/>
      <c r="N111" s="355"/>
      <c r="O111" s="356"/>
      <c r="Q111" s="355"/>
      <c r="R111" s="356" t="n">
        <f aca="false">[12]Tregion!$L111</f>
        <v>40.2625940739654</v>
      </c>
      <c r="S111" s="357"/>
      <c r="T111" s="356"/>
      <c r="U111" s="358"/>
      <c r="V111" s="359"/>
      <c r="W111" s="358"/>
      <c r="X111" s="356"/>
      <c r="Y111" s="357"/>
      <c r="Z111" s="360"/>
      <c r="AB111" s="357"/>
      <c r="AC111" s="356"/>
      <c r="AD111" s="357"/>
      <c r="AE111" s="356"/>
      <c r="AF111" s="357"/>
      <c r="AG111" s="356"/>
      <c r="AH111" s="371"/>
      <c r="AI111" s="1"/>
      <c r="AJ111" s="15"/>
      <c r="AL111" s="1"/>
    </row>
    <row r="112" customFormat="false" ht="12.75" hidden="false" customHeight="false" outlineLevel="0" collapsed="false">
      <c r="A112" s="1" t="n">
        <f aca="false">[5]Tregion!$J112</f>
        <v>40330</v>
      </c>
      <c r="B112" s="355" t="n">
        <f aca="false">[5]Tregion!$L112</f>
        <v>41.51</v>
      </c>
      <c r="C112" s="356" t="n">
        <f aca="false">[6]Tregion!$L112</f>
        <v>41.53</v>
      </c>
      <c r="D112" s="355" t="n">
        <f aca="false">[7]Tregion!$L112</f>
        <v>36.39</v>
      </c>
      <c r="E112" s="356" t="n">
        <f aca="false">[8]Tregion!$L112</f>
        <v>43.54</v>
      </c>
      <c r="F112" s="355" t="n">
        <f aca="false">[9]Tregion!$L112</f>
        <v>43.5</v>
      </c>
      <c r="G112" s="355" t="n">
        <f aca="false">[5]Tregion!$L112</f>
        <v>41.51</v>
      </c>
      <c r="H112" s="355"/>
      <c r="I112" s="356" t="n">
        <f aca="false">[11]Tregion!$L112</f>
        <v>42.75</v>
      </c>
      <c r="J112" s="355"/>
      <c r="K112" s="356"/>
      <c r="L112" s="355"/>
      <c r="M112" s="356"/>
      <c r="N112" s="355"/>
      <c r="O112" s="356"/>
      <c r="Q112" s="355"/>
      <c r="R112" s="356" t="n">
        <f aca="false">[12]Tregion!$L112</f>
        <v>40.761696154531</v>
      </c>
      <c r="S112" s="357"/>
      <c r="T112" s="356"/>
      <c r="U112" s="358"/>
      <c r="V112" s="359"/>
      <c r="W112" s="358"/>
      <c r="X112" s="356"/>
      <c r="Y112" s="357"/>
      <c r="Z112" s="360"/>
      <c r="AB112" s="357"/>
      <c r="AC112" s="356"/>
      <c r="AD112" s="357"/>
      <c r="AE112" s="356"/>
      <c r="AF112" s="357"/>
      <c r="AG112" s="356"/>
      <c r="AH112" s="371"/>
      <c r="AI112" s="1"/>
      <c r="AJ112" s="15"/>
      <c r="AL112" s="1"/>
    </row>
    <row r="113" customFormat="false" ht="12.75" hidden="false" customHeight="false" outlineLevel="0" collapsed="false">
      <c r="A113" s="1" t="n">
        <f aca="false">[5]Tregion!$J113</f>
        <v>40360</v>
      </c>
      <c r="B113" s="355" t="n">
        <f aca="false">[5]Tregion!$L113</f>
        <v>48.08</v>
      </c>
      <c r="C113" s="356" t="n">
        <f aca="false">[6]Tregion!$L113</f>
        <v>51.71</v>
      </c>
      <c r="D113" s="355" t="n">
        <f aca="false">[7]Tregion!$L113</f>
        <v>45.33</v>
      </c>
      <c r="E113" s="356" t="n">
        <f aca="false">[8]Tregion!$L113</f>
        <v>48.39</v>
      </c>
      <c r="F113" s="355" t="n">
        <f aca="false">[9]Tregion!$L113</f>
        <v>49.79</v>
      </c>
      <c r="G113" s="355" t="n">
        <f aca="false">[5]Tregion!$L113</f>
        <v>48.08</v>
      </c>
      <c r="H113" s="355"/>
      <c r="I113" s="356" t="n">
        <f aca="false">[11]Tregion!$L113</f>
        <v>49.75</v>
      </c>
      <c r="J113" s="355"/>
      <c r="K113" s="356"/>
      <c r="L113" s="355"/>
      <c r="M113" s="356"/>
      <c r="N113" s="355"/>
      <c r="O113" s="356"/>
      <c r="Q113" s="355"/>
      <c r="R113" s="356" t="n">
        <f aca="false">[12]Tregion!$L113</f>
        <v>41.3462092230625</v>
      </c>
      <c r="S113" s="357"/>
      <c r="T113" s="356"/>
      <c r="U113" s="358"/>
      <c r="V113" s="359"/>
      <c r="W113" s="358"/>
      <c r="X113" s="356"/>
      <c r="Y113" s="357"/>
      <c r="Z113" s="360"/>
      <c r="AB113" s="357"/>
      <c r="AC113" s="356"/>
      <c r="AD113" s="357"/>
      <c r="AE113" s="356"/>
      <c r="AF113" s="357"/>
      <c r="AG113" s="356"/>
      <c r="AH113" s="371"/>
      <c r="AI113" s="1"/>
      <c r="AJ113" s="15"/>
      <c r="AL113" s="1"/>
    </row>
    <row r="114" customFormat="false" ht="12.75" hidden="false" customHeight="false" outlineLevel="0" collapsed="false">
      <c r="A114" s="1" t="n">
        <f aca="false">[5]Tregion!$J114</f>
        <v>40391</v>
      </c>
      <c r="B114" s="355" t="n">
        <f aca="false">[5]Tregion!$L114</f>
        <v>51.03</v>
      </c>
      <c r="C114" s="356" t="n">
        <f aca="false">[6]Tregion!$L114</f>
        <v>55.37</v>
      </c>
      <c r="D114" s="355" t="n">
        <f aca="false">[7]Tregion!$L114</f>
        <v>49.24</v>
      </c>
      <c r="E114" s="356" t="n">
        <f aca="false">[8]Tregion!$L114</f>
        <v>52.76</v>
      </c>
      <c r="F114" s="355" t="n">
        <f aca="false">[9]Tregion!$L114</f>
        <v>52.59</v>
      </c>
      <c r="G114" s="355" t="n">
        <f aca="false">[5]Tregion!$L114</f>
        <v>51.03</v>
      </c>
      <c r="H114" s="355"/>
      <c r="I114" s="356" t="n">
        <f aca="false">[11]Tregion!$L114</f>
        <v>58.75</v>
      </c>
      <c r="J114" s="355"/>
      <c r="K114" s="356"/>
      <c r="L114" s="355"/>
      <c r="M114" s="356"/>
      <c r="N114" s="355"/>
      <c r="O114" s="356"/>
      <c r="Q114" s="355"/>
      <c r="R114" s="356" t="n">
        <f aca="false">[12]Tregion!$L114</f>
        <v>41.8482099879767</v>
      </c>
      <c r="S114" s="357"/>
      <c r="T114" s="356"/>
      <c r="U114" s="358"/>
      <c r="V114" s="359"/>
      <c r="W114" s="358"/>
      <c r="X114" s="356"/>
      <c r="Y114" s="357"/>
      <c r="Z114" s="360"/>
      <c r="AB114" s="357"/>
      <c r="AC114" s="356"/>
      <c r="AD114" s="357"/>
      <c r="AE114" s="356"/>
      <c r="AF114" s="357"/>
      <c r="AG114" s="356"/>
      <c r="AH114" s="371"/>
      <c r="AI114" s="1"/>
      <c r="AJ114" s="15"/>
      <c r="AL114" s="1"/>
    </row>
    <row r="115" customFormat="false" ht="12.75" hidden="false" customHeight="false" outlineLevel="0" collapsed="false">
      <c r="A115" s="1" t="n">
        <f aca="false">[5]Tregion!$J115</f>
        <v>40422</v>
      </c>
      <c r="B115" s="355" t="n">
        <f aca="false">[5]Tregion!$L115</f>
        <v>45.37</v>
      </c>
      <c r="C115" s="356" t="n">
        <f aca="false">[6]Tregion!$L115</f>
        <v>50.43</v>
      </c>
      <c r="D115" s="355" t="n">
        <f aca="false">[7]Tregion!$L115</f>
        <v>44.6</v>
      </c>
      <c r="E115" s="356" t="n">
        <f aca="false">[8]Tregion!$L115</f>
        <v>50.34</v>
      </c>
      <c r="F115" s="355" t="n">
        <f aca="false">[9]Tregion!$L115</f>
        <v>46.76</v>
      </c>
      <c r="G115" s="355" t="n">
        <f aca="false">[5]Tregion!$L115</f>
        <v>45.37</v>
      </c>
      <c r="H115" s="355"/>
      <c r="I115" s="356" t="n">
        <f aca="false">[11]Tregion!$L115</f>
        <v>41.2</v>
      </c>
      <c r="J115" s="355"/>
      <c r="K115" s="356"/>
      <c r="L115" s="355"/>
      <c r="M115" s="356"/>
      <c r="N115" s="355"/>
      <c r="O115" s="356"/>
      <c r="Q115" s="355"/>
      <c r="R115" s="356" t="n">
        <f aca="false">[12]Tregion!$L115</f>
        <v>41.814876127402</v>
      </c>
      <c r="S115" s="357"/>
      <c r="T115" s="356"/>
      <c r="U115" s="358"/>
      <c r="V115" s="359"/>
      <c r="W115" s="358"/>
      <c r="X115" s="356"/>
      <c r="Y115" s="357"/>
      <c r="Z115" s="360"/>
      <c r="AB115" s="357"/>
      <c r="AC115" s="356"/>
      <c r="AD115" s="357"/>
      <c r="AE115" s="356"/>
      <c r="AF115" s="357"/>
      <c r="AG115" s="356"/>
      <c r="AH115" s="371"/>
      <c r="AI115" s="1"/>
      <c r="AJ115" s="15"/>
      <c r="AL115" s="1"/>
    </row>
    <row r="116" customFormat="false" ht="12.75" hidden="false" customHeight="false" outlineLevel="0" collapsed="false">
      <c r="A116" s="1" t="n">
        <f aca="false">[5]Tregion!$J116</f>
        <v>40452</v>
      </c>
      <c r="B116" s="355" t="n">
        <f aca="false">[5]Tregion!$L116</f>
        <v>40.62</v>
      </c>
      <c r="C116" s="356" t="n">
        <f aca="false">[6]Tregion!$L116</f>
        <v>45.09</v>
      </c>
      <c r="D116" s="355" t="n">
        <f aca="false">[7]Tregion!$L116</f>
        <v>41.43</v>
      </c>
      <c r="E116" s="356" t="n">
        <f aca="false">[8]Tregion!$L116</f>
        <v>43.67</v>
      </c>
      <c r="F116" s="355" t="n">
        <f aca="false">[9]Tregion!$L116</f>
        <v>42.16</v>
      </c>
      <c r="G116" s="355" t="n">
        <f aca="false">[5]Tregion!$L116</f>
        <v>40.62</v>
      </c>
      <c r="H116" s="355"/>
      <c r="I116" s="356" t="n">
        <f aca="false">[11]Tregion!$L116</f>
        <v>41.75</v>
      </c>
      <c r="J116" s="355"/>
      <c r="K116" s="356"/>
      <c r="L116" s="355"/>
      <c r="M116" s="356"/>
      <c r="N116" s="355"/>
      <c r="O116" s="356"/>
      <c r="Q116" s="355"/>
      <c r="R116" s="356" t="n">
        <f aca="false">[12]Tregion!$L116</f>
        <v>41.8539417697916</v>
      </c>
      <c r="S116" s="357"/>
      <c r="T116" s="356"/>
      <c r="U116" s="358"/>
      <c r="V116" s="359"/>
      <c r="W116" s="358"/>
      <c r="X116" s="356"/>
      <c r="Y116" s="357"/>
      <c r="Z116" s="360"/>
      <c r="AB116" s="357"/>
      <c r="AC116" s="356"/>
      <c r="AD116" s="357"/>
      <c r="AE116" s="356"/>
      <c r="AF116" s="357"/>
      <c r="AG116" s="356"/>
      <c r="AH116" s="371"/>
      <c r="AI116" s="1"/>
      <c r="AJ116" s="15"/>
      <c r="AL116" s="1"/>
    </row>
    <row r="117" customFormat="false" ht="12.75" hidden="false" customHeight="false" outlineLevel="0" collapsed="false">
      <c r="A117" s="1" t="n">
        <f aca="false">[5]Tregion!$J117</f>
        <v>40483</v>
      </c>
      <c r="B117" s="355" t="n">
        <f aca="false">[5]Tregion!$L117</f>
        <v>39.94</v>
      </c>
      <c r="C117" s="356" t="n">
        <f aca="false">[6]Tregion!$L117</f>
        <v>43.02</v>
      </c>
      <c r="D117" s="355" t="n">
        <f aca="false">[7]Tregion!$L117</f>
        <v>39.47</v>
      </c>
      <c r="E117" s="356" t="n">
        <f aca="false">[8]Tregion!$L117</f>
        <v>41.7</v>
      </c>
      <c r="F117" s="355" t="n">
        <f aca="false">[9]Tregion!$L117</f>
        <v>42.28</v>
      </c>
      <c r="G117" s="355" t="n">
        <f aca="false">[5]Tregion!$L117</f>
        <v>39.94</v>
      </c>
      <c r="H117" s="355"/>
      <c r="I117" s="356" t="n">
        <f aca="false">[11]Tregion!$L117</f>
        <v>37.75</v>
      </c>
      <c r="J117" s="355"/>
      <c r="K117" s="356"/>
      <c r="L117" s="355"/>
      <c r="M117" s="356"/>
      <c r="N117" s="355"/>
      <c r="O117" s="356"/>
      <c r="Q117" s="355"/>
      <c r="R117" s="356" t="n">
        <f aca="false">[12]Tregion!$L117</f>
        <v>44.3395156521753</v>
      </c>
      <c r="S117" s="357"/>
      <c r="T117" s="356"/>
      <c r="U117" s="358"/>
      <c r="V117" s="359"/>
      <c r="W117" s="358"/>
      <c r="X117" s="356"/>
      <c r="Y117" s="357"/>
      <c r="Z117" s="360"/>
      <c r="AB117" s="357"/>
      <c r="AC117" s="356"/>
      <c r="AD117" s="357"/>
      <c r="AE117" s="356"/>
      <c r="AF117" s="357"/>
      <c r="AG117" s="356"/>
      <c r="AH117" s="371"/>
      <c r="AI117" s="1"/>
      <c r="AJ117" s="15"/>
      <c r="AL117" s="1"/>
    </row>
    <row r="118" customFormat="false" ht="12.75" hidden="false" customHeight="false" outlineLevel="0" collapsed="false">
      <c r="A118" s="1" t="n">
        <f aca="false">[5]Tregion!$J118</f>
        <v>40513</v>
      </c>
      <c r="B118" s="355" t="n">
        <f aca="false">[5]Tregion!$L118</f>
        <v>39.94</v>
      </c>
      <c r="C118" s="356" t="n">
        <f aca="false">[6]Tregion!$L118</f>
        <v>44.33</v>
      </c>
      <c r="D118" s="355" t="n">
        <f aca="false">[7]Tregion!$L118</f>
        <v>40.7</v>
      </c>
      <c r="E118" s="356" t="n">
        <f aca="false">[8]Tregion!$L118</f>
        <v>43.92</v>
      </c>
      <c r="F118" s="355" t="n">
        <f aca="false">[9]Tregion!$L118</f>
        <v>42.62</v>
      </c>
      <c r="G118" s="355" t="n">
        <f aca="false">[5]Tregion!$L118</f>
        <v>39.94</v>
      </c>
      <c r="H118" s="355"/>
      <c r="I118" s="356" t="n">
        <f aca="false">[11]Tregion!$L118</f>
        <v>40.2</v>
      </c>
      <c r="J118" s="355"/>
      <c r="K118" s="356"/>
      <c r="L118" s="355"/>
      <c r="M118" s="356"/>
      <c r="N118" s="355"/>
      <c r="O118" s="356"/>
      <c r="Q118" s="355"/>
      <c r="R118" s="356" t="n">
        <f aca="false">[12]Tregion!$L118</f>
        <v>46.2417401307871</v>
      </c>
      <c r="S118" s="357"/>
      <c r="T118" s="356"/>
      <c r="U118" s="358"/>
      <c r="V118" s="359"/>
      <c r="W118" s="358"/>
      <c r="X118" s="356"/>
      <c r="Y118" s="357"/>
      <c r="Z118" s="360"/>
      <c r="AB118" s="357"/>
      <c r="AC118" s="356"/>
      <c r="AD118" s="357"/>
      <c r="AE118" s="356"/>
      <c r="AF118" s="357"/>
      <c r="AG118" s="356"/>
      <c r="AH118" s="371"/>
      <c r="AI118" s="1"/>
      <c r="AJ118" s="15"/>
      <c r="AL118" s="1"/>
    </row>
    <row r="119" customFormat="false" ht="12.75" hidden="false" customHeight="false" outlineLevel="0" collapsed="false">
      <c r="A119" s="1" t="n">
        <f aca="false">[5]Tregion!$J119</f>
        <v>40544</v>
      </c>
      <c r="B119" s="355" t="n">
        <f aca="false">[5]Tregion!$L119</f>
        <v>40.37</v>
      </c>
      <c r="C119" s="356" t="n">
        <f aca="false">[6]Tregion!$L119</f>
        <v>46.57</v>
      </c>
      <c r="D119" s="355" t="n">
        <f aca="false">[7]Tregion!$L119</f>
        <v>42.31</v>
      </c>
      <c r="E119" s="356" t="n">
        <f aca="false">[8]Tregion!$L119</f>
        <v>44.2</v>
      </c>
      <c r="F119" s="355" t="n">
        <f aca="false">[9]Tregion!$L119</f>
        <v>43.16</v>
      </c>
      <c r="G119" s="355" t="n">
        <f aca="false">[5]Tregion!$L119</f>
        <v>40.37</v>
      </c>
      <c r="H119" s="355"/>
      <c r="I119" s="356" t="n">
        <f aca="false">[11]Tregion!$L119</f>
        <v>30.7</v>
      </c>
      <c r="J119" s="355"/>
      <c r="K119" s="356"/>
      <c r="L119" s="355"/>
      <c r="M119" s="356"/>
      <c r="N119" s="355"/>
      <c r="O119" s="356"/>
      <c r="Q119" s="355"/>
      <c r="R119" s="356" t="n">
        <f aca="false">[12]Tregion!$L119</f>
        <v>41.2493868782101</v>
      </c>
      <c r="S119" s="357"/>
      <c r="T119" s="356"/>
      <c r="U119" s="358"/>
      <c r="V119" s="359"/>
      <c r="W119" s="358"/>
      <c r="X119" s="356"/>
      <c r="Y119" s="357"/>
      <c r="Z119" s="360"/>
      <c r="AB119" s="357"/>
      <c r="AC119" s="356"/>
      <c r="AD119" s="357"/>
      <c r="AE119" s="356"/>
      <c r="AF119" s="357"/>
      <c r="AG119" s="356"/>
      <c r="AH119" s="371"/>
      <c r="AI119" s="1"/>
      <c r="AJ119" s="15"/>
      <c r="AL119" s="1"/>
    </row>
    <row r="120" customFormat="false" ht="12.75" hidden="false" customHeight="false" outlineLevel="0" collapsed="false">
      <c r="A120" s="1" t="n">
        <f aca="false">[5]Tregion!$J120</f>
        <v>40575</v>
      </c>
      <c r="B120" s="355" t="n">
        <f aca="false">[5]Tregion!$L120</f>
        <v>40.16</v>
      </c>
      <c r="C120" s="356" t="n">
        <f aca="false">[6]Tregion!$L120</f>
        <v>45.84</v>
      </c>
      <c r="D120" s="355" t="n">
        <f aca="false">[7]Tregion!$L120</f>
        <v>41.64</v>
      </c>
      <c r="E120" s="356" t="n">
        <f aca="false">[8]Tregion!$L120</f>
        <v>43.75</v>
      </c>
      <c r="F120" s="355" t="n">
        <f aca="false">[9]Tregion!$L120</f>
        <v>42.54</v>
      </c>
      <c r="G120" s="355" t="n">
        <f aca="false">[5]Tregion!$L120</f>
        <v>40.16</v>
      </c>
      <c r="H120" s="355"/>
      <c r="I120" s="356" t="n">
        <f aca="false">[11]Tregion!$L120</f>
        <v>32.95</v>
      </c>
      <c r="J120" s="355"/>
      <c r="K120" s="356"/>
      <c r="L120" s="355"/>
      <c r="M120" s="356"/>
      <c r="N120" s="355"/>
      <c r="O120" s="356"/>
      <c r="Q120" s="355"/>
      <c r="R120" s="356" t="n">
        <f aca="false">[12]Tregion!$L120</f>
        <v>40.027640364376</v>
      </c>
      <c r="S120" s="357"/>
      <c r="T120" s="356"/>
      <c r="U120" s="358"/>
      <c r="V120" s="359"/>
      <c r="W120" s="358"/>
      <c r="X120" s="356"/>
      <c r="Y120" s="357"/>
      <c r="Z120" s="360"/>
      <c r="AB120" s="357"/>
      <c r="AC120" s="356"/>
      <c r="AD120" s="357"/>
      <c r="AE120" s="356"/>
      <c r="AF120" s="357"/>
      <c r="AG120" s="356"/>
      <c r="AH120" s="371"/>
      <c r="AI120" s="1"/>
      <c r="AJ120" s="15"/>
      <c r="AL120" s="1"/>
    </row>
    <row r="121" customFormat="false" ht="12.75" hidden="false" customHeight="false" outlineLevel="0" collapsed="false">
      <c r="A121" s="1" t="n">
        <f aca="false">[5]Tregion!$J121</f>
        <v>40603</v>
      </c>
      <c r="B121" s="355" t="n">
        <f aca="false">[5]Tregion!$L121</f>
        <v>40.17</v>
      </c>
      <c r="C121" s="356" t="n">
        <f aca="false">[6]Tregion!$L121</f>
        <v>43.77</v>
      </c>
      <c r="D121" s="355" t="n">
        <f aca="false">[7]Tregion!$L121</f>
        <v>39.59</v>
      </c>
      <c r="E121" s="356" t="n">
        <f aca="false">[8]Tregion!$L121</f>
        <v>42.85</v>
      </c>
      <c r="F121" s="355" t="n">
        <f aca="false">[9]Tregion!$L121</f>
        <v>41.92</v>
      </c>
      <c r="G121" s="355" t="n">
        <f aca="false">[5]Tregion!$L121</f>
        <v>40.17</v>
      </c>
      <c r="H121" s="355"/>
      <c r="I121" s="356" t="n">
        <f aca="false">[11]Tregion!$L121</f>
        <v>29.95</v>
      </c>
      <c r="J121" s="355"/>
      <c r="K121" s="356"/>
      <c r="L121" s="355"/>
      <c r="M121" s="356"/>
      <c r="N121" s="355"/>
      <c r="O121" s="356"/>
      <c r="Q121" s="355"/>
      <c r="R121" s="356" t="n">
        <f aca="false">[12]Tregion!$L121</f>
        <v>38.4535672722058</v>
      </c>
      <c r="S121" s="357"/>
      <c r="T121" s="356"/>
      <c r="U121" s="358"/>
      <c r="V121" s="359"/>
      <c r="W121" s="358"/>
      <c r="X121" s="356"/>
      <c r="Y121" s="357"/>
      <c r="Z121" s="360"/>
      <c r="AB121" s="357"/>
      <c r="AC121" s="356"/>
      <c r="AD121" s="357"/>
      <c r="AE121" s="356"/>
      <c r="AF121" s="357"/>
      <c r="AG121" s="356"/>
      <c r="AH121" s="371"/>
      <c r="AI121" s="1"/>
      <c r="AJ121" s="15"/>
      <c r="AL121" s="1"/>
    </row>
    <row r="122" customFormat="false" ht="12.75" hidden="false" customHeight="false" outlineLevel="0" collapsed="false">
      <c r="A122" s="1" t="n">
        <f aca="false">[5]Tregion!$J122</f>
        <v>40634</v>
      </c>
      <c r="B122" s="355" t="n">
        <f aca="false">[5]Tregion!$L122</f>
        <v>39.96</v>
      </c>
      <c r="C122" s="356" t="n">
        <f aca="false">[6]Tregion!$L122</f>
        <v>43.9</v>
      </c>
      <c r="D122" s="355" t="n">
        <f aca="false">[7]Tregion!$L122</f>
        <v>38.23</v>
      </c>
      <c r="E122" s="356" t="n">
        <f aca="false">[8]Tregion!$L122</f>
        <v>41.96</v>
      </c>
      <c r="F122" s="355" t="n">
        <f aca="false">[9]Tregion!$L122</f>
        <v>41.71</v>
      </c>
      <c r="G122" s="355" t="n">
        <f aca="false">[5]Tregion!$L122</f>
        <v>39.96</v>
      </c>
      <c r="H122" s="355"/>
      <c r="I122" s="356" t="n">
        <f aca="false">[11]Tregion!$L122</f>
        <v>37.25</v>
      </c>
      <c r="J122" s="355"/>
      <c r="K122" s="356"/>
      <c r="L122" s="355"/>
      <c r="M122" s="356"/>
      <c r="N122" s="355"/>
      <c r="O122" s="356"/>
      <c r="Q122" s="355"/>
      <c r="R122" s="356" t="n">
        <f aca="false">[12]Tregion!$L122</f>
        <v>35.7039438009695</v>
      </c>
      <c r="S122" s="357"/>
      <c r="T122" s="356"/>
      <c r="U122" s="358"/>
      <c r="V122" s="359"/>
      <c r="W122" s="358"/>
      <c r="X122" s="356"/>
      <c r="Y122" s="357"/>
      <c r="Z122" s="360"/>
      <c r="AB122" s="357"/>
      <c r="AC122" s="356"/>
      <c r="AD122" s="357"/>
      <c r="AE122" s="356"/>
      <c r="AF122" s="357"/>
      <c r="AG122" s="356"/>
      <c r="AH122" s="371"/>
      <c r="AI122" s="1"/>
      <c r="AJ122" s="15"/>
      <c r="AL122" s="1"/>
    </row>
    <row r="123" customFormat="false" ht="12.75" hidden="false" customHeight="false" outlineLevel="0" collapsed="false">
      <c r="A123" s="1" t="n">
        <f aca="false">[5]Tregion!$J123</f>
        <v>40664</v>
      </c>
      <c r="B123" s="355" t="n">
        <f aca="false">[5]Tregion!$L123</f>
        <v>39.96</v>
      </c>
      <c r="C123" s="356" t="n">
        <f aca="false">[6]Tregion!$L123</f>
        <v>42.2</v>
      </c>
      <c r="D123" s="355" t="n">
        <f aca="false">[7]Tregion!$L123</f>
        <v>36.64</v>
      </c>
      <c r="E123" s="356" t="n">
        <f aca="false">[8]Tregion!$L123</f>
        <v>41.96</v>
      </c>
      <c r="F123" s="355" t="n">
        <f aca="false">[9]Tregion!$L123</f>
        <v>41.92</v>
      </c>
      <c r="G123" s="355" t="n">
        <f aca="false">[5]Tregion!$L123</f>
        <v>39.96</v>
      </c>
      <c r="H123" s="355"/>
      <c r="I123" s="356" t="n">
        <f aca="false">[11]Tregion!$L123</f>
        <v>37.25</v>
      </c>
      <c r="J123" s="355"/>
      <c r="K123" s="356"/>
      <c r="L123" s="355"/>
      <c r="M123" s="356"/>
      <c r="N123" s="355"/>
      <c r="O123" s="356"/>
      <c r="Q123" s="355"/>
      <c r="R123" s="356" t="n">
        <f aca="false">[12]Tregion!$L123</f>
        <v>35.6752703550334</v>
      </c>
      <c r="S123" s="357"/>
      <c r="T123" s="356"/>
      <c r="U123" s="358"/>
      <c r="V123" s="359"/>
      <c r="W123" s="358"/>
      <c r="X123" s="356"/>
      <c r="Y123" s="357"/>
      <c r="Z123" s="360"/>
      <c r="AB123" s="357"/>
      <c r="AC123" s="356"/>
      <c r="AD123" s="357"/>
      <c r="AE123" s="356"/>
      <c r="AF123" s="357"/>
      <c r="AG123" s="356"/>
      <c r="AH123" s="371"/>
      <c r="AI123" s="1"/>
      <c r="AJ123" s="15"/>
      <c r="AL123" s="1"/>
    </row>
    <row r="124" customFormat="false" ht="12.75" hidden="false" customHeight="false" outlineLevel="0" collapsed="false">
      <c r="A124" s="1" t="n">
        <f aca="false">[5]Tregion!$J124</f>
        <v>40695</v>
      </c>
      <c r="B124" s="355" t="n">
        <f aca="false">[5]Tregion!$L124</f>
        <v>41.85</v>
      </c>
      <c r="C124" s="356" t="n">
        <f aca="false">[6]Tregion!$L124</f>
        <v>42.82</v>
      </c>
      <c r="D124" s="355" t="n">
        <f aca="false">[7]Tregion!$L124</f>
        <v>37.21</v>
      </c>
      <c r="E124" s="356" t="n">
        <f aca="false">[8]Tregion!$L124</f>
        <v>43.99</v>
      </c>
      <c r="F124" s="355" t="n">
        <f aca="false">[9]Tregion!$L124</f>
        <v>43.79</v>
      </c>
      <c r="G124" s="355" t="n">
        <f aca="false">[5]Tregion!$L124</f>
        <v>41.85</v>
      </c>
      <c r="H124" s="355"/>
      <c r="I124" s="356" t="n">
        <f aca="false">[11]Tregion!$L124</f>
        <v>43.25</v>
      </c>
      <c r="J124" s="355"/>
      <c r="K124" s="356"/>
      <c r="L124" s="355"/>
      <c r="M124" s="356"/>
      <c r="N124" s="355"/>
      <c r="O124" s="356"/>
      <c r="Q124" s="355"/>
      <c r="R124" s="356" t="n">
        <f aca="false">[12]Tregion!$L124</f>
        <v>36.1169760143763</v>
      </c>
      <c r="S124" s="357"/>
      <c r="T124" s="356"/>
      <c r="U124" s="358"/>
      <c r="V124" s="359"/>
      <c r="W124" s="358"/>
      <c r="X124" s="356"/>
      <c r="Y124" s="357"/>
      <c r="Z124" s="360"/>
      <c r="AB124" s="357"/>
      <c r="AC124" s="356"/>
      <c r="AD124" s="357"/>
      <c r="AE124" s="356"/>
      <c r="AF124" s="357"/>
      <c r="AG124" s="356"/>
      <c r="AH124" s="371"/>
      <c r="AI124" s="1"/>
      <c r="AJ124" s="15"/>
      <c r="AL124" s="1"/>
    </row>
    <row r="125" customFormat="false" ht="12.75" hidden="false" customHeight="false" outlineLevel="0" collapsed="false">
      <c r="A125" s="1" t="n">
        <f aca="false">[5]Tregion!$J125</f>
        <v>40725</v>
      </c>
      <c r="B125" s="355" t="n">
        <f aca="false">[5]Tregion!$L125</f>
        <v>47.94</v>
      </c>
      <c r="C125" s="356" t="n">
        <f aca="false">[6]Tregion!$L125</f>
        <v>52.41</v>
      </c>
      <c r="D125" s="355" t="n">
        <f aca="false">[7]Tregion!$L125</f>
        <v>45.53</v>
      </c>
      <c r="E125" s="356" t="n">
        <f aca="false">[8]Tregion!$L125</f>
        <v>48.48</v>
      </c>
      <c r="F125" s="355" t="n">
        <f aca="false">[9]Tregion!$L125</f>
        <v>49.61</v>
      </c>
      <c r="G125" s="355" t="n">
        <f aca="false">[5]Tregion!$L125</f>
        <v>47.94</v>
      </c>
      <c r="H125" s="355"/>
      <c r="I125" s="356" t="n">
        <f aca="false">[11]Tregion!$L125</f>
        <v>50.25</v>
      </c>
      <c r="J125" s="355"/>
      <c r="K125" s="356"/>
      <c r="L125" s="355"/>
      <c r="M125" s="356"/>
      <c r="N125" s="355"/>
      <c r="O125" s="356"/>
      <c r="Q125" s="355"/>
      <c r="R125" s="356" t="n">
        <f aca="false">[12]Tregion!$L125</f>
        <v>36.6353160814049</v>
      </c>
      <c r="S125" s="357"/>
      <c r="T125" s="356"/>
      <c r="U125" s="358"/>
      <c r="V125" s="359"/>
      <c r="W125" s="358"/>
      <c r="X125" s="356"/>
      <c r="Y125" s="357"/>
      <c r="Z125" s="360"/>
      <c r="AB125" s="357"/>
      <c r="AC125" s="356"/>
      <c r="AD125" s="357"/>
      <c r="AE125" s="356"/>
      <c r="AF125" s="357"/>
      <c r="AG125" s="356"/>
      <c r="AH125" s="371"/>
      <c r="AI125" s="1"/>
      <c r="AJ125" s="15"/>
      <c r="AL125" s="1"/>
    </row>
    <row r="126" customFormat="false" ht="12.75" hidden="false" customHeight="false" outlineLevel="0" collapsed="false">
      <c r="A126" s="1" t="n">
        <f aca="false">[5]Tregion!$J126</f>
        <v>40756</v>
      </c>
      <c r="B126" s="355" t="n">
        <f aca="false">[5]Tregion!$L126</f>
        <v>50.67</v>
      </c>
      <c r="C126" s="356" t="n">
        <f aca="false">[6]Tregion!$L126</f>
        <v>55.85</v>
      </c>
      <c r="D126" s="355" t="n">
        <f aca="false">[7]Tregion!$L126</f>
        <v>49.18</v>
      </c>
      <c r="E126" s="356" t="n">
        <f aca="false">[8]Tregion!$L126</f>
        <v>52.53</v>
      </c>
      <c r="F126" s="355" t="n">
        <f aca="false">[9]Tregion!$L126</f>
        <v>52.21</v>
      </c>
      <c r="G126" s="355" t="n">
        <f aca="false">[5]Tregion!$L126</f>
        <v>50.67</v>
      </c>
      <c r="H126" s="355"/>
      <c r="I126" s="356" t="n">
        <f aca="false">[11]Tregion!$L126</f>
        <v>59.25</v>
      </c>
      <c r="J126" s="355"/>
      <c r="K126" s="356"/>
      <c r="L126" s="355"/>
      <c r="M126" s="356"/>
      <c r="N126" s="355"/>
      <c r="O126" s="356"/>
      <c r="Q126" s="355"/>
      <c r="R126" s="356" t="n">
        <f aca="false">[12]Tregion!$L126</f>
        <v>37.0793288311944</v>
      </c>
      <c r="S126" s="357"/>
      <c r="T126" s="356"/>
      <c r="U126" s="358"/>
      <c r="V126" s="359"/>
      <c r="W126" s="358"/>
      <c r="X126" s="356"/>
      <c r="Y126" s="357"/>
      <c r="Z126" s="360"/>
      <c r="AB126" s="357"/>
      <c r="AC126" s="356"/>
      <c r="AD126" s="357"/>
      <c r="AE126" s="356"/>
      <c r="AF126" s="357"/>
      <c r="AG126" s="356"/>
      <c r="AH126" s="371"/>
      <c r="AI126" s="1"/>
      <c r="AJ126" s="15"/>
      <c r="AL126" s="1"/>
    </row>
    <row r="127" customFormat="false" ht="12.75" hidden="false" customHeight="false" outlineLevel="0" collapsed="false">
      <c r="A127" s="1" t="n">
        <f aca="false">[5]Tregion!$J127</f>
        <v>40787</v>
      </c>
      <c r="B127" s="355" t="n">
        <f aca="false">[5]Tregion!$L127</f>
        <v>45.43</v>
      </c>
      <c r="C127" s="356" t="n">
        <f aca="false">[6]Tregion!$L127</f>
        <v>51.2</v>
      </c>
      <c r="D127" s="355" t="n">
        <f aca="false">[7]Tregion!$L127</f>
        <v>44.86</v>
      </c>
      <c r="E127" s="356" t="n">
        <f aca="false">[8]Tregion!$L127</f>
        <v>50.29</v>
      </c>
      <c r="F127" s="355" t="n">
        <f aca="false">[9]Tregion!$L127</f>
        <v>46.81</v>
      </c>
      <c r="G127" s="355" t="n">
        <f aca="false">[5]Tregion!$L127</f>
        <v>45.43</v>
      </c>
      <c r="H127" s="355"/>
      <c r="I127" s="356" t="n">
        <f aca="false">[11]Tregion!$L127</f>
        <v>41.7</v>
      </c>
      <c r="J127" s="355"/>
      <c r="K127" s="356"/>
      <c r="L127" s="355"/>
      <c r="M127" s="356"/>
      <c r="N127" s="355"/>
      <c r="O127" s="356"/>
      <c r="Q127" s="355"/>
      <c r="R127" s="356" t="n">
        <f aca="false">[12]Tregion!$L127</f>
        <v>37.0433526099805</v>
      </c>
      <c r="S127" s="357"/>
      <c r="T127" s="356"/>
      <c r="U127" s="358"/>
      <c r="V127" s="359"/>
      <c r="W127" s="358"/>
      <c r="X127" s="356"/>
      <c r="Y127" s="357"/>
      <c r="Z127" s="360"/>
      <c r="AB127" s="357"/>
      <c r="AC127" s="356"/>
      <c r="AD127" s="357"/>
      <c r="AE127" s="356"/>
      <c r="AF127" s="357"/>
      <c r="AG127" s="356"/>
      <c r="AH127" s="371"/>
      <c r="AI127" s="1"/>
      <c r="AJ127" s="15"/>
      <c r="AL127" s="1"/>
    </row>
    <row r="128" customFormat="false" ht="12.75" hidden="false" customHeight="false" outlineLevel="0" collapsed="false">
      <c r="A128" s="1" t="n">
        <f aca="false">[5]Tregion!$J128</f>
        <v>40817</v>
      </c>
      <c r="B128" s="355" t="n">
        <f aca="false">[5]Tregion!$L128</f>
        <v>41.02</v>
      </c>
      <c r="C128" s="356" t="n">
        <f aca="false">[6]Tregion!$L128</f>
        <v>46.18</v>
      </c>
      <c r="D128" s="355" t="n">
        <f aca="false">[7]Tregion!$L128</f>
        <v>41.9</v>
      </c>
      <c r="E128" s="356" t="n">
        <f aca="false">[8]Tregion!$L128</f>
        <v>44.11</v>
      </c>
      <c r="F128" s="355" t="n">
        <f aca="false">[9]Tregion!$L128</f>
        <v>42.56</v>
      </c>
      <c r="G128" s="355" t="n">
        <f aca="false">[5]Tregion!$L128</f>
        <v>41.02</v>
      </c>
      <c r="H128" s="355"/>
      <c r="I128" s="356" t="n">
        <f aca="false">[11]Tregion!$L128</f>
        <v>42.25</v>
      </c>
      <c r="J128" s="355"/>
      <c r="K128" s="356"/>
      <c r="L128" s="355"/>
      <c r="M128" s="356"/>
      <c r="N128" s="355"/>
      <c r="O128" s="356"/>
      <c r="Q128" s="355"/>
      <c r="R128" s="356" t="n">
        <f aca="false">[12]Tregion!$L128</f>
        <v>37.0724639446187</v>
      </c>
      <c r="S128" s="357"/>
      <c r="T128" s="356"/>
      <c r="U128" s="358"/>
      <c r="V128" s="359"/>
      <c r="W128" s="358"/>
      <c r="X128" s="356"/>
      <c r="Y128" s="357"/>
      <c r="Z128" s="360"/>
      <c r="AB128" s="357"/>
      <c r="AC128" s="356"/>
      <c r="AD128" s="357"/>
      <c r="AE128" s="356"/>
      <c r="AF128" s="357"/>
      <c r="AG128" s="356"/>
      <c r="AH128" s="371"/>
      <c r="AI128" s="1"/>
      <c r="AJ128" s="15"/>
      <c r="AL128" s="1"/>
    </row>
    <row r="129" customFormat="false" ht="12.75" hidden="false" customHeight="false" outlineLevel="0" collapsed="false">
      <c r="A129" s="1" t="n">
        <f aca="false">[5]Tregion!$J129</f>
        <v>40848</v>
      </c>
      <c r="B129" s="355" t="n">
        <f aca="false">[5]Tregion!$L129</f>
        <v>40.4</v>
      </c>
      <c r="C129" s="356" t="n">
        <f aca="false">[6]Tregion!$L129</f>
        <v>44.23</v>
      </c>
      <c r="D129" s="355" t="n">
        <f aca="false">[7]Tregion!$L129</f>
        <v>40.08</v>
      </c>
      <c r="E129" s="356" t="n">
        <f aca="false">[8]Tregion!$L129</f>
        <v>42.18</v>
      </c>
      <c r="F129" s="355" t="n">
        <f aca="false">[9]Tregion!$L129</f>
        <v>42.66</v>
      </c>
      <c r="G129" s="355" t="n">
        <f aca="false">[5]Tregion!$L129</f>
        <v>40.4</v>
      </c>
      <c r="H129" s="355"/>
      <c r="I129" s="356" t="n">
        <f aca="false">[11]Tregion!$L129</f>
        <v>38.25</v>
      </c>
      <c r="J129" s="355"/>
      <c r="K129" s="356"/>
      <c r="L129" s="355"/>
      <c r="M129" s="356"/>
      <c r="N129" s="355"/>
      <c r="O129" s="356"/>
      <c r="Q129" s="355"/>
      <c r="R129" s="356" t="n">
        <f aca="false">[12]Tregion!$L129</f>
        <v>39.6222187574519</v>
      </c>
      <c r="S129" s="357"/>
      <c r="T129" s="356"/>
      <c r="U129" s="358"/>
      <c r="V129" s="359"/>
      <c r="W129" s="358"/>
      <c r="X129" s="356"/>
      <c r="Y129" s="357"/>
      <c r="Z129" s="360"/>
      <c r="AB129" s="357"/>
      <c r="AC129" s="356"/>
      <c r="AD129" s="357"/>
      <c r="AE129" s="356"/>
      <c r="AF129" s="357"/>
      <c r="AG129" s="356"/>
      <c r="AH129" s="371"/>
      <c r="AI129" s="1"/>
      <c r="AJ129" s="15"/>
      <c r="AL129" s="1"/>
    </row>
    <row r="130" customFormat="false" ht="12.75" hidden="false" customHeight="false" outlineLevel="0" collapsed="false">
      <c r="A130" s="1" t="n">
        <f aca="false">[5]Tregion!$J130</f>
        <v>40878</v>
      </c>
      <c r="B130" s="355" t="n">
        <f aca="false">[5]Tregion!$L130</f>
        <v>40.4</v>
      </c>
      <c r="C130" s="356" t="n">
        <f aca="false">[6]Tregion!$L130</f>
        <v>45.47</v>
      </c>
      <c r="D130" s="355" t="n">
        <f aca="false">[7]Tregion!$L130</f>
        <v>41.23</v>
      </c>
      <c r="E130" s="356" t="n">
        <f aca="false">[8]Tregion!$L130</f>
        <v>44.33</v>
      </c>
      <c r="F130" s="355" t="n">
        <f aca="false">[9]Tregion!$L130</f>
        <v>42.98</v>
      </c>
      <c r="G130" s="355" t="n">
        <f aca="false">[5]Tregion!$L130</f>
        <v>40.4</v>
      </c>
      <c r="H130" s="355"/>
      <c r="I130" s="356" t="n">
        <f aca="false">[11]Tregion!$L130</f>
        <v>40.7</v>
      </c>
      <c r="J130" s="355"/>
      <c r="K130" s="356"/>
      <c r="L130" s="355"/>
      <c r="M130" s="356"/>
      <c r="N130" s="355"/>
      <c r="O130" s="356"/>
      <c r="Q130" s="355"/>
      <c r="R130" s="356" t="n">
        <f aca="false">[12]Tregion!$L130</f>
        <v>41.3205350901787</v>
      </c>
      <c r="S130" s="357"/>
      <c r="T130" s="356"/>
      <c r="U130" s="358"/>
      <c r="V130" s="359"/>
      <c r="W130" s="358"/>
      <c r="X130" s="356"/>
      <c r="Y130" s="357"/>
      <c r="Z130" s="360"/>
      <c r="AB130" s="357"/>
      <c r="AC130" s="356"/>
      <c r="AD130" s="357"/>
      <c r="AE130" s="356"/>
      <c r="AF130" s="357"/>
      <c r="AG130" s="356"/>
      <c r="AH130" s="371"/>
      <c r="AI130" s="1"/>
      <c r="AJ130" s="15"/>
      <c r="AL130" s="1"/>
    </row>
    <row r="131" customFormat="false" ht="12.75" hidden="false" customHeight="false" outlineLevel="0" collapsed="false">
      <c r="A131" s="1" t="n">
        <f aca="false">[5]Tregion!$J131</f>
        <v>40909</v>
      </c>
      <c r="B131" s="355" t="n">
        <f aca="false">[5]Tregion!$L131</f>
        <v>40.82</v>
      </c>
      <c r="C131" s="356" t="n">
        <f aca="false">[6]Tregion!$L131</f>
        <v>47.67</v>
      </c>
      <c r="D131" s="355" t="n">
        <f aca="false">[7]Tregion!$L131</f>
        <v>42.76</v>
      </c>
      <c r="E131" s="356" t="n">
        <f aca="false">[8]Tregion!$L131</f>
        <v>44.62</v>
      </c>
      <c r="F131" s="355" t="n">
        <f aca="false">[9]Tregion!$L131</f>
        <v>43.5</v>
      </c>
      <c r="G131" s="355" t="n">
        <f aca="false">[5]Tregion!$L131</f>
        <v>40.82</v>
      </c>
      <c r="H131" s="355"/>
      <c r="I131" s="356" t="n">
        <f aca="false">[11]Tregion!$L131</f>
        <v>30.95</v>
      </c>
      <c r="J131" s="355"/>
      <c r="K131" s="356"/>
      <c r="L131" s="355"/>
      <c r="M131" s="356"/>
      <c r="N131" s="355"/>
      <c r="O131" s="356"/>
      <c r="Q131" s="355"/>
      <c r="R131" s="356" t="n">
        <f aca="false">[12]Tregion!$L131</f>
        <v>41.2493868782101</v>
      </c>
      <c r="S131" s="357"/>
      <c r="T131" s="356"/>
      <c r="U131" s="358"/>
      <c r="V131" s="359"/>
      <c r="W131" s="358"/>
      <c r="X131" s="356"/>
      <c r="Y131" s="357"/>
      <c r="Z131" s="360"/>
      <c r="AB131" s="357"/>
      <c r="AC131" s="356"/>
      <c r="AD131" s="357"/>
      <c r="AE131" s="356"/>
      <c r="AF131" s="357"/>
      <c r="AG131" s="356"/>
      <c r="AH131" s="371"/>
      <c r="AI131" s="1"/>
      <c r="AJ131" s="15"/>
      <c r="AL131" s="1"/>
    </row>
    <row r="132" customFormat="false" ht="12.75" hidden="false" customHeight="false" outlineLevel="0" collapsed="false">
      <c r="A132" s="1" t="n">
        <f aca="false">[5]Tregion!$J132</f>
        <v>40940</v>
      </c>
      <c r="B132" s="355" t="n">
        <f aca="false">[5]Tregion!$L132</f>
        <v>40.62</v>
      </c>
      <c r="C132" s="356" t="n">
        <f aca="false">[6]Tregion!$L132</f>
        <v>46.99</v>
      </c>
      <c r="D132" s="355" t="n">
        <f aca="false">[7]Tregion!$L132</f>
        <v>42.13</v>
      </c>
      <c r="E132" s="356" t="n">
        <f aca="false">[8]Tregion!$L132</f>
        <v>44.2</v>
      </c>
      <c r="F132" s="355" t="n">
        <f aca="false">[9]Tregion!$L132</f>
        <v>42.92</v>
      </c>
      <c r="G132" s="355" t="n">
        <f aca="false">[5]Tregion!$L132</f>
        <v>40.62</v>
      </c>
      <c r="H132" s="355"/>
      <c r="I132" s="356" t="n">
        <f aca="false">[11]Tregion!$L132</f>
        <v>33.2</v>
      </c>
      <c r="J132" s="355"/>
      <c r="K132" s="356"/>
      <c r="L132" s="355"/>
      <c r="M132" s="356"/>
      <c r="N132" s="355"/>
      <c r="O132" s="356"/>
      <c r="Q132" s="355"/>
      <c r="R132" s="356" t="n">
        <f aca="false">[12]Tregion!$L132</f>
        <v>40.027640364376</v>
      </c>
      <c r="S132" s="357"/>
      <c r="T132" s="356"/>
      <c r="U132" s="358"/>
      <c r="V132" s="359"/>
      <c r="W132" s="358"/>
      <c r="X132" s="356"/>
      <c r="Y132" s="357"/>
      <c r="Z132" s="360"/>
      <c r="AB132" s="357"/>
      <c r="AC132" s="356"/>
      <c r="AD132" s="357"/>
      <c r="AE132" s="356"/>
      <c r="AF132" s="357"/>
      <c r="AG132" s="356"/>
      <c r="AH132" s="371"/>
      <c r="AI132" s="1"/>
      <c r="AJ132" s="15"/>
      <c r="AL132" s="1"/>
    </row>
    <row r="133" customFormat="false" ht="12.75" hidden="false" customHeight="false" outlineLevel="0" collapsed="false">
      <c r="A133" s="1" t="n">
        <f aca="false">[5]Tregion!$J133</f>
        <v>40969</v>
      </c>
      <c r="B133" s="355" t="n">
        <f aca="false">[5]Tregion!$L133</f>
        <v>40.63</v>
      </c>
      <c r="C133" s="356" t="n">
        <f aca="false">[6]Tregion!$L133</f>
        <v>45.04</v>
      </c>
      <c r="D133" s="355" t="n">
        <f aca="false">[7]Tregion!$L133</f>
        <v>40.22</v>
      </c>
      <c r="E133" s="356" t="n">
        <f aca="false">[8]Tregion!$L133</f>
        <v>43.37</v>
      </c>
      <c r="F133" s="355" t="n">
        <f aca="false">[9]Tregion!$L133</f>
        <v>42.35</v>
      </c>
      <c r="G133" s="355" t="n">
        <f aca="false">[5]Tregion!$L133</f>
        <v>40.63</v>
      </c>
      <c r="H133" s="355"/>
      <c r="I133" s="356" t="n">
        <f aca="false">[11]Tregion!$L133</f>
        <v>30.2</v>
      </c>
      <c r="J133" s="355"/>
      <c r="K133" s="356"/>
      <c r="L133" s="355"/>
      <c r="M133" s="356"/>
      <c r="N133" s="355"/>
      <c r="O133" s="356"/>
      <c r="Q133" s="355"/>
      <c r="R133" s="356" t="n">
        <f aca="false">[12]Tregion!$L133</f>
        <v>38.4535672722058</v>
      </c>
      <c r="S133" s="357"/>
      <c r="T133" s="356"/>
      <c r="U133" s="358"/>
      <c r="V133" s="359"/>
      <c r="W133" s="358"/>
      <c r="X133" s="356"/>
      <c r="Y133" s="357"/>
      <c r="Z133" s="360"/>
      <c r="AB133" s="357"/>
      <c r="AC133" s="356"/>
      <c r="AD133" s="357"/>
      <c r="AE133" s="356"/>
      <c r="AF133" s="357"/>
      <c r="AG133" s="356"/>
      <c r="AH133" s="371"/>
      <c r="AI133" s="1"/>
      <c r="AJ133" s="15"/>
      <c r="AL133" s="1"/>
    </row>
    <row r="134" customFormat="false" ht="12.75" hidden="false" customHeight="false" outlineLevel="0" collapsed="false">
      <c r="A134" s="1" t="n">
        <f aca="false">[5]Tregion!$J134</f>
        <v>41000</v>
      </c>
      <c r="B134" s="355" t="n">
        <f aca="false">[5]Tregion!$L134</f>
        <v>40.43</v>
      </c>
      <c r="C134" s="356" t="n">
        <f aca="false">[6]Tregion!$L134</f>
        <v>45.17</v>
      </c>
      <c r="D134" s="355" t="n">
        <f aca="false">[7]Tregion!$L134</f>
        <v>38.96</v>
      </c>
      <c r="E134" s="356" t="n">
        <f aca="false">[8]Tregion!$L134</f>
        <v>42.54</v>
      </c>
      <c r="F134" s="355" t="n">
        <f aca="false">[9]Tregion!$L134</f>
        <v>42.16</v>
      </c>
      <c r="G134" s="355" t="n">
        <f aca="false">[5]Tregion!$L134</f>
        <v>40.43</v>
      </c>
      <c r="H134" s="355"/>
      <c r="I134" s="356" t="n">
        <f aca="false">[11]Tregion!$L134</f>
        <v>37.5</v>
      </c>
      <c r="J134" s="355"/>
      <c r="K134" s="356"/>
      <c r="L134" s="355"/>
      <c r="M134" s="356"/>
      <c r="N134" s="355"/>
      <c r="O134" s="356"/>
      <c r="Q134" s="355"/>
      <c r="R134" s="356" t="n">
        <f aca="false">[12]Tregion!$L134</f>
        <v>35.7039438009695</v>
      </c>
      <c r="S134" s="357"/>
      <c r="T134" s="356"/>
      <c r="U134" s="358"/>
      <c r="V134" s="359"/>
      <c r="W134" s="358"/>
      <c r="X134" s="356"/>
      <c r="Y134" s="357"/>
      <c r="Z134" s="360"/>
      <c r="AB134" s="357"/>
      <c r="AC134" s="356"/>
      <c r="AD134" s="357"/>
      <c r="AE134" s="356"/>
      <c r="AF134" s="357"/>
      <c r="AG134" s="356"/>
      <c r="AH134" s="371"/>
      <c r="AI134" s="1"/>
      <c r="AJ134" s="15"/>
      <c r="AL134" s="1"/>
    </row>
    <row r="135" customFormat="false" ht="12.75" hidden="false" customHeight="false" outlineLevel="0" collapsed="false">
      <c r="A135" s="1" t="n">
        <f aca="false">[5]Tregion!$J135</f>
        <v>41030</v>
      </c>
      <c r="B135" s="355" t="n">
        <f aca="false">[5]Tregion!$L135</f>
        <v>40.44</v>
      </c>
      <c r="C135" s="356" t="n">
        <f aca="false">[6]Tregion!$L135</f>
        <v>43.56</v>
      </c>
      <c r="D135" s="355" t="n">
        <f aca="false">[7]Tregion!$L135</f>
        <v>37.48</v>
      </c>
      <c r="E135" s="356" t="n">
        <f aca="false">[8]Tregion!$L135</f>
        <v>42.54</v>
      </c>
      <c r="F135" s="355" t="n">
        <f aca="false">[9]Tregion!$L135</f>
        <v>42.35</v>
      </c>
      <c r="G135" s="355" t="n">
        <f aca="false">[5]Tregion!$L135</f>
        <v>40.44</v>
      </c>
      <c r="H135" s="355"/>
      <c r="I135" s="356" t="n">
        <f aca="false">[11]Tregion!$L135</f>
        <v>37.5</v>
      </c>
      <c r="J135" s="355"/>
      <c r="K135" s="356"/>
      <c r="L135" s="355"/>
      <c r="M135" s="356"/>
      <c r="N135" s="355"/>
      <c r="O135" s="356"/>
      <c r="Q135" s="355"/>
      <c r="R135" s="356" t="n">
        <f aca="false">[12]Tregion!$L135</f>
        <v>35.6752703550334</v>
      </c>
      <c r="S135" s="357"/>
      <c r="T135" s="356"/>
      <c r="U135" s="358"/>
      <c r="V135" s="359"/>
      <c r="W135" s="358"/>
      <c r="X135" s="356"/>
      <c r="Y135" s="357"/>
      <c r="Z135" s="360"/>
      <c r="AB135" s="357"/>
      <c r="AC135" s="356"/>
      <c r="AD135" s="357"/>
      <c r="AE135" s="356"/>
      <c r="AF135" s="357"/>
      <c r="AG135" s="356"/>
      <c r="AH135" s="371"/>
      <c r="AI135" s="1"/>
      <c r="AJ135" s="15"/>
      <c r="AL135" s="1"/>
    </row>
    <row r="136" customFormat="false" ht="12.75" hidden="false" customHeight="false" outlineLevel="0" collapsed="false">
      <c r="A136" s="1" t="n">
        <f aca="false">[5]Tregion!$J136</f>
        <v>41061</v>
      </c>
      <c r="B136" s="355" t="n">
        <f aca="false">[5]Tregion!$L136</f>
        <v>42.19</v>
      </c>
      <c r="C136" s="356" t="n">
        <f aca="false">[6]Tregion!$L136</f>
        <v>44.15</v>
      </c>
      <c r="D136" s="355" t="n">
        <f aca="false">[7]Tregion!$L136</f>
        <v>38.01</v>
      </c>
      <c r="E136" s="356" t="n">
        <f aca="false">[8]Tregion!$L136</f>
        <v>44.42</v>
      </c>
      <c r="F136" s="355" t="n">
        <f aca="false">[9]Tregion!$L136</f>
        <v>44.08</v>
      </c>
      <c r="G136" s="355" t="n">
        <f aca="false">[5]Tregion!$L136</f>
        <v>42.19</v>
      </c>
      <c r="H136" s="355"/>
      <c r="I136" s="356" t="n">
        <f aca="false">[11]Tregion!$L136</f>
        <v>43.5</v>
      </c>
      <c r="J136" s="355"/>
      <c r="K136" s="356"/>
      <c r="L136" s="355"/>
      <c r="M136" s="356"/>
      <c r="N136" s="355"/>
      <c r="O136" s="356"/>
      <c r="Q136" s="355"/>
      <c r="R136" s="356" t="n">
        <f aca="false">[12]Tregion!$L136</f>
        <v>36.1169760143763</v>
      </c>
      <c r="S136" s="357"/>
      <c r="T136" s="356"/>
      <c r="U136" s="358"/>
      <c r="V136" s="359"/>
      <c r="W136" s="358"/>
      <c r="X136" s="356"/>
      <c r="Y136" s="357"/>
      <c r="Z136" s="360"/>
      <c r="AB136" s="357"/>
      <c r="AC136" s="356"/>
      <c r="AD136" s="357"/>
      <c r="AE136" s="356"/>
      <c r="AF136" s="357"/>
      <c r="AG136" s="356"/>
      <c r="AH136" s="371"/>
      <c r="AI136" s="1"/>
      <c r="AJ136" s="15"/>
      <c r="AL136" s="1"/>
    </row>
    <row r="137" customFormat="false" ht="12.75" hidden="false" customHeight="false" outlineLevel="0" collapsed="false">
      <c r="A137" s="1" t="n">
        <f aca="false">[5]Tregion!$J137</f>
        <v>41091</v>
      </c>
      <c r="B137" s="355" t="n">
        <f aca="false">[5]Tregion!$L137</f>
        <v>47.83</v>
      </c>
      <c r="C137" s="356" t="n">
        <f aca="false">[6]Tregion!$L137</f>
        <v>53.17</v>
      </c>
      <c r="D137" s="355" t="n">
        <f aca="false">[7]Tregion!$L137</f>
        <v>45.76</v>
      </c>
      <c r="E137" s="356" t="n">
        <f aca="false">[8]Tregion!$L137</f>
        <v>48.59</v>
      </c>
      <c r="F137" s="355" t="n">
        <f aca="false">[9]Tregion!$L137</f>
        <v>49.46</v>
      </c>
      <c r="G137" s="355" t="n">
        <f aca="false">[5]Tregion!$L137</f>
        <v>47.83</v>
      </c>
      <c r="H137" s="355"/>
      <c r="I137" s="356" t="n">
        <f aca="false">[11]Tregion!$L137</f>
        <v>50.5</v>
      </c>
      <c r="J137" s="355"/>
      <c r="K137" s="356"/>
      <c r="L137" s="355"/>
      <c r="M137" s="356"/>
      <c r="N137" s="355"/>
      <c r="O137" s="356"/>
      <c r="Q137" s="355"/>
      <c r="R137" s="356" t="n">
        <f aca="false">[12]Tregion!$L137</f>
        <v>36.6353160814049</v>
      </c>
      <c r="S137" s="357"/>
      <c r="T137" s="356"/>
      <c r="U137" s="358"/>
      <c r="V137" s="359"/>
      <c r="W137" s="358"/>
      <c r="X137" s="356"/>
      <c r="Y137" s="357"/>
      <c r="Z137" s="360"/>
      <c r="AB137" s="357"/>
      <c r="AC137" s="356"/>
      <c r="AD137" s="357"/>
      <c r="AE137" s="356"/>
      <c r="AF137" s="357"/>
      <c r="AG137" s="356"/>
      <c r="AH137" s="371"/>
      <c r="AI137" s="1"/>
      <c r="AJ137" s="15"/>
      <c r="AL137" s="1"/>
    </row>
    <row r="138" customFormat="false" ht="12.75" hidden="false" customHeight="false" outlineLevel="0" collapsed="false">
      <c r="A138" s="1" t="n">
        <f aca="false">[5]Tregion!$J138</f>
        <v>41122</v>
      </c>
      <c r="B138" s="355" t="n">
        <f aca="false">[5]Tregion!$L138</f>
        <v>50.36</v>
      </c>
      <c r="C138" s="356" t="n">
        <f aca="false">[6]Tregion!$L138</f>
        <v>56.42</v>
      </c>
      <c r="D138" s="355" t="n">
        <f aca="false">[7]Tregion!$L138</f>
        <v>49.15</v>
      </c>
      <c r="E138" s="356" t="n">
        <f aca="false">[8]Tregion!$L138</f>
        <v>52.35</v>
      </c>
      <c r="F138" s="355" t="n">
        <f aca="false">[9]Tregion!$L138</f>
        <v>51.87</v>
      </c>
      <c r="G138" s="355" t="n">
        <f aca="false">[5]Tregion!$L138</f>
        <v>50.36</v>
      </c>
      <c r="H138" s="355"/>
      <c r="I138" s="356" t="n">
        <f aca="false">[11]Tregion!$L138</f>
        <v>59.5</v>
      </c>
      <c r="J138" s="355"/>
      <c r="K138" s="356"/>
      <c r="L138" s="355"/>
      <c r="M138" s="356"/>
      <c r="N138" s="355"/>
      <c r="O138" s="356"/>
      <c r="Q138" s="355"/>
      <c r="R138" s="356" t="n">
        <f aca="false">[12]Tregion!$L138</f>
        <v>37.0793288311944</v>
      </c>
      <c r="S138" s="357"/>
      <c r="T138" s="356"/>
      <c r="U138" s="358"/>
      <c r="V138" s="359"/>
      <c r="W138" s="358"/>
      <c r="X138" s="356"/>
      <c r="Y138" s="357"/>
      <c r="Z138" s="360"/>
      <c r="AB138" s="357"/>
      <c r="AC138" s="356"/>
      <c r="AD138" s="357"/>
      <c r="AE138" s="356"/>
      <c r="AF138" s="357"/>
      <c r="AG138" s="356"/>
      <c r="AH138" s="371"/>
      <c r="AI138" s="1"/>
      <c r="AJ138" s="15"/>
      <c r="AL138" s="1"/>
    </row>
    <row r="139" customFormat="false" ht="12.75" hidden="false" customHeight="false" outlineLevel="0" collapsed="false">
      <c r="A139" s="1" t="n">
        <f aca="false">[5]Tregion!$J139</f>
        <v>41153</v>
      </c>
      <c r="B139" s="355" t="n">
        <f aca="false">[5]Tregion!$L139</f>
        <v>45.5</v>
      </c>
      <c r="C139" s="356" t="n">
        <f aca="false">[6]Tregion!$L139</f>
        <v>52.04</v>
      </c>
      <c r="D139" s="355" t="n">
        <f aca="false">[7]Tregion!$L139</f>
        <v>45.13</v>
      </c>
      <c r="E139" s="356" t="n">
        <f aca="false">[8]Tregion!$L139</f>
        <v>50.26</v>
      </c>
      <c r="F139" s="355" t="n">
        <f aca="false">[9]Tregion!$L139</f>
        <v>46.87</v>
      </c>
      <c r="G139" s="355" t="n">
        <f aca="false">[5]Tregion!$L139</f>
        <v>45.5</v>
      </c>
      <c r="H139" s="355"/>
      <c r="I139" s="356" t="n">
        <f aca="false">[11]Tregion!$L139</f>
        <v>41.95</v>
      </c>
      <c r="J139" s="355"/>
      <c r="K139" s="356"/>
      <c r="L139" s="355"/>
      <c r="M139" s="356"/>
      <c r="N139" s="355"/>
      <c r="O139" s="356"/>
      <c r="Q139" s="355"/>
      <c r="R139" s="356" t="n">
        <f aca="false">[12]Tregion!$L139</f>
        <v>37.0433526099805</v>
      </c>
      <c r="S139" s="357"/>
      <c r="T139" s="356"/>
      <c r="U139" s="358"/>
      <c r="V139" s="359"/>
      <c r="W139" s="358"/>
      <c r="X139" s="356"/>
      <c r="Y139" s="357"/>
      <c r="Z139" s="360"/>
      <c r="AB139" s="357"/>
      <c r="AC139" s="356"/>
      <c r="AD139" s="357"/>
      <c r="AE139" s="356"/>
      <c r="AF139" s="357"/>
      <c r="AG139" s="356"/>
      <c r="AH139" s="371"/>
      <c r="AI139" s="1"/>
      <c r="AJ139" s="15"/>
      <c r="AL139" s="1"/>
    </row>
    <row r="140" customFormat="false" ht="12.75" hidden="false" customHeight="false" outlineLevel="0" collapsed="false">
      <c r="A140" s="1" t="n">
        <f aca="false">[5]Tregion!$J140</f>
        <v>41183</v>
      </c>
      <c r="B140" s="355" t="n">
        <f aca="false">[5]Tregion!$L140</f>
        <v>41.42</v>
      </c>
      <c r="C140" s="356" t="n">
        <f aca="false">[6]Tregion!$L140</f>
        <v>47.32</v>
      </c>
      <c r="D140" s="355" t="n">
        <f aca="false">[7]Tregion!$L140</f>
        <v>42.38</v>
      </c>
      <c r="E140" s="356" t="n">
        <f aca="false">[8]Tregion!$L140</f>
        <v>44.53</v>
      </c>
      <c r="F140" s="355" t="n">
        <f aca="false">[9]Tregion!$L140</f>
        <v>42.94</v>
      </c>
      <c r="G140" s="355" t="n">
        <f aca="false">[5]Tregion!$L140</f>
        <v>41.42</v>
      </c>
      <c r="H140" s="355"/>
      <c r="I140" s="356" t="n">
        <f aca="false">[11]Tregion!$L140</f>
        <v>42.5</v>
      </c>
      <c r="J140" s="355"/>
      <c r="K140" s="356"/>
      <c r="L140" s="355"/>
      <c r="M140" s="356"/>
      <c r="N140" s="355"/>
      <c r="O140" s="356"/>
      <c r="Q140" s="355"/>
      <c r="R140" s="356" t="n">
        <f aca="false">[12]Tregion!$L140</f>
        <v>37.0724639446187</v>
      </c>
      <c r="S140" s="357"/>
      <c r="T140" s="356"/>
      <c r="U140" s="358"/>
      <c r="V140" s="359"/>
      <c r="W140" s="358"/>
      <c r="X140" s="356"/>
      <c r="Y140" s="357"/>
      <c r="Z140" s="360"/>
      <c r="AB140" s="357"/>
      <c r="AC140" s="356"/>
      <c r="AD140" s="357"/>
      <c r="AE140" s="356"/>
      <c r="AF140" s="357"/>
      <c r="AG140" s="356"/>
      <c r="AH140" s="371"/>
      <c r="AI140" s="1"/>
      <c r="AJ140" s="15"/>
      <c r="AL140" s="1"/>
    </row>
    <row r="141" customFormat="false" ht="12.75" hidden="false" customHeight="false" outlineLevel="0" collapsed="false">
      <c r="A141" s="1" t="n">
        <f aca="false">[5]Tregion!$J141</f>
        <v>41214</v>
      </c>
      <c r="B141" s="355" t="n">
        <f aca="false">[5]Tregion!$L141</f>
        <v>40.84</v>
      </c>
      <c r="C141" s="356" t="n">
        <f aca="false">[6]Tregion!$L141</f>
        <v>45.48</v>
      </c>
      <c r="D141" s="355" t="n">
        <f aca="false">[7]Tregion!$L141</f>
        <v>40.69</v>
      </c>
      <c r="E141" s="356" t="n">
        <f aca="false">[8]Tregion!$L141</f>
        <v>42.66</v>
      </c>
      <c r="F141" s="355" t="n">
        <f aca="false">[9]Tregion!$L141</f>
        <v>43.04</v>
      </c>
      <c r="G141" s="355" t="n">
        <f aca="false">[5]Tregion!$L141</f>
        <v>40.84</v>
      </c>
      <c r="H141" s="355"/>
      <c r="I141" s="356" t="n">
        <f aca="false">[11]Tregion!$L141</f>
        <v>38.5</v>
      </c>
      <c r="J141" s="355"/>
      <c r="K141" s="356"/>
      <c r="L141" s="355"/>
      <c r="M141" s="356"/>
      <c r="N141" s="355"/>
      <c r="O141" s="356"/>
      <c r="Q141" s="355"/>
      <c r="R141" s="356" t="n">
        <f aca="false">[12]Tregion!$L141</f>
        <v>39.6222187574519</v>
      </c>
      <c r="S141" s="357"/>
      <c r="T141" s="356"/>
      <c r="U141" s="358"/>
      <c r="V141" s="359"/>
      <c r="W141" s="358"/>
      <c r="X141" s="356"/>
      <c r="Y141" s="357"/>
      <c r="Z141" s="360"/>
      <c r="AB141" s="357"/>
      <c r="AC141" s="356"/>
      <c r="AD141" s="357"/>
      <c r="AE141" s="356"/>
      <c r="AF141" s="357"/>
      <c r="AG141" s="356"/>
      <c r="AH141" s="371"/>
      <c r="AI141" s="1"/>
      <c r="AJ141" s="15"/>
      <c r="AL141" s="1"/>
    </row>
    <row r="142" customFormat="false" ht="12.75" hidden="false" customHeight="false" outlineLevel="0" collapsed="false">
      <c r="A142" s="1" t="n">
        <f aca="false">[5]Tregion!$J142</f>
        <v>41244</v>
      </c>
      <c r="B142" s="355" t="n">
        <f aca="false">[5]Tregion!$L142</f>
        <v>40.84</v>
      </c>
      <c r="C142" s="356" t="n">
        <f aca="false">[6]Tregion!$L142</f>
        <v>46.65</v>
      </c>
      <c r="D142" s="355" t="n">
        <f aca="false">[7]Tregion!$L142</f>
        <v>41.75</v>
      </c>
      <c r="E142" s="356" t="n">
        <f aca="false">[8]Tregion!$L142</f>
        <v>44.75</v>
      </c>
      <c r="F142" s="355" t="n">
        <f aca="false">[9]Tregion!$L142</f>
        <v>43.33</v>
      </c>
      <c r="G142" s="355" t="n">
        <f aca="false">[5]Tregion!$L142</f>
        <v>40.84</v>
      </c>
      <c r="H142" s="355"/>
      <c r="I142" s="356" t="n">
        <f aca="false">[11]Tregion!$L142</f>
        <v>40.95</v>
      </c>
      <c r="J142" s="355"/>
      <c r="K142" s="356"/>
      <c r="L142" s="355"/>
      <c r="M142" s="356"/>
      <c r="N142" s="355"/>
      <c r="O142" s="356"/>
      <c r="Q142" s="355"/>
      <c r="R142" s="356" t="n">
        <f aca="false">[12]Tregion!$L142</f>
        <v>41.3205350901787</v>
      </c>
      <c r="S142" s="357"/>
      <c r="T142" s="356"/>
      <c r="U142" s="358"/>
      <c r="V142" s="359"/>
      <c r="W142" s="358"/>
      <c r="X142" s="356"/>
      <c r="Y142" s="357"/>
      <c r="Z142" s="360"/>
      <c r="AB142" s="357"/>
      <c r="AC142" s="356"/>
      <c r="AD142" s="357"/>
      <c r="AE142" s="356"/>
      <c r="AF142" s="357"/>
      <c r="AG142" s="356"/>
      <c r="AH142" s="371"/>
      <c r="AI142" s="1"/>
      <c r="AJ142" s="15"/>
      <c r="AL142" s="1"/>
    </row>
    <row r="143" customFormat="false" ht="12.75" hidden="false" customHeight="false" outlineLevel="0" collapsed="false">
      <c r="A143" s="1" t="n">
        <f aca="false">[5]Tregion!$J143</f>
        <v>41275</v>
      </c>
      <c r="B143" s="355" t="n">
        <f aca="false">[5]Tregion!$L143</f>
        <v>41.1</v>
      </c>
      <c r="C143" s="356" t="n">
        <f aca="false">[6]Tregion!$L143</f>
        <v>48.77</v>
      </c>
      <c r="D143" s="355" t="n">
        <f aca="false">[7]Tregion!$L143</f>
        <v>43.27</v>
      </c>
      <c r="E143" s="356" t="n">
        <f aca="false">[8]Tregion!$L143</f>
        <v>44.96</v>
      </c>
      <c r="F143" s="355" t="n">
        <f aca="false">[9]Tregion!$L143</f>
        <v>43.74</v>
      </c>
      <c r="G143" s="355" t="n">
        <f aca="false">[5]Tregion!$L143</f>
        <v>41.1</v>
      </c>
      <c r="H143" s="355"/>
      <c r="I143" s="356" t="n">
        <f aca="false">[11]Tregion!$L143</f>
        <v>31.7</v>
      </c>
      <c r="J143" s="355"/>
      <c r="K143" s="356"/>
      <c r="L143" s="355"/>
      <c r="M143" s="356"/>
      <c r="N143" s="355"/>
      <c r="O143" s="356"/>
      <c r="Q143" s="355"/>
      <c r="R143" s="356" t="n">
        <f aca="false">[12]Tregion!$L143</f>
        <v>41.2493868782101</v>
      </c>
      <c r="S143" s="357"/>
      <c r="T143" s="356"/>
      <c r="U143" s="358"/>
      <c r="V143" s="359"/>
      <c r="W143" s="358"/>
      <c r="X143" s="356"/>
      <c r="Y143" s="357"/>
      <c r="Z143" s="360"/>
      <c r="AB143" s="357"/>
      <c r="AC143" s="356"/>
      <c r="AD143" s="357"/>
      <c r="AE143" s="356"/>
      <c r="AF143" s="357"/>
      <c r="AG143" s="356"/>
      <c r="AH143" s="371"/>
      <c r="AI143" s="1"/>
      <c r="AJ143" s="15"/>
      <c r="AL143" s="1"/>
    </row>
    <row r="144" customFormat="false" ht="12.75" hidden="false" customHeight="false" outlineLevel="0" collapsed="false">
      <c r="A144" s="1" t="n">
        <f aca="false">[5]Tregion!$J144</f>
        <v>41306</v>
      </c>
      <c r="B144" s="355" t="n">
        <f aca="false">[5]Tregion!$L144</f>
        <v>40.91</v>
      </c>
      <c r="C144" s="356" t="n">
        <f aca="false">[6]Tregion!$L144</f>
        <v>48.07</v>
      </c>
      <c r="D144" s="355" t="n">
        <f aca="false">[7]Tregion!$L144</f>
        <v>42.63</v>
      </c>
      <c r="E144" s="356" t="n">
        <f aca="false">[8]Tregion!$L144</f>
        <v>44.54</v>
      </c>
      <c r="F144" s="355" t="n">
        <f aca="false">[9]Tregion!$L144</f>
        <v>43.16</v>
      </c>
      <c r="G144" s="355" t="n">
        <f aca="false">[5]Tregion!$L144</f>
        <v>40.91</v>
      </c>
      <c r="H144" s="355"/>
      <c r="I144" s="356" t="n">
        <f aca="false">[11]Tregion!$L144</f>
        <v>33.95</v>
      </c>
      <c r="J144" s="355"/>
      <c r="K144" s="356"/>
      <c r="L144" s="355"/>
      <c r="M144" s="356"/>
      <c r="N144" s="355"/>
      <c r="O144" s="356"/>
      <c r="Q144" s="355"/>
      <c r="R144" s="356" t="n">
        <f aca="false">[12]Tregion!$L144</f>
        <v>40.027640364376</v>
      </c>
      <c r="S144" s="357"/>
      <c r="T144" s="356"/>
      <c r="U144" s="358"/>
      <c r="V144" s="359"/>
      <c r="W144" s="358"/>
      <c r="X144" s="356"/>
      <c r="Y144" s="357"/>
      <c r="Z144" s="360"/>
      <c r="AB144" s="357"/>
      <c r="AC144" s="356"/>
      <c r="AD144" s="357"/>
      <c r="AE144" s="356"/>
      <c r="AF144" s="357"/>
      <c r="AG144" s="356"/>
      <c r="AH144" s="371"/>
      <c r="AI144" s="1"/>
      <c r="AJ144" s="15"/>
      <c r="AL144" s="1"/>
    </row>
    <row r="145" customFormat="false" ht="12.75" hidden="false" customHeight="false" outlineLevel="0" collapsed="false">
      <c r="A145" s="1" t="n">
        <f aca="false">[5]Tregion!$J145</f>
        <v>41334</v>
      </c>
      <c r="B145" s="355" t="n">
        <f aca="false">[5]Tregion!$L145</f>
        <v>40.91</v>
      </c>
      <c r="C145" s="356" t="n">
        <f aca="false">[6]Tregion!$L145</f>
        <v>46.08</v>
      </c>
      <c r="D145" s="355" t="n">
        <f aca="false">[7]Tregion!$L145</f>
        <v>40.7</v>
      </c>
      <c r="E145" s="356" t="n">
        <f aca="false">[8]Tregion!$L145</f>
        <v>43.7</v>
      </c>
      <c r="F145" s="355" t="n">
        <f aca="false">[9]Tregion!$L145</f>
        <v>42.59</v>
      </c>
      <c r="G145" s="355" t="n">
        <f aca="false">[5]Tregion!$L145</f>
        <v>40.91</v>
      </c>
      <c r="H145" s="355"/>
      <c r="I145" s="356" t="n">
        <f aca="false">[11]Tregion!$L145</f>
        <v>30.95</v>
      </c>
      <c r="J145" s="355"/>
      <c r="K145" s="356"/>
      <c r="L145" s="355"/>
      <c r="M145" s="356"/>
      <c r="N145" s="355"/>
      <c r="O145" s="356"/>
      <c r="Q145" s="355"/>
      <c r="R145" s="356" t="n">
        <f aca="false">[12]Tregion!$L145</f>
        <v>38.4535672722058</v>
      </c>
      <c r="S145" s="357"/>
      <c r="T145" s="356"/>
      <c r="U145" s="358"/>
      <c r="V145" s="359"/>
      <c r="W145" s="358"/>
      <c r="X145" s="356"/>
      <c r="Y145" s="357"/>
      <c r="Z145" s="360"/>
      <c r="AB145" s="357"/>
      <c r="AC145" s="356"/>
      <c r="AD145" s="357"/>
      <c r="AE145" s="356"/>
      <c r="AF145" s="357"/>
      <c r="AG145" s="356"/>
      <c r="AH145" s="371"/>
      <c r="AI145" s="1"/>
      <c r="AJ145" s="15"/>
      <c r="AL145" s="1"/>
    </row>
    <row r="146" customFormat="false" ht="12.75" hidden="false" customHeight="false" outlineLevel="0" collapsed="false">
      <c r="A146" s="1" t="n">
        <f aca="false">[5]Tregion!$J146</f>
        <v>41365</v>
      </c>
      <c r="B146" s="355" t="n">
        <f aca="false">[5]Tregion!$L146</f>
        <v>40.72</v>
      </c>
      <c r="C146" s="356" t="n">
        <f aca="false">[6]Tregion!$L146</f>
        <v>46.21</v>
      </c>
      <c r="D146" s="355" t="n">
        <f aca="false">[7]Tregion!$L146</f>
        <v>39.42</v>
      </c>
      <c r="E146" s="356" t="n">
        <f aca="false">[8]Tregion!$L146</f>
        <v>42.87</v>
      </c>
      <c r="F146" s="355" t="n">
        <f aca="false">[9]Tregion!$L146</f>
        <v>42.4</v>
      </c>
      <c r="G146" s="355" t="n">
        <f aca="false">[5]Tregion!$L146</f>
        <v>40.72</v>
      </c>
      <c r="H146" s="355"/>
      <c r="I146" s="356" t="n">
        <f aca="false">[11]Tregion!$L146</f>
        <v>38.25</v>
      </c>
      <c r="J146" s="355"/>
      <c r="K146" s="356"/>
      <c r="L146" s="355"/>
      <c r="M146" s="356"/>
      <c r="N146" s="355"/>
      <c r="O146" s="356"/>
      <c r="Q146" s="355"/>
      <c r="R146" s="356" t="n">
        <f aca="false">[12]Tregion!$L146</f>
        <v>35.7039438009695</v>
      </c>
      <c r="S146" s="357"/>
      <c r="T146" s="356"/>
      <c r="U146" s="358"/>
      <c r="V146" s="359"/>
      <c r="W146" s="358"/>
      <c r="X146" s="356"/>
      <c r="Y146" s="357"/>
      <c r="Z146" s="360"/>
      <c r="AB146" s="357"/>
      <c r="AC146" s="356"/>
      <c r="AD146" s="357"/>
      <c r="AE146" s="356"/>
      <c r="AF146" s="357"/>
      <c r="AG146" s="356"/>
      <c r="AH146" s="371"/>
      <c r="AI146" s="1"/>
      <c r="AJ146" s="15"/>
      <c r="AL146" s="1"/>
    </row>
    <row r="147" customFormat="false" ht="12.75" hidden="false" customHeight="false" outlineLevel="0" collapsed="false">
      <c r="A147" s="1" t="n">
        <f aca="false">[5]Tregion!$J147</f>
        <v>41395</v>
      </c>
      <c r="B147" s="355" t="n">
        <f aca="false">[5]Tregion!$L147</f>
        <v>40.72</v>
      </c>
      <c r="C147" s="356" t="n">
        <f aca="false">[6]Tregion!$L147</f>
        <v>44.56</v>
      </c>
      <c r="D147" s="355" t="n">
        <f aca="false">[7]Tregion!$L147</f>
        <v>37.92</v>
      </c>
      <c r="E147" s="356" t="n">
        <f aca="false">[8]Tregion!$L147</f>
        <v>42.87</v>
      </c>
      <c r="F147" s="355" t="n">
        <f aca="false">[9]Tregion!$L147</f>
        <v>42.59</v>
      </c>
      <c r="G147" s="355" t="n">
        <f aca="false">[5]Tregion!$L147</f>
        <v>40.72</v>
      </c>
      <c r="H147" s="355"/>
      <c r="I147" s="356" t="n">
        <f aca="false">[11]Tregion!$L147</f>
        <v>38.25</v>
      </c>
      <c r="J147" s="355"/>
      <c r="K147" s="356"/>
      <c r="L147" s="355"/>
      <c r="M147" s="356"/>
      <c r="N147" s="355"/>
      <c r="O147" s="356"/>
      <c r="Q147" s="355"/>
      <c r="R147" s="356" t="n">
        <f aca="false">[12]Tregion!$L147</f>
        <v>35.6752703550334</v>
      </c>
      <c r="S147" s="357"/>
      <c r="T147" s="356"/>
      <c r="U147" s="358"/>
      <c r="V147" s="359"/>
      <c r="W147" s="358"/>
      <c r="X147" s="356"/>
      <c r="Y147" s="357"/>
      <c r="Z147" s="360"/>
      <c r="AB147" s="357"/>
      <c r="AC147" s="356"/>
      <c r="AD147" s="357"/>
      <c r="AE147" s="356"/>
      <c r="AF147" s="357"/>
      <c r="AG147" s="356"/>
      <c r="AH147" s="371"/>
      <c r="AI147" s="1"/>
      <c r="AJ147" s="15"/>
      <c r="AL147" s="1"/>
    </row>
    <row r="148" customFormat="false" ht="12.75" hidden="false" customHeight="false" outlineLevel="0" collapsed="false">
      <c r="A148" s="1" t="n">
        <f aca="false">[5]Tregion!$J148</f>
        <v>41426</v>
      </c>
      <c r="B148" s="355" t="n">
        <f aca="false">[5]Tregion!$L148</f>
        <v>42.49</v>
      </c>
      <c r="C148" s="356" t="n">
        <f aca="false">[6]Tregion!$L148</f>
        <v>45.17</v>
      </c>
      <c r="D148" s="355" t="n">
        <f aca="false">[7]Tregion!$L148</f>
        <v>38.46</v>
      </c>
      <c r="E148" s="356" t="n">
        <f aca="false">[8]Tregion!$L148</f>
        <v>44.76</v>
      </c>
      <c r="F148" s="355" t="n">
        <f aca="false">[9]Tregion!$L148</f>
        <v>44.33</v>
      </c>
      <c r="G148" s="355" t="n">
        <f aca="false">[5]Tregion!$L148</f>
        <v>42.49</v>
      </c>
      <c r="H148" s="355"/>
      <c r="I148" s="356" t="n">
        <f aca="false">[11]Tregion!$L148</f>
        <v>44.25</v>
      </c>
      <c r="J148" s="355"/>
      <c r="K148" s="356"/>
      <c r="L148" s="355"/>
      <c r="M148" s="356"/>
      <c r="N148" s="355"/>
      <c r="O148" s="356"/>
      <c r="Q148" s="355"/>
      <c r="R148" s="356" t="n">
        <f aca="false">[12]Tregion!$L148</f>
        <v>36.1169760143763</v>
      </c>
      <c r="S148" s="357"/>
      <c r="T148" s="356"/>
      <c r="U148" s="358"/>
      <c r="V148" s="359"/>
      <c r="W148" s="358"/>
      <c r="X148" s="356"/>
      <c r="Y148" s="357"/>
      <c r="Z148" s="360"/>
      <c r="AB148" s="357"/>
      <c r="AC148" s="356"/>
      <c r="AD148" s="357"/>
      <c r="AE148" s="356"/>
      <c r="AF148" s="357"/>
      <c r="AG148" s="356"/>
      <c r="AH148" s="371"/>
      <c r="AI148" s="1"/>
      <c r="AJ148" s="15"/>
      <c r="AL148" s="1"/>
    </row>
    <row r="149" customFormat="false" ht="12.75" hidden="false" customHeight="false" outlineLevel="0" collapsed="false">
      <c r="A149" s="1" t="n">
        <f aca="false">[5]Tregion!$J149</f>
        <v>41456</v>
      </c>
      <c r="B149" s="355" t="n">
        <f aca="false">[5]Tregion!$L149</f>
        <v>48.17</v>
      </c>
      <c r="C149" s="356" t="n">
        <f aca="false">[6]Tregion!$L149</f>
        <v>54.4</v>
      </c>
      <c r="D149" s="355" t="n">
        <f aca="false">[7]Tregion!$L149</f>
        <v>46.3</v>
      </c>
      <c r="E149" s="356" t="n">
        <f aca="false">[8]Tregion!$L149</f>
        <v>48.97</v>
      </c>
      <c r="F149" s="355" t="n">
        <f aca="false">[9]Tregion!$L149</f>
        <v>49.74</v>
      </c>
      <c r="G149" s="355" t="n">
        <f aca="false">[5]Tregion!$L149</f>
        <v>48.17</v>
      </c>
      <c r="H149" s="355"/>
      <c r="I149" s="356" t="n">
        <f aca="false">[11]Tregion!$L149</f>
        <v>51.25</v>
      </c>
      <c r="J149" s="355"/>
      <c r="K149" s="356"/>
      <c r="L149" s="355"/>
      <c r="M149" s="356"/>
      <c r="N149" s="355"/>
      <c r="O149" s="356"/>
      <c r="Q149" s="355"/>
      <c r="R149" s="356" t="n">
        <f aca="false">[12]Tregion!$L149</f>
        <v>36.6353160814049</v>
      </c>
      <c r="S149" s="357"/>
      <c r="T149" s="356"/>
      <c r="U149" s="358"/>
      <c r="V149" s="359"/>
      <c r="W149" s="358"/>
      <c r="X149" s="356"/>
      <c r="Y149" s="357"/>
      <c r="Z149" s="360"/>
      <c r="AB149" s="357"/>
      <c r="AC149" s="356"/>
      <c r="AD149" s="357"/>
      <c r="AE149" s="356"/>
      <c r="AF149" s="357"/>
      <c r="AG149" s="356"/>
      <c r="AH149" s="371"/>
      <c r="AI149" s="1"/>
      <c r="AJ149" s="15"/>
      <c r="AL149" s="1"/>
    </row>
    <row r="150" customFormat="false" ht="12.75" hidden="false" customHeight="false" outlineLevel="0" collapsed="false">
      <c r="A150" s="1" t="n">
        <f aca="false">[5]Tregion!$J150</f>
        <v>41487</v>
      </c>
      <c r="B150" s="355" t="n">
        <f aca="false">[5]Tregion!$L150</f>
        <v>50.72</v>
      </c>
      <c r="C150" s="356" t="n">
        <f aca="false">[6]Tregion!$L150</f>
        <v>57.72</v>
      </c>
      <c r="D150" s="355" t="n">
        <f aca="false">[7]Tregion!$L150</f>
        <v>49.74</v>
      </c>
      <c r="E150" s="356" t="n">
        <f aca="false">[8]Tregion!$L150</f>
        <v>52.75</v>
      </c>
      <c r="F150" s="355" t="n">
        <f aca="false">[9]Tregion!$L150</f>
        <v>52.16</v>
      </c>
      <c r="G150" s="355" t="n">
        <f aca="false">[5]Tregion!$L150</f>
        <v>50.72</v>
      </c>
      <c r="H150" s="355"/>
      <c r="I150" s="356" t="n">
        <f aca="false">[11]Tregion!$L150</f>
        <v>60.25</v>
      </c>
      <c r="J150" s="355"/>
      <c r="K150" s="356"/>
      <c r="L150" s="355"/>
      <c r="M150" s="356"/>
      <c r="N150" s="355"/>
      <c r="O150" s="356"/>
      <c r="Q150" s="355"/>
      <c r="R150" s="356" t="n">
        <f aca="false">[12]Tregion!$L150</f>
        <v>37.0793288311944</v>
      </c>
      <c r="S150" s="357"/>
      <c r="T150" s="356"/>
      <c r="U150" s="358"/>
      <c r="V150" s="359"/>
      <c r="W150" s="358"/>
      <c r="X150" s="356"/>
      <c r="Y150" s="357"/>
      <c r="Z150" s="360"/>
      <c r="AB150" s="357"/>
      <c r="AC150" s="356"/>
      <c r="AD150" s="357"/>
      <c r="AE150" s="356"/>
      <c r="AF150" s="357"/>
      <c r="AG150" s="356"/>
      <c r="AH150" s="371"/>
      <c r="AI150" s="1"/>
      <c r="AJ150" s="15"/>
      <c r="AL150" s="1"/>
    </row>
    <row r="151" customFormat="false" ht="12.75" hidden="false" customHeight="false" outlineLevel="0" collapsed="false">
      <c r="A151" s="1" t="n">
        <f aca="false">[5]Tregion!$J151</f>
        <v>41518</v>
      </c>
      <c r="B151" s="355" t="n">
        <f aca="false">[5]Tregion!$L151</f>
        <v>45.82</v>
      </c>
      <c r="C151" s="356" t="n">
        <f aca="false">[6]Tregion!$L151</f>
        <v>53.24</v>
      </c>
      <c r="D151" s="355" t="n">
        <f aca="false">[7]Tregion!$L151</f>
        <v>45.67</v>
      </c>
      <c r="E151" s="356" t="n">
        <f aca="false">[8]Tregion!$L151</f>
        <v>50.65</v>
      </c>
      <c r="F151" s="355" t="n">
        <f aca="false">[9]Tregion!$L151</f>
        <v>47.14</v>
      </c>
      <c r="G151" s="355" t="n">
        <f aca="false">[5]Tregion!$L151</f>
        <v>45.82</v>
      </c>
      <c r="H151" s="355"/>
      <c r="I151" s="356" t="n">
        <f aca="false">[11]Tregion!$L151</f>
        <v>42.2</v>
      </c>
      <c r="J151" s="355"/>
      <c r="K151" s="356"/>
      <c r="L151" s="355"/>
      <c r="M151" s="356"/>
      <c r="N151" s="355"/>
      <c r="O151" s="356"/>
      <c r="Q151" s="355"/>
      <c r="R151" s="356" t="n">
        <f aca="false">[12]Tregion!$L151</f>
        <v>37.0433526099805</v>
      </c>
      <c r="S151" s="357"/>
      <c r="T151" s="356"/>
      <c r="U151" s="358"/>
      <c r="V151" s="359"/>
      <c r="W151" s="358"/>
      <c r="X151" s="356"/>
      <c r="Y151" s="357"/>
      <c r="Z151" s="360"/>
      <c r="AB151" s="357"/>
      <c r="AC151" s="356"/>
      <c r="AD151" s="357"/>
      <c r="AE151" s="356"/>
      <c r="AF151" s="357"/>
      <c r="AG151" s="356"/>
      <c r="AH151" s="371"/>
      <c r="AI151" s="1"/>
      <c r="AJ151" s="15"/>
      <c r="AL151" s="1"/>
    </row>
    <row r="152" customFormat="false" ht="12.75" hidden="false" customHeight="false" outlineLevel="0" collapsed="false">
      <c r="A152" s="1" t="n">
        <f aca="false">[5]Tregion!$J152</f>
        <v>41548</v>
      </c>
      <c r="B152" s="355" t="n">
        <f aca="false">[5]Tregion!$L152</f>
        <v>41.71</v>
      </c>
      <c r="C152" s="356" t="n">
        <f aca="false">[6]Tregion!$L152</f>
        <v>48.4</v>
      </c>
      <c r="D152" s="355" t="n">
        <f aca="false">[7]Tregion!$L152</f>
        <v>42.88</v>
      </c>
      <c r="E152" s="356" t="n">
        <f aca="false">[8]Tregion!$L152</f>
        <v>44.88</v>
      </c>
      <c r="F152" s="355" t="n">
        <f aca="false">[9]Tregion!$L152</f>
        <v>43.18</v>
      </c>
      <c r="G152" s="355" t="n">
        <f aca="false">[5]Tregion!$L152</f>
        <v>41.71</v>
      </c>
      <c r="H152" s="355"/>
      <c r="I152" s="356" t="n">
        <f aca="false">[11]Tregion!$L152</f>
        <v>43.25</v>
      </c>
      <c r="J152" s="355"/>
      <c r="K152" s="356"/>
      <c r="L152" s="355"/>
      <c r="M152" s="356"/>
      <c r="N152" s="355"/>
      <c r="O152" s="356"/>
      <c r="Q152" s="355"/>
      <c r="R152" s="356" t="n">
        <f aca="false">[12]Tregion!$L152</f>
        <v>37.0724639446187</v>
      </c>
      <c r="S152" s="357"/>
      <c r="T152" s="356"/>
      <c r="U152" s="358"/>
      <c r="V152" s="359"/>
      <c r="W152" s="358"/>
      <c r="X152" s="356"/>
      <c r="Y152" s="357"/>
      <c r="Z152" s="360"/>
      <c r="AB152" s="357"/>
      <c r="AC152" s="356"/>
      <c r="AD152" s="357"/>
      <c r="AE152" s="356"/>
      <c r="AF152" s="357"/>
      <c r="AG152" s="356"/>
      <c r="AH152" s="371"/>
      <c r="AI152" s="1"/>
      <c r="AJ152" s="15"/>
      <c r="AL152" s="1"/>
    </row>
    <row r="153" customFormat="false" ht="12.75" hidden="false" customHeight="false" outlineLevel="0" collapsed="false">
      <c r="A153" s="1" t="n">
        <f aca="false">[5]Tregion!$J153</f>
        <v>41579</v>
      </c>
      <c r="B153" s="355" t="n">
        <f aca="false">[5]Tregion!$L153</f>
        <v>41.13</v>
      </c>
      <c r="C153" s="356" t="n">
        <f aca="false">[6]Tregion!$L153</f>
        <v>46.52</v>
      </c>
      <c r="D153" s="355" t="n">
        <f aca="false">[7]Tregion!$L153</f>
        <v>41.17</v>
      </c>
      <c r="E153" s="356" t="n">
        <f aca="false">[8]Tregion!$L153</f>
        <v>43</v>
      </c>
      <c r="F153" s="355" t="n">
        <f aca="false">[9]Tregion!$L153</f>
        <v>43.28</v>
      </c>
      <c r="G153" s="355" t="n">
        <f aca="false">[5]Tregion!$L153</f>
        <v>41.13</v>
      </c>
      <c r="H153" s="355"/>
      <c r="I153" s="356" t="n">
        <f aca="false">[11]Tregion!$L153</f>
        <v>39.25</v>
      </c>
      <c r="J153" s="355"/>
      <c r="K153" s="356"/>
      <c r="L153" s="355"/>
      <c r="M153" s="356"/>
      <c r="N153" s="355"/>
      <c r="O153" s="356"/>
      <c r="Q153" s="355"/>
      <c r="R153" s="356" t="n">
        <f aca="false">[12]Tregion!$L153</f>
        <v>39.6222187574519</v>
      </c>
      <c r="S153" s="357"/>
      <c r="T153" s="356"/>
      <c r="U153" s="358"/>
      <c r="V153" s="359"/>
      <c r="W153" s="358"/>
      <c r="X153" s="356"/>
      <c r="Y153" s="357"/>
      <c r="Z153" s="360"/>
      <c r="AB153" s="357"/>
      <c r="AC153" s="356"/>
      <c r="AD153" s="357"/>
      <c r="AE153" s="356"/>
      <c r="AF153" s="357"/>
      <c r="AG153" s="356"/>
      <c r="AH153" s="371"/>
      <c r="AI153" s="1"/>
      <c r="AJ153" s="15"/>
      <c r="AL153" s="1"/>
    </row>
    <row r="154" customFormat="false" ht="12.75" hidden="false" customHeight="false" outlineLevel="0" collapsed="false">
      <c r="A154" s="1" t="n">
        <f aca="false">[5]Tregion!$J154</f>
        <v>41609</v>
      </c>
      <c r="B154" s="355" t="n">
        <f aca="false">[5]Tregion!$L154</f>
        <v>41.13</v>
      </c>
      <c r="C154" s="356" t="n">
        <f aca="false">[6]Tregion!$L154</f>
        <v>47.72</v>
      </c>
      <c r="D154" s="355" t="n">
        <f aca="false">[7]Tregion!$L154</f>
        <v>42.25</v>
      </c>
      <c r="E154" s="356" t="n">
        <f aca="false">[8]Tregion!$L154</f>
        <v>45.09</v>
      </c>
      <c r="F154" s="355" t="n">
        <f aca="false">[9]Tregion!$L154</f>
        <v>43.57</v>
      </c>
      <c r="G154" s="355" t="n">
        <f aca="false">[5]Tregion!$L154</f>
        <v>41.13</v>
      </c>
      <c r="H154" s="355"/>
      <c r="I154" s="356" t="n">
        <f aca="false">[11]Tregion!$L154</f>
        <v>41.2</v>
      </c>
      <c r="J154" s="355"/>
      <c r="K154" s="356"/>
      <c r="L154" s="355"/>
      <c r="M154" s="356"/>
      <c r="N154" s="355"/>
      <c r="O154" s="356"/>
      <c r="Q154" s="355"/>
      <c r="R154" s="356" t="n">
        <f aca="false">[12]Tregion!$L154</f>
        <v>41.3205350901787</v>
      </c>
      <c r="S154" s="357"/>
      <c r="T154" s="356"/>
      <c r="U154" s="358"/>
      <c r="V154" s="359"/>
      <c r="W154" s="358"/>
      <c r="X154" s="356"/>
      <c r="Y154" s="357"/>
      <c r="Z154" s="360"/>
      <c r="AB154" s="357"/>
      <c r="AC154" s="356"/>
      <c r="AD154" s="357"/>
      <c r="AE154" s="356"/>
      <c r="AF154" s="357"/>
      <c r="AG154" s="356"/>
      <c r="AH154" s="371"/>
      <c r="AI154" s="1"/>
      <c r="AJ154" s="15"/>
      <c r="AL154" s="1"/>
    </row>
    <row r="155" customFormat="false" ht="12.75" hidden="false" customHeight="false" outlineLevel="0" collapsed="false">
      <c r="A155" s="1" t="n">
        <f aca="false">[5]Tregion!$J155</f>
        <v>41640</v>
      </c>
      <c r="B155" s="355" t="n">
        <f aca="false">[5]Tregion!$L155</f>
        <v>41.39</v>
      </c>
      <c r="C155" s="356" t="n">
        <f aca="false">[6]Tregion!$L155</f>
        <v>49.87</v>
      </c>
      <c r="D155" s="355" t="n">
        <f aca="false">[7]Tregion!$L155</f>
        <v>43.78</v>
      </c>
      <c r="E155" s="356" t="n">
        <f aca="false">[8]Tregion!$L155</f>
        <v>45.3</v>
      </c>
      <c r="F155" s="355" t="n">
        <f aca="false">[9]Tregion!$L155</f>
        <v>43.98</v>
      </c>
      <c r="G155" s="355" t="n">
        <f aca="false">[5]Tregion!$L155</f>
        <v>41.39</v>
      </c>
      <c r="H155" s="355"/>
      <c r="I155" s="356" t="n">
        <f aca="false">[11]Tregion!$L155</f>
        <v>32.45</v>
      </c>
      <c r="J155" s="355"/>
      <c r="K155" s="356"/>
      <c r="L155" s="355"/>
      <c r="M155" s="356"/>
      <c r="N155" s="355"/>
      <c r="O155" s="356"/>
      <c r="Q155" s="355"/>
      <c r="R155" s="356" t="n">
        <f aca="false">[12]Tregion!$L155</f>
        <v>41.2493868782101</v>
      </c>
      <c r="S155" s="357"/>
      <c r="T155" s="356"/>
      <c r="U155" s="358"/>
      <c r="V155" s="359"/>
      <c r="W155" s="358"/>
      <c r="X155" s="356"/>
      <c r="Y155" s="357"/>
      <c r="Z155" s="360"/>
      <c r="AB155" s="357"/>
      <c r="AC155" s="356"/>
      <c r="AD155" s="357"/>
      <c r="AE155" s="356"/>
      <c r="AF155" s="357"/>
      <c r="AG155" s="356"/>
      <c r="AH155" s="371"/>
      <c r="AI155" s="1"/>
      <c r="AJ155" s="15"/>
      <c r="AL155" s="1"/>
    </row>
    <row r="156" customFormat="false" ht="12.75" hidden="false" customHeight="false" outlineLevel="0" collapsed="false">
      <c r="A156" s="1" t="n">
        <f aca="false">[5]Tregion!$J156</f>
        <v>41671</v>
      </c>
      <c r="B156" s="355" t="n">
        <f aca="false">[5]Tregion!$L156</f>
        <v>41.2</v>
      </c>
      <c r="C156" s="356" t="n">
        <f aca="false">[6]Tregion!$L156</f>
        <v>49.16</v>
      </c>
      <c r="D156" s="355" t="n">
        <f aca="false">[7]Tregion!$L156</f>
        <v>43.13</v>
      </c>
      <c r="E156" s="356" t="n">
        <f aca="false">[8]Tregion!$L156</f>
        <v>44.88</v>
      </c>
      <c r="F156" s="355" t="n">
        <f aca="false">[9]Tregion!$L156</f>
        <v>43.4</v>
      </c>
      <c r="G156" s="355" t="n">
        <f aca="false">[5]Tregion!$L156</f>
        <v>41.2</v>
      </c>
      <c r="H156" s="355"/>
      <c r="I156" s="356" t="n">
        <f aca="false">[11]Tregion!$L156</f>
        <v>34.7</v>
      </c>
      <c r="J156" s="355"/>
      <c r="K156" s="356"/>
      <c r="L156" s="355"/>
      <c r="M156" s="356"/>
      <c r="N156" s="355"/>
      <c r="O156" s="356"/>
      <c r="Q156" s="355"/>
      <c r="R156" s="356" t="n">
        <f aca="false">[12]Tregion!$L156</f>
        <v>40.027640364376</v>
      </c>
      <c r="S156" s="357"/>
      <c r="T156" s="356"/>
      <c r="U156" s="358"/>
      <c r="V156" s="359"/>
      <c r="W156" s="358"/>
      <c r="X156" s="356"/>
      <c r="Y156" s="357"/>
      <c r="Z156" s="360"/>
      <c r="AB156" s="357"/>
      <c r="AC156" s="356"/>
      <c r="AD156" s="357"/>
      <c r="AE156" s="356"/>
      <c r="AF156" s="357"/>
      <c r="AG156" s="356"/>
      <c r="AH156" s="371"/>
      <c r="AI156" s="1"/>
      <c r="AJ156" s="15"/>
      <c r="AL156" s="1"/>
    </row>
    <row r="157" customFormat="false" ht="12.75" hidden="false" customHeight="false" outlineLevel="0" collapsed="false">
      <c r="A157" s="1" t="n">
        <f aca="false">[5]Tregion!$J157</f>
        <v>41699</v>
      </c>
      <c r="B157" s="355" t="n">
        <f aca="false">[5]Tregion!$L157</f>
        <v>41.2</v>
      </c>
      <c r="C157" s="356" t="n">
        <f aca="false">[6]Tregion!$L157</f>
        <v>47.11</v>
      </c>
      <c r="D157" s="355" t="n">
        <f aca="false">[7]Tregion!$L157</f>
        <v>41.18</v>
      </c>
      <c r="E157" s="356" t="n">
        <f aca="false">[8]Tregion!$L157</f>
        <v>44.04</v>
      </c>
      <c r="F157" s="355" t="n">
        <f aca="false">[9]Tregion!$L157</f>
        <v>42.82</v>
      </c>
      <c r="G157" s="355" t="n">
        <f aca="false">[5]Tregion!$L157</f>
        <v>41.2</v>
      </c>
      <c r="H157" s="355"/>
      <c r="I157" s="356" t="n">
        <f aca="false">[11]Tregion!$L157</f>
        <v>31.7</v>
      </c>
      <c r="J157" s="355"/>
      <c r="K157" s="356"/>
      <c r="L157" s="355"/>
      <c r="M157" s="356"/>
      <c r="N157" s="355"/>
      <c r="O157" s="356"/>
      <c r="Q157" s="355"/>
      <c r="R157" s="356" t="n">
        <f aca="false">[12]Tregion!$L157</f>
        <v>38.4535672722058</v>
      </c>
      <c r="S157" s="357"/>
      <c r="T157" s="356"/>
      <c r="U157" s="358"/>
      <c r="V157" s="359"/>
      <c r="W157" s="358"/>
      <c r="X157" s="356"/>
      <c r="Y157" s="357"/>
      <c r="Z157" s="360"/>
      <c r="AB157" s="357"/>
      <c r="AC157" s="356"/>
      <c r="AD157" s="357"/>
      <c r="AE157" s="356"/>
      <c r="AF157" s="357"/>
      <c r="AG157" s="356"/>
      <c r="AH157" s="371"/>
      <c r="AI157" s="1"/>
      <c r="AJ157" s="15"/>
      <c r="AL157" s="1"/>
    </row>
    <row r="158" customFormat="false" ht="12.75" hidden="false" customHeight="false" outlineLevel="0" collapsed="false">
      <c r="A158" s="1" t="n">
        <f aca="false">[5]Tregion!$J158</f>
        <v>41730</v>
      </c>
      <c r="B158" s="355" t="n">
        <f aca="false">[5]Tregion!$L158</f>
        <v>41</v>
      </c>
      <c r="C158" s="356" t="n">
        <f aca="false">[6]Tregion!$L158</f>
        <v>47.25</v>
      </c>
      <c r="D158" s="355" t="n">
        <f aca="false">[7]Tregion!$L158</f>
        <v>39.88</v>
      </c>
      <c r="E158" s="356" t="n">
        <f aca="false">[8]Tregion!$L158</f>
        <v>43.19</v>
      </c>
      <c r="F158" s="355" t="n">
        <f aca="false">[9]Tregion!$L158</f>
        <v>42.63</v>
      </c>
      <c r="G158" s="355" t="n">
        <f aca="false">[5]Tregion!$L158</f>
        <v>41</v>
      </c>
      <c r="H158" s="355"/>
      <c r="I158" s="356" t="n">
        <f aca="false">[11]Tregion!$L158</f>
        <v>39</v>
      </c>
      <c r="J158" s="355"/>
      <c r="K158" s="356"/>
      <c r="L158" s="355"/>
      <c r="M158" s="356"/>
      <c r="N158" s="355"/>
      <c r="O158" s="356"/>
      <c r="Q158" s="355"/>
      <c r="R158" s="356" t="n">
        <f aca="false">[12]Tregion!$L158</f>
        <v>35.7039438009695</v>
      </c>
      <c r="S158" s="357"/>
      <c r="T158" s="356"/>
      <c r="U158" s="358"/>
      <c r="V158" s="359"/>
      <c r="W158" s="358"/>
      <c r="X158" s="356"/>
      <c r="Y158" s="357"/>
      <c r="Z158" s="360"/>
      <c r="AB158" s="357"/>
      <c r="AC158" s="356"/>
      <c r="AD158" s="357"/>
      <c r="AE158" s="356"/>
      <c r="AF158" s="357"/>
      <c r="AG158" s="356"/>
      <c r="AH158" s="371"/>
      <c r="AI158" s="1"/>
      <c r="AJ158" s="15"/>
      <c r="AL158" s="1"/>
    </row>
    <row r="159" customFormat="false" ht="12.75" hidden="false" customHeight="false" outlineLevel="0" collapsed="false">
      <c r="A159" s="1" t="n">
        <f aca="false">[5]Tregion!$J159</f>
        <v>41760</v>
      </c>
      <c r="B159" s="355" t="n">
        <f aca="false">[5]Tregion!$L159</f>
        <v>41.01</v>
      </c>
      <c r="C159" s="356" t="n">
        <f aca="false">[6]Tregion!$L159</f>
        <v>45.57</v>
      </c>
      <c r="D159" s="355" t="n">
        <f aca="false">[7]Tregion!$L159</f>
        <v>38.37</v>
      </c>
      <c r="E159" s="356" t="n">
        <f aca="false">[8]Tregion!$L159</f>
        <v>43.2</v>
      </c>
      <c r="F159" s="355" t="n">
        <f aca="false">[9]Tregion!$L159</f>
        <v>42.83</v>
      </c>
      <c r="G159" s="355" t="n">
        <f aca="false">[5]Tregion!$L159</f>
        <v>41.01</v>
      </c>
      <c r="H159" s="355"/>
      <c r="I159" s="356" t="n">
        <f aca="false">[11]Tregion!$L159</f>
        <v>39</v>
      </c>
      <c r="J159" s="355"/>
      <c r="K159" s="356"/>
      <c r="L159" s="355"/>
      <c r="M159" s="356"/>
      <c r="N159" s="355"/>
      <c r="O159" s="356"/>
      <c r="Q159" s="355"/>
      <c r="R159" s="356" t="n">
        <f aca="false">[12]Tregion!$L159</f>
        <v>35.6752703550334</v>
      </c>
      <c r="S159" s="357"/>
      <c r="T159" s="356"/>
      <c r="U159" s="358"/>
      <c r="V159" s="359"/>
      <c r="W159" s="358"/>
      <c r="X159" s="356"/>
      <c r="Y159" s="357"/>
      <c r="Z159" s="360"/>
      <c r="AB159" s="357"/>
      <c r="AC159" s="356"/>
      <c r="AD159" s="357"/>
      <c r="AE159" s="356"/>
      <c r="AF159" s="357"/>
      <c r="AG159" s="356"/>
      <c r="AH159" s="371"/>
      <c r="AI159" s="1"/>
      <c r="AJ159" s="15"/>
      <c r="AL159" s="1"/>
    </row>
    <row r="160" customFormat="false" ht="12.75" hidden="false" customHeight="false" outlineLevel="0" collapsed="false">
      <c r="A160" s="1" t="n">
        <f aca="false">[5]Tregion!$J160</f>
        <v>41791</v>
      </c>
      <c r="B160" s="355" t="n">
        <f aca="false">[5]Tregion!$L160</f>
        <v>42.78</v>
      </c>
      <c r="C160" s="356" t="n">
        <f aca="false">[6]Tregion!$L160</f>
        <v>46.18</v>
      </c>
      <c r="D160" s="355" t="n">
        <f aca="false">[7]Tregion!$L160</f>
        <v>38.91</v>
      </c>
      <c r="E160" s="356" t="n">
        <f aca="false">[8]Tregion!$L160</f>
        <v>45.1</v>
      </c>
      <c r="F160" s="355" t="n">
        <f aca="false">[9]Tregion!$L160</f>
        <v>44.58</v>
      </c>
      <c r="G160" s="355" t="n">
        <f aca="false">[5]Tregion!$L160</f>
        <v>42.78</v>
      </c>
      <c r="H160" s="355"/>
      <c r="I160" s="356" t="n">
        <f aca="false">[11]Tregion!$L160</f>
        <v>45</v>
      </c>
      <c r="J160" s="355"/>
      <c r="K160" s="356"/>
      <c r="L160" s="355"/>
      <c r="M160" s="356"/>
      <c r="N160" s="355"/>
      <c r="O160" s="356"/>
      <c r="Q160" s="355"/>
      <c r="R160" s="356" t="n">
        <f aca="false">[12]Tregion!$L160</f>
        <v>36.1169760143763</v>
      </c>
      <c r="S160" s="357"/>
      <c r="T160" s="356"/>
      <c r="U160" s="358"/>
      <c r="V160" s="359"/>
      <c r="W160" s="358"/>
      <c r="X160" s="356"/>
      <c r="Y160" s="357"/>
      <c r="Z160" s="360"/>
      <c r="AB160" s="357"/>
      <c r="AC160" s="356"/>
      <c r="AD160" s="357"/>
      <c r="AE160" s="356"/>
      <c r="AF160" s="357"/>
      <c r="AG160" s="356"/>
      <c r="AH160" s="371"/>
      <c r="AI160" s="1"/>
      <c r="AJ160" s="15"/>
      <c r="AL160" s="1"/>
    </row>
    <row r="161" customFormat="false" ht="12" hidden="false" customHeight="true" outlineLevel="0" collapsed="false">
      <c r="A161" s="1" t="n">
        <f aca="false">[5]Tregion!$J161</f>
        <v>41821</v>
      </c>
      <c r="B161" s="355" t="n">
        <f aca="false">[5]Tregion!$L161</f>
        <v>48.5</v>
      </c>
      <c r="C161" s="356" t="n">
        <f aca="false">[6]Tregion!$L161</f>
        <v>55.62</v>
      </c>
      <c r="D161" s="355" t="n">
        <f aca="false">[7]Tregion!$L161</f>
        <v>46.84</v>
      </c>
      <c r="E161" s="356" t="n">
        <f aca="false">[8]Tregion!$L161</f>
        <v>49.34</v>
      </c>
      <c r="F161" s="355" t="n">
        <f aca="false">[9]Tregion!$L161</f>
        <v>50.02</v>
      </c>
      <c r="G161" s="355" t="n">
        <f aca="false">[5]Tregion!$L161</f>
        <v>48.5</v>
      </c>
      <c r="H161" s="355"/>
      <c r="I161" s="356" t="n">
        <f aca="false">[11]Tregion!$L161</f>
        <v>52</v>
      </c>
      <c r="J161" s="355"/>
      <c r="K161" s="356"/>
      <c r="L161" s="355"/>
      <c r="M161" s="356"/>
      <c r="N161" s="355"/>
      <c r="O161" s="356"/>
      <c r="Q161" s="355"/>
      <c r="R161" s="356" t="n">
        <f aca="false">[12]Tregion!$L161</f>
        <v>36.6353160814049</v>
      </c>
      <c r="S161" s="357"/>
      <c r="T161" s="356"/>
      <c r="U161" s="358"/>
      <c r="V161" s="359"/>
      <c r="W161" s="358"/>
      <c r="X161" s="356"/>
      <c r="Y161" s="357"/>
      <c r="Z161" s="360"/>
      <c r="AB161" s="357"/>
      <c r="AC161" s="356"/>
      <c r="AD161" s="357"/>
      <c r="AE161" s="356"/>
      <c r="AF161" s="357"/>
      <c r="AG161" s="356"/>
      <c r="AH161" s="371"/>
      <c r="AI161" s="1"/>
      <c r="AJ161" s="15"/>
      <c r="AL161" s="1"/>
    </row>
    <row r="162" customFormat="false" ht="12.75" hidden="false" customHeight="false" outlineLevel="0" collapsed="false">
      <c r="A162" s="1"/>
      <c r="AH162" s="371"/>
    </row>
    <row r="163" customFormat="false" ht="12.75" hidden="false" customHeight="false" outlineLevel="0" collapsed="false">
      <c r="A163" s="1"/>
      <c r="AH163" s="371"/>
    </row>
    <row r="164" customFormat="false" ht="12.75" hidden="false" customHeight="false" outlineLevel="0" collapsed="false">
      <c r="A164" s="1"/>
      <c r="AH164" s="371"/>
    </row>
    <row r="165" customFormat="false" ht="12.75" hidden="false" customHeight="false" outlineLevel="0" collapsed="false">
      <c r="A165" s="1"/>
      <c r="AH165" s="371"/>
    </row>
    <row r="166" customFormat="false" ht="12.75" hidden="false" customHeight="false" outlineLevel="0" collapsed="false">
      <c r="A166" s="1"/>
      <c r="AH166" s="371"/>
    </row>
    <row r="167" customFormat="false" ht="12.75" hidden="false" customHeight="false" outlineLevel="0" collapsed="false">
      <c r="A167" s="1"/>
      <c r="AH167" s="371"/>
    </row>
    <row r="168" customFormat="false" ht="12.75" hidden="false" customHeight="false" outlineLevel="0" collapsed="false">
      <c r="A168" s="1"/>
      <c r="AH168" s="371"/>
    </row>
    <row r="169" customFormat="false" ht="12.75" hidden="false" customHeight="false" outlineLevel="0" collapsed="false">
      <c r="A169" s="1"/>
      <c r="AH169" s="371"/>
    </row>
    <row r="170" customFormat="false" ht="12.75" hidden="false" customHeight="false" outlineLevel="0" collapsed="false">
      <c r="A170" s="1"/>
      <c r="AH170" s="371"/>
    </row>
    <row r="171" customFormat="false" ht="12.75" hidden="false" customHeight="false" outlineLevel="0" collapsed="false">
      <c r="A171" s="1"/>
      <c r="AH171" s="371"/>
    </row>
    <row r="172" customFormat="false" ht="12.75" hidden="false" customHeight="false" outlineLevel="0" collapsed="false">
      <c r="A172" s="1"/>
      <c r="AH172" s="371"/>
    </row>
    <row r="173" customFormat="false" ht="12.75" hidden="false" customHeight="false" outlineLevel="0" collapsed="false">
      <c r="A173" s="1"/>
      <c r="AH173" s="371"/>
    </row>
    <row r="174" customFormat="false" ht="12.75" hidden="false" customHeight="false" outlineLevel="0" collapsed="false">
      <c r="A174" s="1"/>
      <c r="AH174" s="371"/>
    </row>
    <row r="175" customFormat="false" ht="12.75" hidden="false" customHeight="false" outlineLevel="0" collapsed="false">
      <c r="A175" s="1"/>
      <c r="AH175" s="371"/>
    </row>
    <row r="176" customFormat="false" ht="12.75" hidden="false" customHeight="false" outlineLevel="0" collapsed="false">
      <c r="A176" s="1"/>
      <c r="AH176" s="371"/>
    </row>
    <row r="177" customFormat="false" ht="12.75" hidden="false" customHeight="false" outlineLevel="0" collapsed="false">
      <c r="A177" s="1"/>
      <c r="AH177" s="371"/>
    </row>
    <row r="178" customFormat="false" ht="12.75" hidden="false" customHeight="false" outlineLevel="0" collapsed="false">
      <c r="A178" s="1"/>
      <c r="AH178" s="371"/>
    </row>
    <row r="179" customFormat="false" ht="12.75" hidden="false" customHeight="false" outlineLevel="0" collapsed="false">
      <c r="A179" s="1"/>
      <c r="AH179" s="371"/>
    </row>
    <row r="180" customFormat="false" ht="12.75" hidden="false" customHeight="false" outlineLevel="0" collapsed="false">
      <c r="A180" s="1"/>
      <c r="AH180" s="371"/>
    </row>
    <row r="181" customFormat="false" ht="12.75" hidden="false" customHeight="false" outlineLevel="0" collapsed="false">
      <c r="A181" s="1"/>
      <c r="AH181" s="371"/>
    </row>
    <row r="182" customFormat="false" ht="12.75" hidden="false" customHeight="false" outlineLevel="0" collapsed="false">
      <c r="A182" s="1"/>
      <c r="AH182" s="371"/>
    </row>
    <row r="183" customFormat="false" ht="12.75" hidden="false" customHeight="false" outlineLevel="0" collapsed="false">
      <c r="A183" s="1"/>
      <c r="AH183" s="371"/>
    </row>
    <row r="184" customFormat="false" ht="12.75" hidden="false" customHeight="false" outlineLevel="0" collapsed="false">
      <c r="A184" s="1"/>
      <c r="AH184" s="371"/>
    </row>
    <row r="185" customFormat="false" ht="12.75" hidden="false" customHeight="false" outlineLevel="0" collapsed="false">
      <c r="A185" s="1"/>
      <c r="AH185" s="371"/>
    </row>
    <row r="186" customFormat="false" ht="12.75" hidden="false" customHeight="false" outlineLevel="0" collapsed="false">
      <c r="A186" s="1"/>
      <c r="AH186" s="371"/>
    </row>
    <row r="187" customFormat="false" ht="12.75" hidden="false" customHeight="false" outlineLevel="0" collapsed="false">
      <c r="A187" s="1"/>
      <c r="AH187" s="371"/>
    </row>
    <row r="188" customFormat="false" ht="12.75" hidden="false" customHeight="false" outlineLevel="0" collapsed="false">
      <c r="A188" s="1"/>
      <c r="AH188" s="371"/>
    </row>
    <row r="189" customFormat="false" ht="12.75" hidden="false" customHeight="false" outlineLevel="0" collapsed="false">
      <c r="A189" s="1"/>
      <c r="AH189" s="371"/>
    </row>
    <row r="190" customFormat="false" ht="12.75" hidden="false" customHeight="false" outlineLevel="0" collapsed="false">
      <c r="A190" s="1"/>
      <c r="AH190" s="371"/>
    </row>
    <row r="191" customFormat="false" ht="12.75" hidden="false" customHeight="false" outlineLevel="0" collapsed="false">
      <c r="A191" s="1"/>
      <c r="AH191" s="371"/>
    </row>
    <row r="192" customFormat="false" ht="12.75" hidden="false" customHeight="false" outlineLevel="0" collapsed="false">
      <c r="A192" s="1"/>
      <c r="AH192" s="371"/>
    </row>
    <row r="193" customFormat="false" ht="12.75" hidden="false" customHeight="false" outlineLevel="0" collapsed="false">
      <c r="A193" s="1"/>
      <c r="AH193" s="371"/>
    </row>
    <row r="194" customFormat="false" ht="12.75" hidden="false" customHeight="false" outlineLevel="0" collapsed="false">
      <c r="A194" s="1"/>
      <c r="AH194" s="371"/>
    </row>
    <row r="195" customFormat="false" ht="12.75" hidden="false" customHeight="false" outlineLevel="0" collapsed="false">
      <c r="A195" s="1"/>
      <c r="AH195" s="371"/>
    </row>
    <row r="196" customFormat="false" ht="12.75" hidden="false" customHeight="false" outlineLevel="0" collapsed="false">
      <c r="A196" s="1"/>
      <c r="AH196" s="371"/>
    </row>
    <row r="197" customFormat="false" ht="12.75" hidden="false" customHeight="false" outlineLevel="0" collapsed="false">
      <c r="A197" s="1"/>
      <c r="AH197" s="371"/>
    </row>
    <row r="198" customFormat="false" ht="12.75" hidden="false" customHeight="false" outlineLevel="0" collapsed="false">
      <c r="A198" s="1"/>
      <c r="AH198" s="371"/>
    </row>
    <row r="199" customFormat="false" ht="12.75" hidden="false" customHeight="false" outlineLevel="0" collapsed="false">
      <c r="A199" s="1"/>
      <c r="AH199" s="371"/>
    </row>
    <row r="200" customFormat="false" ht="12.75" hidden="false" customHeight="false" outlineLevel="0" collapsed="false">
      <c r="A200" s="1"/>
      <c r="AH200" s="371"/>
    </row>
    <row r="201" customFormat="false" ht="12.75" hidden="false" customHeight="false" outlineLevel="0" collapsed="false">
      <c r="A201" s="1"/>
      <c r="AH201" s="371"/>
    </row>
    <row r="202" customFormat="false" ht="12.75" hidden="false" customHeight="false" outlineLevel="0" collapsed="false">
      <c r="A202" s="1"/>
      <c r="AH202" s="371"/>
    </row>
    <row r="203" customFormat="false" ht="12.75" hidden="false" customHeight="false" outlineLevel="0" collapsed="false">
      <c r="A203" s="1"/>
      <c r="AH203" s="371"/>
    </row>
    <row r="204" customFormat="false" ht="12.75" hidden="false" customHeight="false" outlineLevel="0" collapsed="false">
      <c r="A204" s="1"/>
      <c r="AH204" s="371"/>
    </row>
    <row r="205" customFormat="false" ht="12.75" hidden="false" customHeight="false" outlineLevel="0" collapsed="false">
      <c r="A205" s="1"/>
      <c r="AH205" s="371"/>
    </row>
    <row r="206" customFormat="false" ht="12.75" hidden="false" customHeight="false" outlineLevel="0" collapsed="false">
      <c r="A206" s="1"/>
      <c r="AH206" s="371"/>
    </row>
    <row r="207" customFormat="false" ht="12.75" hidden="false" customHeight="false" outlineLevel="0" collapsed="false">
      <c r="A207" s="1"/>
      <c r="AH207" s="371"/>
    </row>
    <row r="208" customFormat="false" ht="12.75" hidden="false" customHeight="false" outlineLevel="0" collapsed="false">
      <c r="A208" s="1"/>
      <c r="AH208" s="371"/>
    </row>
    <row r="209" customFormat="false" ht="12.75" hidden="false" customHeight="false" outlineLevel="0" collapsed="false">
      <c r="A209" s="1"/>
      <c r="AH209" s="371"/>
    </row>
    <row r="210" customFormat="false" ht="12.75" hidden="false" customHeight="false" outlineLevel="0" collapsed="false">
      <c r="A210" s="1"/>
      <c r="AH210" s="371"/>
    </row>
    <row r="211" customFormat="false" ht="12.75" hidden="false" customHeight="false" outlineLevel="0" collapsed="false">
      <c r="A211" s="1"/>
      <c r="AH211" s="371"/>
    </row>
    <row r="212" customFormat="false" ht="12.75" hidden="false" customHeight="false" outlineLevel="0" collapsed="false">
      <c r="A212" s="1"/>
      <c r="AH212" s="371"/>
    </row>
    <row r="213" customFormat="false" ht="12.75" hidden="false" customHeight="false" outlineLevel="0" collapsed="false">
      <c r="A213" s="1"/>
      <c r="AH213" s="371"/>
    </row>
    <row r="214" customFormat="false" ht="12.75" hidden="false" customHeight="false" outlineLevel="0" collapsed="false">
      <c r="A214" s="1"/>
      <c r="AH214" s="371"/>
    </row>
    <row r="215" customFormat="false" ht="12.75" hidden="false" customHeight="false" outlineLevel="0" collapsed="false">
      <c r="A215" s="1"/>
      <c r="AH215" s="371"/>
    </row>
    <row r="216" customFormat="false" ht="12.75" hidden="false" customHeight="false" outlineLevel="0" collapsed="false">
      <c r="A216" s="1"/>
      <c r="AH216" s="371"/>
    </row>
    <row r="217" customFormat="false" ht="12.75" hidden="false" customHeight="false" outlineLevel="0" collapsed="false">
      <c r="A217" s="1"/>
      <c r="AH217" s="371"/>
    </row>
    <row r="218" customFormat="false" ht="12.75" hidden="false" customHeight="false" outlineLevel="0" collapsed="false">
      <c r="A218" s="1"/>
      <c r="AH218" s="371"/>
    </row>
    <row r="219" customFormat="false" ht="12.75" hidden="false" customHeight="false" outlineLevel="0" collapsed="false">
      <c r="A219" s="1"/>
      <c r="AH219" s="371"/>
    </row>
    <row r="220" customFormat="false" ht="12.75" hidden="false" customHeight="false" outlineLevel="0" collapsed="false">
      <c r="A220" s="1"/>
      <c r="AH220" s="371"/>
    </row>
    <row r="221" customFormat="false" ht="12.75" hidden="false" customHeight="false" outlineLevel="0" collapsed="false">
      <c r="A221" s="1"/>
      <c r="AH221" s="371"/>
    </row>
    <row r="222" customFormat="false" ht="12.75" hidden="false" customHeight="false" outlineLevel="0" collapsed="false">
      <c r="A222" s="1"/>
      <c r="AH222" s="371"/>
    </row>
    <row r="223" customFormat="false" ht="12.75" hidden="false" customHeight="false" outlineLevel="0" collapsed="false">
      <c r="A223" s="1"/>
      <c r="AH223" s="371"/>
    </row>
    <row r="224" customFormat="false" ht="12.75" hidden="false" customHeight="false" outlineLevel="0" collapsed="false">
      <c r="A224" s="1"/>
      <c r="AH224" s="371"/>
    </row>
    <row r="225" customFormat="false" ht="12.75" hidden="false" customHeight="false" outlineLevel="0" collapsed="false">
      <c r="A225" s="1"/>
      <c r="AH225" s="371"/>
    </row>
    <row r="226" customFormat="false" ht="12.75" hidden="false" customHeight="false" outlineLevel="0" collapsed="false">
      <c r="A226" s="1"/>
      <c r="AH226" s="371"/>
    </row>
    <row r="227" customFormat="false" ht="12.75" hidden="false" customHeight="false" outlineLevel="0" collapsed="false">
      <c r="A227" s="1"/>
      <c r="AH227" s="371"/>
    </row>
    <row r="228" customFormat="false" ht="12.75" hidden="false" customHeight="false" outlineLevel="0" collapsed="false">
      <c r="A228" s="1"/>
      <c r="AH228" s="371"/>
    </row>
    <row r="229" customFormat="false" ht="12.75" hidden="false" customHeight="false" outlineLevel="0" collapsed="false">
      <c r="A229" s="1"/>
      <c r="AH229" s="371"/>
    </row>
    <row r="230" customFormat="false" ht="12.75" hidden="false" customHeight="false" outlineLevel="0" collapsed="false">
      <c r="A230" s="1"/>
      <c r="AH230" s="371"/>
    </row>
    <row r="231" customFormat="false" ht="12.75" hidden="false" customHeight="false" outlineLevel="0" collapsed="false">
      <c r="A231" s="1"/>
      <c r="AH231" s="371"/>
    </row>
    <row r="232" customFormat="false" ht="12.75" hidden="false" customHeight="false" outlineLevel="0" collapsed="false">
      <c r="A232" s="1"/>
      <c r="AH232" s="371"/>
    </row>
    <row r="233" customFormat="false" ht="12.75" hidden="false" customHeight="false" outlineLevel="0" collapsed="false">
      <c r="A233" s="1"/>
      <c r="AH233" s="371"/>
    </row>
    <row r="234" customFormat="false" ht="12.75" hidden="false" customHeight="false" outlineLevel="0" collapsed="false">
      <c r="A234" s="1"/>
      <c r="AH234" s="371"/>
    </row>
    <row r="235" customFormat="false" ht="12.75" hidden="false" customHeight="false" outlineLevel="0" collapsed="false">
      <c r="A235" s="1"/>
      <c r="AH235" s="371"/>
    </row>
    <row r="236" customFormat="false" ht="12.75" hidden="false" customHeight="false" outlineLevel="0" collapsed="false">
      <c r="A236" s="1"/>
      <c r="AH236" s="371"/>
    </row>
    <row r="237" customFormat="false" ht="12.75" hidden="false" customHeight="false" outlineLevel="0" collapsed="false">
      <c r="A237" s="1"/>
      <c r="AH237" s="371"/>
    </row>
    <row r="238" customFormat="false" ht="12.75" hidden="false" customHeight="false" outlineLevel="0" collapsed="false">
      <c r="A238" s="1"/>
      <c r="AH238" s="371"/>
    </row>
    <row r="239" customFormat="false" ht="12.75" hidden="false" customHeight="false" outlineLevel="0" collapsed="false">
      <c r="A239" s="1"/>
      <c r="AH239" s="371"/>
    </row>
    <row r="240" customFormat="false" ht="12.75" hidden="false" customHeight="false" outlineLevel="0" collapsed="false">
      <c r="A240" s="1"/>
      <c r="AH240" s="371"/>
    </row>
    <row r="241" customFormat="false" ht="12.75" hidden="false" customHeight="false" outlineLevel="0" collapsed="false">
      <c r="A241" s="1"/>
      <c r="AH241" s="371"/>
    </row>
    <row r="242" customFormat="false" ht="12.75" hidden="false" customHeight="false" outlineLevel="0" collapsed="false">
      <c r="A242" s="1"/>
      <c r="AH242" s="371"/>
    </row>
    <row r="243" customFormat="false" ht="12.75" hidden="false" customHeight="false" outlineLevel="0" collapsed="false">
      <c r="A243" s="1"/>
      <c r="AH243" s="371"/>
    </row>
    <row r="244" customFormat="false" ht="12.75" hidden="false" customHeight="false" outlineLevel="0" collapsed="false">
      <c r="A244" s="1"/>
      <c r="AH244" s="371"/>
    </row>
    <row r="245" customFormat="false" ht="12.75" hidden="false" customHeight="false" outlineLevel="0" collapsed="false">
      <c r="A245" s="1"/>
      <c r="AH245" s="371"/>
    </row>
    <row r="246" customFormat="false" ht="12.75" hidden="false" customHeight="false" outlineLevel="0" collapsed="false">
      <c r="A246" s="1"/>
      <c r="AH246" s="371"/>
    </row>
    <row r="247" customFormat="false" ht="12.75" hidden="false" customHeight="false" outlineLevel="0" collapsed="false">
      <c r="A247" s="1"/>
      <c r="AH247" s="371"/>
    </row>
    <row r="248" customFormat="false" ht="12.75" hidden="false" customHeight="false" outlineLevel="0" collapsed="false">
      <c r="A248" s="1"/>
      <c r="AH248" s="371"/>
    </row>
    <row r="249" customFormat="false" ht="12.75" hidden="false" customHeight="false" outlineLevel="0" collapsed="false">
      <c r="A249" s="1"/>
      <c r="AH249" s="371"/>
    </row>
    <row r="250" customFormat="false" ht="12.75" hidden="false" customHeight="false" outlineLevel="0" collapsed="false">
      <c r="A250" s="1"/>
      <c r="AH250" s="371"/>
    </row>
    <row r="251" customFormat="false" ht="12.75" hidden="false" customHeight="false" outlineLevel="0" collapsed="false">
      <c r="A251" s="1"/>
      <c r="AH251" s="371"/>
    </row>
    <row r="252" customFormat="false" ht="12.75" hidden="false" customHeight="false" outlineLevel="0" collapsed="false">
      <c r="A252" s="1"/>
      <c r="AH252" s="371"/>
    </row>
    <row r="253" customFormat="false" ht="12.75" hidden="false" customHeight="false" outlineLevel="0" collapsed="false">
      <c r="A253" s="1"/>
      <c r="AH253" s="371"/>
    </row>
    <row r="254" customFormat="false" ht="12.75" hidden="false" customHeight="false" outlineLevel="0" collapsed="false">
      <c r="A254" s="1"/>
      <c r="AH254" s="371"/>
    </row>
    <row r="255" customFormat="false" ht="12.75" hidden="false" customHeight="false" outlineLevel="0" collapsed="false">
      <c r="A255" s="1"/>
      <c r="AH255" s="371"/>
    </row>
    <row r="256" customFormat="false" ht="12.75" hidden="false" customHeight="false" outlineLevel="0" collapsed="false">
      <c r="A256" s="1"/>
      <c r="AH256" s="371"/>
    </row>
    <row r="257" customFormat="false" ht="12.75" hidden="false" customHeight="false" outlineLevel="0" collapsed="false">
      <c r="A257" s="1"/>
      <c r="AH257" s="371"/>
    </row>
    <row r="258" customFormat="false" ht="12.75" hidden="false" customHeight="false" outlineLevel="0" collapsed="false">
      <c r="A258" s="1"/>
      <c r="AH258" s="371"/>
    </row>
    <row r="259" customFormat="false" ht="12.75" hidden="false" customHeight="false" outlineLevel="0" collapsed="false">
      <c r="A259" s="1"/>
      <c r="AH259" s="371"/>
    </row>
    <row r="260" customFormat="false" ht="12.75" hidden="false" customHeight="false" outlineLevel="0" collapsed="false">
      <c r="A260" s="1"/>
      <c r="AH260" s="371"/>
    </row>
    <row r="261" customFormat="false" ht="12.75" hidden="false" customHeight="false" outlineLevel="0" collapsed="false">
      <c r="A261" s="1"/>
      <c r="AH261" s="371"/>
    </row>
    <row r="262" customFormat="false" ht="12.75" hidden="false" customHeight="false" outlineLevel="0" collapsed="false">
      <c r="A262" s="1"/>
      <c r="AH262" s="371"/>
    </row>
    <row r="263" customFormat="false" ht="12.75" hidden="false" customHeight="false" outlineLevel="0" collapsed="false">
      <c r="A263" s="1"/>
      <c r="AH263" s="371"/>
    </row>
    <row r="264" customFormat="false" ht="12.75" hidden="false" customHeight="false" outlineLevel="0" collapsed="false">
      <c r="A264" s="1"/>
      <c r="AH264" s="371"/>
    </row>
    <row r="265" customFormat="false" ht="12.75" hidden="false" customHeight="false" outlineLevel="0" collapsed="false">
      <c r="A265" s="1"/>
      <c r="AH265" s="371"/>
    </row>
    <row r="266" customFormat="false" ht="12.75" hidden="false" customHeight="false" outlineLevel="0" collapsed="false">
      <c r="A266" s="1"/>
      <c r="AH266" s="371"/>
    </row>
    <row r="267" customFormat="false" ht="12.75" hidden="false" customHeight="false" outlineLevel="0" collapsed="false">
      <c r="A267" s="1"/>
      <c r="AH267" s="371"/>
    </row>
    <row r="268" customFormat="false" ht="12.75" hidden="false" customHeight="false" outlineLevel="0" collapsed="false">
      <c r="A268" s="1"/>
      <c r="AH268" s="371"/>
    </row>
    <row r="269" customFormat="false" ht="12.75" hidden="false" customHeight="false" outlineLevel="0" collapsed="false">
      <c r="A269" s="1"/>
      <c r="AH269" s="371"/>
    </row>
    <row r="270" customFormat="false" ht="12.75" hidden="false" customHeight="false" outlineLevel="0" collapsed="false">
      <c r="A270" s="1"/>
      <c r="AH270" s="371"/>
    </row>
    <row r="271" customFormat="false" ht="12.75" hidden="false" customHeight="false" outlineLevel="0" collapsed="false">
      <c r="A271" s="1"/>
      <c r="AH271" s="371"/>
    </row>
    <row r="272" customFormat="false" ht="12.75" hidden="false" customHeight="false" outlineLevel="0" collapsed="false">
      <c r="A272" s="1"/>
      <c r="AH272" s="371"/>
    </row>
    <row r="273" customFormat="false" ht="12.75" hidden="false" customHeight="false" outlineLevel="0" collapsed="false">
      <c r="A273" s="1"/>
      <c r="AH273" s="371"/>
    </row>
    <row r="274" customFormat="false" ht="12.75" hidden="false" customHeight="false" outlineLevel="0" collapsed="false">
      <c r="A274" s="1"/>
      <c r="AH274" s="371"/>
    </row>
    <row r="275" customFormat="false" ht="12.75" hidden="false" customHeight="false" outlineLevel="0" collapsed="false">
      <c r="A275" s="1"/>
      <c r="AH275" s="371"/>
    </row>
    <row r="276" customFormat="false" ht="12.75" hidden="false" customHeight="false" outlineLevel="0" collapsed="false">
      <c r="A276" s="1"/>
      <c r="AH276" s="371"/>
    </row>
    <row r="277" customFormat="false" ht="12.75" hidden="false" customHeight="false" outlineLevel="0" collapsed="false">
      <c r="A277" s="1"/>
      <c r="AH277" s="371"/>
    </row>
    <row r="278" customFormat="false" ht="12.75" hidden="false" customHeight="false" outlineLevel="0" collapsed="false">
      <c r="A278" s="1"/>
      <c r="AH278" s="371"/>
    </row>
    <row r="279" customFormat="false" ht="12.75" hidden="false" customHeight="false" outlineLevel="0" collapsed="false">
      <c r="A279" s="1"/>
      <c r="AH279" s="371"/>
    </row>
    <row r="280" customFormat="false" ht="12.75" hidden="false" customHeight="false" outlineLevel="0" collapsed="false">
      <c r="A280" s="1"/>
      <c r="AH280" s="371"/>
    </row>
    <row r="281" customFormat="false" ht="12.75" hidden="false" customHeight="false" outlineLevel="0" collapsed="false">
      <c r="A281" s="1"/>
      <c r="AH281" s="371"/>
    </row>
    <row r="282" customFormat="false" ht="12.75" hidden="false" customHeight="false" outlineLevel="0" collapsed="false">
      <c r="A282" s="1"/>
      <c r="AH282" s="371"/>
    </row>
    <row r="283" customFormat="false" ht="12.75" hidden="false" customHeight="false" outlineLevel="0" collapsed="false">
      <c r="A283" s="1"/>
      <c r="AH283" s="371"/>
    </row>
    <row r="284" customFormat="false" ht="12.75" hidden="false" customHeight="false" outlineLevel="0" collapsed="false">
      <c r="A284" s="1"/>
      <c r="AH284" s="371"/>
    </row>
    <row r="285" customFormat="false" ht="12.75" hidden="false" customHeight="false" outlineLevel="0" collapsed="false">
      <c r="A285" s="1"/>
      <c r="AH285" s="371"/>
    </row>
    <row r="286" customFormat="false" ht="12.75" hidden="false" customHeight="false" outlineLevel="0" collapsed="false">
      <c r="A286" s="1"/>
      <c r="AH286" s="371"/>
    </row>
    <row r="287" customFormat="false" ht="12.75" hidden="false" customHeight="false" outlineLevel="0" collapsed="false">
      <c r="A287" s="1"/>
      <c r="AH287" s="371"/>
    </row>
    <row r="288" customFormat="false" ht="12.75" hidden="false" customHeight="false" outlineLevel="0" collapsed="false">
      <c r="A288" s="1"/>
      <c r="AH288" s="371"/>
    </row>
    <row r="289" customFormat="false" ht="12.75" hidden="false" customHeight="false" outlineLevel="0" collapsed="false">
      <c r="A289" s="1"/>
      <c r="AH289" s="371"/>
    </row>
    <row r="290" customFormat="false" ht="12.75" hidden="false" customHeight="false" outlineLevel="0" collapsed="false">
      <c r="A290" s="1"/>
      <c r="AH290" s="371"/>
    </row>
    <row r="291" customFormat="false" ht="12.75" hidden="false" customHeight="false" outlineLevel="0" collapsed="false">
      <c r="A291" s="1"/>
      <c r="AH291" s="371"/>
    </row>
    <row r="292" customFormat="false" ht="12.75" hidden="false" customHeight="false" outlineLevel="0" collapsed="false">
      <c r="A292" s="1"/>
      <c r="AH292" s="371"/>
    </row>
    <row r="293" customFormat="false" ht="12.75" hidden="false" customHeight="false" outlineLevel="0" collapsed="false">
      <c r="A293" s="1"/>
      <c r="AH293" s="371"/>
    </row>
    <row r="294" customFormat="false" ht="12.75" hidden="false" customHeight="false" outlineLevel="0" collapsed="false">
      <c r="A294" s="1"/>
      <c r="AH294" s="371"/>
    </row>
    <row r="295" customFormat="false" ht="12.75" hidden="false" customHeight="false" outlineLevel="0" collapsed="false">
      <c r="A295" s="1"/>
      <c r="AH295" s="371"/>
    </row>
    <row r="296" customFormat="false" ht="12.75" hidden="false" customHeight="false" outlineLevel="0" collapsed="false">
      <c r="A296" s="1"/>
      <c r="AH296" s="371"/>
    </row>
    <row r="297" customFormat="false" ht="12.75" hidden="false" customHeight="false" outlineLevel="0" collapsed="false">
      <c r="A297" s="1"/>
      <c r="AH297" s="371"/>
    </row>
    <row r="298" customFormat="false" ht="12.75" hidden="false" customHeight="false" outlineLevel="0" collapsed="false">
      <c r="A298" s="1"/>
      <c r="AH298" s="371"/>
    </row>
    <row r="299" customFormat="false" ht="12.75" hidden="false" customHeight="false" outlineLevel="0" collapsed="false">
      <c r="A299" s="1"/>
      <c r="AH299" s="371"/>
    </row>
    <row r="300" customFormat="false" ht="12.75" hidden="false" customHeight="false" outlineLevel="0" collapsed="false">
      <c r="A300" s="1"/>
      <c r="AH300" s="371"/>
    </row>
    <row r="301" customFormat="false" ht="12.75" hidden="false" customHeight="false" outlineLevel="0" collapsed="false">
      <c r="A301" s="1"/>
      <c r="AH301" s="371"/>
    </row>
    <row r="302" customFormat="false" ht="12.75" hidden="false" customHeight="false" outlineLevel="0" collapsed="false">
      <c r="A302" s="1"/>
      <c r="AH302" s="371"/>
    </row>
    <row r="303" customFormat="false" ht="12.75" hidden="false" customHeight="false" outlineLevel="0" collapsed="false">
      <c r="A303" s="1"/>
      <c r="AH303" s="371"/>
    </row>
    <row r="304" customFormat="false" ht="12.75" hidden="false" customHeight="false" outlineLevel="0" collapsed="false">
      <c r="A304" s="1"/>
      <c r="AH304" s="371"/>
    </row>
    <row r="305" customFormat="false" ht="12.75" hidden="false" customHeight="false" outlineLevel="0" collapsed="false">
      <c r="A305" s="1"/>
      <c r="AH305" s="371"/>
    </row>
    <row r="306" customFormat="false" ht="12.75" hidden="false" customHeight="false" outlineLevel="0" collapsed="false">
      <c r="A306" s="1"/>
      <c r="AH306" s="371"/>
    </row>
    <row r="307" customFormat="false" ht="12.75" hidden="false" customHeight="false" outlineLevel="0" collapsed="false">
      <c r="A307" s="1"/>
      <c r="AH307" s="371"/>
    </row>
    <row r="308" customFormat="false" ht="12.75" hidden="false" customHeight="false" outlineLevel="0" collapsed="false">
      <c r="A308" s="1"/>
      <c r="AH308" s="371"/>
    </row>
    <row r="309" customFormat="false" ht="12.75" hidden="false" customHeight="false" outlineLevel="0" collapsed="false">
      <c r="A309" s="1"/>
      <c r="AH309" s="371"/>
    </row>
    <row r="310" customFormat="false" ht="12.75" hidden="false" customHeight="false" outlineLevel="0" collapsed="false">
      <c r="A310" s="1"/>
      <c r="AH310" s="371"/>
    </row>
    <row r="311" customFormat="false" ht="12.75" hidden="false" customHeight="false" outlineLevel="0" collapsed="false">
      <c r="A311" s="1"/>
      <c r="AH311" s="371"/>
    </row>
    <row r="312" customFormat="false" ht="12.75" hidden="false" customHeight="false" outlineLevel="0" collapsed="false">
      <c r="A312" s="1"/>
      <c r="AH312" s="371"/>
    </row>
    <row r="313" customFormat="false" ht="12.75" hidden="false" customHeight="false" outlineLevel="0" collapsed="false">
      <c r="A313" s="1"/>
      <c r="AH313" s="371"/>
    </row>
    <row r="314" customFormat="false" ht="12.75" hidden="false" customHeight="false" outlineLevel="0" collapsed="false">
      <c r="A314" s="1"/>
      <c r="AH314" s="371"/>
    </row>
    <row r="315" customFormat="false" ht="12.75" hidden="false" customHeight="false" outlineLevel="0" collapsed="false">
      <c r="A315" s="1"/>
      <c r="AH315" s="371"/>
    </row>
    <row r="316" customFormat="false" ht="12.75" hidden="false" customHeight="false" outlineLevel="0" collapsed="false">
      <c r="A316" s="1"/>
      <c r="AH316" s="371"/>
    </row>
    <row r="317" customFormat="false" ht="12.75" hidden="false" customHeight="false" outlineLevel="0" collapsed="false">
      <c r="A317" s="1"/>
      <c r="AH317" s="371"/>
    </row>
    <row r="318" customFormat="false" ht="12.75" hidden="false" customHeight="false" outlineLevel="0" collapsed="false">
      <c r="A318" s="1"/>
      <c r="AH318" s="371"/>
    </row>
    <row r="319" customFormat="false" ht="12.75" hidden="false" customHeight="false" outlineLevel="0" collapsed="false">
      <c r="A319" s="1"/>
      <c r="AH319" s="371"/>
    </row>
    <row r="320" customFormat="false" ht="12.75" hidden="false" customHeight="false" outlineLevel="0" collapsed="false">
      <c r="A320" s="1"/>
      <c r="AH320" s="371"/>
    </row>
    <row r="321" customFormat="false" ht="12.75" hidden="false" customHeight="false" outlineLevel="0" collapsed="false">
      <c r="A321" s="1"/>
      <c r="AH321" s="371"/>
    </row>
    <row r="322" customFormat="false" ht="12.75" hidden="false" customHeight="false" outlineLevel="0" collapsed="false">
      <c r="A322" s="1"/>
      <c r="AH322" s="371"/>
    </row>
    <row r="323" customFormat="false" ht="12.75" hidden="false" customHeight="false" outlineLevel="0" collapsed="false">
      <c r="A323" s="1"/>
      <c r="AH323" s="371"/>
    </row>
    <row r="324" customFormat="false" ht="12.75" hidden="false" customHeight="false" outlineLevel="0" collapsed="false">
      <c r="A324" s="1"/>
      <c r="AH324" s="371"/>
    </row>
    <row r="325" customFormat="false" ht="12.75" hidden="false" customHeight="false" outlineLevel="0" collapsed="false">
      <c r="A325" s="1"/>
      <c r="AH325" s="371"/>
    </row>
    <row r="326" customFormat="false" ht="12.75" hidden="false" customHeight="false" outlineLevel="0" collapsed="false">
      <c r="A326" s="1"/>
      <c r="AH326" s="371"/>
    </row>
    <row r="327" customFormat="false" ht="12.75" hidden="false" customHeight="false" outlineLevel="0" collapsed="false">
      <c r="A327" s="1"/>
      <c r="AH327" s="371"/>
    </row>
    <row r="328" customFormat="false" ht="12.75" hidden="false" customHeight="false" outlineLevel="0" collapsed="false">
      <c r="A328" s="1"/>
      <c r="AH328" s="371"/>
    </row>
    <row r="329" customFormat="false" ht="12.75" hidden="false" customHeight="false" outlineLevel="0" collapsed="false">
      <c r="A329" s="1"/>
    </row>
    <row r="330" customFormat="false" ht="12.75" hidden="false" customHeight="false" outlineLevel="0" collapsed="false">
      <c r="A330" s="1"/>
    </row>
    <row r="331" customFormat="false" ht="12.75" hidden="false" customHeight="false" outlineLevel="0" collapsed="false">
      <c r="A331" s="1"/>
    </row>
    <row r="332" customFormat="false" ht="12.75" hidden="false" customHeight="false" outlineLevel="0" collapsed="false">
      <c r="A332" s="1"/>
    </row>
    <row r="333" customFormat="false" ht="12.75" hidden="false" customHeight="false" outlineLevel="0" collapsed="false">
      <c r="A333" s="1"/>
    </row>
    <row r="334" customFormat="false" ht="12.75" hidden="false" customHeight="false" outlineLevel="0" collapsed="false">
      <c r="A334" s="1"/>
    </row>
    <row r="335" customFormat="false" ht="12.75" hidden="false" customHeight="false" outlineLevel="0" collapsed="false">
      <c r="A335" s="1"/>
    </row>
    <row r="336" customFormat="false" ht="12.75" hidden="false" customHeight="false" outlineLevel="0" collapsed="false">
      <c r="A336" s="1"/>
    </row>
    <row r="337" customFormat="false" ht="12.75" hidden="false" customHeight="false" outlineLevel="0" collapsed="false">
      <c r="A337" s="1"/>
    </row>
    <row r="338" customFormat="false" ht="12.75" hidden="false" customHeight="false" outlineLevel="0" collapsed="false">
      <c r="A338" s="1"/>
    </row>
    <row r="339" customFormat="false" ht="12.75" hidden="false" customHeight="false" outlineLevel="0" collapsed="false">
      <c r="A339" s="1"/>
    </row>
    <row r="340" customFormat="false" ht="12.75" hidden="false" customHeight="false" outlineLevel="0" collapsed="false">
      <c r="A340" s="1"/>
    </row>
    <row r="341" customFormat="false" ht="12.75" hidden="false" customHeight="false" outlineLevel="0" collapsed="false">
      <c r="A341" s="1"/>
    </row>
    <row r="342" customFormat="false" ht="12.75" hidden="false" customHeight="false" outlineLevel="0" collapsed="false">
      <c r="A342" s="1"/>
    </row>
    <row r="343" customFormat="false" ht="12.75" hidden="false" customHeight="false" outlineLevel="0" collapsed="false">
      <c r="A343" s="1"/>
    </row>
    <row r="344" customFormat="false" ht="12.75" hidden="false" customHeight="false" outlineLevel="0" collapsed="false">
      <c r="A344" s="1"/>
    </row>
    <row r="345" customFormat="false" ht="12.75" hidden="false" customHeight="false" outlineLevel="0" collapsed="false">
      <c r="A345" s="1"/>
    </row>
    <row r="346" customFormat="false" ht="12.75" hidden="false" customHeight="false" outlineLevel="0" collapsed="false">
      <c r="A346" s="1"/>
    </row>
    <row r="347" customFormat="false" ht="12.75" hidden="false" customHeight="false" outlineLevel="0" collapsed="false">
      <c r="A347" s="1"/>
    </row>
    <row r="348" customFormat="false" ht="12.75" hidden="false" customHeight="false" outlineLevel="0" collapsed="false">
      <c r="A348" s="1"/>
    </row>
    <row r="349" customFormat="false" ht="12.75" hidden="false" customHeight="false" outlineLevel="0" collapsed="false">
      <c r="A349" s="1"/>
    </row>
    <row r="350" customFormat="false" ht="12.75" hidden="false" customHeight="false" outlineLevel="0" collapsed="false">
      <c r="A350" s="1"/>
    </row>
    <row r="351" customFormat="false" ht="12.75" hidden="false" customHeight="false" outlineLevel="0" collapsed="false">
      <c r="A351" s="1"/>
    </row>
    <row r="352" customFormat="false" ht="12.75" hidden="false" customHeight="false" outlineLevel="0" collapsed="false">
      <c r="A352" s="1"/>
    </row>
    <row r="353" customFormat="false" ht="12.75" hidden="false" customHeight="false" outlineLevel="0" collapsed="false">
      <c r="A353" s="1"/>
    </row>
    <row r="354" customFormat="false" ht="12.75" hidden="false" customHeight="false" outlineLevel="0" collapsed="false">
      <c r="A354" s="1"/>
    </row>
    <row r="355" customFormat="false" ht="12.75" hidden="false" customHeight="false" outlineLevel="0" collapsed="false">
      <c r="A355" s="1"/>
    </row>
    <row r="356" customFormat="false" ht="12.75" hidden="false" customHeight="false" outlineLevel="0" collapsed="false">
      <c r="A356" s="1"/>
    </row>
    <row r="357" customFormat="false" ht="12.75" hidden="false" customHeight="false" outlineLevel="0" collapsed="false">
      <c r="A357" s="1"/>
    </row>
    <row r="358" customFormat="false" ht="12.75" hidden="false" customHeight="false" outlineLevel="0" collapsed="false">
      <c r="A358" s="1"/>
    </row>
    <row r="359" customFormat="false" ht="12.75" hidden="false" customHeight="false" outlineLevel="0" collapsed="false">
      <c r="A359" s="1"/>
    </row>
    <row r="360" customFormat="false" ht="12.75" hidden="false" customHeight="false" outlineLevel="0" collapsed="false">
      <c r="A360" s="1"/>
    </row>
    <row r="361" customFormat="false" ht="12.75" hidden="false" customHeight="false" outlineLevel="0" collapsed="false">
      <c r="A361" s="1"/>
    </row>
    <row r="362" customFormat="false" ht="12.75" hidden="false" customHeight="false" outlineLevel="0" collapsed="false">
      <c r="A362" s="1"/>
    </row>
    <row r="363" customFormat="false" ht="12.75" hidden="false" customHeight="false" outlineLevel="0" collapsed="false">
      <c r="A363" s="1"/>
    </row>
    <row r="364" customFormat="false" ht="12.75" hidden="false" customHeight="false" outlineLevel="0" collapsed="false">
      <c r="A364" s="1"/>
    </row>
    <row r="365" customFormat="false" ht="12.75" hidden="false" customHeight="false" outlineLevel="0" collapsed="false">
      <c r="A365" s="1"/>
    </row>
    <row r="366" customFormat="false" ht="12.75" hidden="false" customHeight="false" outlineLevel="0" collapsed="false">
      <c r="A366" s="1"/>
    </row>
    <row r="367" customFormat="false" ht="12.75" hidden="false" customHeight="false" outlineLevel="0" collapsed="false">
      <c r="A367" s="1"/>
    </row>
    <row r="368" customFormat="false" ht="12.75" hidden="false" customHeight="false" outlineLevel="0" collapsed="false">
      <c r="A368" s="1"/>
    </row>
    <row r="369" customFormat="false" ht="12.75" hidden="false" customHeight="false" outlineLevel="0" collapsed="false">
      <c r="A369" s="1"/>
    </row>
    <row r="370" customFormat="false" ht="12.75" hidden="false" customHeight="false" outlineLevel="0" collapsed="false">
      <c r="A370" s="1"/>
    </row>
    <row r="371" customFormat="false" ht="12.75" hidden="false" customHeight="false" outlineLevel="0" collapsed="false">
      <c r="A371" s="1"/>
    </row>
    <row r="372" customFormat="false" ht="12.75" hidden="false" customHeight="false" outlineLevel="0" collapsed="false">
      <c r="A372" s="1"/>
    </row>
    <row r="373" customFormat="false" ht="12.75" hidden="false" customHeight="false" outlineLevel="0" collapsed="false">
      <c r="A373" s="1"/>
    </row>
    <row r="374" customFormat="false" ht="12.75" hidden="false" customHeight="false" outlineLevel="0" collapsed="false">
      <c r="A374" s="1"/>
    </row>
    <row r="375" customFormat="false" ht="12.75" hidden="false" customHeight="false" outlineLevel="0" collapsed="false">
      <c r="A375" s="1"/>
    </row>
    <row r="376" customFormat="false" ht="12.75" hidden="false" customHeight="false" outlineLevel="0" collapsed="false">
      <c r="A376" s="1"/>
    </row>
    <row r="377" customFormat="false" ht="12.75" hidden="false" customHeight="false" outlineLevel="0" collapsed="false">
      <c r="A377" s="1"/>
    </row>
    <row r="378" customFormat="false" ht="12.75" hidden="false" customHeight="false" outlineLevel="0" collapsed="false">
      <c r="A378" s="1"/>
    </row>
    <row r="379" customFormat="false" ht="12.75" hidden="false" customHeight="false" outlineLevel="0" collapsed="false">
      <c r="A379" s="1"/>
    </row>
    <row r="380" customFormat="false" ht="12.75" hidden="false" customHeight="false" outlineLevel="0" collapsed="false">
      <c r="A380" s="1"/>
    </row>
    <row r="381" customFormat="false" ht="12.75" hidden="false" customHeight="false" outlineLevel="0" collapsed="false">
      <c r="A381" s="1"/>
    </row>
    <row r="382" customFormat="false" ht="12.75" hidden="false" customHeight="false" outlineLevel="0" collapsed="false">
      <c r="A382" s="1"/>
    </row>
    <row r="383" customFormat="false" ht="12.75" hidden="false" customHeight="false" outlineLevel="0" collapsed="false">
      <c r="A383" s="1"/>
    </row>
    <row r="384" customFormat="false" ht="12.75" hidden="false" customHeight="false" outlineLevel="0" collapsed="false">
      <c r="A384" s="1"/>
    </row>
    <row r="385" customFormat="false" ht="12.75" hidden="false" customHeight="false" outlineLevel="0" collapsed="false">
      <c r="A385" s="1"/>
    </row>
    <row r="386" customFormat="false" ht="12.75" hidden="false" customHeight="false" outlineLevel="0" collapsed="false">
      <c r="A386" s="1"/>
    </row>
    <row r="387" customFormat="false" ht="12.75" hidden="false" customHeight="false" outlineLevel="0" collapsed="false">
      <c r="A387" s="1"/>
    </row>
    <row r="388" customFormat="false" ht="12.75" hidden="false" customHeight="false" outlineLevel="0" collapsed="false">
      <c r="A388" s="1"/>
    </row>
    <row r="389" customFormat="false" ht="12.75" hidden="false" customHeight="false" outlineLevel="0" collapsed="false">
      <c r="A389" s="1"/>
    </row>
    <row r="390" customFormat="false" ht="12.75" hidden="false" customHeight="false" outlineLevel="0" collapsed="false">
      <c r="A390" s="1"/>
    </row>
    <row r="391" customFormat="false" ht="12.75" hidden="false" customHeight="false" outlineLevel="0" collapsed="false">
      <c r="A391" s="1"/>
    </row>
    <row r="392" customFormat="false" ht="12.75" hidden="false" customHeight="false" outlineLevel="0" collapsed="false">
      <c r="A392" s="1"/>
    </row>
    <row r="393" customFormat="false" ht="12.75" hidden="false" customHeight="false" outlineLevel="0" collapsed="false">
      <c r="A393" s="1"/>
    </row>
    <row r="394" customFormat="false" ht="12.75" hidden="false" customHeight="false" outlineLevel="0" collapsed="false">
      <c r="A394" s="1"/>
    </row>
    <row r="395" customFormat="false" ht="12.75" hidden="false" customHeight="false" outlineLevel="0" collapsed="false">
      <c r="A395" s="1"/>
    </row>
    <row r="396" customFormat="false" ht="12.75" hidden="false" customHeight="false" outlineLevel="0" collapsed="false">
      <c r="A396" s="1"/>
    </row>
    <row r="397" customFormat="false" ht="12.75" hidden="false" customHeight="false" outlineLevel="0" collapsed="false">
      <c r="A397" s="1"/>
    </row>
    <row r="398" customFormat="false" ht="12.75" hidden="false" customHeight="false" outlineLevel="0" collapsed="false">
      <c r="A398" s="1"/>
    </row>
    <row r="399" customFormat="false" ht="12.75" hidden="false" customHeight="false" outlineLevel="0" collapsed="false">
      <c r="A399" s="1"/>
    </row>
    <row r="400" customFormat="false" ht="12.75" hidden="false" customHeight="false" outlineLevel="0" collapsed="false">
      <c r="A400" s="1"/>
    </row>
    <row r="401" customFormat="false" ht="12.75" hidden="false" customHeight="false" outlineLevel="0" collapsed="false">
      <c r="A401" s="1"/>
    </row>
    <row r="402" customFormat="false" ht="12.75" hidden="false" customHeight="false" outlineLevel="0" collapsed="false">
      <c r="A402" s="1"/>
    </row>
    <row r="403" customFormat="false" ht="12.75" hidden="false" customHeight="false" outlineLevel="0" collapsed="false">
      <c r="A403" s="1"/>
    </row>
    <row r="404" customFormat="false" ht="12.75" hidden="false" customHeight="false" outlineLevel="0" collapsed="false">
      <c r="A404" s="1"/>
    </row>
    <row r="405" customFormat="false" ht="12.75" hidden="false" customHeight="false" outlineLevel="0" collapsed="false">
      <c r="A405" s="1"/>
    </row>
    <row r="406" customFormat="false" ht="12.75" hidden="false" customHeight="false" outlineLevel="0" collapsed="false">
      <c r="A406" s="1"/>
    </row>
    <row r="407" customFormat="false" ht="12.75" hidden="false" customHeight="false" outlineLevel="0" collapsed="false">
      <c r="A407" s="1"/>
    </row>
    <row r="408" customFormat="false" ht="12.75" hidden="false" customHeight="false" outlineLevel="0" collapsed="false">
      <c r="A408" s="1"/>
    </row>
    <row r="409" customFormat="false" ht="12.75" hidden="false" customHeight="false" outlineLevel="0" collapsed="false">
      <c r="A409" s="1"/>
    </row>
    <row r="410" customFormat="false" ht="12.75" hidden="false" customHeight="false" outlineLevel="0" collapsed="false">
      <c r="A410" s="1"/>
    </row>
    <row r="411" customFormat="false" ht="12.75" hidden="false" customHeight="false" outlineLevel="0" collapsed="false">
      <c r="A411" s="1"/>
    </row>
    <row r="412" customFormat="false" ht="12.75" hidden="false" customHeight="false" outlineLevel="0" collapsed="false">
      <c r="A412" s="1"/>
    </row>
    <row r="413" customFormat="false" ht="12.75" hidden="false" customHeight="false" outlineLevel="0" collapsed="false">
      <c r="A413" s="1"/>
    </row>
    <row r="414" customFormat="false" ht="12.75" hidden="false" customHeight="false" outlineLevel="0" collapsed="false">
      <c r="A414" s="1"/>
    </row>
    <row r="415" customFormat="false" ht="12.75" hidden="false" customHeight="false" outlineLevel="0" collapsed="false">
      <c r="A415" s="1"/>
    </row>
    <row r="416" customFormat="false" ht="12.75" hidden="false" customHeight="false" outlineLevel="0" collapsed="false">
      <c r="A416" s="1"/>
    </row>
    <row r="417" customFormat="false" ht="12.75" hidden="false" customHeight="false" outlineLevel="0" collapsed="false">
      <c r="A417" s="1"/>
    </row>
    <row r="418" customFormat="false" ht="12.75" hidden="false" customHeight="false" outlineLevel="0" collapsed="false">
      <c r="A418" s="1"/>
    </row>
    <row r="419" customFormat="false" ht="12.75" hidden="false" customHeight="false" outlineLevel="0" collapsed="false">
      <c r="A419" s="1"/>
    </row>
    <row r="420" customFormat="false" ht="12.75" hidden="false" customHeight="false" outlineLevel="0" collapsed="false">
      <c r="A420" s="1"/>
    </row>
    <row r="421" customFormat="false" ht="12.75" hidden="false" customHeight="false" outlineLevel="0" collapsed="false">
      <c r="A421" s="1"/>
    </row>
    <row r="422" customFormat="false" ht="12.75" hidden="false" customHeight="false" outlineLevel="0" collapsed="false">
      <c r="A422" s="1"/>
    </row>
    <row r="423" customFormat="false" ht="12.75" hidden="false" customHeight="false" outlineLevel="0" collapsed="false">
      <c r="A423" s="1"/>
    </row>
    <row r="424" customFormat="false" ht="12.75" hidden="false" customHeight="false" outlineLevel="0" collapsed="false">
      <c r="A424" s="1"/>
    </row>
    <row r="425" customFormat="false" ht="12.75" hidden="false" customHeight="false" outlineLevel="0" collapsed="false">
      <c r="A425" s="1"/>
    </row>
    <row r="426" customFormat="false" ht="12.75" hidden="false" customHeight="false" outlineLevel="0" collapsed="false">
      <c r="A426" s="1"/>
    </row>
    <row r="427" customFormat="false" ht="12.75" hidden="false" customHeight="false" outlineLevel="0" collapsed="false">
      <c r="A427" s="1"/>
    </row>
    <row r="428" customFormat="false" ht="12.75" hidden="false" customHeight="false" outlineLevel="0" collapsed="false">
      <c r="A428" s="1"/>
    </row>
    <row r="429" customFormat="false" ht="12.75" hidden="false" customHeight="false" outlineLevel="0" collapsed="false">
      <c r="A429" s="1"/>
    </row>
    <row r="430" customFormat="false" ht="12.75" hidden="false" customHeight="false" outlineLevel="0" collapsed="false">
      <c r="A430" s="1"/>
    </row>
    <row r="431" customFormat="false" ht="12.75" hidden="false" customHeight="false" outlineLevel="0" collapsed="false">
      <c r="A431" s="1"/>
    </row>
    <row r="432" customFormat="false" ht="12.75" hidden="false" customHeight="false" outlineLevel="0" collapsed="false">
      <c r="A432" s="1"/>
    </row>
    <row r="433" customFormat="false" ht="12.75" hidden="false" customHeight="false" outlineLevel="0" collapsed="false">
      <c r="A433" s="1"/>
    </row>
    <row r="434" customFormat="false" ht="12.75" hidden="false" customHeight="false" outlineLevel="0" collapsed="false">
      <c r="A434" s="1"/>
    </row>
    <row r="435" customFormat="false" ht="12.75" hidden="false" customHeight="false" outlineLevel="0" collapsed="false">
      <c r="A435" s="1"/>
    </row>
    <row r="436" customFormat="false" ht="12.75" hidden="false" customHeight="false" outlineLevel="0" collapsed="false">
      <c r="A436" s="1"/>
    </row>
    <row r="437" customFormat="false" ht="12.75" hidden="false" customHeight="false" outlineLevel="0" collapsed="false">
      <c r="A437" s="1"/>
    </row>
    <row r="438" customFormat="false" ht="12.75" hidden="false" customHeight="false" outlineLevel="0" collapsed="false">
      <c r="A438" s="1"/>
    </row>
    <row r="439" customFormat="false" ht="12.75" hidden="false" customHeight="false" outlineLevel="0" collapsed="false">
      <c r="A439" s="1"/>
    </row>
    <row r="440" customFormat="false" ht="12.75" hidden="false" customHeight="false" outlineLevel="0" collapsed="false">
      <c r="A440" s="1"/>
    </row>
    <row r="441" customFormat="false" ht="12.75" hidden="false" customHeight="false" outlineLevel="0" collapsed="false">
      <c r="A441" s="1"/>
    </row>
    <row r="442" customFormat="false" ht="12.75" hidden="false" customHeight="false" outlineLevel="0" collapsed="false">
      <c r="A442" s="1"/>
    </row>
    <row r="443" customFormat="false" ht="12.75" hidden="false" customHeight="false" outlineLevel="0" collapsed="false">
      <c r="A443" s="1"/>
    </row>
    <row r="444" customFormat="false" ht="12.75" hidden="false" customHeight="false" outlineLevel="0" collapsed="false">
      <c r="A444" s="1"/>
    </row>
    <row r="445" customFormat="false" ht="12.75" hidden="false" customHeight="false" outlineLevel="0" collapsed="false">
      <c r="A445" s="1"/>
    </row>
    <row r="446" customFormat="false" ht="12.75" hidden="false" customHeight="false" outlineLevel="0" collapsed="false">
      <c r="A446" s="1"/>
    </row>
    <row r="447" customFormat="false" ht="12.75" hidden="false" customHeight="false" outlineLevel="0" collapsed="false">
      <c r="A447" s="1"/>
    </row>
    <row r="448" customFormat="false" ht="12.75" hidden="false" customHeight="false" outlineLevel="0" collapsed="false">
      <c r="A448" s="1"/>
    </row>
    <row r="449" customFormat="false" ht="12.75" hidden="false" customHeight="false" outlineLevel="0" collapsed="false">
      <c r="A449" s="1"/>
    </row>
    <row r="450" customFormat="false" ht="12.75" hidden="false" customHeight="false" outlineLevel="0" collapsed="false">
      <c r="A450" s="1"/>
    </row>
    <row r="451" customFormat="false" ht="12.75" hidden="false" customHeight="false" outlineLevel="0" collapsed="false">
      <c r="A451" s="1"/>
    </row>
    <row r="452" customFormat="false" ht="12.75" hidden="false" customHeight="false" outlineLevel="0" collapsed="false">
      <c r="A452" s="1"/>
    </row>
    <row r="453" customFormat="false" ht="12.75" hidden="false" customHeight="false" outlineLevel="0" collapsed="false">
      <c r="A453" s="1"/>
    </row>
    <row r="454" customFormat="false" ht="12.75" hidden="false" customHeight="false" outlineLevel="0" collapsed="false">
      <c r="A454" s="1"/>
    </row>
    <row r="455" customFormat="false" ht="12.75" hidden="false" customHeight="false" outlineLevel="0" collapsed="false">
      <c r="A455" s="1"/>
    </row>
    <row r="456" customFormat="false" ht="12.75" hidden="false" customHeight="false" outlineLevel="0" collapsed="false">
      <c r="A456" s="1"/>
    </row>
    <row r="457" customFormat="false" ht="12.75" hidden="false" customHeight="false" outlineLevel="0" collapsed="false">
      <c r="A457" s="1"/>
    </row>
    <row r="458" customFormat="false" ht="12.75" hidden="false" customHeight="false" outlineLevel="0" collapsed="false">
      <c r="A458" s="1"/>
    </row>
    <row r="459" customFormat="false" ht="12.75" hidden="false" customHeight="false" outlineLevel="0" collapsed="false">
      <c r="A459" s="1"/>
    </row>
    <row r="460" customFormat="false" ht="12.75" hidden="false" customHeight="false" outlineLevel="0" collapsed="false">
      <c r="A460" s="1"/>
    </row>
    <row r="461" customFormat="false" ht="12.75" hidden="false" customHeight="false" outlineLevel="0" collapsed="false">
      <c r="A461" s="1"/>
    </row>
    <row r="462" customFormat="false" ht="12.75" hidden="false" customHeight="false" outlineLevel="0" collapsed="false">
      <c r="A462" s="1"/>
    </row>
    <row r="463" customFormat="false" ht="12.75" hidden="false" customHeight="false" outlineLevel="0" collapsed="false">
      <c r="A463" s="1"/>
    </row>
    <row r="464" customFormat="false" ht="12.75" hidden="false" customHeight="false" outlineLevel="0" collapsed="false">
      <c r="A464" s="1"/>
    </row>
    <row r="465" customFormat="false" ht="12.75" hidden="false" customHeight="false" outlineLevel="0" collapsed="false">
      <c r="A465" s="1"/>
    </row>
    <row r="466" customFormat="false" ht="12.75" hidden="false" customHeight="false" outlineLevel="0" collapsed="false">
      <c r="A466" s="1"/>
    </row>
    <row r="467" customFormat="false" ht="12.75" hidden="false" customHeight="false" outlineLevel="0" collapsed="false">
      <c r="A467" s="1"/>
    </row>
    <row r="468" customFormat="false" ht="12.75" hidden="false" customHeight="false" outlineLevel="0" collapsed="false">
      <c r="A468" s="1"/>
    </row>
    <row r="469" customFormat="false" ht="12.75" hidden="false" customHeight="false" outlineLevel="0" collapsed="false">
      <c r="A469" s="1"/>
    </row>
    <row r="470" customFormat="false" ht="12.75" hidden="false" customHeight="false" outlineLevel="0" collapsed="false">
      <c r="A470" s="1"/>
    </row>
    <row r="471" customFormat="false" ht="12.75" hidden="false" customHeight="false" outlineLevel="0" collapsed="false">
      <c r="A471" s="1"/>
    </row>
    <row r="472" customFormat="false" ht="12.75" hidden="false" customHeight="false" outlineLevel="0" collapsed="false">
      <c r="A472" s="1"/>
    </row>
    <row r="473" customFormat="false" ht="12.75" hidden="false" customHeight="false" outlineLevel="0" collapsed="false">
      <c r="A473" s="1"/>
    </row>
    <row r="474" customFormat="false" ht="12.75" hidden="false" customHeight="false" outlineLevel="0" collapsed="false">
      <c r="A474" s="1"/>
    </row>
    <row r="475" customFormat="false" ht="12.75" hidden="false" customHeight="false" outlineLevel="0" collapsed="false">
      <c r="A475" s="1"/>
    </row>
    <row r="476" customFormat="false" ht="12.75" hidden="false" customHeight="false" outlineLevel="0" collapsed="false">
      <c r="A476" s="1"/>
    </row>
    <row r="477" customFormat="false" ht="12.75" hidden="false" customHeight="false" outlineLevel="0" collapsed="false">
      <c r="A477" s="1"/>
    </row>
    <row r="478" customFormat="false" ht="12.75" hidden="false" customHeight="false" outlineLevel="0" collapsed="false">
      <c r="A478" s="1"/>
    </row>
    <row r="479" customFormat="false" ht="12.75" hidden="false" customHeight="false" outlineLevel="0" collapsed="false">
      <c r="A479" s="1"/>
    </row>
    <row r="480" customFormat="false" ht="12.75" hidden="false" customHeight="false" outlineLevel="0" collapsed="false">
      <c r="A480" s="1"/>
    </row>
    <row r="481" customFormat="false" ht="12.75" hidden="false" customHeight="false" outlineLevel="0" collapsed="false">
      <c r="A481" s="1"/>
    </row>
    <row r="482" customFormat="false" ht="12.75" hidden="false" customHeight="false" outlineLevel="0" collapsed="false">
      <c r="A482" s="1"/>
    </row>
    <row r="483" customFormat="false" ht="12.75" hidden="false" customHeight="false" outlineLevel="0" collapsed="false">
      <c r="A483" s="1"/>
    </row>
    <row r="484" customFormat="false" ht="12.75" hidden="false" customHeight="false" outlineLevel="0" collapsed="false">
      <c r="A484" s="1"/>
    </row>
    <row r="485" customFormat="false" ht="12.75" hidden="false" customHeight="false" outlineLevel="0" collapsed="false">
      <c r="A485" s="1"/>
    </row>
    <row r="486" customFormat="false" ht="12.75" hidden="false" customHeight="false" outlineLevel="0" collapsed="false">
      <c r="A486" s="1"/>
    </row>
    <row r="487" customFormat="false" ht="12.75" hidden="false" customHeight="false" outlineLevel="0" collapsed="false">
      <c r="A487" s="1"/>
    </row>
    <row r="488" customFormat="false" ht="12.75" hidden="false" customHeight="false" outlineLevel="0" collapsed="false">
      <c r="A488" s="1"/>
    </row>
    <row r="489" customFormat="false" ht="12.75" hidden="false" customHeight="false" outlineLevel="0" collapsed="false">
      <c r="A489" s="1"/>
    </row>
    <row r="490" customFormat="false" ht="12.75" hidden="false" customHeight="false" outlineLevel="0" collapsed="false">
      <c r="A490" s="1"/>
    </row>
    <row r="491" customFormat="false" ht="12.75" hidden="false" customHeight="false" outlineLevel="0" collapsed="false">
      <c r="A491" s="1"/>
    </row>
    <row r="492" customFormat="false" ht="12.75" hidden="false" customHeight="false" outlineLevel="0" collapsed="false">
      <c r="A492" s="1"/>
    </row>
    <row r="493" customFormat="false" ht="12.75" hidden="false" customHeight="false" outlineLevel="0" collapsed="false">
      <c r="A493" s="1"/>
    </row>
    <row r="494" customFormat="false" ht="12.75" hidden="false" customHeight="false" outlineLevel="0" collapsed="false">
      <c r="A494" s="1"/>
    </row>
    <row r="495" customFormat="false" ht="12.75" hidden="false" customHeight="false" outlineLevel="0" collapsed="false">
      <c r="A495" s="1"/>
    </row>
    <row r="496" customFormat="false" ht="12.75" hidden="false" customHeight="false" outlineLevel="0" collapsed="false">
      <c r="A496" s="1"/>
    </row>
    <row r="497" customFormat="false" ht="12.75" hidden="false" customHeight="false" outlineLevel="0" collapsed="false">
      <c r="A497" s="1"/>
    </row>
    <row r="498" customFormat="false" ht="12.75" hidden="false" customHeight="false" outlineLevel="0" collapsed="false">
      <c r="A498" s="1"/>
    </row>
    <row r="499" customFormat="false" ht="12.75" hidden="false" customHeight="false" outlineLevel="0" collapsed="false">
      <c r="A499" s="1"/>
    </row>
    <row r="500" customFormat="false" ht="12.75" hidden="false" customHeight="false" outlineLevel="0" collapsed="false">
      <c r="A500" s="1"/>
    </row>
    <row r="501" customFormat="false" ht="12.75" hidden="false" customHeight="false" outlineLevel="0" collapsed="false">
      <c r="A501" s="1"/>
    </row>
    <row r="502" customFormat="false" ht="12.75" hidden="false" customHeight="false" outlineLevel="0" collapsed="false">
      <c r="A502" s="1"/>
    </row>
    <row r="503" customFormat="false" ht="12.75" hidden="false" customHeight="false" outlineLevel="0" collapsed="false">
      <c r="A503" s="1"/>
    </row>
    <row r="504" customFormat="false" ht="12.75" hidden="false" customHeight="false" outlineLevel="0" collapsed="false">
      <c r="A504" s="1"/>
    </row>
    <row r="505" customFormat="false" ht="12.75" hidden="false" customHeight="false" outlineLevel="0" collapsed="false">
      <c r="A505" s="1"/>
    </row>
    <row r="506" customFormat="false" ht="12.75" hidden="false" customHeight="false" outlineLevel="0" collapsed="false">
      <c r="A506" s="1"/>
    </row>
    <row r="507" customFormat="false" ht="12.75" hidden="false" customHeight="false" outlineLevel="0" collapsed="false">
      <c r="A507" s="1"/>
    </row>
    <row r="508" customFormat="false" ht="12.75" hidden="false" customHeight="false" outlineLevel="0" collapsed="false">
      <c r="A508" s="1"/>
    </row>
    <row r="509" customFormat="false" ht="12.75" hidden="false" customHeight="false" outlineLevel="0" collapsed="false">
      <c r="A509" s="1"/>
    </row>
    <row r="510" customFormat="false" ht="12.75" hidden="false" customHeight="false" outlineLevel="0" collapsed="false">
      <c r="A510" s="1"/>
    </row>
    <row r="511" customFormat="false" ht="12.75" hidden="false" customHeight="false" outlineLevel="0" collapsed="false">
      <c r="A511" s="1"/>
    </row>
    <row r="512" customFormat="false" ht="12.75" hidden="false" customHeight="false" outlineLevel="0" collapsed="false">
      <c r="A512" s="1"/>
    </row>
    <row r="513" customFormat="false" ht="12.75" hidden="false" customHeight="false" outlineLevel="0" collapsed="false">
      <c r="A513" s="1"/>
    </row>
    <row r="514" customFormat="false" ht="12.75" hidden="false" customHeight="false" outlineLevel="0" collapsed="false">
      <c r="A514" s="1"/>
    </row>
    <row r="515" customFormat="false" ht="12.75" hidden="false" customHeight="false" outlineLevel="0" collapsed="false">
      <c r="A515" s="1"/>
    </row>
    <row r="516" customFormat="false" ht="12.75" hidden="false" customHeight="false" outlineLevel="0" collapsed="false">
      <c r="A516" s="1"/>
    </row>
    <row r="517" customFormat="false" ht="12.75" hidden="false" customHeight="false" outlineLevel="0" collapsed="false">
      <c r="A517" s="1"/>
    </row>
    <row r="518" customFormat="false" ht="12.75" hidden="false" customHeight="false" outlineLevel="0" collapsed="false">
      <c r="A518" s="1"/>
    </row>
    <row r="519" customFormat="false" ht="12.75" hidden="false" customHeight="false" outlineLevel="0" collapsed="false">
      <c r="A519" s="1"/>
    </row>
    <row r="520" customFormat="false" ht="12.75" hidden="false" customHeight="false" outlineLevel="0" collapsed="false">
      <c r="A520" s="1"/>
    </row>
    <row r="521" customFormat="false" ht="12.75" hidden="false" customHeight="false" outlineLevel="0" collapsed="false">
      <c r="A521" s="1"/>
    </row>
    <row r="522" customFormat="false" ht="12.75" hidden="false" customHeight="false" outlineLevel="0" collapsed="false">
      <c r="A522" s="1"/>
    </row>
    <row r="523" customFormat="false" ht="12.75" hidden="false" customHeight="false" outlineLevel="0" collapsed="false">
      <c r="A523" s="1"/>
    </row>
    <row r="524" customFormat="false" ht="12.75" hidden="false" customHeight="false" outlineLevel="0" collapsed="false">
      <c r="A524" s="1"/>
    </row>
    <row r="525" customFormat="false" ht="12.75" hidden="false" customHeight="false" outlineLevel="0" collapsed="false">
      <c r="A525" s="1"/>
    </row>
    <row r="526" customFormat="false" ht="12.75" hidden="false" customHeight="false" outlineLevel="0" collapsed="false">
      <c r="A526" s="1"/>
    </row>
    <row r="527" customFormat="false" ht="12.75" hidden="false" customHeight="false" outlineLevel="0" collapsed="false">
      <c r="A527" s="1"/>
    </row>
    <row r="528" customFormat="false" ht="12.75" hidden="false" customHeight="false" outlineLevel="0" collapsed="false">
      <c r="A528" s="1"/>
    </row>
    <row r="529" customFormat="false" ht="12.75" hidden="false" customHeight="false" outlineLevel="0" collapsed="false">
      <c r="A529" s="1"/>
    </row>
    <row r="530" customFormat="false" ht="12.75" hidden="false" customHeight="false" outlineLevel="0" collapsed="false">
      <c r="A530" s="1"/>
    </row>
    <row r="531" customFormat="false" ht="12.75" hidden="false" customHeight="false" outlineLevel="0" collapsed="false">
      <c r="A531" s="1"/>
    </row>
    <row r="532" customFormat="false" ht="12.75" hidden="false" customHeight="false" outlineLevel="0" collapsed="false">
      <c r="A532" s="1"/>
    </row>
    <row r="533" customFormat="false" ht="12.75" hidden="false" customHeight="false" outlineLevel="0" collapsed="false">
      <c r="A533" s="1"/>
    </row>
    <row r="534" customFormat="false" ht="12.75" hidden="false" customHeight="false" outlineLevel="0" collapsed="false">
      <c r="A534" s="1"/>
    </row>
    <row r="535" customFormat="false" ht="12.75" hidden="false" customHeight="false" outlineLevel="0" collapsed="false">
      <c r="A535" s="1"/>
    </row>
    <row r="536" customFormat="false" ht="12.75" hidden="false" customHeight="false" outlineLevel="0" collapsed="false">
      <c r="A536" s="1"/>
    </row>
    <row r="537" customFormat="false" ht="12.75" hidden="false" customHeight="false" outlineLevel="0" collapsed="false">
      <c r="A537" s="1"/>
    </row>
    <row r="538" customFormat="false" ht="12.75" hidden="false" customHeight="false" outlineLevel="0" collapsed="false">
      <c r="A538" s="1"/>
    </row>
    <row r="539" customFormat="false" ht="12.75" hidden="false" customHeight="false" outlineLevel="0" collapsed="false">
      <c r="A539" s="1"/>
    </row>
    <row r="540" customFormat="false" ht="12.75" hidden="false" customHeight="false" outlineLevel="0" collapsed="false">
      <c r="A540" s="1"/>
    </row>
    <row r="541" customFormat="false" ht="12.75" hidden="false" customHeight="false" outlineLevel="0" collapsed="false">
      <c r="A541" s="1"/>
    </row>
    <row r="542" customFormat="false" ht="12.75" hidden="false" customHeight="false" outlineLevel="0" collapsed="false">
      <c r="A542" s="1"/>
    </row>
    <row r="543" customFormat="false" ht="12.75" hidden="false" customHeight="false" outlineLevel="0" collapsed="false">
      <c r="A543" s="1"/>
    </row>
    <row r="544" customFormat="false" ht="12.75" hidden="false" customHeight="false" outlineLevel="0" collapsed="false">
      <c r="A544" s="1"/>
    </row>
    <row r="545" customFormat="false" ht="12.75" hidden="false" customHeight="false" outlineLevel="0" collapsed="false">
      <c r="A545" s="1"/>
    </row>
    <row r="546" customFormat="false" ht="12.75" hidden="false" customHeight="false" outlineLevel="0" collapsed="false">
      <c r="A546" s="1"/>
    </row>
    <row r="547" customFormat="false" ht="12.75" hidden="false" customHeight="false" outlineLevel="0" collapsed="false">
      <c r="A547" s="1"/>
    </row>
    <row r="548" customFormat="false" ht="12.75" hidden="false" customHeight="false" outlineLevel="0" collapsed="false">
      <c r="A548" s="1"/>
    </row>
    <row r="549" customFormat="false" ht="12.75" hidden="false" customHeight="false" outlineLevel="0" collapsed="false">
      <c r="A549" s="1"/>
    </row>
    <row r="550" customFormat="false" ht="12.75" hidden="false" customHeight="false" outlineLevel="0" collapsed="false">
      <c r="A550" s="1"/>
    </row>
    <row r="551" customFormat="false" ht="12.75" hidden="false" customHeight="false" outlineLevel="0" collapsed="false">
      <c r="A551" s="1"/>
    </row>
    <row r="552" customFormat="false" ht="12.75" hidden="false" customHeight="false" outlineLevel="0" collapsed="false">
      <c r="A552" s="1"/>
    </row>
    <row r="553" customFormat="false" ht="12.75" hidden="false" customHeight="false" outlineLevel="0" collapsed="false">
      <c r="A553" s="1"/>
    </row>
    <row r="554" customFormat="false" ht="12.75" hidden="false" customHeight="false" outlineLevel="0" collapsed="false">
      <c r="A554" s="1"/>
    </row>
    <row r="555" customFormat="false" ht="12.75" hidden="false" customHeight="false" outlineLevel="0" collapsed="false">
      <c r="A555" s="1"/>
    </row>
    <row r="556" customFormat="false" ht="12.75" hidden="false" customHeight="false" outlineLevel="0" collapsed="false">
      <c r="A556" s="1"/>
    </row>
    <row r="557" customFormat="false" ht="12.75" hidden="false" customHeight="false" outlineLevel="0" collapsed="false">
      <c r="A557" s="1"/>
    </row>
    <row r="558" customFormat="false" ht="12.75" hidden="false" customHeight="false" outlineLevel="0" collapsed="false">
      <c r="A558" s="1"/>
    </row>
    <row r="559" customFormat="false" ht="12.75" hidden="false" customHeight="false" outlineLevel="0" collapsed="false">
      <c r="A559" s="1"/>
    </row>
    <row r="560" customFormat="false" ht="12.75" hidden="false" customHeight="false" outlineLevel="0" collapsed="false">
      <c r="A560" s="1"/>
    </row>
    <row r="561" customFormat="false" ht="12.75" hidden="false" customHeight="false" outlineLevel="0" collapsed="false">
      <c r="A561" s="1"/>
    </row>
    <row r="562" customFormat="false" ht="12.75" hidden="false" customHeight="false" outlineLevel="0" collapsed="false">
      <c r="A562" s="1"/>
    </row>
    <row r="563" customFormat="false" ht="12.75" hidden="false" customHeight="false" outlineLevel="0" collapsed="false">
      <c r="A563" s="1"/>
    </row>
    <row r="564" customFormat="false" ht="12.75" hidden="false" customHeight="false" outlineLevel="0" collapsed="false">
      <c r="A564" s="1"/>
    </row>
    <row r="565" customFormat="false" ht="12.75" hidden="false" customHeight="false" outlineLevel="0" collapsed="false">
      <c r="A565" s="1"/>
    </row>
    <row r="566" customFormat="false" ht="12.75" hidden="false" customHeight="false" outlineLevel="0" collapsed="false">
      <c r="A566" s="1"/>
    </row>
    <row r="567" customFormat="false" ht="12.75" hidden="false" customHeight="false" outlineLevel="0" collapsed="false">
      <c r="A567" s="1"/>
    </row>
    <row r="568" customFormat="false" ht="12.75" hidden="false" customHeight="false" outlineLevel="0" collapsed="false">
      <c r="A568" s="1"/>
    </row>
    <row r="569" customFormat="false" ht="12.75" hidden="false" customHeight="false" outlineLevel="0" collapsed="false">
      <c r="A569" s="1"/>
    </row>
    <row r="570" customFormat="false" ht="12.75" hidden="false" customHeight="false" outlineLevel="0" collapsed="false">
      <c r="A570" s="1"/>
    </row>
    <row r="571" customFormat="false" ht="12.75" hidden="false" customHeight="false" outlineLevel="0" collapsed="false">
      <c r="A571" s="1"/>
    </row>
    <row r="572" customFormat="false" ht="12.75" hidden="false" customHeight="false" outlineLevel="0" collapsed="false">
      <c r="A572" s="1"/>
    </row>
    <row r="573" customFormat="false" ht="12.75" hidden="false" customHeight="false" outlineLevel="0" collapsed="false">
      <c r="A573" s="1"/>
    </row>
    <row r="574" customFormat="false" ht="12.75" hidden="false" customHeight="false" outlineLevel="0" collapsed="false">
      <c r="A574" s="1"/>
    </row>
    <row r="575" customFormat="false" ht="12.75" hidden="false" customHeight="false" outlineLevel="0" collapsed="false">
      <c r="A575" s="1"/>
    </row>
    <row r="576" customFormat="false" ht="12.75" hidden="false" customHeight="false" outlineLevel="0" collapsed="false">
      <c r="A576" s="1"/>
    </row>
    <row r="577" customFormat="false" ht="12.75" hidden="false" customHeight="false" outlineLevel="0" collapsed="false">
      <c r="A577" s="1"/>
    </row>
    <row r="578" customFormat="false" ht="12.75" hidden="false" customHeight="false" outlineLevel="0" collapsed="false">
      <c r="A578" s="1"/>
    </row>
    <row r="579" customFormat="false" ht="12.75" hidden="false" customHeight="false" outlineLevel="0" collapsed="false">
      <c r="A579" s="1"/>
    </row>
    <row r="580" customFormat="false" ht="12.75" hidden="false" customHeight="false" outlineLevel="0" collapsed="false">
      <c r="A580" s="1"/>
    </row>
    <row r="581" customFormat="false" ht="12.75" hidden="false" customHeight="false" outlineLevel="0" collapsed="false">
      <c r="A581" s="1"/>
    </row>
    <row r="582" customFormat="false" ht="12.75" hidden="false" customHeight="false" outlineLevel="0" collapsed="false">
      <c r="A582" s="1"/>
    </row>
    <row r="583" customFormat="false" ht="12.75" hidden="false" customHeight="false" outlineLevel="0" collapsed="false">
      <c r="A583" s="1"/>
    </row>
    <row r="584" customFormat="false" ht="12.75" hidden="false" customHeight="false" outlineLevel="0" collapsed="false">
      <c r="A584" s="1"/>
    </row>
    <row r="585" customFormat="false" ht="12.75" hidden="false" customHeight="false" outlineLevel="0" collapsed="false">
      <c r="A585" s="1"/>
    </row>
    <row r="586" customFormat="false" ht="12.75" hidden="false" customHeight="false" outlineLevel="0" collapsed="false">
      <c r="A586" s="1"/>
    </row>
    <row r="587" customFormat="false" ht="12.75" hidden="false" customHeight="false" outlineLevel="0" collapsed="false">
      <c r="A587" s="1"/>
    </row>
    <row r="588" customFormat="false" ht="12.75" hidden="false" customHeight="false" outlineLevel="0" collapsed="false">
      <c r="A588" s="1"/>
    </row>
    <row r="589" customFormat="false" ht="12.75" hidden="false" customHeight="false" outlineLevel="0" collapsed="false">
      <c r="A589" s="1"/>
    </row>
    <row r="590" customFormat="false" ht="12.75" hidden="false" customHeight="false" outlineLevel="0" collapsed="false">
      <c r="A590" s="1"/>
    </row>
    <row r="591" customFormat="false" ht="12.75" hidden="false" customHeight="false" outlineLevel="0" collapsed="false">
      <c r="A591" s="1"/>
    </row>
    <row r="592" customFormat="false" ht="12.75" hidden="false" customHeight="false" outlineLevel="0" collapsed="false">
      <c r="A592" s="1"/>
    </row>
    <row r="593" customFormat="false" ht="12.75" hidden="false" customHeight="false" outlineLevel="0" collapsed="false">
      <c r="A593" s="1"/>
    </row>
    <row r="594" customFormat="false" ht="12.75" hidden="false" customHeight="false" outlineLevel="0" collapsed="false">
      <c r="A594" s="1"/>
    </row>
    <row r="595" customFormat="false" ht="12.75" hidden="false" customHeight="false" outlineLevel="0" collapsed="false">
      <c r="A595" s="1"/>
    </row>
    <row r="596" customFormat="false" ht="12.75" hidden="false" customHeight="false" outlineLevel="0" collapsed="false">
      <c r="A596" s="1"/>
    </row>
    <row r="597" customFormat="false" ht="12.75" hidden="false" customHeight="false" outlineLevel="0" collapsed="false">
      <c r="A597" s="1"/>
    </row>
    <row r="598" customFormat="false" ht="12.75" hidden="false" customHeight="false" outlineLevel="0" collapsed="false">
      <c r="A598" s="1"/>
    </row>
    <row r="599" customFormat="false" ht="12.75" hidden="false" customHeight="false" outlineLevel="0" collapsed="false">
      <c r="A599" s="1"/>
    </row>
    <row r="600" customFormat="false" ht="12.75" hidden="false" customHeight="false" outlineLevel="0" collapsed="false">
      <c r="A600" s="1"/>
    </row>
    <row r="601" customFormat="false" ht="12.75" hidden="false" customHeight="false" outlineLevel="0" collapsed="false">
      <c r="A601" s="1"/>
    </row>
    <row r="602" customFormat="false" ht="12.75" hidden="false" customHeight="false" outlineLevel="0" collapsed="false">
      <c r="A602" s="1"/>
    </row>
    <row r="603" customFormat="false" ht="12.75" hidden="false" customHeight="false" outlineLevel="0" collapsed="false">
      <c r="A603" s="1"/>
    </row>
    <row r="604" customFormat="false" ht="12.75" hidden="false" customHeight="false" outlineLevel="0" collapsed="false">
      <c r="A604" s="1"/>
    </row>
    <row r="605" customFormat="false" ht="12.75" hidden="false" customHeight="false" outlineLevel="0" collapsed="false">
      <c r="A605" s="1"/>
    </row>
    <row r="606" customFormat="false" ht="12.75" hidden="false" customHeight="false" outlineLevel="0" collapsed="false">
      <c r="A606" s="1"/>
    </row>
    <row r="607" customFormat="false" ht="12.75" hidden="false" customHeight="false" outlineLevel="0" collapsed="false">
      <c r="A607" s="1"/>
    </row>
    <row r="608" customFormat="false" ht="12.75" hidden="false" customHeight="false" outlineLevel="0" collapsed="false">
      <c r="A608" s="1"/>
    </row>
    <row r="609" customFormat="false" ht="12.75" hidden="false" customHeight="false" outlineLevel="0" collapsed="false">
      <c r="A609" s="1"/>
    </row>
    <row r="610" customFormat="false" ht="12.75" hidden="false" customHeight="false" outlineLevel="0" collapsed="false">
      <c r="A610" s="1"/>
    </row>
    <row r="611" customFormat="false" ht="12.75" hidden="false" customHeight="false" outlineLevel="0" collapsed="false">
      <c r="A611" s="1"/>
    </row>
    <row r="612" customFormat="false" ht="12.75" hidden="false" customHeight="false" outlineLevel="0" collapsed="false">
      <c r="A612" s="1"/>
    </row>
    <row r="613" customFormat="false" ht="12.75" hidden="false" customHeight="false" outlineLevel="0" collapsed="false">
      <c r="A613" s="1"/>
    </row>
    <row r="614" customFormat="false" ht="12.75" hidden="false" customHeight="false" outlineLevel="0" collapsed="false">
      <c r="A614" s="1"/>
    </row>
    <row r="615" customFormat="false" ht="12.75" hidden="false" customHeight="false" outlineLevel="0" collapsed="false">
      <c r="A615" s="1"/>
    </row>
    <row r="616" customFormat="false" ht="12.75" hidden="false" customHeight="false" outlineLevel="0" collapsed="false">
      <c r="A616" s="1"/>
    </row>
    <row r="617" customFormat="false" ht="12.75" hidden="false" customHeight="false" outlineLevel="0" collapsed="false">
      <c r="A617" s="1"/>
    </row>
    <row r="618" customFormat="false" ht="12.75" hidden="false" customHeight="false" outlineLevel="0" collapsed="false">
      <c r="A618" s="1"/>
    </row>
    <row r="619" customFormat="false" ht="12.75" hidden="false" customHeight="false" outlineLevel="0" collapsed="false">
      <c r="A619" s="1"/>
    </row>
    <row r="620" customFormat="false" ht="12.75" hidden="false" customHeight="false" outlineLevel="0" collapsed="false">
      <c r="A620" s="1"/>
    </row>
    <row r="621" customFormat="false" ht="12.75" hidden="false" customHeight="false" outlineLevel="0" collapsed="false">
      <c r="A621" s="1"/>
    </row>
    <row r="622" customFormat="false" ht="12.75" hidden="false" customHeight="false" outlineLevel="0" collapsed="false">
      <c r="A622" s="1"/>
    </row>
    <row r="623" customFormat="false" ht="12.75" hidden="false" customHeight="false" outlineLevel="0" collapsed="false">
      <c r="A623" s="1"/>
    </row>
    <row r="624" customFormat="false" ht="12.75" hidden="false" customHeight="false" outlineLevel="0" collapsed="false">
      <c r="A624" s="1"/>
    </row>
    <row r="625" customFormat="false" ht="12.75" hidden="false" customHeight="false" outlineLevel="0" collapsed="false">
      <c r="A625" s="1"/>
    </row>
    <row r="626" customFormat="false" ht="12.75" hidden="false" customHeight="false" outlineLevel="0" collapsed="false">
      <c r="A626" s="1"/>
    </row>
    <row r="627" customFormat="false" ht="12.75" hidden="false" customHeight="false" outlineLevel="0" collapsed="false">
      <c r="A627" s="1"/>
    </row>
    <row r="628" customFormat="false" ht="12.75" hidden="false" customHeight="false" outlineLevel="0" collapsed="false">
      <c r="A628" s="1"/>
    </row>
    <row r="629" customFormat="false" ht="12.75" hidden="false" customHeight="false" outlineLevel="0" collapsed="false">
      <c r="A629" s="1"/>
    </row>
    <row r="630" customFormat="false" ht="12.75" hidden="false" customHeight="false" outlineLevel="0" collapsed="false">
      <c r="A630" s="1"/>
    </row>
    <row r="631" customFormat="false" ht="12.75" hidden="false" customHeight="false" outlineLevel="0" collapsed="false">
      <c r="A631" s="1"/>
    </row>
    <row r="632" customFormat="false" ht="12.75" hidden="false" customHeight="false" outlineLevel="0" collapsed="false">
      <c r="A632" s="1"/>
    </row>
    <row r="633" customFormat="false" ht="12.75" hidden="false" customHeight="false" outlineLevel="0" collapsed="false">
      <c r="A633" s="1"/>
    </row>
    <row r="634" customFormat="false" ht="12.75" hidden="false" customHeight="false" outlineLevel="0" collapsed="false">
      <c r="A634" s="1"/>
    </row>
    <row r="635" customFormat="false" ht="12.75" hidden="false" customHeight="false" outlineLevel="0" collapsed="false">
      <c r="A635" s="1"/>
    </row>
    <row r="636" customFormat="false" ht="12.75" hidden="false" customHeight="false" outlineLevel="0" collapsed="false">
      <c r="A636" s="1"/>
    </row>
    <row r="637" customFormat="false" ht="12.75" hidden="false" customHeight="false" outlineLevel="0" collapsed="false">
      <c r="A637" s="1"/>
    </row>
    <row r="638" customFormat="false" ht="12.75" hidden="false" customHeight="false" outlineLevel="0" collapsed="false">
      <c r="A638" s="1"/>
    </row>
    <row r="639" customFormat="false" ht="12.75" hidden="false" customHeight="false" outlineLevel="0" collapsed="false">
      <c r="A639" s="1"/>
    </row>
    <row r="640" customFormat="false" ht="12.75" hidden="false" customHeight="false" outlineLevel="0" collapsed="false">
      <c r="A640" s="1"/>
    </row>
    <row r="641" customFormat="false" ht="12.75" hidden="false" customHeight="false" outlineLevel="0" collapsed="false">
      <c r="A641" s="1"/>
    </row>
    <row r="642" customFormat="false" ht="12.75" hidden="false" customHeight="false" outlineLevel="0" collapsed="false">
      <c r="A642" s="1"/>
    </row>
    <row r="643" customFormat="false" ht="12.75" hidden="false" customHeight="false" outlineLevel="0" collapsed="false">
      <c r="A643" s="1"/>
    </row>
    <row r="644" customFormat="false" ht="12.75" hidden="false" customHeight="false" outlineLevel="0" collapsed="false">
      <c r="A644" s="1"/>
    </row>
    <row r="645" customFormat="false" ht="12.75" hidden="false" customHeight="false" outlineLevel="0" collapsed="false">
      <c r="A645" s="1"/>
    </row>
    <row r="646" customFormat="false" ht="12.75" hidden="false" customHeight="false" outlineLevel="0" collapsed="false">
      <c r="A646" s="1"/>
    </row>
    <row r="647" customFormat="false" ht="12.75" hidden="false" customHeight="false" outlineLevel="0" collapsed="false">
      <c r="A647" s="1"/>
    </row>
    <row r="648" customFormat="false" ht="12.75" hidden="false" customHeight="false" outlineLevel="0" collapsed="false">
      <c r="A648" s="1"/>
    </row>
    <row r="649" customFormat="false" ht="12.75" hidden="false" customHeight="false" outlineLevel="0" collapsed="false">
      <c r="A649" s="1"/>
    </row>
    <row r="650" customFormat="false" ht="12.75" hidden="false" customHeight="false" outlineLevel="0" collapsed="false">
      <c r="A650" s="1"/>
    </row>
    <row r="651" customFormat="false" ht="12.75" hidden="false" customHeight="false" outlineLevel="0" collapsed="false">
      <c r="A651" s="1"/>
    </row>
    <row r="652" customFormat="false" ht="12.75" hidden="false" customHeight="false" outlineLevel="0" collapsed="false">
      <c r="A652" s="1"/>
    </row>
    <row r="653" customFormat="false" ht="12.75" hidden="false" customHeight="false" outlineLevel="0" collapsed="false">
      <c r="A653" s="1"/>
    </row>
    <row r="654" customFormat="false" ht="12.75" hidden="false" customHeight="false" outlineLevel="0" collapsed="false">
      <c r="A654" s="1"/>
    </row>
    <row r="655" customFormat="false" ht="12.75" hidden="false" customHeight="false" outlineLevel="0" collapsed="false">
      <c r="A655" s="1"/>
    </row>
    <row r="656" customFormat="false" ht="12.75" hidden="false" customHeight="false" outlineLevel="0" collapsed="false">
      <c r="A656" s="1"/>
    </row>
    <row r="657" customFormat="false" ht="12.75" hidden="false" customHeight="false" outlineLevel="0" collapsed="false">
      <c r="A657" s="1"/>
    </row>
    <row r="658" customFormat="false" ht="12.75" hidden="false" customHeight="false" outlineLevel="0" collapsed="false">
      <c r="A658" s="1"/>
    </row>
    <row r="659" customFormat="false" ht="12.75" hidden="false" customHeight="false" outlineLevel="0" collapsed="false">
      <c r="A659" s="1"/>
    </row>
    <row r="660" customFormat="false" ht="12.75" hidden="false" customHeight="false" outlineLevel="0" collapsed="false">
      <c r="A660" s="1"/>
    </row>
    <row r="661" customFormat="false" ht="12.75" hidden="false" customHeight="false" outlineLevel="0" collapsed="false">
      <c r="A661" s="1"/>
    </row>
    <row r="662" customFormat="false" ht="12.75" hidden="false" customHeight="false" outlineLevel="0" collapsed="false">
      <c r="A662" s="1"/>
    </row>
    <row r="663" customFormat="false" ht="12.75" hidden="false" customHeight="false" outlineLevel="0" collapsed="false">
      <c r="A663" s="1"/>
    </row>
    <row r="664" customFormat="false" ht="12.75" hidden="false" customHeight="false" outlineLevel="0" collapsed="false">
      <c r="A664" s="1"/>
    </row>
    <row r="665" customFormat="false" ht="12.75" hidden="false" customHeight="false" outlineLevel="0" collapsed="false">
      <c r="A665" s="1"/>
    </row>
    <row r="666" customFormat="false" ht="12.75" hidden="false" customHeight="false" outlineLevel="0" collapsed="false">
      <c r="A666" s="1"/>
    </row>
    <row r="667" customFormat="false" ht="12.75" hidden="false" customHeight="false" outlineLevel="0" collapsed="false">
      <c r="A667" s="1"/>
    </row>
    <row r="668" customFormat="false" ht="12.75" hidden="false" customHeight="false" outlineLevel="0" collapsed="false">
      <c r="A668" s="1"/>
    </row>
    <row r="669" customFormat="false" ht="12.75" hidden="false" customHeight="false" outlineLevel="0" collapsed="false">
      <c r="A669" s="1"/>
    </row>
    <row r="670" customFormat="false" ht="12.75" hidden="false" customHeight="false" outlineLevel="0" collapsed="false">
      <c r="A670" s="1"/>
    </row>
    <row r="671" customFormat="false" ht="12.75" hidden="false" customHeight="false" outlineLevel="0" collapsed="false">
      <c r="A671" s="1"/>
    </row>
    <row r="672" customFormat="false" ht="12.75" hidden="false" customHeight="false" outlineLevel="0" collapsed="false">
      <c r="A672" s="1"/>
    </row>
    <row r="673" customFormat="false" ht="12.75" hidden="false" customHeight="false" outlineLevel="0" collapsed="false">
      <c r="A673" s="1"/>
    </row>
    <row r="674" customFormat="false" ht="12.75" hidden="false" customHeight="false" outlineLevel="0" collapsed="false">
      <c r="A674" s="1"/>
    </row>
    <row r="675" customFormat="false" ht="12.75" hidden="false" customHeight="false" outlineLevel="0" collapsed="false">
      <c r="A675" s="1"/>
    </row>
    <row r="676" customFormat="false" ht="12.75" hidden="false" customHeight="false" outlineLevel="0" collapsed="false">
      <c r="A676" s="1"/>
    </row>
    <row r="677" customFormat="false" ht="12.75" hidden="false" customHeight="false" outlineLevel="0" collapsed="false">
      <c r="A677" s="1"/>
    </row>
    <row r="678" customFormat="false" ht="12.75" hidden="false" customHeight="false" outlineLevel="0" collapsed="false">
      <c r="A678" s="1"/>
    </row>
    <row r="679" customFormat="false" ht="12.75" hidden="false" customHeight="false" outlineLevel="0" collapsed="false">
      <c r="A679" s="1"/>
    </row>
    <row r="680" customFormat="false" ht="12.75" hidden="false" customHeight="false" outlineLevel="0" collapsed="false">
      <c r="A680" s="1"/>
    </row>
    <row r="681" customFormat="false" ht="12.75" hidden="false" customHeight="false" outlineLevel="0" collapsed="false">
      <c r="A681" s="1"/>
    </row>
    <row r="682" customFormat="false" ht="12.75" hidden="false" customHeight="false" outlineLevel="0" collapsed="false">
      <c r="A682" s="1"/>
    </row>
    <row r="683" customFormat="false" ht="12.75" hidden="false" customHeight="false" outlineLevel="0" collapsed="false">
      <c r="A683" s="1"/>
    </row>
    <row r="684" customFormat="false" ht="12.75" hidden="false" customHeight="false" outlineLevel="0" collapsed="false">
      <c r="A684" s="1"/>
    </row>
    <row r="685" customFormat="false" ht="12.75" hidden="false" customHeight="false" outlineLevel="0" collapsed="false">
      <c r="A685" s="1"/>
    </row>
    <row r="686" customFormat="false" ht="12.75" hidden="false" customHeight="false" outlineLevel="0" collapsed="false">
      <c r="A686" s="1"/>
    </row>
    <row r="687" customFormat="false" ht="12.75" hidden="false" customHeight="false" outlineLevel="0" collapsed="false">
      <c r="A687" s="1"/>
    </row>
    <row r="688" customFormat="false" ht="12.75" hidden="false" customHeight="false" outlineLevel="0" collapsed="false">
      <c r="A688" s="1"/>
    </row>
    <row r="689" customFormat="false" ht="12.75" hidden="false" customHeight="false" outlineLevel="0" collapsed="false">
      <c r="A689" s="1"/>
    </row>
    <row r="690" customFormat="false" ht="12.75" hidden="false" customHeight="false" outlineLevel="0" collapsed="false">
      <c r="A690" s="1"/>
    </row>
    <row r="691" customFormat="false" ht="12.75" hidden="false" customHeight="false" outlineLevel="0" collapsed="false">
      <c r="A691" s="1"/>
    </row>
    <row r="692" customFormat="false" ht="12.75" hidden="false" customHeight="false" outlineLevel="0" collapsed="false">
      <c r="A692" s="1"/>
    </row>
    <row r="693" customFormat="false" ht="12.75" hidden="false" customHeight="false" outlineLevel="0" collapsed="false">
      <c r="A693" s="1"/>
    </row>
    <row r="694" customFormat="false" ht="12.75" hidden="false" customHeight="false" outlineLevel="0" collapsed="false">
      <c r="A694" s="1"/>
    </row>
    <row r="695" customFormat="false" ht="12.75" hidden="false" customHeight="false" outlineLevel="0" collapsed="false">
      <c r="A695" s="1"/>
    </row>
    <row r="696" customFormat="false" ht="12.75" hidden="false" customHeight="false" outlineLevel="0" collapsed="false">
      <c r="A696" s="1"/>
    </row>
    <row r="697" customFormat="false" ht="12.75" hidden="false" customHeight="false" outlineLevel="0" collapsed="false">
      <c r="A697" s="1"/>
    </row>
    <row r="698" customFormat="false" ht="12.75" hidden="false" customHeight="false" outlineLevel="0" collapsed="false">
      <c r="A698" s="1"/>
    </row>
    <row r="699" customFormat="false" ht="12.75" hidden="false" customHeight="false" outlineLevel="0" collapsed="false">
      <c r="A699" s="1"/>
    </row>
    <row r="700" customFormat="false" ht="12.75" hidden="false" customHeight="false" outlineLevel="0" collapsed="false">
      <c r="A700" s="1"/>
    </row>
    <row r="701" customFormat="false" ht="12.75" hidden="false" customHeight="false" outlineLevel="0" collapsed="false">
      <c r="A701" s="1"/>
    </row>
    <row r="702" customFormat="false" ht="12.75" hidden="false" customHeight="false" outlineLevel="0" collapsed="false">
      <c r="A702" s="1"/>
    </row>
    <row r="703" customFormat="false" ht="12.75" hidden="false" customHeight="false" outlineLevel="0" collapsed="false">
      <c r="A703" s="1"/>
    </row>
    <row r="704" customFormat="false" ht="12.75" hidden="false" customHeight="false" outlineLevel="0" collapsed="false">
      <c r="A704" s="1"/>
    </row>
    <row r="705" customFormat="false" ht="12.75" hidden="false" customHeight="false" outlineLevel="0" collapsed="false">
      <c r="A705" s="1"/>
    </row>
    <row r="706" customFormat="false" ht="12.75" hidden="false" customHeight="false" outlineLevel="0" collapsed="false">
      <c r="A706" s="1"/>
    </row>
    <row r="707" customFormat="false" ht="12.75" hidden="false" customHeight="false" outlineLevel="0" collapsed="false">
      <c r="A707" s="1"/>
    </row>
    <row r="708" customFormat="false" ht="12.75" hidden="false" customHeight="false" outlineLevel="0" collapsed="false">
      <c r="A708" s="1"/>
    </row>
    <row r="709" customFormat="false" ht="12.75" hidden="false" customHeight="false" outlineLevel="0" collapsed="false">
      <c r="A709" s="1"/>
    </row>
    <row r="710" customFormat="false" ht="12.75" hidden="false" customHeight="false" outlineLevel="0" collapsed="false">
      <c r="A710" s="1"/>
    </row>
    <row r="711" customFormat="false" ht="12.75" hidden="false" customHeight="false" outlineLevel="0" collapsed="false">
      <c r="A711" s="1"/>
    </row>
    <row r="712" customFormat="false" ht="12.75" hidden="false" customHeight="false" outlineLevel="0" collapsed="false">
      <c r="A712" s="1"/>
    </row>
    <row r="713" customFormat="false" ht="12.75" hidden="false" customHeight="false" outlineLevel="0" collapsed="false">
      <c r="A713" s="1"/>
    </row>
    <row r="714" customFormat="false" ht="12.75" hidden="false" customHeight="false" outlineLevel="0" collapsed="false">
      <c r="A714" s="1"/>
    </row>
    <row r="715" customFormat="false" ht="12.75" hidden="false" customHeight="false" outlineLevel="0" collapsed="false">
      <c r="A715" s="1"/>
    </row>
    <row r="716" customFormat="false" ht="12.75" hidden="false" customHeight="false" outlineLevel="0" collapsed="false">
      <c r="A716" s="1"/>
    </row>
    <row r="717" customFormat="false" ht="12.75" hidden="false" customHeight="false" outlineLevel="0" collapsed="false">
      <c r="A717" s="1"/>
    </row>
    <row r="718" customFormat="false" ht="12.75" hidden="false" customHeight="false" outlineLevel="0" collapsed="false">
      <c r="A718" s="1"/>
    </row>
    <row r="719" customFormat="false" ht="12.75" hidden="false" customHeight="false" outlineLevel="0" collapsed="false">
      <c r="A719" s="1"/>
    </row>
    <row r="720" customFormat="false" ht="12.75" hidden="false" customHeight="false" outlineLevel="0" collapsed="false">
      <c r="A720" s="1"/>
    </row>
    <row r="721" customFormat="false" ht="12.75" hidden="false" customHeight="false" outlineLevel="0" collapsed="false">
      <c r="A721" s="1"/>
    </row>
    <row r="722" customFormat="false" ht="12.75" hidden="false" customHeight="false" outlineLevel="0" collapsed="false">
      <c r="A722" s="1"/>
    </row>
    <row r="723" customFormat="false" ht="12.75" hidden="false" customHeight="false" outlineLevel="0" collapsed="false">
      <c r="A723" s="1"/>
    </row>
    <row r="724" customFormat="false" ht="12.75" hidden="false" customHeight="false" outlineLevel="0" collapsed="false">
      <c r="A724" s="1"/>
    </row>
    <row r="725" customFormat="false" ht="12.75" hidden="false" customHeight="false" outlineLevel="0" collapsed="false">
      <c r="A725" s="1"/>
    </row>
    <row r="726" customFormat="false" ht="12.75" hidden="false" customHeight="false" outlineLevel="0" collapsed="false">
      <c r="A726" s="1"/>
    </row>
    <row r="727" customFormat="false" ht="12.75" hidden="false" customHeight="false" outlineLevel="0" collapsed="false">
      <c r="A727" s="1"/>
    </row>
    <row r="728" customFormat="false" ht="12.75" hidden="false" customHeight="false" outlineLevel="0" collapsed="false">
      <c r="A728" s="1"/>
    </row>
    <row r="729" customFormat="false" ht="12.75" hidden="false" customHeight="false" outlineLevel="0" collapsed="false">
      <c r="A729" s="1"/>
    </row>
    <row r="730" customFormat="false" ht="12.75" hidden="false" customHeight="false" outlineLevel="0" collapsed="false">
      <c r="A730" s="1"/>
    </row>
    <row r="731" customFormat="false" ht="12.75" hidden="false" customHeight="false" outlineLevel="0" collapsed="false">
      <c r="A731" s="1"/>
    </row>
    <row r="732" customFormat="false" ht="12.75" hidden="false" customHeight="false" outlineLevel="0" collapsed="false">
      <c r="A732" s="1"/>
    </row>
    <row r="733" customFormat="false" ht="12.75" hidden="false" customHeight="false" outlineLevel="0" collapsed="false">
      <c r="A733" s="1"/>
    </row>
    <row r="734" customFormat="false" ht="12.75" hidden="false" customHeight="false" outlineLevel="0" collapsed="false">
      <c r="A734" s="1"/>
    </row>
    <row r="735" customFormat="false" ht="12.75" hidden="false" customHeight="false" outlineLevel="0" collapsed="false">
      <c r="A735" s="1"/>
    </row>
    <row r="736" customFormat="false" ht="12.75" hidden="false" customHeight="false" outlineLevel="0" collapsed="false">
      <c r="A736" s="1"/>
    </row>
    <row r="737" customFormat="false" ht="12.75" hidden="false" customHeight="false" outlineLevel="0" collapsed="false">
      <c r="A737" s="1"/>
    </row>
    <row r="738" customFormat="false" ht="12.75" hidden="false" customHeight="false" outlineLevel="0" collapsed="false">
      <c r="A738" s="1"/>
    </row>
    <row r="739" customFormat="false" ht="12.75" hidden="false" customHeight="false" outlineLevel="0" collapsed="false">
      <c r="A739" s="1"/>
    </row>
    <row r="740" customFormat="false" ht="12.75" hidden="false" customHeight="false" outlineLevel="0" collapsed="false">
      <c r="A740" s="1"/>
    </row>
    <row r="741" customFormat="false" ht="12.75" hidden="false" customHeight="false" outlineLevel="0" collapsed="false">
      <c r="A741" s="1"/>
    </row>
    <row r="742" customFormat="false" ht="12.75" hidden="false" customHeight="false" outlineLevel="0" collapsed="false">
      <c r="A742" s="1"/>
    </row>
    <row r="743" customFormat="false" ht="12.75" hidden="false" customHeight="false" outlineLevel="0" collapsed="false">
      <c r="A743" s="1"/>
    </row>
    <row r="744" customFormat="false" ht="12.75" hidden="false" customHeight="false" outlineLevel="0" collapsed="false">
      <c r="A744" s="1"/>
    </row>
    <row r="745" customFormat="false" ht="12.75" hidden="false" customHeight="false" outlineLevel="0" collapsed="false">
      <c r="A745" s="1"/>
    </row>
    <row r="746" customFormat="false" ht="12.75" hidden="false" customHeight="false" outlineLevel="0" collapsed="false">
      <c r="A746" s="1"/>
    </row>
    <row r="747" customFormat="false" ht="12.75" hidden="false" customHeight="false" outlineLevel="0" collapsed="false">
      <c r="A747" s="1"/>
    </row>
    <row r="748" customFormat="false" ht="12.75" hidden="false" customHeight="false" outlineLevel="0" collapsed="false">
      <c r="A748" s="1"/>
    </row>
    <row r="749" customFormat="false" ht="12.75" hidden="false" customHeight="false" outlineLevel="0" collapsed="false">
      <c r="A749" s="1"/>
    </row>
    <row r="750" customFormat="false" ht="12.75" hidden="false" customHeight="false" outlineLevel="0" collapsed="false">
      <c r="A750" s="1"/>
    </row>
    <row r="751" customFormat="false" ht="12.75" hidden="false" customHeight="false" outlineLevel="0" collapsed="false">
      <c r="A751" s="1"/>
    </row>
    <row r="752" customFormat="false" ht="12.75" hidden="false" customHeight="false" outlineLevel="0" collapsed="false">
      <c r="A752" s="1"/>
    </row>
    <row r="753" customFormat="false" ht="12.75" hidden="false" customHeight="false" outlineLevel="0" collapsed="false">
      <c r="A753" s="1"/>
    </row>
    <row r="754" customFormat="false" ht="12.75" hidden="false" customHeight="false" outlineLevel="0" collapsed="false">
      <c r="A754" s="1"/>
    </row>
    <row r="755" customFormat="false" ht="12.75" hidden="false" customHeight="false" outlineLevel="0" collapsed="false">
      <c r="A755" s="1"/>
    </row>
    <row r="756" customFormat="false" ht="12.75" hidden="false" customHeight="false" outlineLevel="0" collapsed="false">
      <c r="A756" s="1"/>
    </row>
    <row r="757" customFormat="false" ht="12.75" hidden="false" customHeight="false" outlineLevel="0" collapsed="false">
      <c r="A757" s="1"/>
    </row>
    <row r="758" customFormat="false" ht="12.75" hidden="false" customHeight="false" outlineLevel="0" collapsed="false">
      <c r="A758" s="1"/>
    </row>
    <row r="759" customFormat="false" ht="12.75" hidden="false" customHeight="false" outlineLevel="0" collapsed="false">
      <c r="A759" s="1"/>
    </row>
    <row r="760" customFormat="false" ht="12.75" hidden="false" customHeight="false" outlineLevel="0" collapsed="false">
      <c r="A760" s="1"/>
    </row>
    <row r="761" customFormat="false" ht="12.75" hidden="false" customHeight="false" outlineLevel="0" collapsed="false">
      <c r="A761" s="1"/>
    </row>
    <row r="762" customFormat="false" ht="12.75" hidden="false" customHeight="false" outlineLevel="0" collapsed="false">
      <c r="A762" s="1"/>
    </row>
    <row r="763" customFormat="false" ht="12.75" hidden="false" customHeight="false" outlineLevel="0" collapsed="false">
      <c r="A763" s="1"/>
    </row>
    <row r="764" customFormat="false" ht="12.75" hidden="false" customHeight="false" outlineLevel="0" collapsed="false">
      <c r="A764" s="1"/>
    </row>
    <row r="765" customFormat="false" ht="12.75" hidden="false" customHeight="false" outlineLevel="0" collapsed="false">
      <c r="A765" s="1"/>
    </row>
    <row r="766" customFormat="false" ht="12.75" hidden="false" customHeight="false" outlineLevel="0" collapsed="false">
      <c r="A766" s="1"/>
    </row>
    <row r="767" customFormat="false" ht="12.75" hidden="false" customHeight="false" outlineLevel="0" collapsed="false">
      <c r="A767" s="1"/>
    </row>
    <row r="768" customFormat="false" ht="12.75" hidden="false" customHeight="false" outlineLevel="0" collapsed="false">
      <c r="A768" s="1"/>
    </row>
    <row r="769" customFormat="false" ht="12.75" hidden="false" customHeight="false" outlineLevel="0" collapsed="false">
      <c r="A769" s="1"/>
    </row>
    <row r="770" customFormat="false" ht="12.75" hidden="false" customHeight="false" outlineLevel="0" collapsed="false">
      <c r="A770" s="1"/>
    </row>
    <row r="771" customFormat="false" ht="12.75" hidden="false" customHeight="false" outlineLevel="0" collapsed="false">
      <c r="A771" s="1"/>
    </row>
    <row r="772" customFormat="false" ht="12.75" hidden="false" customHeight="false" outlineLevel="0" collapsed="false">
      <c r="A772" s="1"/>
    </row>
    <row r="773" customFormat="false" ht="12.75" hidden="false" customHeight="false" outlineLevel="0" collapsed="false">
      <c r="A773" s="1"/>
    </row>
    <row r="774" customFormat="false" ht="12.75" hidden="false" customHeight="false" outlineLevel="0" collapsed="false">
      <c r="A774" s="1"/>
    </row>
    <row r="775" customFormat="false" ht="12.75" hidden="false" customHeight="false" outlineLevel="0" collapsed="false">
      <c r="A775" s="1"/>
    </row>
    <row r="776" customFormat="false" ht="12.75" hidden="false" customHeight="false" outlineLevel="0" collapsed="false">
      <c r="A776" s="1"/>
    </row>
    <row r="777" customFormat="false" ht="12.75" hidden="false" customHeight="false" outlineLevel="0" collapsed="false">
      <c r="A777" s="1"/>
    </row>
    <row r="778" customFormat="false" ht="12.75" hidden="false" customHeight="false" outlineLevel="0" collapsed="false">
      <c r="A778" s="1"/>
    </row>
    <row r="779" customFormat="false" ht="12.75" hidden="false" customHeight="false" outlineLevel="0" collapsed="false">
      <c r="A779" s="1"/>
    </row>
    <row r="780" customFormat="false" ht="12.75" hidden="false" customHeight="false" outlineLevel="0" collapsed="false">
      <c r="A780" s="1"/>
    </row>
    <row r="781" customFormat="false" ht="12.75" hidden="false" customHeight="false" outlineLevel="0" collapsed="false">
      <c r="A781" s="1"/>
    </row>
    <row r="782" customFormat="false" ht="12.75" hidden="false" customHeight="false" outlineLevel="0" collapsed="false">
      <c r="A782" s="1"/>
    </row>
    <row r="783" customFormat="false" ht="12.75" hidden="false" customHeight="false" outlineLevel="0" collapsed="false">
      <c r="A783" s="1"/>
    </row>
    <row r="784" customFormat="false" ht="12.75" hidden="false" customHeight="false" outlineLevel="0" collapsed="false">
      <c r="A784" s="1"/>
    </row>
    <row r="785" customFormat="false" ht="12.75" hidden="false" customHeight="false" outlineLevel="0" collapsed="false">
      <c r="A785" s="1"/>
    </row>
    <row r="786" customFormat="false" ht="12.75" hidden="false" customHeight="false" outlineLevel="0" collapsed="false">
      <c r="A786" s="1"/>
    </row>
    <row r="787" customFormat="false" ht="12.75" hidden="false" customHeight="false" outlineLevel="0" collapsed="false">
      <c r="A787" s="1"/>
    </row>
    <row r="788" customFormat="false" ht="12.75" hidden="false" customHeight="false" outlineLevel="0" collapsed="false">
      <c r="A788" s="1"/>
    </row>
    <row r="789" customFormat="false" ht="12.75" hidden="false" customHeight="false" outlineLevel="0" collapsed="false">
      <c r="A789" s="1"/>
    </row>
    <row r="790" customFormat="false" ht="12.75" hidden="false" customHeight="false" outlineLevel="0" collapsed="false">
      <c r="A790" s="1"/>
    </row>
    <row r="791" customFormat="false" ht="12.75" hidden="false" customHeight="false" outlineLevel="0" collapsed="false">
      <c r="A791" s="1"/>
    </row>
    <row r="792" customFormat="false" ht="12.75" hidden="false" customHeight="false" outlineLevel="0" collapsed="false">
      <c r="A792" s="1"/>
    </row>
    <row r="793" customFormat="false" ht="12.75" hidden="false" customHeight="false" outlineLevel="0" collapsed="false">
      <c r="A793" s="1"/>
    </row>
    <row r="794" customFormat="false" ht="12.75" hidden="false" customHeight="false" outlineLevel="0" collapsed="false">
      <c r="A794" s="1"/>
    </row>
    <row r="795" customFormat="false" ht="12.75" hidden="false" customHeight="false" outlineLevel="0" collapsed="false">
      <c r="A795" s="1"/>
    </row>
    <row r="796" customFormat="false" ht="12.75" hidden="false" customHeight="false" outlineLevel="0" collapsed="false">
      <c r="A796" s="1"/>
    </row>
    <row r="797" customFormat="false" ht="12.75" hidden="false" customHeight="false" outlineLevel="0" collapsed="false">
      <c r="A797" s="1"/>
    </row>
    <row r="798" customFormat="false" ht="12.75" hidden="false" customHeight="false" outlineLevel="0" collapsed="false">
      <c r="A798" s="1"/>
    </row>
    <row r="799" customFormat="false" ht="12.75" hidden="false" customHeight="false" outlineLevel="0" collapsed="false">
      <c r="A799" s="1"/>
    </row>
    <row r="800" customFormat="false" ht="12.75" hidden="false" customHeight="false" outlineLevel="0" collapsed="false">
      <c r="A800" s="1"/>
    </row>
    <row r="801" customFormat="false" ht="12.75" hidden="false" customHeight="false" outlineLevel="0" collapsed="false">
      <c r="A801" s="1"/>
    </row>
    <row r="802" customFormat="false" ht="12.75" hidden="false" customHeight="false" outlineLevel="0" collapsed="false">
      <c r="A802" s="1"/>
    </row>
    <row r="803" customFormat="false" ht="12.75" hidden="false" customHeight="false" outlineLevel="0" collapsed="false">
      <c r="A803" s="1"/>
    </row>
    <row r="804" customFormat="false" ht="12.75" hidden="false" customHeight="false" outlineLevel="0" collapsed="false">
      <c r="A804" s="1"/>
    </row>
    <row r="805" customFormat="false" ht="12.75" hidden="false" customHeight="false" outlineLevel="0" collapsed="false">
      <c r="A805" s="1"/>
    </row>
    <row r="806" customFormat="false" ht="12.75" hidden="false" customHeight="false" outlineLevel="0" collapsed="false">
      <c r="A806" s="1"/>
    </row>
    <row r="807" customFormat="false" ht="12.75" hidden="false" customHeight="false" outlineLevel="0" collapsed="false">
      <c r="A807" s="1"/>
    </row>
    <row r="808" customFormat="false" ht="12.75" hidden="false" customHeight="false" outlineLevel="0" collapsed="false">
      <c r="A808" s="1"/>
    </row>
    <row r="809" customFormat="false" ht="12.75" hidden="false" customHeight="false" outlineLevel="0" collapsed="false">
      <c r="A809" s="1"/>
    </row>
    <row r="810" customFormat="false" ht="12.75" hidden="false" customHeight="false" outlineLevel="0" collapsed="false">
      <c r="A810" s="1"/>
    </row>
    <row r="811" customFormat="false" ht="12.75" hidden="false" customHeight="false" outlineLevel="0" collapsed="false">
      <c r="A811" s="1"/>
    </row>
    <row r="812" customFormat="false" ht="12.75" hidden="false" customHeight="false" outlineLevel="0" collapsed="false">
      <c r="A812" s="1"/>
    </row>
    <row r="813" customFormat="false" ht="12.75" hidden="false" customHeight="false" outlineLevel="0" collapsed="false">
      <c r="A813" s="1"/>
    </row>
    <row r="814" customFormat="false" ht="12.75" hidden="false" customHeight="false" outlineLevel="0" collapsed="false">
      <c r="A814" s="1"/>
    </row>
    <row r="815" customFormat="false" ht="12.75" hidden="false" customHeight="false" outlineLevel="0" collapsed="false">
      <c r="A815" s="1"/>
    </row>
    <row r="816" customFormat="false" ht="12.75" hidden="false" customHeight="false" outlineLevel="0" collapsed="false">
      <c r="A816" s="1"/>
    </row>
    <row r="817" customFormat="false" ht="12.75" hidden="false" customHeight="false" outlineLevel="0" collapsed="false">
      <c r="A817" s="1"/>
    </row>
    <row r="818" customFormat="false" ht="12.75" hidden="false" customHeight="false" outlineLevel="0" collapsed="false">
      <c r="A818" s="1"/>
    </row>
    <row r="819" customFormat="false" ht="12.75" hidden="false" customHeight="false" outlineLevel="0" collapsed="false">
      <c r="A819" s="1"/>
    </row>
    <row r="820" customFormat="false" ht="12.75" hidden="false" customHeight="false" outlineLevel="0" collapsed="false">
      <c r="A820" s="1"/>
    </row>
    <row r="821" customFormat="false" ht="12.75" hidden="false" customHeight="false" outlineLevel="0" collapsed="false">
      <c r="A821" s="1"/>
    </row>
    <row r="822" customFormat="false" ht="12.75" hidden="false" customHeight="false" outlineLevel="0" collapsed="false">
      <c r="A822" s="1"/>
    </row>
    <row r="823" customFormat="false" ht="12.75" hidden="false" customHeight="false" outlineLevel="0" collapsed="false">
      <c r="A823" s="1"/>
    </row>
    <row r="824" customFormat="false" ht="12.75" hidden="false" customHeight="false" outlineLevel="0" collapsed="false">
      <c r="A824" s="1"/>
    </row>
    <row r="825" customFormat="false" ht="12.75" hidden="false" customHeight="false" outlineLevel="0" collapsed="false">
      <c r="A825" s="1"/>
    </row>
    <row r="826" customFormat="false" ht="12.75" hidden="false" customHeight="false" outlineLevel="0" collapsed="false">
      <c r="A826" s="1"/>
    </row>
    <row r="827" customFormat="false" ht="12.75" hidden="false" customHeight="false" outlineLevel="0" collapsed="false">
      <c r="A827" s="1"/>
    </row>
    <row r="828" customFormat="false" ht="12.75" hidden="false" customHeight="false" outlineLevel="0" collapsed="false">
      <c r="A828" s="1"/>
    </row>
    <row r="829" customFormat="false" ht="12.75" hidden="false" customHeight="false" outlineLevel="0" collapsed="false">
      <c r="A829" s="1"/>
    </row>
    <row r="830" customFormat="false" ht="12.75" hidden="false" customHeight="false" outlineLevel="0" collapsed="false">
      <c r="A830" s="1"/>
    </row>
    <row r="831" customFormat="false" ht="12.75" hidden="false" customHeight="false" outlineLevel="0" collapsed="false">
      <c r="A831" s="1"/>
    </row>
    <row r="832" customFormat="false" ht="12.75" hidden="false" customHeight="false" outlineLevel="0" collapsed="false">
      <c r="A832" s="1"/>
    </row>
    <row r="833" customFormat="false" ht="12.75" hidden="false" customHeight="false" outlineLevel="0" collapsed="false">
      <c r="A833" s="1"/>
    </row>
    <row r="834" customFormat="false" ht="12.75" hidden="false" customHeight="false" outlineLevel="0" collapsed="false">
      <c r="A834" s="1"/>
    </row>
    <row r="835" customFormat="false" ht="12.75" hidden="false" customHeight="false" outlineLevel="0" collapsed="false">
      <c r="A835" s="1"/>
    </row>
    <row r="836" customFormat="false" ht="12.75" hidden="false" customHeight="false" outlineLevel="0" collapsed="false">
      <c r="A836" s="1"/>
    </row>
    <row r="837" customFormat="false" ht="12.75" hidden="false" customHeight="false" outlineLevel="0" collapsed="false">
      <c r="A837" s="1"/>
    </row>
    <row r="838" customFormat="false" ht="12.75" hidden="false" customHeight="false" outlineLevel="0" collapsed="false">
      <c r="A838" s="1"/>
    </row>
    <row r="839" customFormat="false" ht="12.75" hidden="false" customHeight="false" outlineLevel="0" collapsed="false">
      <c r="A839" s="1"/>
    </row>
    <row r="840" customFormat="false" ht="12.75" hidden="false" customHeight="false" outlineLevel="0" collapsed="false">
      <c r="A840" s="1"/>
    </row>
    <row r="841" customFormat="false" ht="12.75" hidden="false" customHeight="false" outlineLevel="0" collapsed="false">
      <c r="A841" s="1"/>
    </row>
    <row r="842" customFormat="false" ht="12.75" hidden="false" customHeight="false" outlineLevel="0" collapsed="false">
      <c r="A842" s="1"/>
    </row>
    <row r="843" customFormat="false" ht="12.75" hidden="false" customHeight="false" outlineLevel="0" collapsed="false">
      <c r="A843" s="1"/>
    </row>
    <row r="844" customFormat="false" ht="12.75" hidden="false" customHeight="false" outlineLevel="0" collapsed="false">
      <c r="A844" s="1"/>
    </row>
    <row r="845" customFormat="false" ht="12.75" hidden="false" customHeight="false" outlineLevel="0" collapsed="false">
      <c r="A845" s="1"/>
    </row>
    <row r="846" customFormat="false" ht="12.75" hidden="false" customHeight="false" outlineLevel="0" collapsed="false">
      <c r="A846" s="1"/>
    </row>
    <row r="847" customFormat="false" ht="12.75" hidden="false" customHeight="false" outlineLevel="0" collapsed="false">
      <c r="A847" s="1"/>
    </row>
    <row r="848" customFormat="false" ht="12.75" hidden="false" customHeight="false" outlineLevel="0" collapsed="false">
      <c r="A848" s="1"/>
    </row>
    <row r="849" customFormat="false" ht="12.75" hidden="false" customHeight="false" outlineLevel="0" collapsed="false">
      <c r="A849" s="1"/>
    </row>
    <row r="850" customFormat="false" ht="12.75" hidden="false" customHeight="false" outlineLevel="0" collapsed="false">
      <c r="A850" s="1"/>
    </row>
    <row r="851" customFormat="false" ht="12.75" hidden="false" customHeight="false" outlineLevel="0" collapsed="false">
      <c r="A851" s="1"/>
    </row>
    <row r="852" customFormat="false" ht="12.75" hidden="false" customHeight="false" outlineLevel="0" collapsed="false">
      <c r="A852" s="1"/>
    </row>
    <row r="853" customFormat="false" ht="12.75" hidden="false" customHeight="false" outlineLevel="0" collapsed="false">
      <c r="A853" s="1"/>
    </row>
    <row r="854" customFormat="false" ht="12.75" hidden="false" customHeight="false" outlineLevel="0" collapsed="false">
      <c r="A854" s="1"/>
    </row>
    <row r="855" customFormat="false" ht="12.75" hidden="false" customHeight="false" outlineLevel="0" collapsed="false">
      <c r="A855" s="1"/>
    </row>
    <row r="856" customFormat="false" ht="12.75" hidden="false" customHeight="false" outlineLevel="0" collapsed="false">
      <c r="A856" s="1"/>
    </row>
    <row r="857" customFormat="false" ht="12.75" hidden="false" customHeight="false" outlineLevel="0" collapsed="false">
      <c r="A857" s="1"/>
    </row>
    <row r="858" customFormat="false" ht="12.75" hidden="false" customHeight="false" outlineLevel="0" collapsed="false">
      <c r="A858" s="1"/>
    </row>
    <row r="859" customFormat="false" ht="12.75" hidden="false" customHeight="false" outlineLevel="0" collapsed="false">
      <c r="A859" s="1"/>
    </row>
    <row r="860" customFormat="false" ht="12.75" hidden="false" customHeight="false" outlineLevel="0" collapsed="false">
      <c r="A860" s="1"/>
    </row>
    <row r="861" customFormat="false" ht="12.75" hidden="false" customHeight="false" outlineLevel="0" collapsed="false">
      <c r="A861" s="1"/>
    </row>
    <row r="862" customFormat="false" ht="12.75" hidden="false" customHeight="false" outlineLevel="0" collapsed="false">
      <c r="A862" s="1"/>
    </row>
    <row r="863" customFormat="false" ht="12.75" hidden="false" customHeight="false" outlineLevel="0" collapsed="false">
      <c r="A863" s="1"/>
    </row>
    <row r="864" customFormat="false" ht="12.75" hidden="false" customHeight="false" outlineLevel="0" collapsed="false">
      <c r="A864" s="1"/>
    </row>
    <row r="865" customFormat="false" ht="12.75" hidden="false" customHeight="false" outlineLevel="0" collapsed="false">
      <c r="A865" s="1"/>
    </row>
    <row r="866" customFormat="false" ht="12.75" hidden="false" customHeight="false" outlineLevel="0" collapsed="false">
      <c r="A866" s="1"/>
    </row>
    <row r="867" customFormat="false" ht="12.75" hidden="false" customHeight="false" outlineLevel="0" collapsed="false">
      <c r="A867" s="1"/>
    </row>
    <row r="868" customFormat="false" ht="12.75" hidden="false" customHeight="false" outlineLevel="0" collapsed="false">
      <c r="A868" s="1"/>
    </row>
    <row r="869" customFormat="false" ht="12.75" hidden="false" customHeight="false" outlineLevel="0" collapsed="false">
      <c r="A869" s="1"/>
    </row>
    <row r="870" customFormat="false" ht="12.75" hidden="false" customHeight="false" outlineLevel="0" collapsed="false">
      <c r="A870" s="1"/>
    </row>
    <row r="871" customFormat="false" ht="12.75" hidden="false" customHeight="false" outlineLevel="0" collapsed="false">
      <c r="A871" s="1"/>
    </row>
    <row r="872" customFormat="false" ht="12.75" hidden="false" customHeight="false" outlineLevel="0" collapsed="false">
      <c r="A872" s="1"/>
    </row>
    <row r="873" customFormat="false" ht="12.75" hidden="false" customHeight="false" outlineLevel="0" collapsed="false">
      <c r="A873" s="1"/>
    </row>
    <row r="874" customFormat="false" ht="12.75" hidden="false" customHeight="false" outlineLevel="0" collapsed="false">
      <c r="A874" s="1"/>
    </row>
    <row r="875" customFormat="false" ht="12.75" hidden="false" customHeight="false" outlineLevel="0" collapsed="false">
      <c r="A875" s="1"/>
    </row>
    <row r="876" customFormat="false" ht="12.75" hidden="false" customHeight="false" outlineLevel="0" collapsed="false">
      <c r="A876" s="1"/>
    </row>
    <row r="877" customFormat="false" ht="12.75" hidden="false" customHeight="false" outlineLevel="0" collapsed="false">
      <c r="A877" s="1"/>
    </row>
    <row r="878" customFormat="false" ht="12.75" hidden="false" customHeight="false" outlineLevel="0" collapsed="false">
      <c r="A878" s="1"/>
    </row>
    <row r="879" customFormat="false" ht="12.75" hidden="false" customHeight="false" outlineLevel="0" collapsed="false">
      <c r="A879" s="1"/>
    </row>
    <row r="880" customFormat="false" ht="12.75" hidden="false" customHeight="false" outlineLevel="0" collapsed="false">
      <c r="A880" s="1"/>
    </row>
    <row r="881" customFormat="false" ht="12.75" hidden="false" customHeight="false" outlineLevel="0" collapsed="false">
      <c r="A881" s="1"/>
    </row>
    <row r="882" customFormat="false" ht="12.75" hidden="false" customHeight="false" outlineLevel="0" collapsed="false">
      <c r="A882" s="1"/>
    </row>
    <row r="883" customFormat="false" ht="12.75" hidden="false" customHeight="false" outlineLevel="0" collapsed="false">
      <c r="A883" s="1"/>
    </row>
    <row r="884" customFormat="false" ht="12.75" hidden="false" customHeight="false" outlineLevel="0" collapsed="false">
      <c r="A884" s="1"/>
    </row>
    <row r="885" customFormat="false" ht="12.75" hidden="false" customHeight="false" outlineLevel="0" collapsed="false">
      <c r="A885" s="1"/>
    </row>
    <row r="886" customFormat="false" ht="12.75" hidden="false" customHeight="false" outlineLevel="0" collapsed="false">
      <c r="A886" s="1"/>
    </row>
    <row r="887" customFormat="false" ht="12.75" hidden="false" customHeight="false" outlineLevel="0" collapsed="false">
      <c r="A887" s="1"/>
    </row>
    <row r="888" customFormat="false" ht="12.75" hidden="false" customHeight="false" outlineLevel="0" collapsed="false">
      <c r="A888" s="1"/>
    </row>
    <row r="889" customFormat="false" ht="12.75" hidden="false" customHeight="false" outlineLevel="0" collapsed="false">
      <c r="A889" s="1"/>
    </row>
    <row r="890" customFormat="false" ht="12.75" hidden="false" customHeight="false" outlineLevel="0" collapsed="false">
      <c r="A890" s="1"/>
    </row>
    <row r="891" customFormat="false" ht="12.75" hidden="false" customHeight="false" outlineLevel="0" collapsed="false">
      <c r="A891" s="1"/>
    </row>
    <row r="892" customFormat="false" ht="12.75" hidden="false" customHeight="false" outlineLevel="0" collapsed="false">
      <c r="A892" s="1"/>
    </row>
    <row r="893" customFormat="false" ht="12.75" hidden="false" customHeight="false" outlineLevel="0" collapsed="false">
      <c r="A893" s="1"/>
    </row>
    <row r="894" customFormat="false" ht="12.75" hidden="false" customHeight="false" outlineLevel="0" collapsed="false">
      <c r="A894" s="1"/>
    </row>
    <row r="895" customFormat="false" ht="12.75" hidden="false" customHeight="false" outlineLevel="0" collapsed="false">
      <c r="A895" s="1"/>
    </row>
    <row r="896" customFormat="false" ht="12.75" hidden="false" customHeight="false" outlineLevel="0" collapsed="false">
      <c r="A896" s="1"/>
    </row>
    <row r="897" customFormat="false" ht="12.75" hidden="false" customHeight="false" outlineLevel="0" collapsed="false">
      <c r="A897" s="1"/>
    </row>
    <row r="898" customFormat="false" ht="12.75" hidden="false" customHeight="false" outlineLevel="0" collapsed="false">
      <c r="A898" s="1"/>
    </row>
    <row r="899" customFormat="false" ht="12.75" hidden="false" customHeight="false" outlineLevel="0" collapsed="false">
      <c r="A899" s="1"/>
    </row>
    <row r="900" customFormat="false" ht="12.75" hidden="false" customHeight="false" outlineLevel="0" collapsed="false">
      <c r="A900" s="1"/>
    </row>
    <row r="901" customFormat="false" ht="12.75" hidden="false" customHeight="false" outlineLevel="0" collapsed="false">
      <c r="A901" s="1"/>
    </row>
    <row r="902" customFormat="false" ht="12.75" hidden="false" customHeight="false" outlineLevel="0" collapsed="false">
      <c r="A902" s="1"/>
    </row>
    <row r="903" customFormat="false" ht="12.75" hidden="false" customHeight="false" outlineLevel="0" collapsed="false">
      <c r="A903" s="1"/>
    </row>
    <row r="904" customFormat="false" ht="12.75" hidden="false" customHeight="false" outlineLevel="0" collapsed="false">
      <c r="A904" s="1"/>
    </row>
    <row r="905" customFormat="false" ht="12.75" hidden="false" customHeight="false" outlineLevel="0" collapsed="false">
      <c r="A905" s="1"/>
    </row>
    <row r="906" customFormat="false" ht="12.75" hidden="false" customHeight="false" outlineLevel="0" collapsed="false">
      <c r="A906" s="1"/>
    </row>
    <row r="907" customFormat="false" ht="12.75" hidden="false" customHeight="false" outlineLevel="0" collapsed="false">
      <c r="A907" s="1"/>
    </row>
    <row r="908" customFormat="false" ht="12.75" hidden="false" customHeight="false" outlineLevel="0" collapsed="false">
      <c r="A908" s="1"/>
    </row>
    <row r="909" customFormat="false" ht="12.75" hidden="false" customHeight="false" outlineLevel="0" collapsed="false">
      <c r="A909" s="1"/>
    </row>
    <row r="910" customFormat="false" ht="12.75" hidden="false" customHeight="false" outlineLevel="0" collapsed="false">
      <c r="A910" s="1"/>
    </row>
    <row r="911" customFormat="false" ht="12.75" hidden="false" customHeight="false" outlineLevel="0" collapsed="false">
      <c r="A911" s="1"/>
    </row>
    <row r="912" customFormat="false" ht="12.75" hidden="false" customHeight="false" outlineLevel="0" collapsed="false">
      <c r="A912" s="1"/>
    </row>
    <row r="913" customFormat="false" ht="12.75" hidden="false" customHeight="false" outlineLevel="0" collapsed="false">
      <c r="A913" s="1"/>
    </row>
    <row r="914" customFormat="false" ht="12.75" hidden="false" customHeight="false" outlineLevel="0" collapsed="false">
      <c r="A914" s="1"/>
    </row>
    <row r="915" customFormat="false" ht="12.75" hidden="false" customHeight="false" outlineLevel="0" collapsed="false">
      <c r="A915" s="1"/>
    </row>
    <row r="916" customFormat="false" ht="12.75" hidden="false" customHeight="false" outlineLevel="0" collapsed="false">
      <c r="A916" s="1"/>
    </row>
    <row r="917" customFormat="false" ht="12.75" hidden="false" customHeight="false" outlineLevel="0" collapsed="false">
      <c r="A917" s="1"/>
    </row>
    <row r="918" customFormat="false" ht="12.75" hidden="false" customHeight="false" outlineLevel="0" collapsed="false">
      <c r="A918" s="1"/>
    </row>
    <row r="919" customFormat="false" ht="12.75" hidden="false" customHeight="false" outlineLevel="0" collapsed="false">
      <c r="A919" s="1"/>
    </row>
    <row r="920" customFormat="false" ht="12.75" hidden="false" customHeight="false" outlineLevel="0" collapsed="false">
      <c r="A920" s="1"/>
    </row>
    <row r="921" customFormat="false" ht="12.75" hidden="false" customHeight="false" outlineLevel="0" collapsed="false">
      <c r="A921" s="1"/>
    </row>
    <row r="922" customFormat="false" ht="12.75" hidden="false" customHeight="false" outlineLevel="0" collapsed="false">
      <c r="A922" s="1"/>
    </row>
    <row r="923" customFormat="false" ht="12.75" hidden="false" customHeight="false" outlineLevel="0" collapsed="false">
      <c r="A923" s="1"/>
    </row>
    <row r="924" customFormat="false" ht="12.75" hidden="false" customHeight="false" outlineLevel="0" collapsed="false">
      <c r="A924" s="1"/>
    </row>
    <row r="925" customFormat="false" ht="12.75" hidden="false" customHeight="false" outlineLevel="0" collapsed="false">
      <c r="A925" s="1"/>
    </row>
    <row r="926" customFormat="false" ht="12.75" hidden="false" customHeight="false" outlineLevel="0" collapsed="false">
      <c r="A926" s="1"/>
    </row>
    <row r="927" customFormat="false" ht="12.75" hidden="false" customHeight="false" outlineLevel="0" collapsed="false">
      <c r="A927" s="1"/>
    </row>
    <row r="928" customFormat="false" ht="12.75" hidden="false" customHeight="false" outlineLevel="0" collapsed="false">
      <c r="A928" s="1"/>
    </row>
    <row r="929" customFormat="false" ht="12.75" hidden="false" customHeight="false" outlineLevel="0" collapsed="false">
      <c r="A929" s="1"/>
    </row>
    <row r="930" customFormat="false" ht="12.75" hidden="false" customHeight="false" outlineLevel="0" collapsed="false">
      <c r="A930" s="1"/>
    </row>
    <row r="931" customFormat="false" ht="12.75" hidden="false" customHeight="false" outlineLevel="0" collapsed="false">
      <c r="A931" s="1"/>
    </row>
    <row r="932" customFormat="false" ht="12.75" hidden="false" customHeight="false" outlineLevel="0" collapsed="false">
      <c r="A932" s="1"/>
    </row>
    <row r="933" customFormat="false" ht="12.75" hidden="false" customHeight="false" outlineLevel="0" collapsed="false">
      <c r="A933" s="1"/>
    </row>
    <row r="934" customFormat="false" ht="12.75" hidden="false" customHeight="false" outlineLevel="0" collapsed="false">
      <c r="A934" s="1"/>
    </row>
    <row r="935" customFormat="false" ht="12.75" hidden="false" customHeight="false" outlineLevel="0" collapsed="false">
      <c r="A935" s="1"/>
    </row>
    <row r="936" customFormat="false" ht="12.75" hidden="false" customHeight="false" outlineLevel="0" collapsed="false">
      <c r="A936" s="1"/>
    </row>
    <row r="937" customFormat="false" ht="12.75" hidden="false" customHeight="false" outlineLevel="0" collapsed="false">
      <c r="A937" s="1"/>
    </row>
    <row r="938" customFormat="false" ht="12.75" hidden="false" customHeight="false" outlineLevel="0" collapsed="false">
      <c r="A938" s="1"/>
    </row>
    <row r="939" customFormat="false" ht="12.75" hidden="false" customHeight="false" outlineLevel="0" collapsed="false">
      <c r="A939" s="1"/>
    </row>
    <row r="940" customFormat="false" ht="12.75" hidden="false" customHeight="false" outlineLevel="0" collapsed="false">
      <c r="A940" s="1"/>
    </row>
    <row r="941" customFormat="false" ht="12.75" hidden="false" customHeight="false" outlineLevel="0" collapsed="false">
      <c r="A941" s="1"/>
    </row>
    <row r="942" customFormat="false" ht="12.75" hidden="false" customHeight="false" outlineLevel="0" collapsed="false">
      <c r="A942" s="1"/>
    </row>
    <row r="943" customFormat="false" ht="12.75" hidden="false" customHeight="false" outlineLevel="0" collapsed="false">
      <c r="A943" s="1"/>
    </row>
    <row r="944" customFormat="false" ht="12.75" hidden="false" customHeight="false" outlineLevel="0" collapsed="false">
      <c r="A944" s="1"/>
    </row>
    <row r="945" customFormat="false" ht="12.75" hidden="false" customHeight="false" outlineLevel="0" collapsed="false">
      <c r="A945" s="1"/>
    </row>
    <row r="946" customFormat="false" ht="12.75" hidden="false" customHeight="false" outlineLevel="0" collapsed="false">
      <c r="A946" s="1"/>
    </row>
    <row r="947" customFormat="false" ht="12.75" hidden="false" customHeight="false" outlineLevel="0" collapsed="false">
      <c r="A947" s="1"/>
    </row>
    <row r="948" customFormat="false" ht="12.75" hidden="false" customHeight="false" outlineLevel="0" collapsed="false">
      <c r="A948" s="1"/>
    </row>
    <row r="949" customFormat="false" ht="12.75" hidden="false" customHeight="false" outlineLevel="0" collapsed="false">
      <c r="A949" s="1"/>
    </row>
    <row r="950" customFormat="false" ht="12.75" hidden="false" customHeight="false" outlineLevel="0" collapsed="false">
      <c r="A950" s="1"/>
    </row>
    <row r="951" customFormat="false" ht="12.75" hidden="false" customHeight="false" outlineLevel="0" collapsed="false">
      <c r="A951" s="1"/>
    </row>
    <row r="952" customFormat="false" ht="12.75" hidden="false" customHeight="false" outlineLevel="0" collapsed="false">
      <c r="A952" s="1"/>
    </row>
    <row r="953" customFormat="false" ht="12.75" hidden="false" customHeight="false" outlineLevel="0" collapsed="false">
      <c r="A953" s="1"/>
    </row>
    <row r="954" customFormat="false" ht="12.75" hidden="false" customHeight="false" outlineLevel="0" collapsed="false">
      <c r="A954" s="1"/>
    </row>
    <row r="955" customFormat="false" ht="12.75" hidden="false" customHeight="false" outlineLevel="0" collapsed="false">
      <c r="A955" s="1"/>
    </row>
    <row r="956" customFormat="false" ht="12.75" hidden="false" customHeight="false" outlineLevel="0" collapsed="false">
      <c r="A956" s="1"/>
    </row>
    <row r="957" customFormat="false" ht="12.75" hidden="false" customHeight="false" outlineLevel="0" collapsed="false">
      <c r="A957" s="1"/>
    </row>
    <row r="958" customFormat="false" ht="12.75" hidden="false" customHeight="false" outlineLevel="0" collapsed="false">
      <c r="A958" s="1"/>
    </row>
    <row r="959" customFormat="false" ht="12.75" hidden="false" customHeight="false" outlineLevel="0" collapsed="false">
      <c r="A959" s="1"/>
    </row>
    <row r="960" customFormat="false" ht="12.75" hidden="false" customHeight="false" outlineLevel="0" collapsed="false">
      <c r="A960" s="1"/>
    </row>
    <row r="961" customFormat="false" ht="12.75" hidden="false" customHeight="false" outlineLevel="0" collapsed="false">
      <c r="A961" s="1"/>
    </row>
    <row r="962" customFormat="false" ht="12.75" hidden="false" customHeight="false" outlineLevel="0" collapsed="false">
      <c r="A962" s="1"/>
    </row>
    <row r="963" customFormat="false" ht="12.75" hidden="false" customHeight="false" outlineLevel="0" collapsed="false">
      <c r="A963" s="1"/>
    </row>
    <row r="964" customFormat="false" ht="12.75" hidden="false" customHeight="false" outlineLevel="0" collapsed="false">
      <c r="A964" s="1"/>
    </row>
    <row r="965" customFormat="false" ht="12.75" hidden="false" customHeight="false" outlineLevel="0" collapsed="false">
      <c r="A965" s="1"/>
    </row>
    <row r="966" customFormat="false" ht="12.75" hidden="false" customHeight="false" outlineLevel="0" collapsed="false">
      <c r="A966" s="1"/>
    </row>
    <row r="967" customFormat="false" ht="12.75" hidden="false" customHeight="false" outlineLevel="0" collapsed="false">
      <c r="A967" s="1"/>
    </row>
    <row r="968" customFormat="false" ht="12.75" hidden="false" customHeight="false" outlineLevel="0" collapsed="false">
      <c r="A968" s="1"/>
    </row>
    <row r="969" customFormat="false" ht="12.75" hidden="false" customHeight="false" outlineLevel="0" collapsed="false">
      <c r="A969" s="1"/>
    </row>
    <row r="970" customFormat="false" ht="12.75" hidden="false" customHeight="false" outlineLevel="0" collapsed="false">
      <c r="A970" s="1"/>
    </row>
    <row r="971" customFormat="false" ht="12.75" hidden="false" customHeight="false" outlineLevel="0" collapsed="false">
      <c r="A971" s="1"/>
    </row>
    <row r="972" customFormat="false" ht="12.75" hidden="false" customHeight="false" outlineLevel="0" collapsed="false">
      <c r="A972" s="1"/>
    </row>
    <row r="973" customFormat="false" ht="12.75" hidden="false" customHeight="false" outlineLevel="0" collapsed="false">
      <c r="A973" s="1"/>
    </row>
    <row r="974" customFormat="false" ht="12.75" hidden="false" customHeight="false" outlineLevel="0" collapsed="false">
      <c r="A974" s="1"/>
    </row>
    <row r="975" customFormat="false" ht="12.75" hidden="false" customHeight="false" outlineLevel="0" collapsed="false">
      <c r="A975" s="1"/>
    </row>
    <row r="976" customFormat="false" ht="12.75" hidden="false" customHeight="false" outlineLevel="0" collapsed="false">
      <c r="A976" s="1"/>
    </row>
    <row r="977" customFormat="false" ht="12.75" hidden="false" customHeight="false" outlineLevel="0" collapsed="false">
      <c r="A977" s="1"/>
    </row>
    <row r="978" customFormat="false" ht="12.75" hidden="false" customHeight="false" outlineLevel="0" collapsed="false">
      <c r="A978" s="1"/>
    </row>
    <row r="979" customFormat="false" ht="12.75" hidden="false" customHeight="false" outlineLevel="0" collapsed="false">
      <c r="A979" s="1"/>
    </row>
    <row r="980" customFormat="false" ht="12.75" hidden="false" customHeight="false" outlineLevel="0" collapsed="false">
      <c r="A980" s="1"/>
    </row>
    <row r="981" customFormat="false" ht="12.75" hidden="false" customHeight="false" outlineLevel="0" collapsed="false">
      <c r="A981" s="1"/>
    </row>
    <row r="982" customFormat="false" ht="12.75" hidden="false" customHeight="false" outlineLevel="0" collapsed="false">
      <c r="A982" s="1"/>
    </row>
    <row r="983" customFormat="false" ht="12.75" hidden="false" customHeight="false" outlineLevel="0" collapsed="false">
      <c r="A983" s="1"/>
    </row>
    <row r="984" customFormat="false" ht="12.75" hidden="false" customHeight="false" outlineLevel="0" collapsed="false">
      <c r="A984" s="1"/>
    </row>
    <row r="985" customFormat="false" ht="12.75" hidden="false" customHeight="false" outlineLevel="0" collapsed="false">
      <c r="A985" s="1"/>
    </row>
    <row r="986" customFormat="false" ht="12.75" hidden="false" customHeight="false" outlineLevel="0" collapsed="false">
      <c r="A986" s="1"/>
    </row>
    <row r="987" customFormat="false" ht="12.75" hidden="false" customHeight="false" outlineLevel="0" collapsed="false">
      <c r="A987" s="1"/>
    </row>
    <row r="988" customFormat="false" ht="12.75" hidden="false" customHeight="false" outlineLevel="0" collapsed="false">
      <c r="A988" s="1"/>
    </row>
    <row r="989" customFormat="false" ht="12.75" hidden="false" customHeight="false" outlineLevel="0" collapsed="false">
      <c r="A989" s="1"/>
    </row>
    <row r="990" customFormat="false" ht="12.75" hidden="false" customHeight="false" outlineLevel="0" collapsed="false">
      <c r="A990" s="1"/>
    </row>
    <row r="991" customFormat="false" ht="12.75" hidden="false" customHeight="false" outlineLevel="0" collapsed="false">
      <c r="A991" s="1"/>
    </row>
    <row r="992" customFormat="false" ht="12.75" hidden="false" customHeight="false" outlineLevel="0" collapsed="false">
      <c r="A992" s="1"/>
    </row>
    <row r="993" customFormat="false" ht="12.75" hidden="false" customHeight="false" outlineLevel="0" collapsed="false">
      <c r="A993" s="1"/>
    </row>
    <row r="994" customFormat="false" ht="12.75" hidden="false" customHeight="false" outlineLevel="0" collapsed="false">
      <c r="A994" s="1"/>
    </row>
    <row r="995" customFormat="false" ht="12.75" hidden="false" customHeight="false" outlineLevel="0" collapsed="false">
      <c r="A995" s="1"/>
    </row>
    <row r="996" customFormat="false" ht="12.75" hidden="false" customHeight="false" outlineLevel="0" collapsed="false">
      <c r="A996" s="1"/>
    </row>
    <row r="997" customFormat="false" ht="12.75" hidden="false" customHeight="false" outlineLevel="0" collapsed="false">
      <c r="A997" s="1"/>
    </row>
    <row r="998" customFormat="false" ht="12.75" hidden="false" customHeight="false" outlineLevel="0" collapsed="false">
      <c r="A998" s="1"/>
    </row>
    <row r="999" customFormat="false" ht="12.75" hidden="false" customHeight="false" outlineLevel="0" collapsed="false">
      <c r="A999" s="1"/>
    </row>
    <row r="1000" customFormat="false" ht="12.75" hidden="false" customHeight="false" outlineLevel="0" collapsed="false">
      <c r="A1000" s="1"/>
    </row>
    <row r="1001" customFormat="false" ht="12.75" hidden="false" customHeight="false" outlineLevel="0" collapsed="false">
      <c r="A1001" s="1"/>
    </row>
    <row r="1002" customFormat="false" ht="12.75" hidden="false" customHeight="false" outlineLevel="0" collapsed="false">
      <c r="A1002" s="1"/>
    </row>
    <row r="1003" customFormat="false" ht="12.75" hidden="false" customHeight="false" outlineLevel="0" collapsed="false">
      <c r="A1003" s="1"/>
    </row>
    <row r="1004" customFormat="false" ht="12.75" hidden="false" customHeight="false" outlineLevel="0" collapsed="false">
      <c r="A1004" s="1"/>
    </row>
    <row r="1005" customFormat="false" ht="12.75" hidden="false" customHeight="false" outlineLevel="0" collapsed="false">
      <c r="A1005" s="1"/>
    </row>
    <row r="1006" customFormat="false" ht="12.75" hidden="false" customHeight="false" outlineLevel="0" collapsed="false">
      <c r="A1006" s="1"/>
    </row>
    <row r="1007" customFormat="false" ht="12.75" hidden="false" customHeight="false" outlineLevel="0" collapsed="false">
      <c r="A1007" s="1"/>
    </row>
    <row r="1008" customFormat="false" ht="12.75" hidden="false" customHeight="false" outlineLevel="0" collapsed="false">
      <c r="A1008" s="1"/>
    </row>
    <row r="1009" customFormat="false" ht="12.75" hidden="false" customHeight="false" outlineLevel="0" collapsed="false">
      <c r="A1009" s="1"/>
    </row>
    <row r="1010" customFormat="false" ht="12.75" hidden="false" customHeight="false" outlineLevel="0" collapsed="false">
      <c r="A1010" s="1"/>
    </row>
    <row r="1011" customFormat="false" ht="12.75" hidden="false" customHeight="false" outlineLevel="0" collapsed="false">
      <c r="A1011" s="1"/>
    </row>
    <row r="1012" customFormat="false" ht="12.75" hidden="false" customHeight="false" outlineLevel="0" collapsed="false">
      <c r="A1012" s="1"/>
    </row>
    <row r="1013" customFormat="false" ht="12.75" hidden="false" customHeight="false" outlineLevel="0" collapsed="false">
      <c r="A1013" s="1"/>
    </row>
    <row r="1014" customFormat="false" ht="12.75" hidden="false" customHeight="false" outlineLevel="0" collapsed="false">
      <c r="A1014" s="1"/>
    </row>
    <row r="1015" customFormat="false" ht="12.75" hidden="false" customHeight="false" outlineLevel="0" collapsed="false">
      <c r="A1015" s="1"/>
    </row>
    <row r="1016" customFormat="false" ht="12.75" hidden="false" customHeight="false" outlineLevel="0" collapsed="false">
      <c r="A1016" s="1"/>
    </row>
    <row r="1017" customFormat="false" ht="12.75" hidden="false" customHeight="false" outlineLevel="0" collapsed="false">
      <c r="A1017" s="1"/>
    </row>
    <row r="1018" customFormat="false" ht="12.75" hidden="false" customHeight="false" outlineLevel="0" collapsed="false">
      <c r="A1018" s="1"/>
    </row>
    <row r="1019" customFormat="false" ht="12.75" hidden="false" customHeight="false" outlineLevel="0" collapsed="false">
      <c r="A1019" s="1"/>
    </row>
    <row r="1020" customFormat="false" ht="12.75" hidden="false" customHeight="false" outlineLevel="0" collapsed="false">
      <c r="A1020" s="1"/>
    </row>
    <row r="1021" customFormat="false" ht="12.75" hidden="false" customHeight="false" outlineLevel="0" collapsed="false">
      <c r="A1021" s="1"/>
    </row>
    <row r="1022" customFormat="false" ht="12.75" hidden="false" customHeight="false" outlineLevel="0" collapsed="false">
      <c r="A1022" s="1"/>
    </row>
    <row r="1023" customFormat="false" ht="12.75" hidden="false" customHeight="false" outlineLevel="0" collapsed="false">
      <c r="A1023" s="1"/>
    </row>
    <row r="1024" customFormat="false" ht="12.75" hidden="false" customHeight="false" outlineLevel="0" collapsed="false">
      <c r="A1024" s="1"/>
    </row>
    <row r="1025" customFormat="false" ht="12.75" hidden="false" customHeight="false" outlineLevel="0" collapsed="false">
      <c r="A1025" s="1"/>
    </row>
    <row r="1026" customFormat="false" ht="12.75" hidden="false" customHeight="false" outlineLevel="0" collapsed="false">
      <c r="A1026" s="1"/>
    </row>
    <row r="1027" customFormat="false" ht="12.75" hidden="false" customHeight="false" outlineLevel="0" collapsed="false">
      <c r="A1027" s="1"/>
    </row>
    <row r="1028" customFormat="false" ht="12.75" hidden="false" customHeight="false" outlineLevel="0" collapsed="false">
      <c r="A1028" s="1"/>
    </row>
    <row r="1029" customFormat="false" ht="12.75" hidden="false" customHeight="false" outlineLevel="0" collapsed="false">
      <c r="A1029" s="1"/>
    </row>
    <row r="1030" customFormat="false" ht="12.75" hidden="false" customHeight="false" outlineLevel="0" collapsed="false">
      <c r="A1030" s="1"/>
    </row>
    <row r="1031" customFormat="false" ht="12.75" hidden="false" customHeight="false" outlineLevel="0" collapsed="false">
      <c r="A1031" s="1"/>
    </row>
    <row r="1032" customFormat="false" ht="12.75" hidden="false" customHeight="false" outlineLevel="0" collapsed="false">
      <c r="A1032" s="1"/>
    </row>
    <row r="1033" customFormat="false" ht="12.75" hidden="false" customHeight="false" outlineLevel="0" collapsed="false">
      <c r="A1033" s="1"/>
    </row>
    <row r="1034" customFormat="false" ht="12.75" hidden="false" customHeight="false" outlineLevel="0" collapsed="false">
      <c r="A1034" s="1"/>
    </row>
    <row r="1035" customFormat="false" ht="12.75" hidden="false" customHeight="false" outlineLevel="0" collapsed="false">
      <c r="A1035" s="1"/>
    </row>
    <row r="1036" customFormat="false" ht="12.75" hidden="false" customHeight="false" outlineLevel="0" collapsed="false">
      <c r="A1036" s="1"/>
    </row>
    <row r="1037" customFormat="false" ht="12.75" hidden="false" customHeight="false" outlineLevel="0" collapsed="false">
      <c r="A1037" s="1"/>
    </row>
    <row r="1038" customFormat="false" ht="12.75" hidden="false" customHeight="false" outlineLevel="0" collapsed="false">
      <c r="A1038" s="1"/>
    </row>
    <row r="1039" customFormat="false" ht="12.75" hidden="false" customHeight="false" outlineLevel="0" collapsed="false">
      <c r="A1039" s="1"/>
    </row>
    <row r="1040" customFormat="false" ht="12.75" hidden="false" customHeight="false" outlineLevel="0" collapsed="false">
      <c r="A1040" s="1"/>
    </row>
    <row r="1041" customFormat="false" ht="12.75" hidden="false" customHeight="false" outlineLevel="0" collapsed="false">
      <c r="A1041" s="1"/>
    </row>
    <row r="1042" customFormat="false" ht="12.75" hidden="false" customHeight="false" outlineLevel="0" collapsed="false">
      <c r="A1042" s="1"/>
    </row>
    <row r="1043" customFormat="false" ht="12.75" hidden="false" customHeight="false" outlineLevel="0" collapsed="false">
      <c r="A1043" s="1"/>
    </row>
    <row r="1044" customFormat="false" ht="12.75" hidden="false" customHeight="false" outlineLevel="0" collapsed="false">
      <c r="A1044" s="1"/>
    </row>
    <row r="1045" customFormat="false" ht="12.75" hidden="false" customHeight="false" outlineLevel="0" collapsed="false">
      <c r="A1045" s="1"/>
    </row>
    <row r="1046" customFormat="false" ht="12.75" hidden="false" customHeight="false" outlineLevel="0" collapsed="false">
      <c r="A1046" s="1"/>
    </row>
    <row r="1047" customFormat="false" ht="12.75" hidden="false" customHeight="false" outlineLevel="0" collapsed="false">
      <c r="A1047" s="1"/>
    </row>
    <row r="1048" customFormat="false" ht="12.75" hidden="false" customHeight="false" outlineLevel="0" collapsed="false">
      <c r="A1048" s="1"/>
    </row>
    <row r="1049" customFormat="false" ht="12.75" hidden="false" customHeight="false" outlineLevel="0" collapsed="false">
      <c r="A1049" s="1"/>
    </row>
    <row r="1050" customFormat="false" ht="12.75" hidden="false" customHeight="false" outlineLevel="0" collapsed="false">
      <c r="A1050" s="1"/>
    </row>
    <row r="1051" customFormat="false" ht="12.75" hidden="false" customHeight="false" outlineLevel="0" collapsed="false">
      <c r="A1051" s="1"/>
    </row>
    <row r="1052" customFormat="false" ht="12.75" hidden="false" customHeight="false" outlineLevel="0" collapsed="false">
      <c r="A1052" s="1"/>
    </row>
    <row r="1053" customFormat="false" ht="12.75" hidden="false" customHeight="false" outlineLevel="0" collapsed="false">
      <c r="A1053" s="1"/>
    </row>
    <row r="1054" customFormat="false" ht="12.75" hidden="false" customHeight="false" outlineLevel="0" collapsed="false">
      <c r="A1054" s="1"/>
    </row>
    <row r="1055" customFormat="false" ht="12.75" hidden="false" customHeight="false" outlineLevel="0" collapsed="false">
      <c r="A1055" s="1"/>
    </row>
    <row r="1056" customFormat="false" ht="12.75" hidden="false" customHeight="false" outlineLevel="0" collapsed="false">
      <c r="A1056" s="1"/>
    </row>
    <row r="1057" customFormat="false" ht="12.75" hidden="false" customHeight="false" outlineLevel="0" collapsed="false">
      <c r="A1057" s="1"/>
    </row>
    <row r="1058" customFormat="false" ht="12.75" hidden="false" customHeight="false" outlineLevel="0" collapsed="false">
      <c r="A1058" s="1"/>
    </row>
    <row r="1059" customFormat="false" ht="12.75" hidden="false" customHeight="false" outlineLevel="0" collapsed="false">
      <c r="A1059" s="1"/>
    </row>
    <row r="1060" customFormat="false" ht="12.75" hidden="false" customHeight="false" outlineLevel="0" collapsed="false">
      <c r="A1060" s="1"/>
    </row>
    <row r="1061" customFormat="false" ht="12.75" hidden="false" customHeight="false" outlineLevel="0" collapsed="false">
      <c r="A1061" s="1"/>
    </row>
    <row r="1062" customFormat="false" ht="12.75" hidden="false" customHeight="false" outlineLevel="0" collapsed="false">
      <c r="A1062" s="1"/>
    </row>
    <row r="1063" customFormat="false" ht="12.75" hidden="false" customHeight="false" outlineLevel="0" collapsed="false">
      <c r="A1063" s="1"/>
    </row>
    <row r="1064" customFormat="false" ht="12.75" hidden="false" customHeight="false" outlineLevel="0" collapsed="false">
      <c r="A1064" s="1"/>
    </row>
    <row r="1065" customFormat="false" ht="12.75" hidden="false" customHeight="false" outlineLevel="0" collapsed="false">
      <c r="A1065" s="1"/>
    </row>
    <row r="1066" customFormat="false" ht="12.75" hidden="false" customHeight="false" outlineLevel="0" collapsed="false">
      <c r="A1066" s="1"/>
    </row>
    <row r="1067" customFormat="false" ht="12.75" hidden="false" customHeight="false" outlineLevel="0" collapsed="false">
      <c r="A1067" s="1"/>
    </row>
    <row r="1068" customFormat="false" ht="12.75" hidden="false" customHeight="false" outlineLevel="0" collapsed="false">
      <c r="A1068" s="1"/>
    </row>
    <row r="1069" customFormat="false" ht="12.75" hidden="false" customHeight="false" outlineLevel="0" collapsed="false">
      <c r="A1069" s="1"/>
    </row>
    <row r="1070" customFormat="false" ht="12.75" hidden="false" customHeight="false" outlineLevel="0" collapsed="false">
      <c r="A1070" s="1"/>
    </row>
    <row r="1071" customFormat="false" ht="12.75" hidden="false" customHeight="false" outlineLevel="0" collapsed="false">
      <c r="A1071" s="1"/>
    </row>
    <row r="1072" customFormat="false" ht="12.75" hidden="false" customHeight="false" outlineLevel="0" collapsed="false">
      <c r="A1072" s="1"/>
    </row>
    <row r="1073" customFormat="false" ht="12.75" hidden="false" customHeight="false" outlineLevel="0" collapsed="false">
      <c r="A1073" s="1"/>
    </row>
    <row r="1074" customFormat="false" ht="12.75" hidden="false" customHeight="false" outlineLevel="0" collapsed="false">
      <c r="A1074" s="1"/>
    </row>
    <row r="1075" customFormat="false" ht="12.75" hidden="false" customHeight="false" outlineLevel="0" collapsed="false">
      <c r="A1075" s="1"/>
    </row>
    <row r="1076" customFormat="false" ht="12.75" hidden="false" customHeight="false" outlineLevel="0" collapsed="false">
      <c r="A1076" s="1"/>
    </row>
    <row r="1077" customFormat="false" ht="12.75" hidden="false" customHeight="false" outlineLevel="0" collapsed="false">
      <c r="A1077" s="1"/>
    </row>
    <row r="1078" customFormat="false" ht="12.75" hidden="false" customHeight="false" outlineLevel="0" collapsed="false">
      <c r="A1078" s="1"/>
    </row>
    <row r="1079" customFormat="false" ht="12.75" hidden="false" customHeight="false" outlineLevel="0" collapsed="false">
      <c r="A1079" s="1"/>
    </row>
    <row r="1080" customFormat="false" ht="12.75" hidden="false" customHeight="false" outlineLevel="0" collapsed="false">
      <c r="A1080" s="1"/>
    </row>
    <row r="1081" customFormat="false" ht="12.75" hidden="false" customHeight="false" outlineLevel="0" collapsed="false">
      <c r="A1081" s="1"/>
    </row>
    <row r="1082" customFormat="false" ht="12.75" hidden="false" customHeight="false" outlineLevel="0" collapsed="false">
      <c r="A1082" s="1"/>
    </row>
    <row r="1083" customFormat="false" ht="12.75" hidden="false" customHeight="false" outlineLevel="0" collapsed="false">
      <c r="A1083" s="1"/>
    </row>
    <row r="1084" customFormat="false" ht="12.75" hidden="false" customHeight="false" outlineLevel="0" collapsed="false">
      <c r="A1084" s="1"/>
    </row>
    <row r="1085" customFormat="false" ht="12.75" hidden="false" customHeight="false" outlineLevel="0" collapsed="false">
      <c r="A1085" s="1"/>
    </row>
    <row r="1086" customFormat="false" ht="12.75" hidden="false" customHeight="false" outlineLevel="0" collapsed="false">
      <c r="A1086" s="1"/>
    </row>
    <row r="1087" customFormat="false" ht="12.75" hidden="false" customHeight="false" outlineLevel="0" collapsed="false">
      <c r="A1087" s="1"/>
    </row>
    <row r="1088" customFormat="false" ht="12.75" hidden="false" customHeight="false" outlineLevel="0" collapsed="false">
      <c r="A1088" s="1"/>
    </row>
    <row r="1089" customFormat="false" ht="12.75" hidden="false" customHeight="false" outlineLevel="0" collapsed="false">
      <c r="A1089" s="1"/>
    </row>
    <row r="1090" customFormat="false" ht="12.75" hidden="false" customHeight="false" outlineLevel="0" collapsed="false">
      <c r="A1090" s="1"/>
    </row>
    <row r="1091" customFormat="false" ht="12.75" hidden="false" customHeight="false" outlineLevel="0" collapsed="false">
      <c r="A1091" s="1"/>
    </row>
    <row r="1092" customFormat="false" ht="12.75" hidden="false" customHeight="false" outlineLevel="0" collapsed="false">
      <c r="A1092" s="1"/>
    </row>
    <row r="1093" customFormat="false" ht="12.75" hidden="false" customHeight="false" outlineLevel="0" collapsed="false">
      <c r="A1093" s="1"/>
    </row>
    <row r="1094" customFormat="false" ht="12.75" hidden="false" customHeight="false" outlineLevel="0" collapsed="false">
      <c r="A1094" s="1"/>
    </row>
    <row r="1095" customFormat="false" ht="12.75" hidden="false" customHeight="false" outlineLevel="0" collapsed="false">
      <c r="A1095" s="1"/>
    </row>
    <row r="1096" customFormat="false" ht="12.75" hidden="false" customHeight="false" outlineLevel="0" collapsed="false">
      <c r="A1096" s="1"/>
    </row>
    <row r="1097" customFormat="false" ht="12.75" hidden="false" customHeight="false" outlineLevel="0" collapsed="false">
      <c r="A1097" s="1"/>
    </row>
    <row r="1098" customFormat="false" ht="12.75" hidden="false" customHeight="false" outlineLevel="0" collapsed="false">
      <c r="A1098" s="1"/>
    </row>
    <row r="1099" customFormat="false" ht="12.75" hidden="false" customHeight="false" outlineLevel="0" collapsed="false">
      <c r="A1099" s="1"/>
    </row>
    <row r="1100" customFormat="false" ht="12.75" hidden="false" customHeight="false" outlineLevel="0" collapsed="false">
      <c r="A1100" s="1"/>
    </row>
    <row r="1101" customFormat="false" ht="12.75" hidden="false" customHeight="false" outlineLevel="0" collapsed="false">
      <c r="A1101" s="1"/>
    </row>
    <row r="1102" customFormat="false" ht="12.75" hidden="false" customHeight="false" outlineLevel="0" collapsed="false">
      <c r="A1102" s="1"/>
    </row>
    <row r="1103" customFormat="false" ht="12.75" hidden="false" customHeight="false" outlineLevel="0" collapsed="false">
      <c r="A1103" s="1"/>
    </row>
    <row r="1104" customFormat="false" ht="12.75" hidden="false" customHeight="false" outlineLevel="0" collapsed="false">
      <c r="A1104" s="1"/>
    </row>
    <row r="1105" customFormat="false" ht="12.75" hidden="false" customHeight="false" outlineLevel="0" collapsed="false">
      <c r="A1105" s="1"/>
    </row>
    <row r="1106" customFormat="false" ht="12.75" hidden="false" customHeight="false" outlineLevel="0" collapsed="false">
      <c r="A1106" s="1"/>
    </row>
    <row r="1107" customFormat="false" ht="12.75" hidden="false" customHeight="false" outlineLevel="0" collapsed="false">
      <c r="A1107" s="1"/>
    </row>
    <row r="1108" customFormat="false" ht="12.75" hidden="false" customHeight="false" outlineLevel="0" collapsed="false">
      <c r="A1108" s="1"/>
    </row>
    <row r="1109" customFormat="false" ht="12.75" hidden="false" customHeight="false" outlineLevel="0" collapsed="false">
      <c r="A1109" s="1"/>
    </row>
    <row r="1110" customFormat="false" ht="12.75" hidden="false" customHeight="false" outlineLevel="0" collapsed="false">
      <c r="A1110" s="1"/>
    </row>
    <row r="1111" customFormat="false" ht="12.75" hidden="false" customHeight="false" outlineLevel="0" collapsed="false">
      <c r="A1111" s="1"/>
    </row>
    <row r="1112" customFormat="false" ht="12.75" hidden="false" customHeight="false" outlineLevel="0" collapsed="false">
      <c r="A1112" s="1"/>
    </row>
    <row r="1113" customFormat="false" ht="12.75" hidden="false" customHeight="false" outlineLevel="0" collapsed="false">
      <c r="A1113" s="1"/>
    </row>
    <row r="1114" customFormat="false" ht="12.75" hidden="false" customHeight="false" outlineLevel="0" collapsed="false">
      <c r="A1114" s="1"/>
    </row>
    <row r="1115" customFormat="false" ht="12.75" hidden="false" customHeight="false" outlineLevel="0" collapsed="false">
      <c r="A1115" s="1"/>
    </row>
    <row r="1116" customFormat="false" ht="12.75" hidden="false" customHeight="false" outlineLevel="0" collapsed="false">
      <c r="A1116" s="1"/>
    </row>
    <row r="1117" customFormat="false" ht="12.75" hidden="false" customHeight="false" outlineLevel="0" collapsed="false">
      <c r="A1117" s="1"/>
    </row>
    <row r="1118" customFormat="false" ht="12.75" hidden="false" customHeight="false" outlineLevel="0" collapsed="false">
      <c r="A1118" s="1"/>
    </row>
    <row r="1119" customFormat="false" ht="12.75" hidden="false" customHeight="false" outlineLevel="0" collapsed="false">
      <c r="A1119" s="1"/>
    </row>
    <row r="1120" customFormat="false" ht="12.75" hidden="false" customHeight="false" outlineLevel="0" collapsed="false">
      <c r="A1120" s="1"/>
    </row>
    <row r="1121" customFormat="false" ht="12.75" hidden="false" customHeight="false" outlineLevel="0" collapsed="false">
      <c r="A1121" s="1"/>
    </row>
    <row r="1122" customFormat="false" ht="12.75" hidden="false" customHeight="false" outlineLevel="0" collapsed="false">
      <c r="A1122" s="1"/>
    </row>
    <row r="1123" customFormat="false" ht="12.75" hidden="false" customHeight="false" outlineLevel="0" collapsed="false">
      <c r="A1123" s="1"/>
    </row>
    <row r="1124" customFormat="false" ht="12.75" hidden="false" customHeight="false" outlineLevel="0" collapsed="false">
      <c r="A1124" s="1"/>
    </row>
    <row r="1125" customFormat="false" ht="12.75" hidden="false" customHeight="false" outlineLevel="0" collapsed="false">
      <c r="A1125" s="1"/>
    </row>
    <row r="1126" customFormat="false" ht="12.75" hidden="false" customHeight="false" outlineLevel="0" collapsed="false">
      <c r="A1126" s="1"/>
    </row>
    <row r="1127" customFormat="false" ht="12.75" hidden="false" customHeight="false" outlineLevel="0" collapsed="false">
      <c r="A1127" s="1"/>
    </row>
    <row r="1128" customFormat="false" ht="12.75" hidden="false" customHeight="false" outlineLevel="0" collapsed="false">
      <c r="A1128" s="1"/>
    </row>
    <row r="1129" customFormat="false" ht="12.75" hidden="false" customHeight="false" outlineLevel="0" collapsed="false">
      <c r="A1129" s="1"/>
    </row>
    <row r="1130" customFormat="false" ht="12.75" hidden="false" customHeight="false" outlineLevel="0" collapsed="false">
      <c r="A1130" s="1"/>
    </row>
    <row r="1131" customFormat="false" ht="12.75" hidden="false" customHeight="false" outlineLevel="0" collapsed="false">
      <c r="A1131" s="1"/>
    </row>
    <row r="1132" customFormat="false" ht="12.75" hidden="false" customHeight="false" outlineLevel="0" collapsed="false">
      <c r="A1132" s="1"/>
    </row>
    <row r="1133" customFormat="false" ht="12.75" hidden="false" customHeight="false" outlineLevel="0" collapsed="false">
      <c r="A1133" s="1"/>
    </row>
    <row r="1134" customFormat="false" ht="12.75" hidden="false" customHeight="false" outlineLevel="0" collapsed="false">
      <c r="A1134" s="1"/>
    </row>
    <row r="1135" customFormat="false" ht="12.75" hidden="false" customHeight="false" outlineLevel="0" collapsed="false">
      <c r="A1135" s="1"/>
    </row>
    <row r="1136" customFormat="false" ht="12.75" hidden="false" customHeight="false" outlineLevel="0" collapsed="false">
      <c r="A1136" s="1"/>
    </row>
    <row r="1137" customFormat="false" ht="12.75" hidden="false" customHeight="false" outlineLevel="0" collapsed="false">
      <c r="A1137" s="1"/>
    </row>
    <row r="1138" customFormat="false" ht="12.75" hidden="false" customHeight="false" outlineLevel="0" collapsed="false">
      <c r="A1138" s="1"/>
    </row>
    <row r="1139" customFormat="false" ht="12.75" hidden="false" customHeight="false" outlineLevel="0" collapsed="false">
      <c r="A1139" s="1"/>
    </row>
    <row r="1140" customFormat="false" ht="12.75" hidden="false" customHeight="false" outlineLevel="0" collapsed="false">
      <c r="A1140" s="1"/>
    </row>
    <row r="1141" customFormat="false" ht="12.75" hidden="false" customHeight="false" outlineLevel="0" collapsed="false">
      <c r="A1141" s="1"/>
    </row>
    <row r="1142" customFormat="false" ht="12.75" hidden="false" customHeight="false" outlineLevel="0" collapsed="false">
      <c r="A1142" s="1"/>
    </row>
    <row r="1143" customFormat="false" ht="12.75" hidden="false" customHeight="false" outlineLevel="0" collapsed="false">
      <c r="A1143" s="1"/>
    </row>
    <row r="1144" customFormat="false" ht="12.75" hidden="false" customHeight="false" outlineLevel="0" collapsed="false">
      <c r="A1144" s="1"/>
    </row>
    <row r="1145" customFormat="false" ht="12.75" hidden="false" customHeight="false" outlineLevel="0" collapsed="false">
      <c r="A1145" s="1"/>
    </row>
    <row r="1146" customFormat="false" ht="12.75" hidden="false" customHeight="false" outlineLevel="0" collapsed="false">
      <c r="A1146" s="1"/>
    </row>
    <row r="1147" customFormat="false" ht="12.75" hidden="false" customHeight="false" outlineLevel="0" collapsed="false">
      <c r="A1147" s="1"/>
    </row>
    <row r="1148" customFormat="false" ht="12.75" hidden="false" customHeight="false" outlineLevel="0" collapsed="false">
      <c r="A1148" s="1"/>
    </row>
    <row r="1149" customFormat="false" ht="12.75" hidden="false" customHeight="false" outlineLevel="0" collapsed="false">
      <c r="A1149" s="1"/>
    </row>
    <row r="1150" customFormat="false" ht="12.75" hidden="false" customHeight="false" outlineLevel="0" collapsed="false">
      <c r="A1150" s="1"/>
    </row>
    <row r="1151" customFormat="false" ht="12.75" hidden="false" customHeight="false" outlineLevel="0" collapsed="false">
      <c r="A1151" s="1"/>
    </row>
    <row r="1152" customFormat="false" ht="12.75" hidden="false" customHeight="false" outlineLevel="0" collapsed="false">
      <c r="A1152" s="1"/>
    </row>
    <row r="1153" customFormat="false" ht="12.75" hidden="false" customHeight="false" outlineLevel="0" collapsed="false">
      <c r="A1153" s="1"/>
    </row>
    <row r="1154" customFormat="false" ht="12.75" hidden="false" customHeight="false" outlineLevel="0" collapsed="false">
      <c r="A1154" s="1"/>
    </row>
    <row r="1155" customFormat="false" ht="12.75" hidden="false" customHeight="false" outlineLevel="0" collapsed="false">
      <c r="A1155" s="1"/>
    </row>
    <row r="1156" customFormat="false" ht="12.75" hidden="false" customHeight="false" outlineLevel="0" collapsed="false">
      <c r="A1156" s="1"/>
    </row>
    <row r="1157" customFormat="false" ht="12.75" hidden="false" customHeight="false" outlineLevel="0" collapsed="false">
      <c r="A1157" s="1"/>
    </row>
    <row r="1158" customFormat="false" ht="12.75" hidden="false" customHeight="false" outlineLevel="0" collapsed="false">
      <c r="A1158" s="1"/>
    </row>
    <row r="1159" customFormat="false" ht="12.75" hidden="false" customHeight="false" outlineLevel="0" collapsed="false">
      <c r="A1159" s="1"/>
    </row>
    <row r="1160" customFormat="false" ht="12.75" hidden="false" customHeight="false" outlineLevel="0" collapsed="false">
      <c r="A1160" s="1"/>
    </row>
    <row r="1161" customFormat="false" ht="12.75" hidden="false" customHeight="false" outlineLevel="0" collapsed="false">
      <c r="A1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3:B13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G6" activeCellId="0" sqref="G6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257" min="1" style="372" width="9.13"/>
  </cols>
  <sheetData>
    <row r="3" customFormat="false" ht="12.75" hidden="false" customHeight="false" outlineLevel="0" collapsed="false">
      <c r="B3" s="372" t="s">
        <v>153</v>
      </c>
    </row>
    <row r="4" customFormat="false" ht="12.75" hidden="false" customHeight="false" outlineLevel="0" collapsed="false">
      <c r="B4" s="372" t="s">
        <v>154</v>
      </c>
    </row>
    <row r="5" customFormat="false" ht="12.75" hidden="false" customHeight="false" outlineLevel="0" collapsed="false">
      <c r="B5" s="373" t="s">
        <v>155</v>
      </c>
    </row>
    <row r="6" customFormat="false" ht="12.75" hidden="false" customHeight="false" outlineLevel="0" collapsed="false">
      <c r="B6" s="373" t="s">
        <v>156</v>
      </c>
    </row>
    <row r="7" customFormat="false" ht="12.75" hidden="false" customHeight="false" outlineLevel="0" collapsed="false">
      <c r="B7" s="373" t="s">
        <v>157</v>
      </c>
    </row>
    <row r="8" customFormat="false" ht="12.75" hidden="false" customHeight="false" outlineLevel="0" collapsed="false">
      <c r="B8" s="372" t="s">
        <v>158</v>
      </c>
    </row>
    <row r="9" customFormat="false" ht="12.75" hidden="false" customHeight="false" outlineLevel="0" collapsed="false">
      <c r="B9" s="372" t="s">
        <v>159</v>
      </c>
    </row>
    <row r="10" customFormat="false" ht="12.75" hidden="false" customHeight="false" outlineLevel="0" collapsed="false">
      <c r="B10" s="373" t="s">
        <v>160</v>
      </c>
    </row>
    <row r="11" customFormat="false" ht="12.75" hidden="false" customHeight="false" outlineLevel="0" collapsed="false">
      <c r="B11" s="372" t="s">
        <v>161</v>
      </c>
    </row>
    <row r="13" customFormat="false" ht="12.75" hidden="false" customHeight="false" outlineLevel="0" collapsed="false">
      <c r="B13" s="372" t="s">
        <v>162</v>
      </c>
    </row>
  </sheetData>
  <printOptions headings="false" gridLines="false" gridLinesSet="true" horizontalCentered="false" verticalCentered="false"/>
  <pageMargins left="0.370138888888889" right="0.2" top="0.984027777777778" bottom="0.984027777777778" header="0.511811023622047" footer="0.511811023622047"/>
  <pageSetup paperSize="1" scale="8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2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I4" activeCellId="0" sqref="I4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2" min="2" style="0" width="18.27"/>
    <col collapsed="false" customWidth="true" hidden="false" outlineLevel="0" max="3" min="3" style="0" width="18.14"/>
    <col collapsed="false" customWidth="true" hidden="false" outlineLevel="0" max="10" min="10" style="0" width="10.99"/>
  </cols>
  <sheetData>
    <row r="1" customFormat="false" ht="10.5" hidden="false" customHeight="false" outlineLevel="0" collapsed="false">
      <c r="A1" s="0" t="n">
        <v>4</v>
      </c>
      <c r="B1" s="0" t="s">
        <v>163</v>
      </c>
    </row>
    <row r="2" customFormat="false" ht="10.5" hidden="false" customHeight="false" outlineLevel="0" collapsed="false">
      <c r="A2" s="0" t="n">
        <v>5</v>
      </c>
      <c r="B2" s="0" t="s">
        <v>164</v>
      </c>
      <c r="D2" s="374" t="s">
        <v>165</v>
      </c>
      <c r="I2" s="374" t="s">
        <v>166</v>
      </c>
    </row>
    <row r="3" customFormat="false" ht="10.5" hidden="false" customHeight="false" outlineLevel="0" collapsed="false">
      <c r="A3" s="0" t="n">
        <v>6</v>
      </c>
      <c r="B3" s="0" t="s">
        <v>167</v>
      </c>
      <c r="D3" s="0" t="s">
        <v>168</v>
      </c>
      <c r="E3" s="0" t="s">
        <v>169</v>
      </c>
      <c r="F3" s="0" t="s">
        <v>170</v>
      </c>
      <c r="G3" s="0" t="s">
        <v>171</v>
      </c>
      <c r="I3" s="0" t="s">
        <v>168</v>
      </c>
      <c r="J3" s="0" t="s">
        <v>169</v>
      </c>
      <c r="K3" s="0" t="s">
        <v>170</v>
      </c>
      <c r="L3" s="0" t="s">
        <v>171</v>
      </c>
    </row>
    <row r="4" customFormat="false" ht="10.5" hidden="false" customHeight="false" outlineLevel="0" collapsed="false">
      <c r="A4" s="0" t="n">
        <v>9</v>
      </c>
      <c r="B4" s="0" t="s">
        <v>172</v>
      </c>
      <c r="D4" s="0" t="n">
        <v>12</v>
      </c>
      <c r="E4" s="0" t="s">
        <v>173</v>
      </c>
      <c r="F4" s="0" t="n">
        <v>1</v>
      </c>
      <c r="G4" s="0" t="s">
        <v>174</v>
      </c>
      <c r="I4" s="0" t="n">
        <v>234</v>
      </c>
      <c r="J4" s="0" t="s">
        <v>175</v>
      </c>
      <c r="K4" s="0" t="n">
        <v>1</v>
      </c>
      <c r="L4" s="0" t="s">
        <v>176</v>
      </c>
    </row>
    <row r="5" customFormat="false" ht="10.5" hidden="false" customHeight="false" outlineLevel="0" collapsed="false">
      <c r="A5" s="0" t="n">
        <v>25</v>
      </c>
      <c r="B5" s="0" t="s">
        <v>177</v>
      </c>
      <c r="D5" s="0" t="n">
        <v>28</v>
      </c>
      <c r="E5" s="0" t="s">
        <v>173</v>
      </c>
      <c r="F5" s="0" t="n">
        <v>1</v>
      </c>
      <c r="G5" s="0" t="s">
        <v>178</v>
      </c>
      <c r="I5" s="0" t="n">
        <v>235</v>
      </c>
      <c r="J5" s="0" t="s">
        <v>70</v>
      </c>
      <c r="K5" s="0" t="n">
        <v>1</v>
      </c>
      <c r="L5" s="0" t="s">
        <v>179</v>
      </c>
    </row>
    <row r="6" customFormat="false" ht="10.5" hidden="false" customHeight="false" outlineLevel="0" collapsed="false">
      <c r="A6" s="0" t="n">
        <v>10</v>
      </c>
      <c r="B6" s="0" t="s">
        <v>180</v>
      </c>
      <c r="D6" s="0" t="n">
        <v>9</v>
      </c>
      <c r="E6" s="0" t="s">
        <v>35</v>
      </c>
      <c r="F6" s="0" t="n">
        <v>2</v>
      </c>
      <c r="G6" s="0" t="s">
        <v>181</v>
      </c>
      <c r="I6" s="0" t="n">
        <v>236</v>
      </c>
      <c r="J6" s="0" t="s">
        <v>71</v>
      </c>
      <c r="K6" s="0" t="n">
        <v>1</v>
      </c>
      <c r="L6" s="0" t="s">
        <v>182</v>
      </c>
    </row>
    <row r="7" customFormat="false" ht="10.5" hidden="false" customHeight="false" outlineLevel="0" collapsed="false">
      <c r="A7" s="0" t="n">
        <v>11</v>
      </c>
      <c r="B7" s="0" t="s">
        <v>183</v>
      </c>
      <c r="D7" s="0" t="n">
        <v>25</v>
      </c>
      <c r="E7" s="0" t="s">
        <v>35</v>
      </c>
      <c r="F7" s="0" t="n">
        <v>2</v>
      </c>
      <c r="G7" s="0" t="s">
        <v>184</v>
      </c>
    </row>
    <row r="8" customFormat="false" ht="10.5" hidden="false" customHeight="false" outlineLevel="0" collapsed="false">
      <c r="A8" s="0" t="n">
        <v>12</v>
      </c>
      <c r="B8" s="0" t="s">
        <v>185</v>
      </c>
      <c r="D8" s="0" t="n">
        <v>1</v>
      </c>
      <c r="E8" s="0" t="s">
        <v>74</v>
      </c>
      <c r="F8" s="0" t="n">
        <v>2</v>
      </c>
      <c r="G8" s="0" t="s">
        <v>186</v>
      </c>
    </row>
    <row r="9" customFormat="false" ht="10.5" hidden="false" customHeight="false" outlineLevel="0" collapsed="false">
      <c r="A9" s="0" t="n">
        <v>18</v>
      </c>
      <c r="B9" s="0" t="s">
        <v>187</v>
      </c>
      <c r="D9" s="0" t="n">
        <v>13</v>
      </c>
      <c r="E9" s="0" t="s">
        <v>74</v>
      </c>
      <c r="F9" s="0" t="n">
        <v>2</v>
      </c>
      <c r="G9" s="0" t="s">
        <v>188</v>
      </c>
    </row>
    <row r="10" customFormat="false" ht="10.5" hidden="false" customHeight="false" outlineLevel="0" collapsed="false">
      <c r="A10" s="0" t="n">
        <v>20</v>
      </c>
      <c r="B10" s="0" t="s">
        <v>189</v>
      </c>
      <c r="D10" s="0" t="n">
        <v>247</v>
      </c>
      <c r="E10" s="0" t="s">
        <v>74</v>
      </c>
      <c r="F10" s="0" t="n">
        <v>2</v>
      </c>
      <c r="G10" s="0" t="s">
        <v>190</v>
      </c>
    </row>
    <row r="11" customFormat="false" ht="10.5" hidden="false" customHeight="false" outlineLevel="0" collapsed="false">
      <c r="D11" s="0" t="n">
        <v>4</v>
      </c>
      <c r="E11" s="0" t="s">
        <v>39</v>
      </c>
      <c r="F11" s="0" t="n">
        <v>3</v>
      </c>
      <c r="G11" s="0" t="s">
        <v>129</v>
      </c>
    </row>
    <row r="12" customFormat="false" ht="10.5" hidden="false" customHeight="false" outlineLevel="0" collapsed="false">
      <c r="D12" s="0" t="n">
        <v>11</v>
      </c>
      <c r="E12" s="0" t="s">
        <v>39</v>
      </c>
      <c r="F12" s="0" t="n">
        <v>3</v>
      </c>
      <c r="G12" s="0" t="s">
        <v>191</v>
      </c>
    </row>
    <row r="13" customFormat="false" ht="10.5" hidden="false" customHeight="false" outlineLevel="0" collapsed="false">
      <c r="D13" s="0" t="n">
        <v>19</v>
      </c>
      <c r="E13" s="0" t="s">
        <v>39</v>
      </c>
      <c r="F13" s="0" t="n">
        <v>3</v>
      </c>
      <c r="G13" s="0" t="s">
        <v>132</v>
      </c>
    </row>
    <row r="14" customFormat="false" ht="10.5" hidden="false" customHeight="false" outlineLevel="0" collapsed="false">
      <c r="D14" s="0" t="n">
        <v>2</v>
      </c>
      <c r="E14" s="0" t="s">
        <v>39</v>
      </c>
      <c r="F14" s="0" t="n">
        <v>3</v>
      </c>
      <c r="G14" s="0" t="s">
        <v>192</v>
      </c>
    </row>
    <row r="15" customFormat="false" ht="10.5" hidden="false" customHeight="false" outlineLevel="0" collapsed="false">
      <c r="D15" s="0" t="n">
        <v>20</v>
      </c>
      <c r="E15" s="0" t="s">
        <v>41</v>
      </c>
      <c r="F15" s="0" t="n">
        <v>4</v>
      </c>
      <c r="G15" s="0" t="s">
        <v>136</v>
      </c>
    </row>
    <row r="16" customFormat="false" ht="10.5" hidden="false" customHeight="false" outlineLevel="0" collapsed="false">
      <c r="D16" s="0" t="n">
        <v>18</v>
      </c>
      <c r="E16" s="0" t="s">
        <v>149</v>
      </c>
      <c r="F16" s="0" t="n">
        <v>5</v>
      </c>
      <c r="G16" s="0" t="s">
        <v>133</v>
      </c>
    </row>
    <row r="17" customFormat="false" ht="10.5" hidden="false" customHeight="false" outlineLevel="0" collapsed="false">
      <c r="D17" s="0" t="n">
        <v>5</v>
      </c>
      <c r="E17" s="0" t="s">
        <v>42</v>
      </c>
      <c r="F17" s="0" t="n">
        <v>6</v>
      </c>
      <c r="G17" s="0" t="s">
        <v>137</v>
      </c>
    </row>
    <row r="18" customFormat="false" ht="10.5" hidden="false" customHeight="false" outlineLevel="0" collapsed="false">
      <c r="D18" s="0" t="n">
        <v>21</v>
      </c>
      <c r="E18" s="0" t="s">
        <v>42</v>
      </c>
      <c r="F18" s="0" t="n">
        <v>6</v>
      </c>
      <c r="G18" s="0" t="s">
        <v>138</v>
      </c>
    </row>
    <row r="19" customFormat="false" ht="10.5" hidden="false" customHeight="false" outlineLevel="0" collapsed="false">
      <c r="D19" s="0" t="n">
        <v>3</v>
      </c>
      <c r="E19" s="0" t="s">
        <v>193</v>
      </c>
      <c r="F19" s="0" t="n">
        <v>7</v>
      </c>
      <c r="G19" s="0" t="s">
        <v>134</v>
      </c>
    </row>
    <row r="20" customFormat="false" ht="10.5" hidden="false" customHeight="false" outlineLevel="0" collapsed="false">
      <c r="D20" s="0" t="n">
        <v>10</v>
      </c>
      <c r="E20" s="0" t="s">
        <v>193</v>
      </c>
      <c r="F20" s="0" t="n">
        <v>7</v>
      </c>
      <c r="G20" s="0" t="s">
        <v>135</v>
      </c>
    </row>
    <row r="21" customFormat="false" ht="10.5" hidden="false" customHeight="false" outlineLevel="0" collapsed="false">
      <c r="D21" s="0" t="n">
        <v>6</v>
      </c>
      <c r="E21" s="0" t="s">
        <v>44</v>
      </c>
      <c r="F21" s="0" t="n">
        <v>8</v>
      </c>
      <c r="G21" s="0" t="s">
        <v>139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2:B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2" min="2" style="0" width="9.99"/>
  </cols>
  <sheetData>
    <row r="2" customFormat="false" ht="12.75" hidden="false" customHeight="false" outlineLevel="0" collapsed="false">
      <c r="B2" s="375" t="n">
        <v>37039</v>
      </c>
    </row>
    <row r="3" customFormat="false" ht="12.75" hidden="false" customHeight="false" outlineLevel="0" collapsed="false">
      <c r="B3" s="375" t="n">
        <v>37076</v>
      </c>
    </row>
    <row r="4" customFormat="false" ht="12.75" hidden="false" customHeight="false" outlineLevel="0" collapsed="false">
      <c r="B4" s="375" t="n">
        <v>37137</v>
      </c>
    </row>
    <row r="5" customFormat="false" ht="12.75" hidden="false" customHeight="false" outlineLevel="0" collapsed="false">
      <c r="B5" s="375" t="n">
        <v>37217</v>
      </c>
    </row>
    <row r="6" customFormat="false" ht="12.75" hidden="false" customHeight="false" outlineLevel="0" collapsed="false">
      <c r="B6" s="375" t="n">
        <v>37250</v>
      </c>
    </row>
    <row r="7" customFormat="false" ht="12.75" hidden="false" customHeight="false" outlineLevel="0" collapsed="false">
      <c r="B7" s="375" t="n">
        <v>37257</v>
      </c>
    </row>
    <row r="8" customFormat="false" ht="12.75" hidden="false" customHeight="false" outlineLevel="0" collapsed="false">
      <c r="B8" s="375" t="n">
        <v>37403</v>
      </c>
    </row>
    <row r="9" customFormat="false" ht="12.75" hidden="false" customHeight="false" outlineLevel="0" collapsed="false">
      <c r="B9" s="375" t="n">
        <v>37441</v>
      </c>
    </row>
    <row r="10" customFormat="false" ht="12.75" hidden="false" customHeight="false" outlineLevel="0" collapsed="false">
      <c r="B10" s="375" t="n">
        <v>37501</v>
      </c>
    </row>
    <row r="11" customFormat="false" ht="12.75" hidden="false" customHeight="false" outlineLevel="0" collapsed="false">
      <c r="B11" s="375" t="n">
        <v>37588</v>
      </c>
    </row>
    <row r="12" customFormat="false" ht="12.75" hidden="false" customHeight="false" outlineLevel="0" collapsed="false">
      <c r="B12" s="375" t="n">
        <v>37615</v>
      </c>
    </row>
    <row r="13" customFormat="false" ht="12.75" hidden="false" customHeight="false" outlineLevel="0" collapsed="false">
      <c r="B13" s="375" t="n">
        <v>37622</v>
      </c>
    </row>
    <row r="14" customFormat="false" ht="12.75" hidden="false" customHeight="false" outlineLevel="0" collapsed="false">
      <c r="B14" s="375" t="n">
        <v>37767</v>
      </c>
    </row>
    <row r="15" customFormat="false" ht="12.75" hidden="false" customHeight="false" outlineLevel="0" collapsed="false">
      <c r="B15" s="375" t="n">
        <v>37806</v>
      </c>
    </row>
    <row r="16" customFormat="false" ht="12.75" hidden="false" customHeight="false" outlineLevel="0" collapsed="false">
      <c r="B16" s="375" t="n">
        <v>37865</v>
      </c>
    </row>
    <row r="17" customFormat="false" ht="12.75" hidden="false" customHeight="false" outlineLevel="0" collapsed="false">
      <c r="B17" s="375" t="n">
        <v>37952</v>
      </c>
    </row>
    <row r="18" customFormat="false" ht="12.75" hidden="false" customHeight="false" outlineLevel="0" collapsed="false">
      <c r="B18" s="375" t="n">
        <v>37980</v>
      </c>
    </row>
    <row r="19" customFormat="false" ht="12.75" hidden="false" customHeight="false" outlineLevel="0" collapsed="false">
      <c r="B19" s="375" t="n">
        <v>37987</v>
      </c>
    </row>
    <row r="20" customFormat="false" ht="12.75" hidden="false" customHeight="false" outlineLevel="0" collapsed="false">
      <c r="B20" s="375" t="n">
        <v>38138</v>
      </c>
    </row>
    <row r="21" customFormat="false" ht="12.75" hidden="false" customHeight="false" outlineLevel="0" collapsed="false">
      <c r="B21" s="375" t="n">
        <v>38173</v>
      </c>
    </row>
    <row r="22" customFormat="false" ht="12.75" hidden="false" customHeight="false" outlineLevel="0" collapsed="false">
      <c r="B22" s="375" t="n">
        <v>38236</v>
      </c>
    </row>
    <row r="23" customFormat="false" ht="12.75" hidden="false" customHeight="false" outlineLevel="0" collapsed="false">
      <c r="B23" s="375" t="n">
        <v>38316</v>
      </c>
    </row>
    <row r="24" customFormat="false" ht="12.75" hidden="false" customHeight="false" outlineLevel="0" collapsed="false">
      <c r="B24" s="375" t="n">
        <v>38346</v>
      </c>
    </row>
    <row r="25" customFormat="false" ht="12.75" hidden="false" customHeight="false" outlineLevel="0" collapsed="false">
      <c r="B25" s="375" t="n">
        <v>38353</v>
      </c>
    </row>
    <row r="26" customFormat="false" ht="12.75" hidden="false" customHeight="false" outlineLevel="0" collapsed="false">
      <c r="B26" s="375" t="n">
        <v>38502</v>
      </c>
    </row>
    <row r="27" customFormat="false" ht="12.75" hidden="false" customHeight="false" outlineLevel="0" collapsed="false">
      <c r="B27" s="375" t="n">
        <v>38537</v>
      </c>
    </row>
    <row r="28" customFormat="false" ht="12.75" hidden="false" customHeight="false" outlineLevel="0" collapsed="false">
      <c r="B28" s="375" t="n">
        <v>38600</v>
      </c>
    </row>
    <row r="29" customFormat="false" ht="12.75" hidden="false" customHeight="false" outlineLevel="0" collapsed="false">
      <c r="B29" s="375" t="n">
        <v>38680</v>
      </c>
    </row>
    <row r="30" customFormat="false" ht="12.75" hidden="false" customHeight="false" outlineLevel="0" collapsed="false">
      <c r="B30" s="375" t="n">
        <v>38712</v>
      </c>
    </row>
    <row r="31" customFormat="false" ht="12.75" hidden="false" customHeight="false" outlineLevel="0" collapsed="false">
      <c r="B31" s="375" t="n">
        <v>38719</v>
      </c>
    </row>
    <row r="32" customFormat="false" ht="12.75" hidden="false" customHeight="false" outlineLevel="0" collapsed="false">
      <c r="B32" s="375" t="n">
        <v>38866</v>
      </c>
    </row>
    <row r="33" customFormat="false" ht="12.75" hidden="false" customHeight="false" outlineLevel="0" collapsed="false">
      <c r="B33" s="375" t="n">
        <v>38902</v>
      </c>
    </row>
    <row r="34" customFormat="false" ht="12.75" hidden="false" customHeight="false" outlineLevel="0" collapsed="false">
      <c r="B34" s="375" t="n">
        <v>38964</v>
      </c>
    </row>
    <row r="35" customFormat="false" ht="12.75" hidden="false" customHeight="false" outlineLevel="0" collapsed="false">
      <c r="B35" s="375" t="n">
        <v>39044</v>
      </c>
    </row>
    <row r="36" customFormat="false" ht="12.75" hidden="false" customHeight="false" outlineLevel="0" collapsed="false">
      <c r="B36" s="375" t="n">
        <v>39076</v>
      </c>
    </row>
    <row r="37" customFormat="false" ht="12.75" hidden="false" customHeight="false" outlineLevel="0" collapsed="false">
      <c r="B37" s="375" t="n">
        <v>39083</v>
      </c>
    </row>
    <row r="38" customFormat="false" ht="12.75" hidden="false" customHeight="false" outlineLevel="0" collapsed="false">
      <c r="B38" s="375" t="n">
        <v>39230</v>
      </c>
    </row>
    <row r="39" customFormat="false" ht="12.75" hidden="false" customHeight="false" outlineLevel="0" collapsed="false">
      <c r="B39" s="375" t="n">
        <v>39267</v>
      </c>
    </row>
    <row r="40" customFormat="false" ht="12.75" hidden="false" customHeight="false" outlineLevel="0" collapsed="false">
      <c r="B40" s="375" t="n">
        <v>39328</v>
      </c>
    </row>
    <row r="41" customFormat="false" ht="12.75" hidden="false" customHeight="false" outlineLevel="0" collapsed="false">
      <c r="B41" s="375" t="n">
        <v>39408</v>
      </c>
    </row>
    <row r="42" customFormat="false" ht="12.75" hidden="false" customHeight="false" outlineLevel="0" collapsed="false">
      <c r="B42" s="375" t="n">
        <v>39441</v>
      </c>
    </row>
    <row r="43" customFormat="false" ht="12.75" hidden="false" customHeight="false" outlineLevel="0" collapsed="false">
      <c r="B43" s="375" t="n">
        <v>39448</v>
      </c>
    </row>
    <row r="44" customFormat="false" ht="12.75" hidden="false" customHeight="false" outlineLevel="0" collapsed="false">
      <c r="B44" s="375" t="n">
        <v>39594</v>
      </c>
    </row>
    <row r="45" customFormat="false" ht="12.75" hidden="false" customHeight="false" outlineLevel="0" collapsed="false">
      <c r="B45" s="375" t="n">
        <v>39633</v>
      </c>
    </row>
    <row r="46" customFormat="false" ht="12.75" hidden="false" customHeight="false" outlineLevel="0" collapsed="false">
      <c r="B46" s="375" t="n">
        <v>39692</v>
      </c>
    </row>
    <row r="47" customFormat="false" ht="12.75" hidden="false" customHeight="false" outlineLevel="0" collapsed="false">
      <c r="B47" s="375" t="n">
        <v>39779</v>
      </c>
    </row>
    <row r="48" customFormat="false" ht="12.75" hidden="false" customHeight="false" outlineLevel="0" collapsed="false">
      <c r="B48" s="375" t="n">
        <v>39807</v>
      </c>
    </row>
    <row r="49" customFormat="false" ht="12.75" hidden="false" customHeight="false" outlineLevel="0" collapsed="false">
      <c r="B49" s="375" t="n">
        <v>39814</v>
      </c>
    </row>
    <row r="50" customFormat="false" ht="12.75" hidden="false" customHeight="false" outlineLevel="0" collapsed="false">
      <c r="B50" s="375" t="n">
        <v>39958</v>
      </c>
    </row>
    <row r="51" customFormat="false" ht="12.75" hidden="false" customHeight="false" outlineLevel="0" collapsed="false">
      <c r="B51" s="375" t="n">
        <v>39997</v>
      </c>
    </row>
    <row r="52" customFormat="false" ht="12.75" hidden="false" customHeight="false" outlineLevel="0" collapsed="false">
      <c r="B52" s="375" t="n">
        <v>40063</v>
      </c>
    </row>
    <row r="53" customFormat="false" ht="12.75" hidden="false" customHeight="false" outlineLevel="0" collapsed="false">
      <c r="B53" s="375" t="n">
        <v>40143</v>
      </c>
    </row>
    <row r="54" customFormat="false" ht="12.75" hidden="false" customHeight="false" outlineLevel="0" collapsed="false">
      <c r="B54" s="375" t="n">
        <v>40172</v>
      </c>
    </row>
    <row r="55" customFormat="false" ht="12.75" hidden="false" customHeight="false" outlineLevel="0" collapsed="false">
      <c r="B55" s="375" t="n">
        <v>40179</v>
      </c>
    </row>
    <row r="56" customFormat="false" ht="12.75" hidden="false" customHeight="false" outlineLevel="0" collapsed="false">
      <c r="B56" s="375" t="n">
        <v>40329</v>
      </c>
    </row>
    <row r="57" customFormat="false" ht="12.75" hidden="false" customHeight="false" outlineLevel="0" collapsed="false">
      <c r="B57" s="375" t="n">
        <v>40364</v>
      </c>
    </row>
    <row r="58" customFormat="false" ht="12.75" hidden="false" customHeight="false" outlineLevel="0" collapsed="false">
      <c r="B58" s="375" t="n">
        <v>40427</v>
      </c>
    </row>
    <row r="59" customFormat="false" ht="12.75" hidden="false" customHeight="false" outlineLevel="0" collapsed="false">
      <c r="B59" s="375" t="n">
        <v>40507</v>
      </c>
    </row>
    <row r="60" customFormat="false" ht="12.75" hidden="false" customHeight="false" outlineLevel="0" collapsed="false">
      <c r="B60" s="375" t="n">
        <v>40537</v>
      </c>
    </row>
    <row r="61" customFormat="false" ht="12.75" hidden="false" customHeight="false" outlineLevel="0" collapsed="false">
      <c r="B61" s="375" t="n">
        <v>40544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A4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1" topLeftCell="O2" activePane="bottomRight" state="frozen"/>
      <selection pane="topLeft" activeCell="A1" activeCellId="0" sqref="A1"/>
      <selection pane="topRight" activeCell="O1" activeCellId="0" sqref="O1"/>
      <selection pane="bottomLeft" activeCell="A2" activeCellId="0" sqref="A2"/>
      <selection pane="bottomRight" activeCell="C26" activeCellId="0" sqref="C26:AZ32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72" width="19.56"/>
    <col collapsed="false" customWidth="false" hidden="true" outlineLevel="0" max="3" min="2" style="72" width="9.13"/>
    <col collapsed="false" customWidth="true" hidden="false" outlineLevel="0" max="4" min="4" style="72" width="0.13"/>
    <col collapsed="false" customWidth="false" hidden="true" outlineLevel="0" max="5" min="5" style="72" width="9.13"/>
    <col collapsed="false" customWidth="true" hidden="true" outlineLevel="0" max="8" min="6" style="72" width="9.28"/>
    <col collapsed="false" customWidth="false" hidden="false" outlineLevel="0" max="257" min="9" style="72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305" t="n">
        <f aca="false">crvDate</f>
        <v>37180</v>
      </c>
      <c r="B2" s="376"/>
      <c r="D2" s="330" t="n">
        <v>2001</v>
      </c>
      <c r="F2" s="307" t="n">
        <v>2001</v>
      </c>
      <c r="G2" s="307" t="n">
        <v>2001</v>
      </c>
      <c r="H2" s="307" t="n">
        <v>2001</v>
      </c>
      <c r="I2" s="307" t="n">
        <v>2001</v>
      </c>
      <c r="J2" s="307"/>
      <c r="K2" s="307"/>
      <c r="L2" s="307"/>
      <c r="M2" s="307"/>
      <c r="N2" s="330" t="n">
        <v>2002</v>
      </c>
      <c r="O2" s="307"/>
      <c r="P2" s="330"/>
      <c r="Q2" s="307"/>
      <c r="R2" s="307"/>
      <c r="S2" s="307"/>
      <c r="T2" s="307"/>
      <c r="U2" s="307" t="n">
        <v>2003</v>
      </c>
      <c r="V2" s="307" t="n">
        <v>2004</v>
      </c>
      <c r="W2" s="307"/>
      <c r="X2" s="307"/>
      <c r="Y2" s="307" t="s">
        <v>100</v>
      </c>
      <c r="Z2" s="307"/>
      <c r="AA2" s="307"/>
    </row>
    <row r="3" customFormat="false" ht="17.25" hidden="false" customHeight="false" outlineLevel="0" collapsed="false">
      <c r="A3" s="377" t="s">
        <v>194</v>
      </c>
      <c r="B3" s="308" t="n">
        <v>36739</v>
      </c>
      <c r="C3" s="310" t="n">
        <v>36892</v>
      </c>
      <c r="D3" s="310" t="n">
        <v>36923</v>
      </c>
      <c r="E3" s="309" t="n">
        <v>37012</v>
      </c>
      <c r="F3" s="309" t="n">
        <v>37043</v>
      </c>
      <c r="G3" s="311" t="n">
        <v>37073</v>
      </c>
      <c r="H3" s="309" t="n">
        <v>37104</v>
      </c>
      <c r="I3" s="309" t="n">
        <v>37135</v>
      </c>
      <c r="J3" s="311" t="n">
        <v>37165</v>
      </c>
      <c r="K3" s="311" t="n">
        <v>37196</v>
      </c>
      <c r="L3" s="311" t="n">
        <v>37226</v>
      </c>
      <c r="M3" s="312" t="s">
        <v>102</v>
      </c>
      <c r="N3" s="309" t="n">
        <v>37257</v>
      </c>
      <c r="O3" s="311" t="n">
        <v>37288</v>
      </c>
      <c r="P3" s="311" t="n">
        <v>37316</v>
      </c>
      <c r="Q3" s="316" t="s">
        <v>103</v>
      </c>
      <c r="R3" s="316" t="s">
        <v>104</v>
      </c>
      <c r="S3" s="316" t="s">
        <v>105</v>
      </c>
      <c r="T3" s="316" t="s">
        <v>106</v>
      </c>
      <c r="U3" s="314" t="s">
        <v>107</v>
      </c>
      <c r="V3" s="312" t="s">
        <v>108</v>
      </c>
      <c r="W3" s="316" t="s">
        <v>109</v>
      </c>
      <c r="X3" s="316" t="s">
        <v>110</v>
      </c>
      <c r="Y3" s="316" t="s">
        <v>111</v>
      </c>
      <c r="Z3" s="316" t="s">
        <v>112</v>
      </c>
      <c r="AA3" s="317" t="s">
        <v>113</v>
      </c>
    </row>
    <row r="4" customFormat="false" ht="12.75" hidden="false" customHeight="false" outlineLevel="0" collapsed="false">
      <c r="A4" s="307" t="s">
        <v>13</v>
      </c>
      <c r="B4" s="318" t="n">
        <v>0</v>
      </c>
      <c r="C4" s="319" t="n">
        <f aca="false">P2!K4</f>
        <v>0</v>
      </c>
      <c r="D4" s="319" t="n">
        <f aca="false">P2!L4</f>
        <v>0</v>
      </c>
      <c r="E4" s="318" t="n">
        <f aca="false">P2!M4</f>
        <v>0</v>
      </c>
      <c r="F4" s="320" t="n">
        <f aca="false">P2!P4</f>
        <v>0</v>
      </c>
      <c r="G4" s="320" t="n">
        <f aca="false">P2!Q4</f>
        <v>0</v>
      </c>
      <c r="H4" s="318" t="n">
        <f aca="false">P2!R4</f>
        <v>0</v>
      </c>
      <c r="I4" s="378" t="n">
        <f aca="false">P2!S4</f>
        <v>0</v>
      </c>
      <c r="J4" s="379" t="n">
        <f aca="false">P2!T4</f>
        <v>24</v>
      </c>
      <c r="K4" s="379" t="n">
        <f aca="false">P2!U4</f>
        <v>28</v>
      </c>
      <c r="L4" s="379" t="n">
        <f aca="false">P2!V4</f>
        <v>36</v>
      </c>
      <c r="M4" s="380" t="n">
        <f aca="false">AVERAGE(P2!S4:V4)</f>
        <v>29.3333333333333</v>
      </c>
      <c r="N4" s="378" t="n">
        <f aca="false">P2!W4</f>
        <v>35.85</v>
      </c>
      <c r="O4" s="379" t="n">
        <f aca="false">P2!X4</f>
        <v>34</v>
      </c>
      <c r="P4" s="379" t="n">
        <f aca="false">P2!Y4</f>
        <v>30.5</v>
      </c>
      <c r="Q4" s="381" t="n">
        <f aca="false">AVERAGE(P2!Z4:AB4)</f>
        <v>27.5</v>
      </c>
      <c r="R4" s="381" t="n">
        <f aca="false">AVERAGE(P2!AC4:AE4)</f>
        <v>43.6666666666667</v>
      </c>
      <c r="S4" s="381" t="n">
        <f aca="false">AVERAGE(P2!AF4:AH4)</f>
        <v>35.4166666666667</v>
      </c>
      <c r="T4" s="382" t="n">
        <f aca="false">AVERAGE(P2!W4:AH4)</f>
        <v>35.0083333333333</v>
      </c>
      <c r="U4" s="383" t="n">
        <f aca="false">AVERAGE(P2!AI4:AT4)</f>
        <v>38.2291666666667</v>
      </c>
      <c r="V4" s="384" t="n">
        <f aca="false">AVERAGE(P2!AU4:BF4)</f>
        <v>38.5833333333333</v>
      </c>
      <c r="W4" s="384" t="n">
        <f aca="false">AVERAGE(P2!BG4:BI4,P2!BS4:BU4,P2!CE4:CG4,P2!CQ4:CS4,P2!DC4:DE4,P2!DO4:DQ4,P2!EA4:EC4,P2!EM4:EO4,P2!EY4:FA4,P2!FK4:FM4)</f>
        <v>40.4426666666667</v>
      </c>
      <c r="X4" s="381" t="n">
        <f aca="false">AVERAGE(P2!BJ4:BL4,P2!BV4:BX4,P2!CH4:CJ4,P2!CT4:CV4,P2!DF4:DH4,P2!DR4:DT4,P2!ED4:EF4,P2!EP4:ER4,P2!FB4:FD4,P2!FN4:FP4)</f>
        <v>35.9676666666667</v>
      </c>
      <c r="Y4" s="381" t="n">
        <f aca="false">AVERAGE(P2!BM4:BO4,P2!BY4:CA4,P2!CK4:CM4,P2!CW4:CY4,P2!DI4:DK4,P2!DU4:DW4,P2!EG4:EI4,P2!ES4:EU4,P2!FE4:FG4,P2!FQ4:FS4)</f>
        <v>46.6836666666667</v>
      </c>
      <c r="Z4" s="381" t="n">
        <f aca="false">AVERAGE(P2!BP4:BR4,P2!CB4:CD4,P2!CN4:CP4,P2!CZ4:DB4,P2!DL4:DN4,P2!DX4:DZ4,P2!EJ4:EL4,P2!EV4:EX4,P2!FH4:FJ4,P2!FT4:FV4)</f>
        <v>40.298</v>
      </c>
      <c r="AA4" s="382" t="n">
        <f aca="false">AVERAGE(P2!BG4:FV4)</f>
        <v>40.848</v>
      </c>
    </row>
    <row r="5" customFormat="false" ht="12.75" hidden="false" customHeight="false" outlineLevel="0" collapsed="false">
      <c r="A5" s="307" t="s">
        <v>12</v>
      </c>
      <c r="B5" s="318" t="n">
        <v>0</v>
      </c>
      <c r="C5" s="318" t="n">
        <f aca="false">P2!K6</f>
        <v>0</v>
      </c>
      <c r="D5" s="318" t="n">
        <f aca="false">P2!L6</f>
        <v>0</v>
      </c>
      <c r="E5" s="318" t="n">
        <f aca="false">P2!M6</f>
        <v>0</v>
      </c>
      <c r="F5" s="320" t="n">
        <f aca="false">P2!P6</f>
        <v>0</v>
      </c>
      <c r="G5" s="320" t="n">
        <f aca="false">P2!Q6</f>
        <v>0</v>
      </c>
      <c r="H5" s="318" t="n">
        <f aca="false">P2!R6</f>
        <v>0</v>
      </c>
      <c r="I5" s="378" t="n">
        <f aca="false">P2!S6</f>
        <v>0</v>
      </c>
      <c r="J5" s="379" t="n">
        <f aca="false">P2!T6</f>
        <v>27</v>
      </c>
      <c r="K5" s="379" t="n">
        <f aca="false">P2!U6</f>
        <v>28.75</v>
      </c>
      <c r="L5" s="379" t="n">
        <f aca="false">P2!V6</f>
        <v>36.25</v>
      </c>
      <c r="M5" s="380" t="n">
        <f aca="false">AVERAGE(P2!S6:V6)</f>
        <v>30.6666666666667</v>
      </c>
      <c r="N5" s="378" t="n">
        <f aca="false">P2!W6</f>
        <v>35.6</v>
      </c>
      <c r="O5" s="379" t="n">
        <f aca="false">P2!X6</f>
        <v>33.9</v>
      </c>
      <c r="P5" s="379" t="n">
        <f aca="false">P2!Y6</f>
        <v>30.5</v>
      </c>
      <c r="Q5" s="379" t="n">
        <f aca="false">AVERAGE(P2!Z6:AB6)</f>
        <v>29.8333333333333</v>
      </c>
      <c r="R5" s="379" t="n">
        <f aca="false">AVERAGE(P2!AC6:AE6)</f>
        <v>46.6666666666667</v>
      </c>
      <c r="S5" s="379" t="n">
        <f aca="false">AVERAGE(P2!AF6:AH6)</f>
        <v>34.9166666666667</v>
      </c>
      <c r="T5" s="380" t="n">
        <f aca="false">AVERAGE(P2!W6:AH6)</f>
        <v>36.1875</v>
      </c>
      <c r="U5" s="385" t="n">
        <f aca="false">AVERAGE(P2!AI6:AT6)</f>
        <v>39.8958333333333</v>
      </c>
      <c r="V5" s="378" t="n">
        <f aca="false">AVERAGE(P2!AU6:BF6)</f>
        <v>40.4008333333333</v>
      </c>
      <c r="W5" s="378" t="n">
        <f aca="false">AVERAGE(P2!BG6:BI6,P2!BS6:BU6,P2!CE6:CG6,P2!CQ6:CS6,P2!DC6:DE6,P2!DO6:DQ6,P2!EA6:EC6,P2!EM6:EO6,P2!EY6:FA6,P2!FK6:FM6)</f>
        <v>43.7536666666667</v>
      </c>
      <c r="X5" s="379" t="n">
        <f aca="false">AVERAGE(P2!BJ6:BL6,P2!BV6:BX6,P2!CH6:CJ6,P2!CT6:CV6,P2!DF6:DH6,P2!DR6:DT6,P2!ED6:EF6,P2!EP6:ER6,P2!FB6:FD6,P2!FN6:FP6)</f>
        <v>40.9763333333333</v>
      </c>
      <c r="Y5" s="379" t="n">
        <f aca="false">AVERAGE(P2!BM6:BO6,P2!BY6:CA6,P2!CK6:CM6,P2!CW6:CY6,P2!DI6:DK6,P2!DU6:DW6,P2!EG6:EI6,P2!ES6:EU6,P2!FE6:FG6,P2!FQ6:FS6)</f>
        <v>52.6156666666667</v>
      </c>
      <c r="Z5" s="379" t="n">
        <f aca="false">AVERAGE(P2!BP6:BR6,P2!CB6:CD6,P2!CN6:CP6,P2!CZ6:DB6,P2!DL6:DN6,P2!DX6:DZ6,P2!EJ6:EL6,P2!EV6:EX6,P2!FH6:FJ6,P2!FT6:FV6)</f>
        <v>43.6103333333333</v>
      </c>
      <c r="AA5" s="380" t="n">
        <f aca="false">AVERAGE(P2!BG6:FV6)</f>
        <v>45.239</v>
      </c>
    </row>
    <row r="6" customFormat="false" ht="12.75" hidden="false" customHeight="false" outlineLevel="0" collapsed="false">
      <c r="A6" s="307" t="s">
        <v>14</v>
      </c>
      <c r="B6" s="318" t="n">
        <v>0</v>
      </c>
      <c r="C6" s="318" t="n">
        <f aca="false">P2!K8</f>
        <v>0</v>
      </c>
      <c r="D6" s="318" t="n">
        <f aca="false">P2!L8</f>
        <v>0</v>
      </c>
      <c r="E6" s="318" t="n">
        <f aca="false">P2!M8</f>
        <v>0</v>
      </c>
      <c r="F6" s="320" t="n">
        <f aca="false">P2!P8</f>
        <v>0</v>
      </c>
      <c r="G6" s="320" t="n">
        <f aca="false">P2!Q8</f>
        <v>0</v>
      </c>
      <c r="H6" s="318" t="n">
        <f aca="false">P2!R8</f>
        <v>0</v>
      </c>
      <c r="I6" s="378" t="n">
        <f aca="false">P2!S8</f>
        <v>0</v>
      </c>
      <c r="J6" s="379" t="n">
        <f aca="false">P2!T8</f>
        <v>27.25</v>
      </c>
      <c r="K6" s="379" t="n">
        <f aca="false">P2!U8</f>
        <v>28</v>
      </c>
      <c r="L6" s="379" t="n">
        <f aca="false">P2!V8</f>
        <v>36</v>
      </c>
      <c r="M6" s="380" t="n">
        <f aca="false">AVERAGE(P2!S8:V8)</f>
        <v>30.4166666666667</v>
      </c>
      <c r="N6" s="378" t="n">
        <f aca="false">P2!W8</f>
        <v>35.75</v>
      </c>
      <c r="O6" s="379" t="n">
        <f aca="false">P2!X8</f>
        <v>35.5</v>
      </c>
      <c r="P6" s="379" t="n">
        <f aca="false">P2!Y8</f>
        <v>33</v>
      </c>
      <c r="Q6" s="379" t="n">
        <f aca="false">AVERAGE(P2!Z8:AB8)</f>
        <v>32.6666666666667</v>
      </c>
      <c r="R6" s="379" t="n">
        <f aca="false">AVERAGE(P2!AC8:AE8)</f>
        <v>47.8333333333333</v>
      </c>
      <c r="S6" s="379" t="n">
        <f aca="false">AVERAGE(P2!AF8:AH8)</f>
        <v>36.9166666666667</v>
      </c>
      <c r="T6" s="380" t="n">
        <f aca="false">AVERAGE(P2!W8:AH8)</f>
        <v>38.0416666666667</v>
      </c>
      <c r="U6" s="385" t="n">
        <f aca="false">AVERAGE(P2!AI8:AT8)</f>
        <v>42</v>
      </c>
      <c r="V6" s="378" t="n">
        <f aca="false">AVERAGE(P2!AU8:BF8)</f>
        <v>42.4541666666667</v>
      </c>
      <c r="W6" s="378" t="n">
        <f aca="false">AVERAGE(P2!BG8:BI8,P2!BS8:BU8,P2!CE8:CG8,P2!CQ8:CS8,P2!DC8:DE8,P2!DO8:DQ8,P2!EA8:EC8,P2!EM8:EO8,P2!EY8:FA8,P2!FK8:FM8)</f>
        <v>42.7973333333333</v>
      </c>
      <c r="X6" s="379" t="n">
        <f aca="false">AVERAGE(P2!BJ8:BL8,P2!BV8:BX8,P2!CH8:CJ8,P2!CT8:CV8,P2!DF8:DH8,P2!DR8:DT8,P2!ED8:EF8,P2!EP8:ER8,P2!FB8:FD8,P2!FN8:FP8)</f>
        <v>41.655</v>
      </c>
      <c r="Y6" s="379" t="n">
        <f aca="false">AVERAGE(P2!BM8:BO8,P2!BY8:CA8,P2!CK8:CM8,P2!CW8:CY8,P2!DI8:DK8,P2!DU8:DW8,P2!EG8:EI8,P2!ES8:EU8,P2!FE8:FG8,P2!FQ8:FS8)</f>
        <v>50.845</v>
      </c>
      <c r="Z6" s="379" t="n">
        <f aca="false">AVERAGE(P2!BP8:BR8,P2!CB8:CD8,P2!CN8:CP8,P2!CZ8:DB8,P2!DL8:DN8,P2!DX8:DZ8,P2!EJ8:EL8,P2!EV8:EX8,P2!FH8:FJ8,P2!FT8:FV8)</f>
        <v>42.7943333333333</v>
      </c>
      <c r="AA6" s="380" t="n">
        <f aca="false">AVERAGE(P2!BG8:FV8)</f>
        <v>44.5229166666667</v>
      </c>
    </row>
    <row r="7" customFormat="false" ht="12.75" hidden="false" customHeight="false" outlineLevel="0" collapsed="false">
      <c r="A7" s="307" t="s">
        <v>17</v>
      </c>
      <c r="B7" s="318" t="n">
        <v>0</v>
      </c>
      <c r="C7" s="318" t="n">
        <f aca="false">P2!K10</f>
        <v>0</v>
      </c>
      <c r="D7" s="318" t="n">
        <f aca="false">P2!L10</f>
        <v>0</v>
      </c>
      <c r="E7" s="318" t="n">
        <f aca="false">P2!M10</f>
        <v>0</v>
      </c>
      <c r="F7" s="320" t="n">
        <f aca="false">P2!P10</f>
        <v>0</v>
      </c>
      <c r="G7" s="320" t="n">
        <f aca="false">P2!Q10</f>
        <v>0</v>
      </c>
      <c r="H7" s="318" t="n">
        <f aca="false">P2!R10</f>
        <v>0</v>
      </c>
      <c r="I7" s="378" t="n">
        <f aca="false">P2!S10</f>
        <v>0</v>
      </c>
      <c r="J7" s="379" t="n">
        <f aca="false">P2!T10</f>
        <v>27.1875</v>
      </c>
      <c r="K7" s="379" t="n">
        <f aca="false">P2!U10</f>
        <v>26</v>
      </c>
      <c r="L7" s="379" t="n">
        <f aca="false">P2!V10</f>
        <v>32.5</v>
      </c>
      <c r="M7" s="380" t="n">
        <f aca="false">AVERAGE(P2!S10:V10)</f>
        <v>28.5625</v>
      </c>
      <c r="N7" s="378" t="n">
        <f aca="false">P2!W10</f>
        <v>33.25</v>
      </c>
      <c r="O7" s="379" t="n">
        <f aca="false">P2!X10</f>
        <v>33.25</v>
      </c>
      <c r="P7" s="379" t="n">
        <f aca="false">P2!Y10</f>
        <v>31</v>
      </c>
      <c r="Q7" s="379" t="n">
        <f aca="false">AVERAGE(P2!Z10:AB10)</f>
        <v>32</v>
      </c>
      <c r="R7" s="379" t="n">
        <f aca="false">AVERAGE(P2!AC10:AE10)</f>
        <v>45.9166666666667</v>
      </c>
      <c r="S7" s="379" t="n">
        <f aca="false">AVERAGE(P2!AF10:AH10)</f>
        <v>36.5</v>
      </c>
      <c r="T7" s="380" t="n">
        <f aca="false">AVERAGE(P2!W10:AH10)</f>
        <v>36.7291666666667</v>
      </c>
      <c r="U7" s="385" t="n">
        <f aca="false">AVERAGE(P2!AI10:AT10)</f>
        <v>30.3125</v>
      </c>
      <c r="V7" s="378" t="n">
        <f aca="false">AVERAGE(P2!AU10:BF10)</f>
        <v>28.4375</v>
      </c>
      <c r="W7" s="378" t="n">
        <f aca="false">AVERAGE(P2!BG10:BI10,P2!BS10:BU10,P2!CE10:CG10,P2!CQ10:CS10,P2!DC10:DE10,P2!DO10:DQ10,P2!EA10:EC10,P2!EM10:EO10,P2!EY10:FA10,P2!FK10:FM10)</f>
        <v>28.75</v>
      </c>
      <c r="X7" s="379" t="n">
        <f aca="false">AVERAGE(P2!BJ10:BL10,P2!BV10:BX10,P2!CH10:CJ10,P2!CT10:CV10,P2!DF10:DH10,P2!DR10:DT10,P2!ED10:EF10,P2!EP10:ER10,P2!FB10:FD10,P2!FN10:FP10)</f>
        <v>36.5883333333333</v>
      </c>
      <c r="Y7" s="379" t="n">
        <f aca="false">AVERAGE(P2!BM10:BO10,P2!BY10:CA10,P2!CK10:CM10,P2!CW10:CY10,P2!DI10:DK10,P2!DU10:DW10,P2!EG10:EI10,P2!ES10:EU10,P2!FE10:FG10,P2!FQ10:FS10)</f>
        <v>45.8683333333333</v>
      </c>
      <c r="Z7" s="379" t="n">
        <f aca="false">AVERAGE(P2!BP10:BR10,P2!CB10:CD10,P2!CN10:CP10,P2!CZ10:DB10,P2!DL10:DN10,P2!DX10:DZ10,P2!EJ10:EL10,P2!EV10:EX10,P2!FH10:FJ10,P2!FT10:FV10)</f>
        <v>37.2033333333333</v>
      </c>
      <c r="AA7" s="380" t="n">
        <f aca="false">AVERAGE(P2!BG10:FV10)</f>
        <v>37.1025</v>
      </c>
    </row>
    <row r="8" customFormat="false" ht="12.75" hidden="false" customHeight="false" outlineLevel="0" collapsed="false">
      <c r="A8" s="307" t="s">
        <v>15</v>
      </c>
      <c r="B8" s="318" t="n">
        <v>0</v>
      </c>
      <c r="C8" s="318" t="n">
        <f aca="false">P2!K12</f>
        <v>0</v>
      </c>
      <c r="D8" s="318" t="n">
        <f aca="false">P2!L12</f>
        <v>0</v>
      </c>
      <c r="E8" s="318" t="n">
        <f aca="false">P2!M12</f>
        <v>0</v>
      </c>
      <c r="F8" s="320" t="n">
        <f aca="false">P2!P12</f>
        <v>0</v>
      </c>
      <c r="G8" s="320" t="n">
        <f aca="false">P2!Q12</f>
        <v>0</v>
      </c>
      <c r="H8" s="318" t="n">
        <f aca="false">P2!R12</f>
        <v>0</v>
      </c>
      <c r="I8" s="378" t="n">
        <f aca="false">P2!S12</f>
        <v>0</v>
      </c>
      <c r="J8" s="379" t="n">
        <f aca="false">P2!T12</f>
        <v>27.75</v>
      </c>
      <c r="K8" s="379" t="n">
        <f aca="false">P2!U12</f>
        <v>28.25</v>
      </c>
      <c r="L8" s="379" t="n">
        <f aca="false">P2!V12</f>
        <v>33.5</v>
      </c>
      <c r="M8" s="380" t="n">
        <f aca="false">AVERAGE(P2!S12:V12)</f>
        <v>29.8333333333333</v>
      </c>
      <c r="N8" s="378" t="n">
        <f aca="false">P2!W12</f>
        <v>34</v>
      </c>
      <c r="O8" s="379" t="n">
        <f aca="false">P2!X12</f>
        <v>33.25</v>
      </c>
      <c r="P8" s="379" t="n">
        <f aca="false">P2!Y12</f>
        <v>32.25</v>
      </c>
      <c r="Q8" s="379" t="n">
        <f aca="false">AVERAGE(P2!Z12:AB12)</f>
        <v>33.9166666666667</v>
      </c>
      <c r="R8" s="379" t="n">
        <f aca="false">AVERAGE(P2!AC12:AE12)</f>
        <v>47.8333333333333</v>
      </c>
      <c r="S8" s="379" t="n">
        <f aca="false">AVERAGE(P2!AF12:AH12)</f>
        <v>37.5833333333333</v>
      </c>
      <c r="T8" s="380" t="n">
        <f aca="false">AVERAGE(P2!W12:AH12)</f>
        <v>38.125</v>
      </c>
      <c r="U8" s="385" t="n">
        <f aca="false">AVERAGE(P2!AI12:AT12)</f>
        <v>42.2708333333333</v>
      </c>
      <c r="V8" s="378" t="n">
        <f aca="false">AVERAGE(P2!AU12:BF12)</f>
        <v>42.5241666666667</v>
      </c>
      <c r="W8" s="378" t="n">
        <f aca="false">AVERAGE(P2!BG12:BI12,P2!BS12:BU12,P2!CE12:CG12,P2!CQ12:CS12,P2!DC12:DE12,P2!DO12:DQ12,P2!EA12:EC12,P2!EM12:EO12,P2!EY12:FA12,P2!FK12:FM12)</f>
        <v>41.823</v>
      </c>
      <c r="X8" s="379" t="n">
        <f aca="false">AVERAGE(P2!BJ12:BL12,P2!BV12:BX12,P2!CH12:CJ12,P2!CT12:CV12,P2!DF12:DH12,P2!DR12:DT12,P2!ED12:EF12,P2!EP12:ER12,P2!FB12:FD12,P2!FN12:FP12)</f>
        <v>41.746</v>
      </c>
      <c r="Y8" s="379" t="n">
        <f aca="false">AVERAGE(P2!BM12:BO12,P2!BY12:CA12,P2!CK12:CM12,P2!CW12:CY12,P2!DI12:DK12,P2!DU12:DW12,P2!EG12:EI12,P2!ES12:EU12,P2!FE12:FG12,P2!FQ12:FS12)</f>
        <v>50.177</v>
      </c>
      <c r="Z8" s="379" t="n">
        <f aca="false">AVERAGE(P2!BP12:BR12,P2!CB12:CD12,P2!CN12:CP12,P2!CZ12:DB12,P2!DL12:DN12,P2!DX12:DZ12,P2!EJ12:EL12,P2!EV12:EX12,P2!FH12:FJ12,P2!FT12:FV12)</f>
        <v>42.0453333333333</v>
      </c>
      <c r="AA8" s="380" t="n">
        <f aca="false">AVERAGE(P2!BG12:FV12)</f>
        <v>43.9478333333333</v>
      </c>
    </row>
    <row r="9" customFormat="false" ht="12.75" hidden="false" customHeight="false" outlineLevel="0" collapsed="false">
      <c r="A9" s="307" t="s">
        <v>11</v>
      </c>
      <c r="B9" s="318" t="n">
        <v>0</v>
      </c>
      <c r="C9" s="318" t="n">
        <f aca="false">P2!K14</f>
        <v>0</v>
      </c>
      <c r="D9" s="318" t="n">
        <f aca="false">P2!L14</f>
        <v>0</v>
      </c>
      <c r="E9" s="318" t="n">
        <f aca="false">P2!M14</f>
        <v>0</v>
      </c>
      <c r="F9" s="320" t="n">
        <f aca="false">P2!P14</f>
        <v>0</v>
      </c>
      <c r="G9" s="320" t="n">
        <f aca="false">P2!Q14</f>
        <v>0</v>
      </c>
      <c r="H9" s="318" t="n">
        <f aca="false">P2!R14</f>
        <v>0</v>
      </c>
      <c r="I9" s="378" t="n">
        <f aca="false">P2!S14</f>
        <v>0</v>
      </c>
      <c r="J9" s="379" t="n">
        <f aca="false">P2!T14</f>
        <v>27</v>
      </c>
      <c r="K9" s="379" t="n">
        <f aca="false">P2!U14</f>
        <v>27</v>
      </c>
      <c r="L9" s="379" t="n">
        <f aca="false">P2!V14</f>
        <v>31.5</v>
      </c>
      <c r="M9" s="380" t="n">
        <f aca="false">AVERAGE(P2!S14:V14)</f>
        <v>28.5</v>
      </c>
      <c r="N9" s="378" t="n">
        <f aca="false">P2!W14</f>
        <v>31.75</v>
      </c>
      <c r="O9" s="379" t="n">
        <f aca="false">P2!X14</f>
        <v>31.25</v>
      </c>
      <c r="P9" s="379" t="n">
        <f aca="false">P2!Y14</f>
        <v>30.5</v>
      </c>
      <c r="Q9" s="379" t="n">
        <f aca="false">AVERAGE(P2!Z14:AB14)</f>
        <v>35.4166666666667</v>
      </c>
      <c r="R9" s="379" t="n">
        <f aca="false">AVERAGE(P2!AC14:AE14)</f>
        <v>52.1666666666667</v>
      </c>
      <c r="S9" s="379" t="n">
        <f aca="false">AVERAGE(P2!AF14:AH14)</f>
        <v>34.5</v>
      </c>
      <c r="T9" s="380" t="n">
        <f aca="false">AVERAGE(P2!W14:AH14)</f>
        <v>38.3125</v>
      </c>
      <c r="U9" s="385" t="n">
        <f aca="false">AVERAGE(P2!AI14:AT14)</f>
        <v>39.9583333333333</v>
      </c>
      <c r="V9" s="378" t="n">
        <f aca="false">AVERAGE(P2!AU14:BF14)</f>
        <v>40.2616666666667</v>
      </c>
      <c r="W9" s="378" t="n">
        <f aca="false">AVERAGE(P2!BG14:BI14,P2!BS14:BU14,P2!CE14:CG14,P2!CQ14:CS14,P2!DC14:DE14,P2!DO14:DQ14,P2!EA14:EC14,P2!EM14:EO14,P2!EY14:FA14,P2!FK14:FM14)</f>
        <v>39.3836666666667</v>
      </c>
      <c r="X9" s="379" t="n">
        <f aca="false">AVERAGE(P2!BJ14:BL14,P2!BV14:BX14,P2!CH14:CJ14,P2!CT14:CV14,P2!DF14:DH14,P2!DR14:DT14,P2!ED14:EF14,P2!EP14:ER14,P2!FB14:FD14,P2!FN14:FP14)</f>
        <v>39.805</v>
      </c>
      <c r="Y9" s="379" t="n">
        <f aca="false">AVERAGE(P2!BM14:BO14,P2!BY14:CA14,P2!CK14:CM14,P2!CW14:CY14,P2!DI14:DK14,P2!DU14:DW14,P2!EG14:EI14,P2!ES14:EU14,P2!FE14:FG14,P2!FQ14:FS14)</f>
        <v>48.6356666666667</v>
      </c>
      <c r="Z9" s="379" t="n">
        <f aca="false">AVERAGE(P2!BP14:BR14,P2!CB14:CD14,P2!CN14:CP14,P2!CZ14:DB14,P2!DL14:DN14,P2!DX14:DZ14,P2!EJ14:EL14,P2!EV14:EX14,P2!FH14:FJ14,P2!FT14:FV14)</f>
        <v>39.818</v>
      </c>
      <c r="AA9" s="380" t="n">
        <f aca="false">AVERAGE(P2!BG14:FV14)</f>
        <v>41.9105833333333</v>
      </c>
    </row>
    <row r="10" customFormat="false" ht="13.5" hidden="false" customHeight="false" outlineLevel="0" collapsed="false">
      <c r="A10" s="307" t="s">
        <v>16</v>
      </c>
      <c r="B10" s="326" t="n">
        <v>0</v>
      </c>
      <c r="C10" s="326" t="n">
        <f aca="false">P2!K16</f>
        <v>0</v>
      </c>
      <c r="D10" s="326" t="n">
        <f aca="false">P2!L16</f>
        <v>0</v>
      </c>
      <c r="E10" s="326" t="n">
        <f aca="false">P2!M16</f>
        <v>0</v>
      </c>
      <c r="F10" s="327" t="n">
        <f aca="false">P2!P16</f>
        <v>0</v>
      </c>
      <c r="G10" s="327" t="n">
        <f aca="false">P2!Q16</f>
        <v>0</v>
      </c>
      <c r="H10" s="326" t="n">
        <f aca="false">P2!R16</f>
        <v>0</v>
      </c>
      <c r="I10" s="386" t="n">
        <f aca="false">P2!S16</f>
        <v>0</v>
      </c>
      <c r="J10" s="387" t="n">
        <f aca="false">P2!T16</f>
        <v>28</v>
      </c>
      <c r="K10" s="387" t="n">
        <f aca="false">P2!U16</f>
        <v>28</v>
      </c>
      <c r="L10" s="387" t="n">
        <f aca="false">P2!V16</f>
        <v>33.5</v>
      </c>
      <c r="M10" s="388" t="n">
        <f aca="false">AVERAGE(P2!S16:V16)</f>
        <v>29.8333333333333</v>
      </c>
      <c r="N10" s="386" t="n">
        <f aca="false">P2!W16</f>
        <v>33.25</v>
      </c>
      <c r="O10" s="387" t="n">
        <f aca="false">P2!X16</f>
        <v>32.5</v>
      </c>
      <c r="P10" s="387" t="n">
        <f aca="false">P2!Y16</f>
        <v>31.75</v>
      </c>
      <c r="Q10" s="387" t="n">
        <f aca="false">AVERAGE(P2!Z16:AB16)</f>
        <v>38.75</v>
      </c>
      <c r="R10" s="387" t="n">
        <f aca="false">AVERAGE(P2!AC16:AE16)</f>
        <v>60.1666666666667</v>
      </c>
      <c r="S10" s="387" t="n">
        <f aca="false">AVERAGE(P2!AF16:AH16)</f>
        <v>36.6666666666667</v>
      </c>
      <c r="T10" s="388" t="n">
        <f aca="false">AVERAGE(P2!W16:AH16)</f>
        <v>42.0208333333333</v>
      </c>
      <c r="U10" s="389" t="n">
        <f aca="false">AVERAGE(P2!AI16:AT16)</f>
        <v>43.2916666666667</v>
      </c>
      <c r="V10" s="386" t="n">
        <f aca="false">AVERAGE(P2!AU16:BF16)</f>
        <v>43.5941666666667</v>
      </c>
      <c r="W10" s="386" t="n">
        <f aca="false">AVERAGE(P2!BG16:BI16,P2!BS16:BU16,P2!CE16:CG16,P2!CQ16:CS16,P2!DC16:DE16,P2!DO16:DQ16,P2!EA16:EC16,P2!EM16:EO16,P2!EY16:FA16,P2!FK16:FM16)</f>
        <v>41.7423333333333</v>
      </c>
      <c r="X10" s="387" t="n">
        <f aca="false">AVERAGE(P2!BJ16:BL16,P2!BV16:BX16,P2!CH16:CJ16,P2!CT16:CV16,P2!DF16:DH16,P2!DR16:DT16,P2!ED16:EF16,P2!EP16:ER16,P2!FB16:FD16,P2!FN16:FP16)</f>
        <v>42.566</v>
      </c>
      <c r="Y10" s="387" t="n">
        <f aca="false">AVERAGE(P2!BM16:BO16,P2!BY16:CA16,P2!CK16:CM16,P2!CW16:CY16,P2!DI16:DK16,P2!DU16:DW16,P2!EG16:EI16,P2!ES16:EU16,P2!FE16:FG16,P2!FQ16:FS16)</f>
        <v>53.1743333333333</v>
      </c>
      <c r="Z10" s="387" t="n">
        <f aca="false">AVERAGE(P2!BP16:BR16,P2!CB16:CD16,P2!CN16:CP16,P2!CZ16:DB16,P2!DL16:DN16,P2!DX16:DZ16,P2!EJ16:EL16,P2!EV16:EX16,P2!FH16:FJ16,P2!FT16:FV16)</f>
        <v>42.0883333333333</v>
      </c>
      <c r="AA10" s="388" t="n">
        <f aca="false">AVERAGE(P2!BG16:FV16)</f>
        <v>44.89275</v>
      </c>
    </row>
    <row r="13" customFormat="false" ht="20.25" hidden="false" customHeight="true" outlineLevel="0" collapsed="false">
      <c r="A13" s="390" t="s">
        <v>195</v>
      </c>
      <c r="B13" s="306"/>
      <c r="D13" s="307" t="n">
        <v>2001</v>
      </c>
      <c r="F13" s="307" t="n">
        <v>2001</v>
      </c>
      <c r="G13" s="307" t="n">
        <v>2001</v>
      </c>
      <c r="H13" s="307" t="n">
        <v>2001</v>
      </c>
      <c r="I13" s="307" t="n">
        <v>2001</v>
      </c>
      <c r="J13" s="307"/>
      <c r="K13" s="307"/>
      <c r="L13" s="307"/>
      <c r="M13" s="307"/>
      <c r="N13" s="330" t="n">
        <v>2002</v>
      </c>
      <c r="O13" s="307"/>
      <c r="P13" s="330"/>
      <c r="Q13" s="307"/>
      <c r="R13" s="307"/>
      <c r="S13" s="307"/>
      <c r="T13" s="307"/>
      <c r="U13" s="307" t="n">
        <v>2003</v>
      </c>
      <c r="V13" s="307" t="n">
        <v>2004</v>
      </c>
      <c r="W13" s="307"/>
      <c r="X13" s="307"/>
      <c r="Y13" s="307" t="s">
        <v>100</v>
      </c>
      <c r="Z13" s="307"/>
      <c r="AA13" s="307"/>
    </row>
    <row r="14" customFormat="false" ht="15" hidden="false" customHeight="true" outlineLevel="0" collapsed="false">
      <c r="A14" s="377" t="s">
        <v>194</v>
      </c>
      <c r="B14" s="308" t="n">
        <v>36739</v>
      </c>
      <c r="C14" s="310" t="n">
        <v>36892</v>
      </c>
      <c r="D14" s="310" t="n">
        <v>36923</v>
      </c>
      <c r="E14" s="310" t="n">
        <v>36951</v>
      </c>
      <c r="F14" s="309" t="n">
        <v>37043</v>
      </c>
      <c r="G14" s="311" t="n">
        <v>37073</v>
      </c>
      <c r="H14" s="309" t="n">
        <v>37104</v>
      </c>
      <c r="I14" s="309" t="n">
        <v>37135</v>
      </c>
      <c r="J14" s="311" t="n">
        <v>37165</v>
      </c>
      <c r="K14" s="311" t="n">
        <v>37196</v>
      </c>
      <c r="L14" s="311" t="n">
        <v>37226</v>
      </c>
      <c r="M14" s="312" t="s">
        <v>102</v>
      </c>
      <c r="N14" s="310" t="n">
        <v>37257</v>
      </c>
      <c r="O14" s="391" t="n">
        <v>37288</v>
      </c>
      <c r="P14" s="391" t="n">
        <v>37316</v>
      </c>
      <c r="Q14" s="316" t="s">
        <v>103</v>
      </c>
      <c r="R14" s="316" t="s">
        <v>104</v>
      </c>
      <c r="S14" s="316" t="s">
        <v>105</v>
      </c>
      <c r="T14" s="316" t="s">
        <v>106</v>
      </c>
      <c r="U14" s="314" t="s">
        <v>107</v>
      </c>
      <c r="V14" s="312" t="s">
        <v>108</v>
      </c>
      <c r="W14" s="315" t="s">
        <v>109</v>
      </c>
      <c r="X14" s="316" t="s">
        <v>110</v>
      </c>
      <c r="Y14" s="316" t="s">
        <v>111</v>
      </c>
      <c r="Z14" s="316" t="s">
        <v>112</v>
      </c>
      <c r="AA14" s="317" t="s">
        <v>113</v>
      </c>
    </row>
    <row r="15" customFormat="false" ht="12.75" hidden="false" customHeight="true" outlineLevel="0" collapsed="false">
      <c r="A15" s="307" t="s">
        <v>13</v>
      </c>
      <c r="B15" s="333" t="n">
        <v>0</v>
      </c>
      <c r="C15" s="332" t="n">
        <f aca="false">C4-C26</f>
        <v>0</v>
      </c>
      <c r="D15" s="332" t="n">
        <f aca="false">D4-D26</f>
        <v>0</v>
      </c>
      <c r="E15" s="332" t="n">
        <f aca="false">E4-E26</f>
        <v>0</v>
      </c>
      <c r="F15" s="334" t="n">
        <f aca="false">F4-F26</f>
        <v>0</v>
      </c>
      <c r="G15" s="334" t="n">
        <f aca="false">G4-G26</f>
        <v>0</v>
      </c>
      <c r="H15" s="333" t="n">
        <f aca="false">H4-H26</f>
        <v>0</v>
      </c>
      <c r="I15" s="165" t="n">
        <f aca="false">I4-I26</f>
        <v>0</v>
      </c>
      <c r="J15" s="96" t="n">
        <f aca="false">J4-J26</f>
        <v>0.5</v>
      </c>
      <c r="K15" s="96" t="n">
        <f aca="false">K4-K26</f>
        <v>1</v>
      </c>
      <c r="L15" s="96" t="n">
        <f aca="false">L4-L26</f>
        <v>1.5</v>
      </c>
      <c r="M15" s="104" t="n">
        <f aca="false">M4-M26</f>
        <v>1</v>
      </c>
      <c r="N15" s="164" t="n">
        <f aca="false">N4-N26</f>
        <v>1.1</v>
      </c>
      <c r="O15" s="336" t="n">
        <f aca="false">O4-O26</f>
        <v>0.899999999999999</v>
      </c>
      <c r="P15" s="336" t="n">
        <f aca="false">P4-P26</f>
        <v>1.5</v>
      </c>
      <c r="Q15" s="336" t="n">
        <f aca="false">Q4-Q26</f>
        <v>0.166666666666668</v>
      </c>
      <c r="R15" s="336" t="n">
        <f aca="false">R4-R26</f>
        <v>0.166666666666664</v>
      </c>
      <c r="S15" s="94" t="n">
        <f aca="false">S4-S26</f>
        <v>0</v>
      </c>
      <c r="T15" s="97" t="n">
        <f aca="false">T4-T26</f>
        <v>0.375</v>
      </c>
      <c r="U15" s="336" t="n">
        <f aca="false">U4-U26</f>
        <v>0.625</v>
      </c>
      <c r="V15" s="338" t="n">
        <f aca="false">V4-V26</f>
        <v>0.627499999999998</v>
      </c>
      <c r="W15" s="336" t="n">
        <f aca="false">W4-W26</f>
        <v>0.736666666666665</v>
      </c>
      <c r="X15" s="336" t="n">
        <f aca="false">X4-X26</f>
        <v>0.739666666666672</v>
      </c>
      <c r="Y15" s="336" t="n">
        <f aca="false">Y4-Y26</f>
        <v>0.597999999999992</v>
      </c>
      <c r="Z15" s="336" t="n">
        <f aca="false">Z4-Z26</f>
        <v>0.42433333333333</v>
      </c>
      <c r="AA15" s="337" t="n">
        <f aca="false">AA4-AA26</f>
        <v>0.62466666666667</v>
      </c>
    </row>
    <row r="16" customFormat="false" ht="12.75" hidden="false" customHeight="true" outlineLevel="0" collapsed="false">
      <c r="A16" s="307" t="s">
        <v>12</v>
      </c>
      <c r="B16" s="333" t="n">
        <v>0</v>
      </c>
      <c r="C16" s="333" t="n">
        <f aca="false">C5-C27</f>
        <v>0</v>
      </c>
      <c r="D16" s="333" t="n">
        <f aca="false">D5-D27</f>
        <v>0</v>
      </c>
      <c r="E16" s="333" t="n">
        <f aca="false">E5-E27</f>
        <v>0</v>
      </c>
      <c r="F16" s="334" t="n">
        <f aca="false">F5-F27</f>
        <v>0</v>
      </c>
      <c r="G16" s="334" t="n">
        <f aca="false">G5-G27</f>
        <v>0</v>
      </c>
      <c r="H16" s="333" t="n">
        <f aca="false">H5-H27</f>
        <v>0</v>
      </c>
      <c r="I16" s="165" t="n">
        <f aca="false">I5-I27</f>
        <v>0</v>
      </c>
      <c r="J16" s="96" t="n">
        <f aca="false">J5-J27</f>
        <v>1.5</v>
      </c>
      <c r="K16" s="96" t="n">
        <f aca="false">K5-K27</f>
        <v>1</v>
      </c>
      <c r="L16" s="96" t="n">
        <f aca="false">L5-L27</f>
        <v>1.5</v>
      </c>
      <c r="M16" s="104" t="n">
        <f aca="false">M5-M27</f>
        <v>1.33333333333334</v>
      </c>
      <c r="N16" s="165" t="n">
        <f aca="false">N5-N27</f>
        <v>1.1</v>
      </c>
      <c r="O16" s="334" t="n">
        <f aca="false">O5-O27</f>
        <v>0.899999999999999</v>
      </c>
      <c r="P16" s="334" t="n">
        <f aca="false">P5-P27</f>
        <v>1.5</v>
      </c>
      <c r="Q16" s="334" t="n">
        <f aca="false">Q5-Q27</f>
        <v>0.166666666666664</v>
      </c>
      <c r="R16" s="334" t="n">
        <f aca="false">R5-R27</f>
        <v>0.166666666666664</v>
      </c>
      <c r="S16" s="96" t="n">
        <f aca="false">S5-S27</f>
        <v>0</v>
      </c>
      <c r="T16" s="104" t="n">
        <f aca="false">T5-T27</f>
        <v>0.375</v>
      </c>
      <c r="U16" s="334" t="n">
        <f aca="false">U5-U27</f>
        <v>0.645833333333336</v>
      </c>
      <c r="V16" s="340" t="n">
        <f aca="false">V5-V27</f>
        <v>0.646666666666668</v>
      </c>
      <c r="W16" s="334" t="n">
        <f aca="false">W5-W27</f>
        <v>0.753</v>
      </c>
      <c r="X16" s="334" t="n">
        <f aca="false">X5-X27</f>
        <v>0.805999999999997</v>
      </c>
      <c r="Y16" s="334" t="n">
        <f aca="false">Y5-Y27</f>
        <v>0.597000000000001</v>
      </c>
      <c r="Z16" s="334" t="n">
        <f aca="false">Z5-Z27</f>
        <v>0.426000000000002</v>
      </c>
      <c r="AA16" s="335" t="n">
        <f aca="false">AA5-AA27</f>
        <v>0.645499999999991</v>
      </c>
    </row>
    <row r="17" customFormat="false" ht="12.75" hidden="false" customHeight="true" outlineLevel="0" collapsed="false">
      <c r="A17" s="307" t="s">
        <v>14</v>
      </c>
      <c r="B17" s="333" t="n">
        <v>0</v>
      </c>
      <c r="C17" s="333" t="n">
        <f aca="false">C6-C28</f>
        <v>0</v>
      </c>
      <c r="D17" s="333" t="n">
        <f aca="false">D6-D28</f>
        <v>0</v>
      </c>
      <c r="E17" s="333" t="n">
        <f aca="false">E6-E28</f>
        <v>0</v>
      </c>
      <c r="F17" s="334" t="n">
        <f aca="false">F6-F28</f>
        <v>0</v>
      </c>
      <c r="G17" s="334" t="n">
        <f aca="false">G6-G28</f>
        <v>0</v>
      </c>
      <c r="H17" s="333" t="n">
        <f aca="false">H6-H28</f>
        <v>0</v>
      </c>
      <c r="I17" s="165" t="n">
        <f aca="false">I6-I28</f>
        <v>0</v>
      </c>
      <c r="J17" s="96" t="n">
        <f aca="false">J6-J28</f>
        <v>1.3</v>
      </c>
      <c r="K17" s="96" t="n">
        <f aca="false">K6-K28</f>
        <v>0</v>
      </c>
      <c r="L17" s="96" t="n">
        <f aca="false">L6-L28</f>
        <v>1.5</v>
      </c>
      <c r="M17" s="104" t="n">
        <f aca="false">M6-M28</f>
        <v>0.933333333333334</v>
      </c>
      <c r="N17" s="165" t="n">
        <f aca="false">N6-N28</f>
        <v>0.25</v>
      </c>
      <c r="O17" s="334" t="n">
        <f aca="false">O6-O28</f>
        <v>0.5</v>
      </c>
      <c r="P17" s="334" t="n">
        <f aca="false">P6-P28</f>
        <v>0</v>
      </c>
      <c r="Q17" s="334" t="n">
        <f aca="false">Q6-Q28</f>
        <v>0.166666666666664</v>
      </c>
      <c r="R17" s="334" t="n">
        <f aca="false">R6-R28</f>
        <v>0.583333333333336</v>
      </c>
      <c r="S17" s="96" t="n">
        <f aca="false">S6-S28</f>
        <v>-0.333333333333336</v>
      </c>
      <c r="T17" s="104" t="n">
        <f aca="false">T6-T28</f>
        <v>0.166666666666664</v>
      </c>
      <c r="U17" s="334" t="n">
        <f aca="false">U6-U28</f>
        <v>0.208333333333336</v>
      </c>
      <c r="V17" s="340" t="n">
        <f aca="false">V6-V28</f>
        <v>0.309166666666663</v>
      </c>
      <c r="W17" s="334" t="n">
        <f aca="false">W6-W28</f>
        <v>0.516666666666673</v>
      </c>
      <c r="X17" s="334" t="n">
        <f aca="false">X6-X28</f>
        <v>0.598333333333322</v>
      </c>
      <c r="Y17" s="334" t="n">
        <f aca="false">Y6-Y28</f>
        <v>0.644333333333336</v>
      </c>
      <c r="Z17" s="334" t="n">
        <f aca="false">Z6-Z28</f>
        <v>0.0536666666666719</v>
      </c>
      <c r="AA17" s="335" t="n">
        <f aca="false">AA6-AA28</f>
        <v>0.453250000000018</v>
      </c>
    </row>
    <row r="18" customFormat="false" ht="12.75" hidden="false" customHeight="true" outlineLevel="0" collapsed="false">
      <c r="A18" s="307" t="s">
        <v>17</v>
      </c>
      <c r="B18" s="333" t="n">
        <v>0</v>
      </c>
      <c r="C18" s="333" t="n">
        <f aca="false">C7-C29</f>
        <v>0</v>
      </c>
      <c r="D18" s="333" t="n">
        <f aca="false">D7-D29</f>
        <v>0</v>
      </c>
      <c r="E18" s="333" t="n">
        <f aca="false">E7-E29</f>
        <v>0</v>
      </c>
      <c r="F18" s="334" t="n">
        <f aca="false">F7-F29</f>
        <v>0</v>
      </c>
      <c r="G18" s="334" t="n">
        <f aca="false">G7-G29</f>
        <v>0</v>
      </c>
      <c r="H18" s="333" t="n">
        <f aca="false">H7-H29</f>
        <v>0</v>
      </c>
      <c r="I18" s="165" t="n">
        <f aca="false">I7-I29</f>
        <v>0</v>
      </c>
      <c r="J18" s="96" t="n">
        <f aca="false">J7-J29</f>
        <v>0</v>
      </c>
      <c r="K18" s="96" t="n">
        <f aca="false">K7-K29</f>
        <v>0</v>
      </c>
      <c r="L18" s="96" t="n">
        <f aca="false">L7-L29</f>
        <v>0</v>
      </c>
      <c r="M18" s="104" t="n">
        <f aca="false">M7-M29</f>
        <v>0</v>
      </c>
      <c r="N18" s="165" t="n">
        <f aca="false">N7-N29</f>
        <v>0</v>
      </c>
      <c r="O18" s="334" t="n">
        <f aca="false">O7-O29</f>
        <v>0</v>
      </c>
      <c r="P18" s="334" t="n">
        <f aca="false">P7-P29</f>
        <v>0</v>
      </c>
      <c r="Q18" s="334" t="n">
        <f aca="false">Q7-Q29</f>
        <v>0</v>
      </c>
      <c r="R18" s="334" t="n">
        <f aca="false">R7-R29</f>
        <v>0</v>
      </c>
      <c r="S18" s="96" t="n">
        <f aca="false">S7-S29</f>
        <v>0</v>
      </c>
      <c r="T18" s="104" t="n">
        <f aca="false">T7-T29</f>
        <v>0</v>
      </c>
      <c r="U18" s="334" t="n">
        <f aca="false">U7-U29</f>
        <v>0</v>
      </c>
      <c r="V18" s="340" t="n">
        <f aca="false">V7-V29</f>
        <v>0</v>
      </c>
      <c r="W18" s="334" t="n">
        <f aca="false">W7-W29</f>
        <v>0</v>
      </c>
      <c r="X18" s="334" t="n">
        <f aca="false">X7-X29</f>
        <v>0</v>
      </c>
      <c r="Y18" s="334" t="n">
        <f aca="false">Y7-Y29</f>
        <v>0</v>
      </c>
      <c r="Z18" s="334" t="n">
        <f aca="false">Z7-Z29</f>
        <v>0</v>
      </c>
      <c r="AA18" s="335" t="n">
        <f aca="false">AA7-AA29</f>
        <v>0</v>
      </c>
    </row>
    <row r="19" customFormat="false" ht="12.75" hidden="false" customHeight="true" outlineLevel="0" collapsed="false">
      <c r="A19" s="307" t="s">
        <v>15</v>
      </c>
      <c r="B19" s="333" t="n">
        <v>0</v>
      </c>
      <c r="C19" s="333" t="n">
        <f aca="false">C8-C30</f>
        <v>0</v>
      </c>
      <c r="D19" s="333" t="n">
        <f aca="false">D8-D30</f>
        <v>0</v>
      </c>
      <c r="E19" s="333" t="n">
        <f aca="false">E8-E30</f>
        <v>0</v>
      </c>
      <c r="F19" s="334" t="n">
        <f aca="false">F8-F30</f>
        <v>0</v>
      </c>
      <c r="G19" s="334" t="n">
        <f aca="false">G8-G30</f>
        <v>0</v>
      </c>
      <c r="H19" s="333" t="n">
        <f aca="false">H8-H30</f>
        <v>0</v>
      </c>
      <c r="I19" s="165" t="n">
        <f aca="false">I8-I30</f>
        <v>0</v>
      </c>
      <c r="J19" s="96" t="n">
        <f aca="false">J8-J30</f>
        <v>1.5</v>
      </c>
      <c r="K19" s="96" t="n">
        <f aca="false">K8-K30</f>
        <v>1.25</v>
      </c>
      <c r="L19" s="96" t="n">
        <f aca="false">L8-L30</f>
        <v>1</v>
      </c>
      <c r="M19" s="104" t="n">
        <f aca="false">M8-M30</f>
        <v>1.25</v>
      </c>
      <c r="N19" s="165" t="n">
        <f aca="false">N8-N30</f>
        <v>1.25</v>
      </c>
      <c r="O19" s="334" t="n">
        <f aca="false">O8-O30</f>
        <v>1.25</v>
      </c>
      <c r="P19" s="334" t="n">
        <f aca="false">P8-P30</f>
        <v>1</v>
      </c>
      <c r="Q19" s="334" t="n">
        <f aca="false">Q8-Q30</f>
        <v>0.416666666666664</v>
      </c>
      <c r="R19" s="334" t="n">
        <f aca="false">R8-R30</f>
        <v>1.16666666666667</v>
      </c>
      <c r="S19" s="96" t="n">
        <f aca="false">S8-S30</f>
        <v>1.08333333333334</v>
      </c>
      <c r="T19" s="104" t="n">
        <f aca="false">T8-T30</f>
        <v>0.958333333333336</v>
      </c>
      <c r="U19" s="334" t="n">
        <f aca="false">U8-U30</f>
        <v>0.5</v>
      </c>
      <c r="V19" s="340" t="n">
        <f aca="false">V8-V30</f>
        <v>0.499166666666667</v>
      </c>
      <c r="W19" s="334" t="n">
        <f aca="false">W8-W30</f>
        <v>0.500333333333337</v>
      </c>
      <c r="X19" s="334" t="n">
        <f aca="false">X8-X30</f>
        <v>0.501000000000005</v>
      </c>
      <c r="Y19" s="334" t="n">
        <f aca="false">Y8-Y30</f>
        <v>0.498333333333321</v>
      </c>
      <c r="Z19" s="334" t="n">
        <f aca="false">Z8-Z30</f>
        <v>0.50033333333333</v>
      </c>
      <c r="AA19" s="335" t="n">
        <f aca="false">AA8-AA30</f>
        <v>0.5</v>
      </c>
    </row>
    <row r="20" customFormat="false" ht="12.75" hidden="false" customHeight="true" outlineLevel="0" collapsed="false">
      <c r="A20" s="307" t="s">
        <v>11</v>
      </c>
      <c r="B20" s="333" t="n">
        <v>0</v>
      </c>
      <c r="C20" s="333" t="n">
        <f aca="false">C9-C31</f>
        <v>0</v>
      </c>
      <c r="D20" s="333" t="n">
        <f aca="false">D9-D31</f>
        <v>0</v>
      </c>
      <c r="E20" s="333" t="n">
        <f aca="false">E9-E31</f>
        <v>0</v>
      </c>
      <c r="F20" s="334" t="n">
        <f aca="false">F9-F31</f>
        <v>0</v>
      </c>
      <c r="G20" s="334" t="n">
        <f aca="false">G9-G31</f>
        <v>0</v>
      </c>
      <c r="H20" s="333" t="n">
        <f aca="false">H9-H31</f>
        <v>0</v>
      </c>
      <c r="I20" s="165" t="n">
        <f aca="false">I9-I31</f>
        <v>0</v>
      </c>
      <c r="J20" s="96" t="n">
        <f aca="false">J9-J31</f>
        <v>1.5</v>
      </c>
      <c r="K20" s="96" t="n">
        <f aca="false">K9-K31</f>
        <v>1.5</v>
      </c>
      <c r="L20" s="96" t="n">
        <f aca="false">L9-L31</f>
        <v>1.25</v>
      </c>
      <c r="M20" s="104" t="n">
        <f aca="false">M9-M31</f>
        <v>1.41666666666667</v>
      </c>
      <c r="N20" s="165" t="n">
        <f aca="false">N9-N31</f>
        <v>1.25</v>
      </c>
      <c r="O20" s="334" t="n">
        <f aca="false">O9-O31</f>
        <v>1.25</v>
      </c>
      <c r="P20" s="334" t="n">
        <f aca="false">P9-P31</f>
        <v>1</v>
      </c>
      <c r="Q20" s="334" t="n">
        <f aca="false">Q9-Q31</f>
        <v>0.416666666666664</v>
      </c>
      <c r="R20" s="334" t="n">
        <f aca="false">R9-R31</f>
        <v>1.16666666666666</v>
      </c>
      <c r="S20" s="96" t="n">
        <f aca="false">S9-S31</f>
        <v>1.08333333333334</v>
      </c>
      <c r="T20" s="104" t="n">
        <f aca="false">T9-T31</f>
        <v>0.958333333333336</v>
      </c>
      <c r="U20" s="334" t="n">
        <f aca="false">U9-U31</f>
        <v>0.5</v>
      </c>
      <c r="V20" s="340" t="n">
        <f aca="false">V9-V31</f>
        <v>0.49916666666666</v>
      </c>
      <c r="W20" s="334" t="n">
        <f aca="false">W9-W31</f>
        <v>0.502666666666656</v>
      </c>
      <c r="X20" s="334" t="n">
        <f aca="false">X9-X31</f>
        <v>0.50066666666666</v>
      </c>
      <c r="Y20" s="334" t="n">
        <f aca="false">Y9-Y31</f>
        <v>0.494666666666667</v>
      </c>
      <c r="Z20" s="334" t="n">
        <f aca="false">Z9-Z31</f>
        <v>0.501333333333314</v>
      </c>
      <c r="AA20" s="335" t="n">
        <f aca="false">AA9-AA31</f>
        <v>0.499833333333349</v>
      </c>
    </row>
    <row r="21" customFormat="false" ht="12.75" hidden="false" customHeight="true" outlineLevel="0" collapsed="false">
      <c r="A21" s="307" t="s">
        <v>16</v>
      </c>
      <c r="B21" s="342" t="n">
        <v>0</v>
      </c>
      <c r="C21" s="342" t="n">
        <f aca="false">C10-C32</f>
        <v>0</v>
      </c>
      <c r="D21" s="342" t="n">
        <f aca="false">D10-D32</f>
        <v>0</v>
      </c>
      <c r="E21" s="342" t="n">
        <f aca="false">E10-E32</f>
        <v>0</v>
      </c>
      <c r="F21" s="343" t="n">
        <f aca="false">F10-F32</f>
        <v>0</v>
      </c>
      <c r="G21" s="343" t="n">
        <f aca="false">G10-G32</f>
        <v>0</v>
      </c>
      <c r="H21" s="342" t="n">
        <f aca="false">H10-H32</f>
        <v>0</v>
      </c>
      <c r="I21" s="184" t="n">
        <f aca="false">I10-I32</f>
        <v>0</v>
      </c>
      <c r="J21" s="109" t="n">
        <f aca="false">J10-J32</f>
        <v>1.5</v>
      </c>
      <c r="K21" s="109" t="n">
        <f aca="false">K10-K32</f>
        <v>1.5</v>
      </c>
      <c r="L21" s="109" t="n">
        <f aca="false">L10-L32</f>
        <v>1.25</v>
      </c>
      <c r="M21" s="111" t="n">
        <f aca="false">M10-M32</f>
        <v>1.41666666666666</v>
      </c>
      <c r="N21" s="184" t="n">
        <f aca="false">N10-N32</f>
        <v>1.25</v>
      </c>
      <c r="O21" s="343" t="n">
        <f aca="false">O10-O32</f>
        <v>1.25</v>
      </c>
      <c r="P21" s="343" t="n">
        <f aca="false">P10-P32</f>
        <v>1</v>
      </c>
      <c r="Q21" s="343" t="n">
        <f aca="false">Q10-Q32</f>
        <v>0.416666666666664</v>
      </c>
      <c r="R21" s="343" t="n">
        <f aca="false">R10-R32</f>
        <v>1.16666666666666</v>
      </c>
      <c r="S21" s="109" t="n">
        <f aca="false">S10-S32</f>
        <v>1.08333333333333</v>
      </c>
      <c r="T21" s="111" t="n">
        <f aca="false">T10-T32</f>
        <v>0.958333333333336</v>
      </c>
      <c r="U21" s="343" t="n">
        <f aca="false">U10-U32</f>
        <v>0.5</v>
      </c>
      <c r="V21" s="345" t="n">
        <f aca="false">V10-V32</f>
        <v>0.499166666666667</v>
      </c>
      <c r="W21" s="343" t="n">
        <f aca="false">W10-W32</f>
        <v>0.502666666666677</v>
      </c>
      <c r="X21" s="343" t="n">
        <f aca="false">X10-X32</f>
        <v>0.50066666666666</v>
      </c>
      <c r="Y21" s="343" t="n">
        <f aca="false">Y10-Y32</f>
        <v>0.494666666666674</v>
      </c>
      <c r="Z21" s="343" t="n">
        <f aca="false">Z10-Z32</f>
        <v>0.501333333333335</v>
      </c>
      <c r="AA21" s="344" t="n">
        <f aca="false">AA10-AA32</f>
        <v>0.499833333333307</v>
      </c>
    </row>
    <row r="22" customFormat="false" ht="12.75" hidden="false" customHeight="true" outlineLevel="0" collapsed="false"/>
    <row r="24" customFormat="false" ht="13.5" hidden="true" customHeight="false" outlineLevel="0" collapsed="false">
      <c r="A24" s="306" t="n">
        <f aca="false">crvDate-2</f>
        <v>37178</v>
      </c>
      <c r="B24" s="306"/>
      <c r="D24" s="307" t="n">
        <v>2001</v>
      </c>
      <c r="F24" s="307" t="n">
        <v>2001</v>
      </c>
      <c r="G24" s="307" t="n">
        <v>2001</v>
      </c>
      <c r="H24" s="307" t="n">
        <v>2001</v>
      </c>
      <c r="I24" s="307" t="n">
        <v>2001</v>
      </c>
      <c r="J24" s="307"/>
      <c r="K24" s="307"/>
      <c r="L24" s="307"/>
      <c r="M24" s="307"/>
      <c r="N24" s="330" t="n">
        <v>2002</v>
      </c>
      <c r="O24" s="307"/>
      <c r="P24" s="330"/>
      <c r="Q24" s="307"/>
      <c r="R24" s="307"/>
      <c r="S24" s="307"/>
      <c r="T24" s="307"/>
      <c r="U24" s="307" t="n">
        <v>2003</v>
      </c>
      <c r="V24" s="307" t="n">
        <v>2004</v>
      </c>
      <c r="W24" s="307"/>
      <c r="X24" s="307"/>
      <c r="Y24" s="307" t="s">
        <v>100</v>
      </c>
      <c r="Z24" s="307"/>
      <c r="AA24" s="307"/>
    </row>
    <row r="25" customFormat="false" ht="13.5" hidden="true" customHeight="false" outlineLevel="0" collapsed="false">
      <c r="A25" s="307" t="s">
        <v>194</v>
      </c>
      <c r="B25" s="308" t="n">
        <v>36739</v>
      </c>
      <c r="C25" s="309" t="n">
        <v>36892</v>
      </c>
      <c r="D25" s="309" t="n">
        <v>36923</v>
      </c>
      <c r="E25" s="309" t="n">
        <v>36951</v>
      </c>
      <c r="F25" s="309" t="n">
        <v>37043</v>
      </c>
      <c r="G25" s="311" t="n">
        <v>37073</v>
      </c>
      <c r="H25" s="309" t="n">
        <v>37104</v>
      </c>
      <c r="I25" s="309" t="n">
        <v>37135</v>
      </c>
      <c r="J25" s="311" t="n">
        <v>37165</v>
      </c>
      <c r="K25" s="311" t="n">
        <v>37196</v>
      </c>
      <c r="L25" s="311" t="n">
        <v>37226</v>
      </c>
      <c r="M25" s="312" t="s">
        <v>102</v>
      </c>
      <c r="N25" s="309" t="n">
        <v>37257</v>
      </c>
      <c r="O25" s="311" t="n">
        <v>37288</v>
      </c>
      <c r="P25" s="311" t="n">
        <v>37316</v>
      </c>
      <c r="Q25" s="316" t="s">
        <v>103</v>
      </c>
      <c r="R25" s="316" t="s">
        <v>104</v>
      </c>
      <c r="S25" s="316" t="s">
        <v>105</v>
      </c>
      <c r="T25" s="316" t="s">
        <v>106</v>
      </c>
      <c r="U25" s="314" t="s">
        <v>107</v>
      </c>
      <c r="V25" s="312" t="s">
        <v>108</v>
      </c>
      <c r="W25" s="315" t="s">
        <v>109</v>
      </c>
      <c r="X25" s="316" t="s">
        <v>110</v>
      </c>
      <c r="Y25" s="316" t="s">
        <v>111</v>
      </c>
      <c r="Z25" s="316" t="s">
        <v>112</v>
      </c>
      <c r="AA25" s="317" t="s">
        <v>113</v>
      </c>
    </row>
    <row r="26" customFormat="false" ht="12.75" hidden="true" customHeight="false" outlineLevel="0" collapsed="false">
      <c r="A26" s="307" t="s">
        <v>13</v>
      </c>
      <c r="B26" s="318" t="n">
        <v>0</v>
      </c>
      <c r="C26" s="318" t="n">
        <v>0</v>
      </c>
      <c r="D26" s="318" t="n">
        <v>0</v>
      </c>
      <c r="E26" s="318" t="n">
        <v>0</v>
      </c>
      <c r="F26" s="320" t="n">
        <v>0</v>
      </c>
      <c r="G26" s="319" t="n">
        <v>0</v>
      </c>
      <c r="H26" s="319" t="n">
        <v>0</v>
      </c>
      <c r="I26" s="319" t="n">
        <v>0</v>
      </c>
      <c r="J26" s="322" t="n">
        <v>23.5</v>
      </c>
      <c r="K26" s="322" t="n">
        <v>27</v>
      </c>
      <c r="L26" s="322" t="n">
        <v>34.5</v>
      </c>
      <c r="M26" s="323" t="n">
        <v>28.3333333333333</v>
      </c>
      <c r="N26" s="319" t="n">
        <v>34.75</v>
      </c>
      <c r="O26" s="322" t="n">
        <v>33.1</v>
      </c>
      <c r="P26" s="322" t="n">
        <v>29</v>
      </c>
      <c r="Q26" s="322" t="n">
        <v>27.3333333333333</v>
      </c>
      <c r="R26" s="322" t="n">
        <v>43.5</v>
      </c>
      <c r="S26" s="322" t="n">
        <v>35.4166666666667</v>
      </c>
      <c r="T26" s="323" t="n">
        <v>34.6333333333333</v>
      </c>
      <c r="U26" s="325" t="n">
        <v>37.6041666666667</v>
      </c>
      <c r="V26" s="321" t="n">
        <v>37.9558333333333</v>
      </c>
      <c r="W26" s="319" t="n">
        <v>39.706</v>
      </c>
      <c r="X26" s="322" t="n">
        <v>35.228</v>
      </c>
      <c r="Y26" s="322" t="n">
        <v>46.0856666666667</v>
      </c>
      <c r="Z26" s="322" t="n">
        <v>39.8736666666667</v>
      </c>
      <c r="AA26" s="323" t="n">
        <v>40.2233333333333</v>
      </c>
    </row>
    <row r="27" customFormat="false" ht="12.75" hidden="true" customHeight="false" outlineLevel="0" collapsed="false">
      <c r="A27" s="307" t="s">
        <v>12</v>
      </c>
      <c r="B27" s="318" t="n">
        <v>0</v>
      </c>
      <c r="C27" s="318" t="n">
        <v>0</v>
      </c>
      <c r="D27" s="318" t="n">
        <v>0</v>
      </c>
      <c r="E27" s="318" t="n">
        <v>0</v>
      </c>
      <c r="F27" s="320" t="n">
        <v>0</v>
      </c>
      <c r="G27" s="318" t="n">
        <v>0</v>
      </c>
      <c r="H27" s="318" t="n">
        <v>0</v>
      </c>
      <c r="I27" s="318" t="n">
        <v>0</v>
      </c>
      <c r="J27" s="320" t="n">
        <v>25.5</v>
      </c>
      <c r="K27" s="320" t="n">
        <v>27.75</v>
      </c>
      <c r="L27" s="320" t="n">
        <v>34.75</v>
      </c>
      <c r="M27" s="321" t="n">
        <v>29.3333333333333</v>
      </c>
      <c r="N27" s="318" t="n">
        <v>34.5</v>
      </c>
      <c r="O27" s="320" t="n">
        <v>33</v>
      </c>
      <c r="P27" s="320" t="n">
        <v>29</v>
      </c>
      <c r="Q27" s="320" t="n">
        <v>29.6666666666667</v>
      </c>
      <c r="R27" s="320" t="n">
        <v>46.5</v>
      </c>
      <c r="S27" s="320" t="n">
        <v>34.9166666666667</v>
      </c>
      <c r="T27" s="321" t="n">
        <v>35.8125</v>
      </c>
      <c r="U27" s="325" t="n">
        <v>39.25</v>
      </c>
      <c r="V27" s="321" t="n">
        <v>39.7541666666667</v>
      </c>
      <c r="W27" s="318" t="n">
        <v>43.0006666666667</v>
      </c>
      <c r="X27" s="320" t="n">
        <v>40.1703333333333</v>
      </c>
      <c r="Y27" s="320" t="n">
        <v>52.0186666666667</v>
      </c>
      <c r="Z27" s="320" t="n">
        <v>43.1843333333333</v>
      </c>
      <c r="AA27" s="321" t="n">
        <v>44.5935</v>
      </c>
    </row>
    <row r="28" customFormat="false" ht="12.75" hidden="true" customHeight="false" outlineLevel="0" collapsed="false">
      <c r="A28" s="307" t="s">
        <v>14</v>
      </c>
      <c r="B28" s="318" t="n">
        <v>0</v>
      </c>
      <c r="C28" s="318" t="n">
        <v>0</v>
      </c>
      <c r="D28" s="318" t="n">
        <v>0</v>
      </c>
      <c r="E28" s="318" t="n">
        <v>0</v>
      </c>
      <c r="F28" s="320" t="n">
        <v>0</v>
      </c>
      <c r="G28" s="318" t="n">
        <v>0</v>
      </c>
      <c r="H28" s="318" t="n">
        <v>0</v>
      </c>
      <c r="I28" s="318" t="n">
        <v>0</v>
      </c>
      <c r="J28" s="320" t="n">
        <v>25.95</v>
      </c>
      <c r="K28" s="320" t="n">
        <v>28</v>
      </c>
      <c r="L28" s="320" t="n">
        <v>34.5</v>
      </c>
      <c r="M28" s="321" t="n">
        <v>29.4833333333333</v>
      </c>
      <c r="N28" s="318" t="n">
        <v>35.5</v>
      </c>
      <c r="O28" s="320" t="n">
        <v>35</v>
      </c>
      <c r="P28" s="320" t="n">
        <v>33</v>
      </c>
      <c r="Q28" s="320" t="n">
        <v>32.5</v>
      </c>
      <c r="R28" s="320" t="n">
        <v>47.25</v>
      </c>
      <c r="S28" s="320" t="n">
        <v>37.25</v>
      </c>
      <c r="T28" s="321" t="n">
        <v>37.875</v>
      </c>
      <c r="U28" s="325" t="n">
        <v>41.7916666666667</v>
      </c>
      <c r="V28" s="321" t="n">
        <v>42.145</v>
      </c>
      <c r="W28" s="318" t="n">
        <v>42.2806666666667</v>
      </c>
      <c r="X28" s="320" t="n">
        <v>41.0566666666667</v>
      </c>
      <c r="Y28" s="320" t="n">
        <v>50.2006666666667</v>
      </c>
      <c r="Z28" s="320" t="n">
        <v>42.7406666666667</v>
      </c>
      <c r="AA28" s="321" t="n">
        <v>44.0696666666667</v>
      </c>
    </row>
    <row r="29" customFormat="false" ht="12.75" hidden="true" customHeight="false" outlineLevel="0" collapsed="false">
      <c r="A29" s="307" t="s">
        <v>17</v>
      </c>
      <c r="B29" s="318" t="n">
        <v>0</v>
      </c>
      <c r="C29" s="318" t="n">
        <v>0</v>
      </c>
      <c r="D29" s="318" t="n">
        <v>0</v>
      </c>
      <c r="E29" s="318" t="n">
        <v>0</v>
      </c>
      <c r="F29" s="320" t="n">
        <v>0</v>
      </c>
      <c r="G29" s="318" t="n">
        <v>0</v>
      </c>
      <c r="H29" s="318" t="n">
        <v>0</v>
      </c>
      <c r="I29" s="318" t="n">
        <v>0</v>
      </c>
      <c r="J29" s="320" t="n">
        <v>27.1875</v>
      </c>
      <c r="K29" s="320" t="n">
        <v>26</v>
      </c>
      <c r="L29" s="320" t="n">
        <v>32.5</v>
      </c>
      <c r="M29" s="321" t="n">
        <v>28.5625</v>
      </c>
      <c r="N29" s="318" t="n">
        <v>33.25</v>
      </c>
      <c r="O29" s="320" t="n">
        <v>33.25</v>
      </c>
      <c r="P29" s="320" t="n">
        <v>31</v>
      </c>
      <c r="Q29" s="320" t="n">
        <v>32</v>
      </c>
      <c r="R29" s="320" t="n">
        <v>45.9166666666667</v>
      </c>
      <c r="S29" s="320" t="n">
        <v>36.5</v>
      </c>
      <c r="T29" s="321" t="n">
        <v>36.7291666666667</v>
      </c>
      <c r="U29" s="325" t="n">
        <v>30.3125</v>
      </c>
      <c r="V29" s="321" t="n">
        <v>28.4375</v>
      </c>
      <c r="W29" s="318" t="n">
        <v>28.75</v>
      </c>
      <c r="X29" s="320" t="n">
        <v>36.5883333333333</v>
      </c>
      <c r="Y29" s="320" t="n">
        <v>45.8683333333333</v>
      </c>
      <c r="Z29" s="320" t="n">
        <v>37.2033333333333</v>
      </c>
      <c r="AA29" s="321" t="n">
        <v>37.1025</v>
      </c>
    </row>
    <row r="30" customFormat="false" ht="12.75" hidden="true" customHeight="false" outlineLevel="0" collapsed="false">
      <c r="A30" s="307" t="s">
        <v>15</v>
      </c>
      <c r="B30" s="318" t="n">
        <v>0</v>
      </c>
      <c r="C30" s="318" t="n">
        <v>0</v>
      </c>
      <c r="D30" s="318" t="n">
        <v>0</v>
      </c>
      <c r="E30" s="318" t="n">
        <v>0</v>
      </c>
      <c r="F30" s="320" t="n">
        <v>0</v>
      </c>
      <c r="G30" s="318" t="n">
        <v>0</v>
      </c>
      <c r="H30" s="318" t="n">
        <v>0</v>
      </c>
      <c r="I30" s="318" t="n">
        <v>0</v>
      </c>
      <c r="J30" s="320" t="n">
        <v>26.25</v>
      </c>
      <c r="K30" s="320" t="n">
        <v>27</v>
      </c>
      <c r="L30" s="320" t="n">
        <v>32.5</v>
      </c>
      <c r="M30" s="321" t="n">
        <v>28.5833333333333</v>
      </c>
      <c r="N30" s="318" t="n">
        <v>32.75</v>
      </c>
      <c r="O30" s="320" t="n">
        <v>32</v>
      </c>
      <c r="P30" s="320" t="n">
        <v>31.25</v>
      </c>
      <c r="Q30" s="320" t="n">
        <v>33.5</v>
      </c>
      <c r="R30" s="320" t="n">
        <v>46.6666666666667</v>
      </c>
      <c r="S30" s="320" t="n">
        <v>36.5</v>
      </c>
      <c r="T30" s="321" t="n">
        <v>37.1666666666667</v>
      </c>
      <c r="U30" s="325" t="n">
        <v>41.7708333333333</v>
      </c>
      <c r="V30" s="321" t="n">
        <v>42.025</v>
      </c>
      <c r="W30" s="318" t="n">
        <v>41.3226666666667</v>
      </c>
      <c r="X30" s="320" t="n">
        <v>41.245</v>
      </c>
      <c r="Y30" s="320" t="n">
        <v>49.6786666666667</v>
      </c>
      <c r="Z30" s="320" t="n">
        <v>41.545</v>
      </c>
      <c r="AA30" s="321" t="n">
        <v>43.4478333333333</v>
      </c>
    </row>
    <row r="31" customFormat="false" ht="12.75" hidden="true" customHeight="false" outlineLevel="0" collapsed="false">
      <c r="A31" s="307" t="s">
        <v>11</v>
      </c>
      <c r="B31" s="318" t="n">
        <v>0</v>
      </c>
      <c r="C31" s="318" t="n">
        <v>0</v>
      </c>
      <c r="D31" s="318" t="n">
        <v>0</v>
      </c>
      <c r="E31" s="318" t="n">
        <v>0</v>
      </c>
      <c r="F31" s="320" t="n">
        <v>0</v>
      </c>
      <c r="G31" s="318" t="n">
        <v>0</v>
      </c>
      <c r="H31" s="318" t="n">
        <v>0</v>
      </c>
      <c r="I31" s="318" t="n">
        <v>0</v>
      </c>
      <c r="J31" s="320" t="n">
        <v>25.5</v>
      </c>
      <c r="K31" s="320" t="n">
        <v>25.5</v>
      </c>
      <c r="L31" s="320" t="n">
        <v>30.25</v>
      </c>
      <c r="M31" s="321" t="n">
        <v>27.0833333333333</v>
      </c>
      <c r="N31" s="318" t="n">
        <v>30.5</v>
      </c>
      <c r="O31" s="320" t="n">
        <v>30</v>
      </c>
      <c r="P31" s="320" t="n">
        <v>29.5</v>
      </c>
      <c r="Q31" s="320" t="n">
        <v>35</v>
      </c>
      <c r="R31" s="320" t="n">
        <v>51</v>
      </c>
      <c r="S31" s="320" t="n">
        <v>33.4166666666667</v>
      </c>
      <c r="T31" s="321" t="n">
        <v>37.3541666666667</v>
      </c>
      <c r="U31" s="325" t="n">
        <v>39.4583333333333</v>
      </c>
      <c r="V31" s="321" t="n">
        <v>39.7625</v>
      </c>
      <c r="W31" s="318" t="n">
        <v>38.881</v>
      </c>
      <c r="X31" s="320" t="n">
        <v>39.3043333333333</v>
      </c>
      <c r="Y31" s="320" t="n">
        <v>48.141</v>
      </c>
      <c r="Z31" s="320" t="n">
        <v>39.3166666666667</v>
      </c>
      <c r="AA31" s="321" t="n">
        <v>41.41075</v>
      </c>
    </row>
    <row r="32" customFormat="false" ht="13.5" hidden="true" customHeight="false" outlineLevel="0" collapsed="false">
      <c r="A32" s="307" t="s">
        <v>16</v>
      </c>
      <c r="B32" s="326" t="n">
        <v>0</v>
      </c>
      <c r="C32" s="326" t="n">
        <v>0</v>
      </c>
      <c r="D32" s="326" t="n">
        <v>0</v>
      </c>
      <c r="E32" s="326" t="n">
        <v>0</v>
      </c>
      <c r="F32" s="327" t="n">
        <v>0</v>
      </c>
      <c r="G32" s="326" t="n">
        <v>0</v>
      </c>
      <c r="H32" s="326" t="n">
        <v>0</v>
      </c>
      <c r="I32" s="326" t="n">
        <v>0</v>
      </c>
      <c r="J32" s="327" t="n">
        <v>26.5</v>
      </c>
      <c r="K32" s="327" t="n">
        <v>26.5</v>
      </c>
      <c r="L32" s="327" t="n">
        <v>32.25</v>
      </c>
      <c r="M32" s="328" t="n">
        <v>28.4166666666667</v>
      </c>
      <c r="N32" s="326" t="n">
        <v>32</v>
      </c>
      <c r="O32" s="327" t="n">
        <v>31.25</v>
      </c>
      <c r="P32" s="327" t="n">
        <v>30.75</v>
      </c>
      <c r="Q32" s="327" t="n">
        <v>38.3333333333333</v>
      </c>
      <c r="R32" s="327" t="n">
        <v>59</v>
      </c>
      <c r="S32" s="327" t="n">
        <v>35.5833333333333</v>
      </c>
      <c r="T32" s="328" t="n">
        <v>41.0625</v>
      </c>
      <c r="U32" s="329" t="n">
        <v>42.7916666666667</v>
      </c>
      <c r="V32" s="328" t="n">
        <v>43.095</v>
      </c>
      <c r="W32" s="326" t="n">
        <v>41.2396666666667</v>
      </c>
      <c r="X32" s="327" t="n">
        <v>42.0653333333333</v>
      </c>
      <c r="Y32" s="327" t="n">
        <v>52.6796666666667</v>
      </c>
      <c r="Z32" s="327" t="n">
        <v>41.587</v>
      </c>
      <c r="AA32" s="328" t="n">
        <v>44.3929166666667</v>
      </c>
    </row>
    <row r="33" customFormat="false" ht="11.25" hidden="true" customHeight="false" outlineLevel="0" collapsed="false"/>
    <row r="34" customFormat="false" ht="11.25" hidden="false" customHeight="false" outlineLevel="0" collapsed="false">
      <c r="D34" s="346"/>
    </row>
    <row r="35" customFormat="false" ht="11.25" hidden="false" customHeight="false" outlineLevel="0" collapsed="false">
      <c r="D35" s="346"/>
    </row>
    <row r="36" customFormat="false" ht="11.25" hidden="false" customHeight="false" outlineLevel="0" collapsed="false">
      <c r="D36" s="346"/>
    </row>
    <row r="37" customFormat="false" ht="11.25" hidden="false" customHeight="false" outlineLevel="0" collapsed="false">
      <c r="D37" s="346"/>
    </row>
    <row r="38" customFormat="false" ht="11.25" hidden="false" customHeight="false" outlineLevel="0" collapsed="false">
      <c r="D38" s="346"/>
    </row>
    <row r="39" customFormat="false" ht="11.25" hidden="false" customHeight="false" outlineLevel="0" collapsed="false">
      <c r="D39" s="346"/>
    </row>
    <row r="40" customFormat="false" ht="11.25" hidden="false" customHeight="false" outlineLevel="0" collapsed="false">
      <c r="D40" s="346"/>
    </row>
    <row r="41" customFormat="false" ht="11.25" hidden="false" customHeight="false" outlineLevel="0" collapsed="false">
      <c r="D41" s="34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&amp;C&amp;"Lucida Console,Bold"&amp;14WEST PRICE REPORT
PEAK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3">
              <controlPr defaultSize="0" print="false" autoFill="0" autoPict="0">
                <anchor moveWithCells="true" sizeWithCells="false">
                  <from>
                    <xdr:col>11</xdr:col>
                    <xdr:colOff>508320</xdr:colOff>
                    <xdr:row>0</xdr:row>
                    <xdr:rowOff>65880</xdr:rowOff>
                  </from>
                  <to>
                    <xdr:col>17</xdr:col>
                    <xdr:colOff>145800</xdr:colOff>
                    <xdr:row>1</xdr:row>
                    <xdr:rowOff>-95400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B4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27" activeCellId="0" sqref="C27:AZ33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72" width="19.56"/>
    <col collapsed="false" customWidth="true" hidden="true" outlineLevel="0" max="9" min="2" style="72" width="9.28"/>
    <col collapsed="false" customWidth="false" hidden="false" outlineLevel="0" max="257" min="10" style="72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305" t="n">
        <f aca="false">'Power West Price Peak'!A2</f>
        <v>37180</v>
      </c>
      <c r="B2" s="306"/>
      <c r="D2" s="307" t="n">
        <v>2001</v>
      </c>
      <c r="F2" s="307"/>
      <c r="G2" s="307" t="n">
        <v>2001</v>
      </c>
      <c r="H2" s="307" t="n">
        <v>2001</v>
      </c>
      <c r="I2" s="307" t="n">
        <v>2001</v>
      </c>
      <c r="J2" s="307" t="n">
        <v>2001</v>
      </c>
      <c r="K2" s="307"/>
      <c r="L2" s="307"/>
      <c r="M2" s="307"/>
      <c r="N2" s="307"/>
      <c r="O2" s="307" t="n">
        <v>2002</v>
      </c>
      <c r="P2" s="307"/>
      <c r="Q2" s="307"/>
      <c r="R2" s="307"/>
      <c r="S2" s="307"/>
      <c r="T2" s="307"/>
      <c r="U2" s="307"/>
      <c r="V2" s="307" t="n">
        <v>2003</v>
      </c>
      <c r="W2" s="307" t="n">
        <v>2004</v>
      </c>
      <c r="X2" s="307"/>
      <c r="Y2" s="307"/>
      <c r="Z2" s="307" t="s">
        <v>100</v>
      </c>
      <c r="AA2" s="307"/>
      <c r="AB2" s="307"/>
    </row>
    <row r="3" customFormat="false" ht="17.25" hidden="false" customHeight="false" outlineLevel="0" collapsed="false">
      <c r="A3" s="377" t="s">
        <v>101</v>
      </c>
      <c r="B3" s="308" t="n">
        <v>36739</v>
      </c>
      <c r="C3" s="309" t="n">
        <v>36892</v>
      </c>
      <c r="D3" s="309" t="n">
        <v>36923</v>
      </c>
      <c r="E3" s="309" t="n">
        <v>36951</v>
      </c>
      <c r="F3" s="310" t="n">
        <v>36982</v>
      </c>
      <c r="G3" s="309" t="n">
        <v>37043</v>
      </c>
      <c r="H3" s="309" t="n">
        <v>37073</v>
      </c>
      <c r="I3" s="309" t="n">
        <v>37104</v>
      </c>
      <c r="J3" s="309" t="n">
        <v>37135</v>
      </c>
      <c r="K3" s="311" t="n">
        <v>37165</v>
      </c>
      <c r="L3" s="311" t="n">
        <v>37196</v>
      </c>
      <c r="M3" s="311" t="n">
        <v>37226</v>
      </c>
      <c r="N3" s="312" t="s">
        <v>102</v>
      </c>
      <c r="O3" s="309" t="n">
        <v>37257</v>
      </c>
      <c r="P3" s="311" t="n">
        <v>37288</v>
      </c>
      <c r="Q3" s="311" t="n">
        <v>37316</v>
      </c>
      <c r="R3" s="313" t="s">
        <v>103</v>
      </c>
      <c r="S3" s="313" t="s">
        <v>104</v>
      </c>
      <c r="T3" s="313" t="s">
        <v>105</v>
      </c>
      <c r="U3" s="313" t="s">
        <v>106</v>
      </c>
      <c r="V3" s="314" t="s">
        <v>107</v>
      </c>
      <c r="W3" s="312" t="s">
        <v>108</v>
      </c>
      <c r="X3" s="315" t="s">
        <v>109</v>
      </c>
      <c r="Y3" s="316" t="s">
        <v>110</v>
      </c>
      <c r="Z3" s="316" t="s">
        <v>111</v>
      </c>
      <c r="AA3" s="316" t="s">
        <v>112</v>
      </c>
      <c r="AB3" s="317" t="s">
        <v>113</v>
      </c>
    </row>
    <row r="4" customFormat="false" ht="12.75" hidden="false" customHeight="false" outlineLevel="0" collapsed="false">
      <c r="A4" s="307" t="s">
        <v>13</v>
      </c>
      <c r="B4" s="318" t="n">
        <v>0</v>
      </c>
      <c r="C4" s="319" t="n">
        <f aca="false">P2!K5</f>
        <v>0</v>
      </c>
      <c r="D4" s="319" t="n">
        <f aca="false">P2!L5</f>
        <v>0</v>
      </c>
      <c r="E4" s="319" t="n">
        <f aca="false">P2!M5</f>
        <v>0</v>
      </c>
      <c r="F4" s="319" t="n">
        <f aca="false">P2!N5</f>
        <v>0</v>
      </c>
      <c r="G4" s="318" t="n">
        <f aca="false">P2!P5</f>
        <v>0</v>
      </c>
      <c r="H4" s="318" t="n">
        <f aca="false">P2!Q5</f>
        <v>0</v>
      </c>
      <c r="I4" s="318" t="n">
        <f aca="false">P2!R5</f>
        <v>0</v>
      </c>
      <c r="J4" s="378" t="n">
        <f aca="false">P2!S5</f>
        <v>0</v>
      </c>
      <c r="K4" s="379" t="n">
        <f aca="false">P2!T5</f>
        <v>20.5</v>
      </c>
      <c r="L4" s="379" t="n">
        <f aca="false">P2!U5</f>
        <v>25.188</v>
      </c>
      <c r="M4" s="379" t="n">
        <f aca="false">P2!V5</f>
        <v>29.774</v>
      </c>
      <c r="N4" s="380" t="n">
        <f aca="false">AVERAGE(P2!S5:V5)</f>
        <v>25.154</v>
      </c>
      <c r="O4" s="378" t="n">
        <f aca="false">P2!W5</f>
        <v>27.698</v>
      </c>
      <c r="P4" s="379" t="n">
        <f aca="false">P2!X5</f>
        <v>23.571</v>
      </c>
      <c r="Q4" s="379" t="n">
        <f aca="false">P2!Y5</f>
        <v>20.395</v>
      </c>
      <c r="R4" s="381" t="n">
        <f aca="false">AVERAGE(P2!Z5:AB5)</f>
        <v>19.8356666666667</v>
      </c>
      <c r="S4" s="381" t="n">
        <f aca="false">AVERAGE(P2!AC5:AE5)</f>
        <v>30.4446666666667</v>
      </c>
      <c r="T4" s="381" t="n">
        <f aca="false">AVERAGE(P2!AF5:AH5)</f>
        <v>26.734</v>
      </c>
      <c r="U4" s="382" t="n">
        <f aca="false">AVERAGE(P2!W5:AH5)</f>
        <v>25.2255833333333</v>
      </c>
      <c r="V4" s="383" t="n">
        <f aca="false">AVERAGE(P2!AI5:AT5)</f>
        <v>26.3814166666667</v>
      </c>
      <c r="W4" s="384" t="n">
        <f aca="false">AVERAGE(P2!AU5:BF5)</f>
        <v>26.31675</v>
      </c>
      <c r="X4" s="384" t="n">
        <f aca="false">AVERAGE(P2!BG5:BI5,P2!BS5:BU5,P2!CE5:CG5,P2!CQ5:CS5,P2!DC5:DE5,P2!DO5:DQ5,P2!EA5:EC5,P2!EM5:EO5,P2!EY5:FA5,P2!FK5:FM5)</f>
        <v>28.1014</v>
      </c>
      <c r="Y4" s="381" t="n">
        <f aca="false">AVERAGE(P2!BJ5:BL5,P2!BV5:BX5,P2!CH5:CJ5,P2!CT5:CV5,P2!DF5:DH5,P2!DR5:DT5,P2!ED5:EF5,P2!EP5:ER5,P2!FB5:FD5,P2!FN5:FP5)</f>
        <v>22.1034</v>
      </c>
      <c r="Z4" s="381" t="n">
        <f aca="false">AVERAGE(P2!BM5:BO5,P2!BY5:CA5,P2!CK5:CM5,P2!CW5:CY5,P2!DI5:DK5,P2!DU5:DW5,P2!EG5:EI5,P2!ES5:EU5,P2!FE5:FG5,P2!FQ5:FS5)</f>
        <v>32.5103333333333</v>
      </c>
      <c r="AA4" s="381" t="n">
        <f aca="false">AVERAGE(P2!BP5:BR5,P2!CB5:CD5,P2!CN5:CP5,P2!CZ5:DB5,P2!DL5:DN5,P2!DX5:DZ5,P2!EJ5:EL5,P2!EV5:EX5,P2!FH5:FJ5,P2!FT5:FV5)</f>
        <v>28.4396333333333</v>
      </c>
      <c r="AB4" s="382" t="n">
        <f aca="false">AVERAGE(P2!BG5:FV5)</f>
        <v>27.7886916666667</v>
      </c>
    </row>
    <row r="5" customFormat="false" ht="12.75" hidden="false" customHeight="false" outlineLevel="0" collapsed="false">
      <c r="A5" s="307" t="s">
        <v>12</v>
      </c>
      <c r="B5" s="318" t="n">
        <v>0</v>
      </c>
      <c r="C5" s="318" t="n">
        <f aca="false">P2!K7</f>
        <v>0</v>
      </c>
      <c r="D5" s="318" t="n">
        <f aca="false">P2!L7</f>
        <v>0</v>
      </c>
      <c r="E5" s="318" t="n">
        <f aca="false">P2!M7</f>
        <v>0</v>
      </c>
      <c r="F5" s="318" t="n">
        <f aca="false">P2!N7</f>
        <v>0</v>
      </c>
      <c r="G5" s="318" t="n">
        <f aca="false">P2!P7</f>
        <v>0</v>
      </c>
      <c r="H5" s="318" t="n">
        <f aca="false">P2!Q7</f>
        <v>0</v>
      </c>
      <c r="I5" s="318" t="n">
        <f aca="false">P2!R7</f>
        <v>0</v>
      </c>
      <c r="J5" s="378" t="n">
        <f aca="false">P2!S7</f>
        <v>0</v>
      </c>
      <c r="K5" s="379" t="n">
        <f aca="false">P2!T7</f>
        <v>21</v>
      </c>
      <c r="L5" s="379" t="n">
        <f aca="false">P2!U7</f>
        <v>25</v>
      </c>
      <c r="M5" s="379" t="n">
        <f aca="false">P2!V7</f>
        <v>29.702</v>
      </c>
      <c r="N5" s="380" t="n">
        <f aca="false">AVERAGE(P2!S7:V7)</f>
        <v>25.234</v>
      </c>
      <c r="O5" s="378" t="n">
        <f aca="false">P2!W7</f>
        <v>27.097</v>
      </c>
      <c r="P5" s="379" t="n">
        <f aca="false">P2!X7</f>
        <v>22.95</v>
      </c>
      <c r="Q5" s="379" t="n">
        <f aca="false">P2!Y7</f>
        <v>21.056</v>
      </c>
      <c r="R5" s="379" t="n">
        <f aca="false">AVERAGE(P2!Z7:AB7)</f>
        <v>21.0423333333333</v>
      </c>
      <c r="S5" s="379" t="n">
        <f aca="false">AVERAGE(P2!AC7:AE7)</f>
        <v>31.6816666666667</v>
      </c>
      <c r="T5" s="379" t="n">
        <f aca="false">AVERAGE(P2!AF7:AH7)</f>
        <v>26.5786666666667</v>
      </c>
      <c r="U5" s="380" t="n">
        <f aca="false">AVERAGE(P2!W7:AH7)</f>
        <v>25.7509166666667</v>
      </c>
      <c r="V5" s="385" t="n">
        <f aca="false">AVERAGE(P2!AI7:AT7)</f>
        <v>27.8873333333333</v>
      </c>
      <c r="W5" s="378" t="n">
        <f aca="false">AVERAGE(P2!AU7:BF7)</f>
        <v>27.7771666666667</v>
      </c>
      <c r="X5" s="378" t="n">
        <f aca="false">AVERAGE(P2!BG7:BI7,P2!BS7:BU7,P2!CE7:CG7,P2!CQ7:CS7,P2!DC7:DE7,P2!DO7:DQ7,P2!EA7:EC7,P2!EM7:EO7,P2!EY7:FA7,P2!FK7:FM7)</f>
        <v>30.6126666666667</v>
      </c>
      <c r="Y5" s="379" t="n">
        <f aca="false">AVERAGE(P2!BJ7:BL7,P2!BV7:BX7,P2!CH7:CJ7,P2!CT7:CV7,P2!DF7:DH7,P2!DR7:DT7,P2!ED7:EF7,P2!EP7:ER7,P2!FB7:FD7,P2!FN7:FP7)</f>
        <v>26.4256333333333</v>
      </c>
      <c r="Z5" s="379" t="n">
        <f aca="false">AVERAGE(P2!BM7:BO7,P2!BY7:CA7,P2!CK7:CM7,P2!CW7:CY7,P2!DI7:DK7,P2!DU7:DW7,P2!EG7:EI7,P2!ES7:EU7,P2!FE7:FG7,P2!FQ7:FS7)</f>
        <v>36.899</v>
      </c>
      <c r="AA5" s="379" t="n">
        <f aca="false">AVERAGE(P2!BP7:BR7,P2!CB7:CD7,P2!CN7:CP7,P2!CZ7:DB7,P2!DL7:DN7,P2!DX7:DZ7,P2!EJ7:EL7,P2!EV7:EX7,P2!FH7:FJ7,P2!FT7:FV7)</f>
        <v>33.3213666666667</v>
      </c>
      <c r="AB5" s="380" t="n">
        <f aca="false">AVERAGE(P2!BG7:FV7)</f>
        <v>31.8146666666667</v>
      </c>
    </row>
    <row r="6" customFormat="false" ht="12.75" hidden="false" customHeight="false" outlineLevel="0" collapsed="false">
      <c r="A6" s="307" t="s">
        <v>14</v>
      </c>
      <c r="B6" s="318" t="n">
        <v>0</v>
      </c>
      <c r="C6" s="318" t="n">
        <f aca="false">P2!K9</f>
        <v>0</v>
      </c>
      <c r="D6" s="318" t="n">
        <f aca="false">P2!L9</f>
        <v>0</v>
      </c>
      <c r="E6" s="318" t="n">
        <f aca="false">P2!M9</f>
        <v>0</v>
      </c>
      <c r="F6" s="318" t="n">
        <f aca="false">P2!N9</f>
        <v>0</v>
      </c>
      <c r="G6" s="318" t="n">
        <f aca="false">P2!P9</f>
        <v>0</v>
      </c>
      <c r="H6" s="318" t="n">
        <f aca="false">P2!Q9</f>
        <v>0</v>
      </c>
      <c r="I6" s="318" t="n">
        <f aca="false">P2!R9</f>
        <v>0</v>
      </c>
      <c r="J6" s="378" t="n">
        <f aca="false">P2!S9</f>
        <v>0</v>
      </c>
      <c r="K6" s="379" t="n">
        <f aca="false">P2!T9</f>
        <v>21</v>
      </c>
      <c r="L6" s="379" t="n">
        <f aca="false">P2!U9</f>
        <v>24.333</v>
      </c>
      <c r="M6" s="379" t="n">
        <f aca="false">P2!V9</f>
        <v>28.04</v>
      </c>
      <c r="N6" s="380" t="n">
        <f aca="false">AVERAGE(P2!S9:V9)</f>
        <v>24.4576666666667</v>
      </c>
      <c r="O6" s="378" t="n">
        <f aca="false">P2!W9</f>
        <v>27.06</v>
      </c>
      <c r="P6" s="379" t="n">
        <f aca="false">P2!X9</f>
        <v>26.786</v>
      </c>
      <c r="Q6" s="379" t="n">
        <f aca="false">P2!Y9</f>
        <v>26.073</v>
      </c>
      <c r="R6" s="379" t="n">
        <f aca="false">AVERAGE(P2!Z9:AB9)</f>
        <v>23.849</v>
      </c>
      <c r="S6" s="379" t="n">
        <f aca="false">AVERAGE(P2!AC9:AE9)</f>
        <v>29.0876666666667</v>
      </c>
      <c r="T6" s="379" t="n">
        <f aca="false">AVERAGE(P2!AF9:AH9)</f>
        <v>26.8213333333333</v>
      </c>
      <c r="U6" s="380" t="n">
        <f aca="false">AVERAGE(P2!W9:AH9)</f>
        <v>26.5994166666667</v>
      </c>
      <c r="V6" s="385" t="n">
        <f aca="false">AVERAGE(P2!AI9:AT9)</f>
        <v>25.5689166666667</v>
      </c>
      <c r="W6" s="378" t="n">
        <f aca="false">AVERAGE(P2!AU9:BF9)</f>
        <v>25.78825</v>
      </c>
      <c r="X6" s="378" t="n">
        <f aca="false">AVERAGE(P2!BG9:BI9,P2!BS9:BU9,P2!CE9:CG9,P2!CQ9:CS9,P2!DC9:DE9,P2!DO9:DQ9,P2!EA9:EC9,P2!EM9:EO9,P2!EY9:FA9,P2!FK9:FM9)</f>
        <v>26.8682333333333</v>
      </c>
      <c r="Y6" s="379" t="n">
        <f aca="false">AVERAGE(P2!BJ9:BL9,P2!BV9:BX9,P2!CH9:CJ9,P2!CT9:CV9,P2!DF9:DH9,P2!DR9:DT9,P2!ED9:EF9,P2!EP9:ER9,P2!FB9:FD9,P2!FN9:FP9)</f>
        <v>26.4638333333333</v>
      </c>
      <c r="Z6" s="379" t="n">
        <f aca="false">AVERAGE(P2!BM9:BO9,P2!BY9:CA9,P2!CK9:CM9,P2!CW9:CY9,P2!DI9:DK9,P2!DU9:DW9,P2!EG9:EI9,P2!ES9:EU9,P2!FE9:FG9,P2!FQ9:FS9)</f>
        <v>27.5174</v>
      </c>
      <c r="AA6" s="379" t="n">
        <f aca="false">AVERAGE(P2!BP9:BR9,P2!CB9:CD9,P2!CN9:CP9,P2!CZ9:DB9,P2!DL9:DN9,P2!DX9:DZ9,P2!EJ9:EL9,P2!EV9:EX9,P2!FH9:FJ9,P2!FT9:FV9)</f>
        <v>27.6233666666667</v>
      </c>
      <c r="AB6" s="380" t="n">
        <f aca="false">AVERAGE(P2!BG9:FV9)</f>
        <v>27.1182083333333</v>
      </c>
    </row>
    <row r="7" customFormat="false" ht="12.75" hidden="false" customHeight="false" outlineLevel="0" collapsed="false">
      <c r="A7" s="307" t="s">
        <v>17</v>
      </c>
      <c r="B7" s="318" t="n">
        <v>0</v>
      </c>
      <c r="C7" s="318" t="n">
        <f aca="false">P2!K11</f>
        <v>0</v>
      </c>
      <c r="D7" s="318" t="n">
        <f aca="false">P2!L11</f>
        <v>0</v>
      </c>
      <c r="E7" s="318" t="n">
        <f aca="false">P2!M11</f>
        <v>0</v>
      </c>
      <c r="F7" s="318" t="n">
        <f aca="false">P2!N11</f>
        <v>0</v>
      </c>
      <c r="G7" s="318" t="n">
        <f aca="false">P2!P11</f>
        <v>0</v>
      </c>
      <c r="H7" s="318" t="n">
        <f aca="false">P2!Q11</f>
        <v>0</v>
      </c>
      <c r="I7" s="318" t="n">
        <f aca="false">P2!R11</f>
        <v>0</v>
      </c>
      <c r="J7" s="378" t="n">
        <f aca="false">P2!S11</f>
        <v>0</v>
      </c>
      <c r="K7" s="379" t="n">
        <f aca="false">P2!T11</f>
        <v>27.1875</v>
      </c>
      <c r="L7" s="379" t="n">
        <f aca="false">P2!U11</f>
        <v>18.275</v>
      </c>
      <c r="M7" s="379" t="n">
        <f aca="false">P2!V11</f>
        <v>23.855</v>
      </c>
      <c r="N7" s="380" t="n">
        <f aca="false">AVERAGE(P2!S11:V11)</f>
        <v>23.1058333333333</v>
      </c>
      <c r="O7" s="378" t="n">
        <f aca="false">P2!W11</f>
        <v>24.359</v>
      </c>
      <c r="P7" s="379" t="n">
        <f aca="false">P2!X11</f>
        <v>23.732</v>
      </c>
      <c r="Q7" s="379" t="n">
        <f aca="false">P2!Y11</f>
        <v>23.581</v>
      </c>
      <c r="R7" s="379" t="n">
        <f aca="false">AVERAGE(P2!Z11:AB11)</f>
        <v>23.5563333333333</v>
      </c>
      <c r="S7" s="379" t="n">
        <f aca="false">AVERAGE(P2!AC11:AE11)</f>
        <v>28.4676666666667</v>
      </c>
      <c r="T7" s="379" t="n">
        <f aca="false">AVERAGE(P2!AF11:AH11)</f>
        <v>25.573</v>
      </c>
      <c r="U7" s="380" t="n">
        <f aca="false">AVERAGE(P2!W11:AH11)</f>
        <v>25.3719166666667</v>
      </c>
      <c r="V7" s="385" t="n">
        <f aca="false">AVERAGE(P2!AI11:AT11)</f>
        <v>14.2975833333333</v>
      </c>
      <c r="W7" s="378" t="n">
        <f aca="false">AVERAGE(P2!AU11:BF11)</f>
        <v>13.73125</v>
      </c>
      <c r="X7" s="378" t="n">
        <f aca="false">AVERAGE(P2!BG11:BI11,P2!BS11:BU11,P2!CE11:CG11,P2!CQ11:CS11,P2!DC11:DE11,P2!DO11:DQ11,P2!EA11:EC11,P2!EM11:EO11,P2!EY11:FA11,P2!FK11:FM11)</f>
        <v>17.8698666666667</v>
      </c>
      <c r="Y7" s="379" t="n">
        <f aca="false">AVERAGE(P2!BJ11:BL11,P2!BV11:BX11,P2!CH11:CJ11,P2!CT11:CV11,P2!DF11:DH11,P2!DR11:DT11,P2!ED11:EF11,P2!EP11:ER11,P2!FB11:FD11,P2!FN11:FP11)</f>
        <v>15.8297666666667</v>
      </c>
      <c r="Z7" s="379" t="n">
        <f aca="false">AVERAGE(P2!BM11:BO11,P2!BY11:CA11,P2!CK11:CM11,P2!CW11:CY11,P2!DI11:DK11,P2!DU11:DW11,P2!EG11:EI11,P2!ES11:EU11,P2!FE11:FG11,P2!FQ11:FS11)</f>
        <v>20.227</v>
      </c>
      <c r="AA7" s="379" t="n">
        <f aca="false">AVERAGE(P2!BP11:BR11,P2!CB11:CD11,P2!CN11:CP11,P2!CZ11:DB11,P2!DL11:DN11,P2!DX11:DZ11,P2!EJ11:EL11,P2!EV11:EX11,P2!FH11:FJ11,P2!FT11:FV11)</f>
        <v>17.4797</v>
      </c>
      <c r="AB7" s="380" t="n">
        <f aca="false">AVERAGE(P2!BG11:FV11)</f>
        <v>17.8515833333333</v>
      </c>
    </row>
    <row r="8" customFormat="false" ht="12.75" hidden="false" customHeight="false" outlineLevel="0" collapsed="false">
      <c r="A8" s="307" t="s">
        <v>15</v>
      </c>
      <c r="B8" s="318" t="n">
        <v>0</v>
      </c>
      <c r="C8" s="318" t="n">
        <f aca="false">P2!K13</f>
        <v>0</v>
      </c>
      <c r="D8" s="318" t="n">
        <f aca="false">P2!L13</f>
        <v>0</v>
      </c>
      <c r="E8" s="318" t="n">
        <f aca="false">P2!M13</f>
        <v>0</v>
      </c>
      <c r="F8" s="318" t="n">
        <f aca="false">P2!N13</f>
        <v>0</v>
      </c>
      <c r="G8" s="318" t="n">
        <f aca="false">P2!P13</f>
        <v>0</v>
      </c>
      <c r="H8" s="318" t="n">
        <f aca="false">P2!Q13</f>
        <v>0</v>
      </c>
      <c r="I8" s="318" t="n">
        <f aca="false">P2!R13</f>
        <v>0</v>
      </c>
      <c r="J8" s="378" t="n">
        <f aca="false">P2!S13</f>
        <v>0</v>
      </c>
      <c r="K8" s="379" t="n">
        <f aca="false">P2!T13</f>
        <v>19.5</v>
      </c>
      <c r="L8" s="379" t="n">
        <f aca="false">P2!U13</f>
        <v>18.917</v>
      </c>
      <c r="M8" s="379" t="n">
        <f aca="false">P2!V13</f>
        <v>22.177</v>
      </c>
      <c r="N8" s="380" t="n">
        <f aca="false">AVERAGE(P2!S13:V13)</f>
        <v>20.198</v>
      </c>
      <c r="O8" s="378" t="n">
        <f aca="false">P2!W13</f>
        <v>23.516</v>
      </c>
      <c r="P8" s="379" t="n">
        <f aca="false">P2!X13</f>
        <v>23.732</v>
      </c>
      <c r="Q8" s="379" t="n">
        <f aca="false">P2!Y13</f>
        <v>23.94</v>
      </c>
      <c r="R8" s="379" t="n">
        <f aca="false">AVERAGE(P2!Z13:AB13)</f>
        <v>23.829</v>
      </c>
      <c r="S8" s="379" t="n">
        <f aca="false">AVERAGE(P2!AC13:AE13)</f>
        <v>28.9753333333333</v>
      </c>
      <c r="T8" s="379" t="n">
        <f aca="false">AVERAGE(P2!AF13:AH13)</f>
        <v>24.7986666666667</v>
      </c>
      <c r="U8" s="380" t="n">
        <f aca="false">AVERAGE(P2!W13:AH13)</f>
        <v>25.3330833333333</v>
      </c>
      <c r="V8" s="385" t="n">
        <f aca="false">AVERAGE(P2!AI13:AT13)</f>
        <v>25.80525</v>
      </c>
      <c r="W8" s="378" t="n">
        <f aca="false">AVERAGE(P2!AU13:BF13)</f>
        <v>26.0345</v>
      </c>
      <c r="X8" s="378" t="n">
        <f aca="false">AVERAGE(P2!BG13:BI13,P2!BS13:BU13,P2!CE13:CG13,P2!CQ13:CS13,P2!DC13:DE13,P2!DO13:DQ13,P2!EA13:EC13,P2!EM13:EO13,P2!EY13:FA13,P2!FK13:FM13)</f>
        <v>26.4664</v>
      </c>
      <c r="Y8" s="379" t="n">
        <f aca="false">AVERAGE(P2!BJ13:BL13,P2!BV13:BX13,P2!CH13:CJ13,P2!CT13:CV13,P2!DF13:DH13,P2!DR13:DT13,P2!ED13:EF13,P2!EP13:ER13,P2!FB13:FD13,P2!FN13:FP13)</f>
        <v>26.2988</v>
      </c>
      <c r="Z8" s="379" t="n">
        <f aca="false">AVERAGE(P2!BM13:BO13,P2!BY13:CA13,P2!CK13:CM13,P2!CW13:CY13,P2!DI13:DK13,P2!DU13:DW13,P2!EG13:EI13,P2!ES13:EU13,P2!FE13:FG13,P2!FQ13:FS13)</f>
        <v>29.1481333333333</v>
      </c>
      <c r="AA8" s="379" t="n">
        <f aca="false">AVERAGE(P2!BP13:BR13,P2!CB13:CD13,P2!CN13:CP13,P2!CZ13:DB13,P2!DL13:DN13,P2!DX13:DZ13,P2!EJ13:EL13,P2!EV13:EX13,P2!FH13:FJ13,P2!FT13:FV13)</f>
        <v>26.6566333333333</v>
      </c>
      <c r="AB8" s="380" t="n">
        <f aca="false">AVERAGE(P2!BG13:FV13)</f>
        <v>27.1424916666667</v>
      </c>
    </row>
    <row r="9" customFormat="false" ht="12.75" hidden="false" customHeight="false" outlineLevel="0" collapsed="false">
      <c r="A9" s="307" t="s">
        <v>11</v>
      </c>
      <c r="B9" s="318" t="n">
        <v>0</v>
      </c>
      <c r="C9" s="318" t="n">
        <f aca="false">P2!K15</f>
        <v>0</v>
      </c>
      <c r="D9" s="318" t="n">
        <f aca="false">P2!L15</f>
        <v>0</v>
      </c>
      <c r="E9" s="318" t="n">
        <f aca="false">P2!M15</f>
        <v>0</v>
      </c>
      <c r="F9" s="318" t="n">
        <f aca="false">P2!N15</f>
        <v>0</v>
      </c>
      <c r="G9" s="318" t="n">
        <f aca="false">P2!P15</f>
        <v>0</v>
      </c>
      <c r="H9" s="318" t="n">
        <f aca="false">P2!Q15</f>
        <v>0</v>
      </c>
      <c r="I9" s="318" t="n">
        <f aca="false">P2!R15</f>
        <v>0</v>
      </c>
      <c r="J9" s="378" t="n">
        <f aca="false">P2!S15</f>
        <v>0</v>
      </c>
      <c r="K9" s="379" t="n">
        <f aca="false">P2!T15</f>
        <v>18</v>
      </c>
      <c r="L9" s="379" t="n">
        <f aca="false">P2!U15</f>
        <v>16.917</v>
      </c>
      <c r="M9" s="379" t="n">
        <f aca="false">P2!V15</f>
        <v>20.331</v>
      </c>
      <c r="N9" s="380" t="n">
        <f aca="false">AVERAGE(P2!S15:V15)</f>
        <v>18.416</v>
      </c>
      <c r="O9" s="378" t="n">
        <f aca="false">P2!W15</f>
        <v>21.415</v>
      </c>
      <c r="P9" s="379" t="n">
        <f aca="false">P2!X15</f>
        <v>21.589</v>
      </c>
      <c r="Q9" s="379" t="n">
        <f aca="false">P2!Y15</f>
        <v>21.718</v>
      </c>
      <c r="R9" s="379" t="n">
        <f aca="false">AVERAGE(P2!Z15:AB15)</f>
        <v>20.8333333333333</v>
      </c>
      <c r="S9" s="379" t="n">
        <f aca="false">AVERAGE(P2!AC15:AE15)</f>
        <v>27.953</v>
      </c>
      <c r="T9" s="379" t="n">
        <f aca="false">AVERAGE(P2!AF15:AH15)</f>
        <v>22.915</v>
      </c>
      <c r="U9" s="380" t="n">
        <f aca="false">AVERAGE(P2!W15:AH15)</f>
        <v>23.3188333333333</v>
      </c>
      <c r="V9" s="385" t="n">
        <f aca="false">AVERAGE(P2!AI15:AT15)</f>
        <v>23.563</v>
      </c>
      <c r="W9" s="378" t="n">
        <f aca="false">AVERAGE(P2!AU15:BF15)</f>
        <v>23.7811666666667</v>
      </c>
      <c r="X9" s="378" t="n">
        <f aca="false">AVERAGE(P2!BG15:BI15,P2!BS15:BU15,P2!CE15:CG15,P2!CQ15:CS15,P2!DC15:DE15,P2!DO15:DQ15,P2!EA15:EC15,P2!EM15:EO15,P2!EY15:FA15,P2!FK15:FM15)</f>
        <v>23.9927666666667</v>
      </c>
      <c r="Y9" s="379" t="n">
        <f aca="false">AVERAGE(P2!BJ15:BL15,P2!BV15:BX15,P2!CH15:CJ15,P2!CT15:CV15,P2!DF15:DH15,P2!DR15:DT15,P2!ED15:EF15,P2!EP15:ER15,P2!FB15:FD15,P2!FN15:FP15)</f>
        <v>23.7027666666667</v>
      </c>
      <c r="Z9" s="379" t="n">
        <f aca="false">AVERAGE(P2!BM15:BO15,P2!BY15:CA15,P2!CK15:CM15,P2!CW15:CY15,P2!DI15:DK15,P2!DU15:DW15,P2!EG15:EI15,P2!ES15:EU15,P2!FE15:FG15,P2!FQ15:FS15)</f>
        <v>27.5195333333333</v>
      </c>
      <c r="AA9" s="379" t="n">
        <f aca="false">AVERAGE(P2!BP15:BR15,P2!CB15:CD15,P2!CN15:CP15,P2!CZ15:DB15,P2!DL15:DN15,P2!DX15:DZ15,P2!EJ15:EL15,P2!EV15:EX15,P2!FH15:FJ15,P2!FT15:FV15)</f>
        <v>24.1158666666667</v>
      </c>
      <c r="AB9" s="380" t="n">
        <f aca="false">AVERAGE(P2!BG15:FV15)</f>
        <v>24.8327333333333</v>
      </c>
    </row>
    <row r="10" customFormat="false" ht="13.5" hidden="false" customHeight="false" outlineLevel="0" collapsed="false">
      <c r="A10" s="307" t="s">
        <v>16</v>
      </c>
      <c r="B10" s="326" t="n">
        <v>0</v>
      </c>
      <c r="C10" s="326" t="n">
        <f aca="false">P2!K17</f>
        <v>0</v>
      </c>
      <c r="D10" s="326" t="n">
        <f aca="false">P2!L17</f>
        <v>0</v>
      </c>
      <c r="E10" s="326" t="n">
        <f aca="false">P2!M17</f>
        <v>0</v>
      </c>
      <c r="F10" s="326" t="n">
        <f aca="false">P2!N17</f>
        <v>0</v>
      </c>
      <c r="G10" s="326" t="n">
        <f aca="false">P2!P17</f>
        <v>0</v>
      </c>
      <c r="H10" s="326" t="n">
        <f aca="false">P2!Q17</f>
        <v>0</v>
      </c>
      <c r="I10" s="326" t="n">
        <f aca="false">P2!R17</f>
        <v>0</v>
      </c>
      <c r="J10" s="386" t="n">
        <f aca="false">P2!S17</f>
        <v>0</v>
      </c>
      <c r="K10" s="387" t="n">
        <f aca="false">P2!T17</f>
        <v>18.5</v>
      </c>
      <c r="L10" s="387" t="n">
        <f aca="false">P2!U17</f>
        <v>17.417</v>
      </c>
      <c r="M10" s="387" t="n">
        <f aca="false">P2!V17</f>
        <v>21.331</v>
      </c>
      <c r="N10" s="388" t="n">
        <f aca="false">AVERAGE(P2!S17:V17)</f>
        <v>19.0826666666667</v>
      </c>
      <c r="O10" s="386" t="n">
        <f aca="false">P2!W17</f>
        <v>22.165</v>
      </c>
      <c r="P10" s="387" t="n">
        <f aca="false">P2!X17</f>
        <v>22.219</v>
      </c>
      <c r="Q10" s="387" t="n">
        <f aca="false">P2!Y17</f>
        <v>22.348</v>
      </c>
      <c r="R10" s="387" t="n">
        <f aca="false">AVERAGE(P2!Z17:AB17)</f>
        <v>22.5</v>
      </c>
      <c r="S10" s="387" t="n">
        <f aca="false">AVERAGE(P2!AC17:AE17)</f>
        <v>31.953</v>
      </c>
      <c r="T10" s="387" t="n">
        <f aca="false">AVERAGE(P2!AF17:AH17)</f>
        <v>23.9983333333333</v>
      </c>
      <c r="U10" s="388" t="n">
        <f aca="false">AVERAGE(P2!W17:AH17)</f>
        <v>25.1738333333333</v>
      </c>
      <c r="V10" s="389" t="n">
        <f aca="false">AVERAGE(P2!AI17:AT17)</f>
        <v>25.2305</v>
      </c>
      <c r="W10" s="386" t="n">
        <f aca="false">AVERAGE(P2!AU17:BF17)</f>
        <v>25.447</v>
      </c>
      <c r="X10" s="386" t="n">
        <f aca="false">AVERAGE(P2!BG17:BI17,P2!BS17:BU17,P2!CE17:CG17,P2!CQ17:CS17,P2!DC17:DE17,P2!DO17:DQ17,P2!EA17:EC17,P2!EM17:EO17,P2!EY17:FA17,P2!FK17:FM17)</f>
        <v>25.1724333333333</v>
      </c>
      <c r="Y10" s="387" t="n">
        <f aca="false">AVERAGE(P2!BJ17:BL17,P2!BV17:BX17,P2!CH17:CJ17,P2!CT17:CV17,P2!DF17:DH17,P2!DR17:DT17,P2!ED17:EF17,P2!EP17:ER17,P2!FB17:FD17,P2!FN17:FP17)</f>
        <v>25.0831</v>
      </c>
      <c r="Z10" s="387" t="n">
        <f aca="false">AVERAGE(P2!BM17:BO17,P2!BY17:CA17,P2!CK17:CM17,P2!CW17:CY17,P2!DI17:DK17,P2!DU17:DW17,P2!EG17:EI17,P2!ES17:EU17,P2!FE17:FG17,P2!FQ17:FS17)</f>
        <v>29.7902</v>
      </c>
      <c r="AA10" s="387" t="n">
        <f aca="false">AVERAGE(P2!BP17:BR17,P2!CB17:CD17,P2!CN17:CP17,P2!CZ17:DB17,P2!DL17:DN17,P2!DX17:DZ17,P2!EJ17:EL17,P2!EV17:EX17,P2!FH17:FJ17,P2!FT17:FV17)</f>
        <v>25.2502</v>
      </c>
      <c r="AB10" s="388" t="n">
        <f aca="false">AVERAGE(P2!BG17:FV17)</f>
        <v>26.3239833333333</v>
      </c>
    </row>
    <row r="14" customFormat="false" ht="17.25" hidden="false" customHeight="false" outlineLevel="0" collapsed="false">
      <c r="A14" s="390" t="s">
        <v>195</v>
      </c>
      <c r="D14" s="307" t="n">
        <v>2001</v>
      </c>
      <c r="F14" s="307"/>
      <c r="G14" s="307" t="n">
        <v>2001</v>
      </c>
      <c r="H14" s="307" t="n">
        <v>2001</v>
      </c>
      <c r="I14" s="307" t="n">
        <v>2001</v>
      </c>
      <c r="J14" s="307" t="n">
        <v>2001</v>
      </c>
      <c r="K14" s="307"/>
      <c r="L14" s="307"/>
      <c r="M14" s="307"/>
      <c r="N14" s="307"/>
      <c r="O14" s="307" t="n">
        <v>2002</v>
      </c>
      <c r="P14" s="307"/>
      <c r="Q14" s="307"/>
      <c r="R14" s="307"/>
      <c r="S14" s="307"/>
      <c r="T14" s="330"/>
      <c r="U14" s="307"/>
      <c r="V14" s="307" t="n">
        <v>2003</v>
      </c>
      <c r="W14" s="307" t="n">
        <v>2004</v>
      </c>
      <c r="X14" s="307"/>
      <c r="Y14" s="307"/>
      <c r="Z14" s="307" t="s">
        <v>100</v>
      </c>
      <c r="AA14" s="307"/>
      <c r="AB14" s="307"/>
    </row>
    <row r="15" customFormat="false" ht="17.25" hidden="false" customHeight="false" outlineLevel="0" collapsed="false">
      <c r="A15" s="377" t="s">
        <v>101</v>
      </c>
      <c r="B15" s="308" t="n">
        <v>36739</v>
      </c>
      <c r="C15" s="310" t="n">
        <v>36892</v>
      </c>
      <c r="D15" s="310" t="n">
        <v>36923</v>
      </c>
      <c r="E15" s="310" t="n">
        <v>36951</v>
      </c>
      <c r="F15" s="310" t="n">
        <v>36982</v>
      </c>
      <c r="G15" s="309" t="n">
        <v>37043</v>
      </c>
      <c r="H15" s="309" t="n">
        <v>37073</v>
      </c>
      <c r="I15" s="309" t="n">
        <v>37104</v>
      </c>
      <c r="J15" s="309" t="n">
        <v>37135</v>
      </c>
      <c r="K15" s="311" t="n">
        <v>37165</v>
      </c>
      <c r="L15" s="311" t="n">
        <v>37196</v>
      </c>
      <c r="M15" s="311" t="n">
        <v>37226</v>
      </c>
      <c r="N15" s="312" t="s">
        <v>102</v>
      </c>
      <c r="O15" s="309" t="n">
        <v>37257</v>
      </c>
      <c r="P15" s="311" t="n">
        <v>37288</v>
      </c>
      <c r="Q15" s="311" t="n">
        <v>37316</v>
      </c>
      <c r="R15" s="313" t="s">
        <v>103</v>
      </c>
      <c r="S15" s="313" t="s">
        <v>104</v>
      </c>
      <c r="T15" s="330" t="s">
        <v>105</v>
      </c>
      <c r="U15" s="313" t="s">
        <v>106</v>
      </c>
      <c r="V15" s="314" t="s">
        <v>107</v>
      </c>
      <c r="W15" s="314" t="s">
        <v>108</v>
      </c>
      <c r="X15" s="315" t="s">
        <v>109</v>
      </c>
      <c r="Y15" s="316" t="s">
        <v>110</v>
      </c>
      <c r="Z15" s="316" t="s">
        <v>111</v>
      </c>
      <c r="AA15" s="316" t="s">
        <v>112</v>
      </c>
      <c r="AB15" s="317" t="s">
        <v>113</v>
      </c>
    </row>
    <row r="16" customFormat="false" ht="12.75" hidden="false" customHeight="false" outlineLevel="0" collapsed="false">
      <c r="A16" s="307" t="s">
        <v>13</v>
      </c>
      <c r="B16" s="331" t="n">
        <v>0</v>
      </c>
      <c r="C16" s="332" t="n">
        <f aca="false">C4-C27</f>
        <v>0</v>
      </c>
      <c r="D16" s="332" t="n">
        <f aca="false">D4-D27</f>
        <v>0</v>
      </c>
      <c r="E16" s="332" t="n">
        <f aca="false">E4-E27</f>
        <v>0</v>
      </c>
      <c r="F16" s="332" t="n">
        <f aca="false">F4-F27</f>
        <v>0</v>
      </c>
      <c r="G16" s="333" t="n">
        <f aca="false">G4-G27</f>
        <v>0</v>
      </c>
      <c r="H16" s="333" t="n">
        <f aca="false">H4-H27</f>
        <v>0</v>
      </c>
      <c r="I16" s="333" t="n">
        <f aca="false">I4-I27</f>
        <v>0</v>
      </c>
      <c r="J16" s="392" t="n">
        <f aca="false">J4-J27</f>
        <v>0</v>
      </c>
      <c r="K16" s="393" t="n">
        <f aca="false">K4-K27</f>
        <v>1</v>
      </c>
      <c r="L16" s="393" t="n">
        <f aca="false">L4-L27</f>
        <v>0</v>
      </c>
      <c r="M16" s="393" t="n">
        <f aca="false">M4-M27</f>
        <v>-0.436</v>
      </c>
      <c r="N16" s="394" t="n">
        <f aca="false">N4-N27</f>
        <v>0.188000000000002</v>
      </c>
      <c r="O16" s="392" t="n">
        <f aca="false">O4-O27</f>
        <v>-0.266000000000002</v>
      </c>
      <c r="P16" s="393" t="n">
        <f aca="false">P4-P27</f>
        <v>-0.193000000000001</v>
      </c>
      <c r="Q16" s="393" t="n">
        <f aca="false">Q4-Q27</f>
        <v>-0.363000000000003</v>
      </c>
      <c r="R16" s="395" t="n">
        <f aca="false">R4-R27</f>
        <v>-0.0333333333333314</v>
      </c>
      <c r="S16" s="395" t="n">
        <f aca="false">S4-S27</f>
        <v>-0.0403333333333329</v>
      </c>
      <c r="T16" s="393" t="n">
        <f aca="false">T4-T27</f>
        <v>0</v>
      </c>
      <c r="U16" s="396" t="n">
        <f aca="false">U4-U27</f>
        <v>-0.0869166666666672</v>
      </c>
      <c r="V16" s="395" t="n">
        <f aca="false">V4-V27</f>
        <v>-0.143750000000001</v>
      </c>
      <c r="W16" s="397" t="n">
        <f aca="false">W4-W27</f>
        <v>-0.149083333333333</v>
      </c>
      <c r="X16" s="398" t="n">
        <f aca="false">X4-X27</f>
        <v>-0.171466666666667</v>
      </c>
      <c r="Y16" s="395" t="n">
        <f aca="false">Y4-Y27</f>
        <v>-0.169766666666664</v>
      </c>
      <c r="Z16" s="395" t="n">
        <f aca="false">Z4-Z27</f>
        <v>-0.153733333333328</v>
      </c>
      <c r="AA16" s="395" t="n">
        <f aca="false">AA4-AA27</f>
        <v>-0.100233333333328</v>
      </c>
      <c r="AB16" s="396" t="n">
        <f aca="false">AB4-AB27</f>
        <v>-0.148800000000005</v>
      </c>
    </row>
    <row r="17" customFormat="false" ht="12.75" hidden="false" customHeight="false" outlineLevel="0" collapsed="false">
      <c r="A17" s="307" t="s">
        <v>12</v>
      </c>
      <c r="B17" s="339" t="n">
        <v>0</v>
      </c>
      <c r="C17" s="333" t="n">
        <f aca="false">C5-C28</f>
        <v>0</v>
      </c>
      <c r="D17" s="333" t="n">
        <f aca="false">D5-D28</f>
        <v>0</v>
      </c>
      <c r="E17" s="333" t="n">
        <f aca="false">E5-E28</f>
        <v>0</v>
      </c>
      <c r="F17" s="333" t="n">
        <f aca="false">F5-F28</f>
        <v>0</v>
      </c>
      <c r="G17" s="333" t="n">
        <f aca="false">G5-G28</f>
        <v>0</v>
      </c>
      <c r="H17" s="333" t="n">
        <f aca="false">H5-H28</f>
        <v>0</v>
      </c>
      <c r="I17" s="333" t="n">
        <f aca="false">I5-I28</f>
        <v>0</v>
      </c>
      <c r="J17" s="392" t="n">
        <f aca="false">J5-J28</f>
        <v>0</v>
      </c>
      <c r="K17" s="393" t="n">
        <f aca="false">K5-K28</f>
        <v>0.75</v>
      </c>
      <c r="L17" s="393" t="n">
        <f aca="false">L5-L28</f>
        <v>0</v>
      </c>
      <c r="M17" s="393" t="n">
        <f aca="false">M5-M28</f>
        <v>-0.434999999999999</v>
      </c>
      <c r="N17" s="394" t="n">
        <f aca="false">N5-N28</f>
        <v>0.104999999999997</v>
      </c>
      <c r="O17" s="392" t="n">
        <f aca="false">O5-O28</f>
        <v>-0.265999999999998</v>
      </c>
      <c r="P17" s="393" t="n">
        <f aca="false">P5-P28</f>
        <v>-0.193000000000001</v>
      </c>
      <c r="Q17" s="393" t="n">
        <f aca="false">Q5-Q28</f>
        <v>-0.363</v>
      </c>
      <c r="R17" s="393" t="n">
        <f aca="false">R5-R28</f>
        <v>-0.0333333333333314</v>
      </c>
      <c r="S17" s="393" t="n">
        <f aca="false">S5-S28</f>
        <v>-0.0403333333333293</v>
      </c>
      <c r="T17" s="393" t="n">
        <f aca="false">T5-T28</f>
        <v>0</v>
      </c>
      <c r="U17" s="394" t="n">
        <f aca="false">U5-U28</f>
        <v>-0.0869166666666565</v>
      </c>
      <c r="V17" s="393" t="n">
        <f aca="false">V5-V28</f>
        <v>-0.147999999999996</v>
      </c>
      <c r="W17" s="399" t="n">
        <f aca="false">W5-W28</f>
        <v>-0.15283333333333</v>
      </c>
      <c r="X17" s="392" t="n">
        <f aca="false">X5-X28</f>
        <v>-0.175333333333327</v>
      </c>
      <c r="Y17" s="393" t="n">
        <f aca="false">Y5-Y28</f>
        <v>-0.184399999999997</v>
      </c>
      <c r="Z17" s="393" t="n">
        <f aca="false">Z5-Z28</f>
        <v>-0.15376666666667</v>
      </c>
      <c r="AA17" s="393" t="n">
        <f aca="false">AA5-AA28</f>
        <v>-0.100433333333328</v>
      </c>
      <c r="AB17" s="394" t="n">
        <f aca="false">AB5-AB28</f>
        <v>-0.153483333333337</v>
      </c>
    </row>
    <row r="18" customFormat="false" ht="12.75" hidden="false" customHeight="false" outlineLevel="0" collapsed="false">
      <c r="A18" s="307" t="s">
        <v>14</v>
      </c>
      <c r="B18" s="339" t="n">
        <v>0</v>
      </c>
      <c r="C18" s="333" t="n">
        <f aca="false">C6-C29</f>
        <v>0</v>
      </c>
      <c r="D18" s="333" t="n">
        <f aca="false">D6-D29</f>
        <v>0</v>
      </c>
      <c r="E18" s="333" t="n">
        <f aca="false">E6-E29</f>
        <v>0</v>
      </c>
      <c r="F18" s="333" t="n">
        <f aca="false">F6-F29</f>
        <v>0</v>
      </c>
      <c r="G18" s="333" t="n">
        <f aca="false">G6-G29</f>
        <v>0</v>
      </c>
      <c r="H18" s="333" t="n">
        <f aca="false">H6-H29</f>
        <v>0</v>
      </c>
      <c r="I18" s="333" t="n">
        <f aca="false">I6-I29</f>
        <v>0</v>
      </c>
      <c r="J18" s="392" t="n">
        <f aca="false">J6-J29</f>
        <v>0</v>
      </c>
      <c r="K18" s="393" t="n">
        <f aca="false">K6-K29</f>
        <v>1.85</v>
      </c>
      <c r="L18" s="393" t="n">
        <f aca="false">L6-L29</f>
        <v>0.916</v>
      </c>
      <c r="M18" s="393" t="n">
        <f aca="false">M6-M29</f>
        <v>1.298</v>
      </c>
      <c r="N18" s="394" t="n">
        <f aca="false">N6-N29</f>
        <v>1.35466666666667</v>
      </c>
      <c r="O18" s="392" t="n">
        <f aca="false">O6-O29</f>
        <v>-0.0610000000000035</v>
      </c>
      <c r="P18" s="393" t="n">
        <f aca="false">P6-P29</f>
        <v>-0.106999999999999</v>
      </c>
      <c r="Q18" s="393" t="n">
        <f aca="false">Q6-Q29</f>
        <v>0</v>
      </c>
      <c r="R18" s="393" t="n">
        <f aca="false">R6-R29</f>
        <v>-0.0366666666666688</v>
      </c>
      <c r="S18" s="393" t="n">
        <f aca="false">S6-S29</f>
        <v>-0.13366666666667</v>
      </c>
      <c r="T18" s="393" t="n">
        <f aca="false">T6-T29</f>
        <v>0.0799999999999983</v>
      </c>
      <c r="U18" s="394" t="n">
        <f aca="false">U6-U29</f>
        <v>-0.0365833333333292</v>
      </c>
      <c r="V18" s="393" t="n">
        <f aca="false">V6-V29</f>
        <v>-0.040416666666669</v>
      </c>
      <c r="W18" s="399" t="n">
        <f aca="false">W6-W29</f>
        <v>-0.0673333333333375</v>
      </c>
      <c r="X18" s="392" t="n">
        <f aca="false">X6-X29</f>
        <v>-0.116633333333336</v>
      </c>
      <c r="Y18" s="393" t="n">
        <f aca="false">Y6-Y29</f>
        <v>-0.134333333333338</v>
      </c>
      <c r="Z18" s="393" t="n">
        <f aca="false">Z6-Z29</f>
        <v>-0.158633333333327</v>
      </c>
      <c r="AA18" s="393" t="n">
        <f aca="false">AA6-AA29</f>
        <v>-0.00253333333333572</v>
      </c>
      <c r="AB18" s="394" t="n">
        <f aca="false">AB6-AB29</f>
        <v>-0.103033333333347</v>
      </c>
    </row>
    <row r="19" customFormat="false" ht="12.75" hidden="false" customHeight="false" outlineLevel="0" collapsed="false">
      <c r="A19" s="307" t="s">
        <v>17</v>
      </c>
      <c r="B19" s="339" t="n">
        <v>0</v>
      </c>
      <c r="C19" s="333" t="n">
        <f aca="false">C7-C30</f>
        <v>0</v>
      </c>
      <c r="D19" s="333" t="n">
        <f aca="false">D7-D30</f>
        <v>0</v>
      </c>
      <c r="E19" s="333" t="n">
        <f aca="false">E7-E30</f>
        <v>0</v>
      </c>
      <c r="F19" s="333" t="n">
        <f aca="false">F7-F30</f>
        <v>0</v>
      </c>
      <c r="G19" s="333" t="n">
        <f aca="false">G7-G30</f>
        <v>0</v>
      </c>
      <c r="H19" s="333" t="n">
        <f aca="false">H7-H30</f>
        <v>0</v>
      </c>
      <c r="I19" s="333" t="n">
        <f aca="false">I7-I30</f>
        <v>0</v>
      </c>
      <c r="J19" s="392" t="n">
        <f aca="false">J7-J30</f>
        <v>0</v>
      </c>
      <c r="K19" s="393" t="n">
        <f aca="false">K7-K30</f>
        <v>0</v>
      </c>
      <c r="L19" s="393" t="n">
        <f aca="false">L7-L30</f>
        <v>0</v>
      </c>
      <c r="M19" s="393" t="n">
        <f aca="false">M7-M30</f>
        <v>0</v>
      </c>
      <c r="N19" s="394" t="n">
        <f aca="false">N7-N30</f>
        <v>0</v>
      </c>
      <c r="O19" s="392" t="n">
        <f aca="false">O7-O30</f>
        <v>0</v>
      </c>
      <c r="P19" s="393" t="n">
        <f aca="false">P7-P30</f>
        <v>0</v>
      </c>
      <c r="Q19" s="393" t="n">
        <f aca="false">Q7-Q30</f>
        <v>0</v>
      </c>
      <c r="R19" s="393" t="n">
        <f aca="false">R7-R30</f>
        <v>0</v>
      </c>
      <c r="S19" s="393" t="n">
        <f aca="false">S7-S30</f>
        <v>0</v>
      </c>
      <c r="T19" s="393" t="n">
        <f aca="false">T7-T30</f>
        <v>0</v>
      </c>
      <c r="U19" s="394" t="n">
        <f aca="false">U7-U30</f>
        <v>0</v>
      </c>
      <c r="V19" s="393" t="n">
        <f aca="false">V7-V30</f>
        <v>0</v>
      </c>
      <c r="W19" s="399" t="n">
        <f aca="false">W7-W30</f>
        <v>0</v>
      </c>
      <c r="X19" s="392" t="n">
        <f aca="false">X7-X30</f>
        <v>0</v>
      </c>
      <c r="Y19" s="393" t="n">
        <f aca="false">Y7-Y30</f>
        <v>0</v>
      </c>
      <c r="Z19" s="393" t="n">
        <f aca="false">Z7-Z30</f>
        <v>0</v>
      </c>
      <c r="AA19" s="393" t="n">
        <f aca="false">AA7-AA30</f>
        <v>0</v>
      </c>
      <c r="AB19" s="394" t="n">
        <f aca="false">AB7-AB30</f>
        <v>0</v>
      </c>
    </row>
    <row r="20" customFormat="false" ht="12.75" hidden="false" customHeight="false" outlineLevel="0" collapsed="false">
      <c r="A20" s="307" t="s">
        <v>15</v>
      </c>
      <c r="B20" s="339" t="n">
        <v>0</v>
      </c>
      <c r="C20" s="333" t="n">
        <f aca="false">C8-C31</f>
        <v>0</v>
      </c>
      <c r="D20" s="333" t="n">
        <f aca="false">D8-D31</f>
        <v>0</v>
      </c>
      <c r="E20" s="333" t="n">
        <f aca="false">E8-E31</f>
        <v>0</v>
      </c>
      <c r="F20" s="333" t="n">
        <f aca="false">F8-F31</f>
        <v>0</v>
      </c>
      <c r="G20" s="333" t="n">
        <f aca="false">G8-G31</f>
        <v>0</v>
      </c>
      <c r="H20" s="333" t="n">
        <f aca="false">H8-H31</f>
        <v>0</v>
      </c>
      <c r="I20" s="333" t="n">
        <f aca="false">I8-I31</f>
        <v>0</v>
      </c>
      <c r="J20" s="392" t="n">
        <f aca="false">J8-J31</f>
        <v>0</v>
      </c>
      <c r="K20" s="393" t="n">
        <f aca="false">K8-K31</f>
        <v>1</v>
      </c>
      <c r="L20" s="393" t="n">
        <f aca="false">L8-L31</f>
        <v>1.25</v>
      </c>
      <c r="M20" s="393" t="n">
        <f aca="false">M8-M31</f>
        <v>0.75</v>
      </c>
      <c r="N20" s="394" t="n">
        <f aca="false">N8-N31</f>
        <v>1</v>
      </c>
      <c r="O20" s="392" t="n">
        <f aca="false">O8-O31</f>
        <v>0.359000000000002</v>
      </c>
      <c r="P20" s="393" t="n">
        <f aca="false">P8-P31</f>
        <v>0.696000000000002</v>
      </c>
      <c r="Q20" s="393" t="n">
        <f aca="false">Q8-Q31</f>
        <v>0.75</v>
      </c>
      <c r="R20" s="393" t="n">
        <f aca="false">R8-R31</f>
        <v>0.992999999999995</v>
      </c>
      <c r="S20" s="393" t="n">
        <f aca="false">S8-S31</f>
        <v>0.386333333333337</v>
      </c>
      <c r="T20" s="393" t="n">
        <f aca="false">T8-T31</f>
        <v>0.394333333333336</v>
      </c>
      <c r="U20" s="394" t="n">
        <f aca="false">U8-U31</f>
        <v>0.593833333333333</v>
      </c>
      <c r="V20" s="393" t="n">
        <f aca="false">V8-V31</f>
        <v>0.5395</v>
      </c>
      <c r="W20" s="399" t="n">
        <f aca="false">W8-W31</f>
        <v>0.539749999999998</v>
      </c>
      <c r="X20" s="392" t="n">
        <f aca="false">X8-X31</f>
        <v>0.539266666666663</v>
      </c>
      <c r="Y20" s="393" t="n">
        <f aca="false">Y8-Y31</f>
        <v>0.539466666666666</v>
      </c>
      <c r="Z20" s="393" t="n">
        <f aca="false">Z8-Z31</f>
        <v>0.539333333333339</v>
      </c>
      <c r="AA20" s="393" t="n">
        <f aca="false">AA8-AA31</f>
        <v>0.541033333333338</v>
      </c>
      <c r="AB20" s="394" t="n">
        <f aca="false">AB8-AB31</f>
        <v>0.539774999999992</v>
      </c>
    </row>
    <row r="21" customFormat="false" ht="12.75" hidden="false" customHeight="false" outlineLevel="0" collapsed="false">
      <c r="A21" s="307" t="s">
        <v>11</v>
      </c>
      <c r="B21" s="339" t="n">
        <v>0</v>
      </c>
      <c r="C21" s="333" t="n">
        <f aca="false">C9-C32</f>
        <v>0</v>
      </c>
      <c r="D21" s="333" t="n">
        <f aca="false">D9-D32</f>
        <v>0</v>
      </c>
      <c r="E21" s="333" t="n">
        <f aca="false">E9-E32</f>
        <v>0</v>
      </c>
      <c r="F21" s="333" t="n">
        <f aca="false">F9-F32</f>
        <v>0</v>
      </c>
      <c r="G21" s="333" t="n">
        <f aca="false">G9-G32</f>
        <v>0</v>
      </c>
      <c r="H21" s="333" t="n">
        <f aca="false">H9-H32</f>
        <v>0</v>
      </c>
      <c r="I21" s="333" t="n">
        <f aca="false">I9-I32</f>
        <v>0</v>
      </c>
      <c r="J21" s="392" t="n">
        <f aca="false">J9-J32</f>
        <v>0</v>
      </c>
      <c r="K21" s="393" t="n">
        <f aca="false">K9-K32</f>
        <v>2.25</v>
      </c>
      <c r="L21" s="393" t="n">
        <f aca="false">L9-L32</f>
        <v>0.300000000000001</v>
      </c>
      <c r="M21" s="393" t="n">
        <f aca="false">M9-M32</f>
        <v>0.677999999999997</v>
      </c>
      <c r="N21" s="394" t="n">
        <f aca="false">N9-N32</f>
        <v>1.076</v>
      </c>
      <c r="O21" s="392" t="n">
        <f aca="false">O9-O32</f>
        <v>0.358999999999998</v>
      </c>
      <c r="P21" s="393" t="n">
        <f aca="false">P9-P32</f>
        <v>0.696000000000002</v>
      </c>
      <c r="Q21" s="393" t="n">
        <f aca="false">Q9-Q32</f>
        <v>0.75</v>
      </c>
      <c r="R21" s="393" t="n">
        <f aca="false">R9-R32</f>
        <v>0.992999999999999</v>
      </c>
      <c r="S21" s="393" t="n">
        <f aca="false">S9-S32</f>
        <v>0.386333333333337</v>
      </c>
      <c r="T21" s="393" t="n">
        <f aca="false">T9-T32</f>
        <v>0.394000000000002</v>
      </c>
      <c r="U21" s="394" t="n">
        <f aca="false">U9-U32</f>
        <v>0.593750000000004</v>
      </c>
      <c r="V21" s="393" t="n">
        <f aca="false">V9-V32</f>
        <v>0.539583333333336</v>
      </c>
      <c r="W21" s="399" t="n">
        <f aca="false">W9-W32</f>
        <v>0.539750000000002</v>
      </c>
      <c r="X21" s="392" t="n">
        <f aca="false">X9-X32</f>
        <v>0.538733333333337</v>
      </c>
      <c r="Y21" s="393" t="n">
        <f aca="false">Y9-Y32</f>
        <v>0.541333333333341</v>
      </c>
      <c r="Z21" s="393" t="n">
        <f aca="false">Z9-Z32</f>
        <v>0.538633333333337</v>
      </c>
      <c r="AA21" s="393" t="n">
        <f aca="false">AA9-AA32</f>
        <v>0.541133333333331</v>
      </c>
      <c r="AB21" s="394" t="n">
        <f aca="false">AB9-AB32</f>
        <v>0.539958333333331</v>
      </c>
    </row>
    <row r="22" customFormat="false" ht="13.5" hidden="false" customHeight="false" outlineLevel="0" collapsed="false">
      <c r="A22" s="307" t="s">
        <v>16</v>
      </c>
      <c r="B22" s="341" t="n">
        <v>0</v>
      </c>
      <c r="C22" s="342" t="n">
        <f aca="false">C10-C33</f>
        <v>0</v>
      </c>
      <c r="D22" s="342" t="n">
        <f aca="false">D10-D33</f>
        <v>0</v>
      </c>
      <c r="E22" s="342" t="n">
        <f aca="false">E10-E33</f>
        <v>0</v>
      </c>
      <c r="F22" s="342" t="n">
        <f aca="false">F10-F33</f>
        <v>0</v>
      </c>
      <c r="G22" s="342" t="n">
        <f aca="false">G10-G33</f>
        <v>0</v>
      </c>
      <c r="H22" s="342" t="n">
        <f aca="false">H10-H33</f>
        <v>0</v>
      </c>
      <c r="I22" s="342" t="n">
        <f aca="false">I10-I33</f>
        <v>0</v>
      </c>
      <c r="J22" s="400" t="n">
        <f aca="false">J10-J33</f>
        <v>0</v>
      </c>
      <c r="K22" s="401" t="n">
        <f aca="false">K10-K33</f>
        <v>2.25</v>
      </c>
      <c r="L22" s="401" t="n">
        <f aca="false">L10-L33</f>
        <v>0.300000000000001</v>
      </c>
      <c r="M22" s="401" t="n">
        <f aca="false">M10-M33</f>
        <v>0.677999999999997</v>
      </c>
      <c r="N22" s="402" t="n">
        <f aca="false">N10-N33</f>
        <v>1.076</v>
      </c>
      <c r="O22" s="400" t="n">
        <f aca="false">O10-O33</f>
        <v>0.358999999999998</v>
      </c>
      <c r="P22" s="401" t="n">
        <f aca="false">P10-P33</f>
        <v>0.696000000000002</v>
      </c>
      <c r="Q22" s="401" t="n">
        <f aca="false">Q10-Q33</f>
        <v>0.75</v>
      </c>
      <c r="R22" s="401" t="n">
        <f aca="false">R10-R33</f>
        <v>0.992999999999999</v>
      </c>
      <c r="S22" s="401" t="n">
        <f aca="false">S10-S33</f>
        <v>0.386333333333337</v>
      </c>
      <c r="T22" s="401" t="n">
        <f aca="false">T10-T33</f>
        <v>0.394000000000002</v>
      </c>
      <c r="U22" s="402" t="n">
        <f aca="false">U10-U33</f>
        <v>0.593750000000004</v>
      </c>
      <c r="V22" s="401" t="n">
        <f aca="false">V10-V33</f>
        <v>0.539583333333336</v>
      </c>
      <c r="W22" s="403" t="n">
        <f aca="false">W10-W33</f>
        <v>0.539749999999998</v>
      </c>
      <c r="X22" s="400" t="n">
        <f aca="false">X10-X33</f>
        <v>0.538733333333326</v>
      </c>
      <c r="Y22" s="401" t="n">
        <f aca="false">Y10-Y33</f>
        <v>0.541333333333334</v>
      </c>
      <c r="Z22" s="401" t="n">
        <f aca="false">Z10-Z33</f>
        <v>0.538633333333333</v>
      </c>
      <c r="AA22" s="401" t="n">
        <f aca="false">AA10-AA33</f>
        <v>0.541133333333342</v>
      </c>
      <c r="AB22" s="402" t="n">
        <f aca="false">AB10-AB33</f>
        <v>0.539958333333335</v>
      </c>
    </row>
    <row r="25" customFormat="false" ht="13.5" hidden="true" customHeight="false" outlineLevel="0" collapsed="false">
      <c r="A25" s="306" t="n">
        <f aca="false">A2-2</f>
        <v>37178</v>
      </c>
      <c r="B25" s="306"/>
      <c r="D25" s="307" t="n">
        <v>2001</v>
      </c>
      <c r="F25" s="307"/>
      <c r="G25" s="307" t="n">
        <v>2001</v>
      </c>
      <c r="H25" s="307" t="n">
        <v>2001</v>
      </c>
      <c r="I25" s="307" t="n">
        <v>2001</v>
      </c>
      <c r="J25" s="307" t="n">
        <v>2001</v>
      </c>
      <c r="K25" s="307"/>
      <c r="L25" s="307"/>
      <c r="M25" s="307"/>
      <c r="N25" s="307"/>
      <c r="O25" s="307" t="n">
        <v>2002</v>
      </c>
      <c r="P25" s="307"/>
      <c r="Q25" s="307"/>
      <c r="R25" s="307"/>
      <c r="S25" s="307"/>
      <c r="T25" s="307"/>
      <c r="U25" s="307"/>
      <c r="V25" s="307" t="n">
        <v>2003</v>
      </c>
      <c r="W25" s="307" t="n">
        <v>2004</v>
      </c>
      <c r="X25" s="307"/>
      <c r="Y25" s="307"/>
      <c r="Z25" s="307" t="s">
        <v>100</v>
      </c>
      <c r="AA25" s="307"/>
      <c r="AB25" s="307"/>
    </row>
    <row r="26" customFormat="false" ht="13.5" hidden="true" customHeight="false" outlineLevel="0" collapsed="false">
      <c r="A26" s="307" t="s">
        <v>101</v>
      </c>
      <c r="B26" s="308" t="n">
        <v>36739</v>
      </c>
      <c r="C26" s="309" t="n">
        <v>36892</v>
      </c>
      <c r="D26" s="309" t="n">
        <v>36923</v>
      </c>
      <c r="E26" s="309" t="n">
        <v>36951</v>
      </c>
      <c r="F26" s="309" t="n">
        <v>36982</v>
      </c>
      <c r="G26" s="309" t="n">
        <v>37043</v>
      </c>
      <c r="H26" s="309" t="n">
        <v>37073</v>
      </c>
      <c r="I26" s="309" t="n">
        <v>37104</v>
      </c>
      <c r="J26" s="309" t="n">
        <v>37135</v>
      </c>
      <c r="K26" s="311" t="n">
        <v>37165</v>
      </c>
      <c r="L26" s="311" t="n">
        <v>37196</v>
      </c>
      <c r="M26" s="311" t="n">
        <v>37226</v>
      </c>
      <c r="N26" s="312" t="s">
        <v>102</v>
      </c>
      <c r="O26" s="309" t="n">
        <v>37257</v>
      </c>
      <c r="P26" s="311" t="n">
        <v>37288</v>
      </c>
      <c r="Q26" s="311" t="n">
        <v>37316</v>
      </c>
      <c r="R26" s="313" t="s">
        <v>103</v>
      </c>
      <c r="S26" s="313" t="s">
        <v>104</v>
      </c>
      <c r="T26" s="313" t="s">
        <v>105</v>
      </c>
      <c r="U26" s="313" t="s">
        <v>106</v>
      </c>
      <c r="V26" s="314" t="s">
        <v>107</v>
      </c>
      <c r="W26" s="314" t="s">
        <v>108</v>
      </c>
      <c r="X26" s="315" t="s">
        <v>109</v>
      </c>
      <c r="Y26" s="316" t="s">
        <v>110</v>
      </c>
      <c r="Z26" s="316" t="s">
        <v>111</v>
      </c>
      <c r="AA26" s="316" t="s">
        <v>112</v>
      </c>
      <c r="AB26" s="317" t="s">
        <v>113</v>
      </c>
    </row>
    <row r="27" customFormat="false" ht="12.75" hidden="true" customHeight="false" outlineLevel="0" collapsed="false">
      <c r="A27" s="307" t="s">
        <v>13</v>
      </c>
      <c r="B27" s="318" t="n">
        <v>0</v>
      </c>
      <c r="C27" s="318" t="n">
        <v>0</v>
      </c>
      <c r="D27" s="318" t="n">
        <v>0</v>
      </c>
      <c r="E27" s="318" t="n">
        <v>0</v>
      </c>
      <c r="F27" s="318" t="n">
        <v>0</v>
      </c>
      <c r="G27" s="318" t="n">
        <v>0</v>
      </c>
      <c r="H27" s="319" t="n">
        <v>0</v>
      </c>
      <c r="I27" s="333" t="n">
        <v>0</v>
      </c>
      <c r="J27" s="333" t="n">
        <v>0</v>
      </c>
      <c r="K27" s="334" t="n">
        <v>19.5</v>
      </c>
      <c r="L27" s="334" t="n">
        <v>25.188</v>
      </c>
      <c r="M27" s="334" t="n">
        <v>30.21</v>
      </c>
      <c r="N27" s="335" t="n">
        <v>24.966</v>
      </c>
      <c r="O27" s="334" t="n">
        <v>27.964</v>
      </c>
      <c r="P27" s="334" t="n">
        <v>23.764</v>
      </c>
      <c r="Q27" s="320" t="n">
        <v>20.758</v>
      </c>
      <c r="R27" s="320" t="n">
        <v>19.869</v>
      </c>
      <c r="S27" s="320" t="n">
        <v>30.485</v>
      </c>
      <c r="T27" s="320" t="n">
        <v>26.734</v>
      </c>
      <c r="U27" s="320" t="n">
        <v>25.3125</v>
      </c>
      <c r="V27" s="325" t="n">
        <v>26.5251666666667</v>
      </c>
      <c r="W27" s="320" t="n">
        <v>26.4658333333333</v>
      </c>
      <c r="X27" s="319" t="n">
        <v>28.2728666666667</v>
      </c>
      <c r="Y27" s="322" t="n">
        <v>22.2731666666667</v>
      </c>
      <c r="Z27" s="322" t="n">
        <v>32.6640666666667</v>
      </c>
      <c r="AA27" s="322" t="n">
        <v>28.5398666666667</v>
      </c>
      <c r="AB27" s="323" t="n">
        <v>27.9374916666667</v>
      </c>
    </row>
    <row r="28" customFormat="false" ht="12.75" hidden="true" customHeight="false" outlineLevel="0" collapsed="false">
      <c r="A28" s="307" t="s">
        <v>12</v>
      </c>
      <c r="B28" s="318" t="n">
        <v>0</v>
      </c>
      <c r="C28" s="318" t="n">
        <v>0</v>
      </c>
      <c r="D28" s="318" t="n">
        <v>0</v>
      </c>
      <c r="E28" s="318" t="n">
        <v>0</v>
      </c>
      <c r="F28" s="318" t="n">
        <v>0</v>
      </c>
      <c r="G28" s="318" t="n">
        <v>0</v>
      </c>
      <c r="H28" s="318" t="n">
        <v>0</v>
      </c>
      <c r="I28" s="333" t="n">
        <v>0</v>
      </c>
      <c r="J28" s="333" t="n">
        <v>0</v>
      </c>
      <c r="K28" s="334" t="n">
        <v>20.25</v>
      </c>
      <c r="L28" s="334" t="n">
        <v>25</v>
      </c>
      <c r="M28" s="334" t="n">
        <v>30.137</v>
      </c>
      <c r="N28" s="335" t="n">
        <v>25.129</v>
      </c>
      <c r="O28" s="334" t="n">
        <v>27.363</v>
      </c>
      <c r="P28" s="334" t="n">
        <v>23.143</v>
      </c>
      <c r="Q28" s="320" t="n">
        <v>21.419</v>
      </c>
      <c r="R28" s="320" t="n">
        <v>21.0756666666667</v>
      </c>
      <c r="S28" s="320" t="n">
        <v>31.722</v>
      </c>
      <c r="T28" s="320" t="n">
        <v>26.5786666666667</v>
      </c>
      <c r="U28" s="320" t="n">
        <v>25.8378333333333</v>
      </c>
      <c r="V28" s="325" t="n">
        <v>28.0353333333333</v>
      </c>
      <c r="W28" s="320" t="n">
        <v>27.93</v>
      </c>
      <c r="X28" s="318" t="n">
        <v>30.788</v>
      </c>
      <c r="Y28" s="320" t="n">
        <v>26.6100333333333</v>
      </c>
      <c r="Z28" s="320" t="n">
        <v>37.0527666666667</v>
      </c>
      <c r="AA28" s="320" t="n">
        <v>33.4218</v>
      </c>
      <c r="AB28" s="321" t="n">
        <v>31.96815</v>
      </c>
    </row>
    <row r="29" customFormat="false" ht="12.75" hidden="true" customHeight="false" outlineLevel="0" collapsed="false">
      <c r="A29" s="307" t="s">
        <v>14</v>
      </c>
      <c r="B29" s="318" t="n">
        <v>0</v>
      </c>
      <c r="C29" s="318" t="n">
        <v>0</v>
      </c>
      <c r="D29" s="318" t="n">
        <v>0</v>
      </c>
      <c r="E29" s="318" t="n">
        <v>0</v>
      </c>
      <c r="F29" s="318" t="n">
        <v>0</v>
      </c>
      <c r="G29" s="318" t="n">
        <v>0</v>
      </c>
      <c r="H29" s="318" t="n">
        <v>0</v>
      </c>
      <c r="I29" s="333" t="n">
        <v>0</v>
      </c>
      <c r="J29" s="333" t="n">
        <v>0</v>
      </c>
      <c r="K29" s="334" t="n">
        <v>19.15</v>
      </c>
      <c r="L29" s="334" t="n">
        <v>23.417</v>
      </c>
      <c r="M29" s="334" t="n">
        <v>26.742</v>
      </c>
      <c r="N29" s="335" t="n">
        <v>23.103</v>
      </c>
      <c r="O29" s="334" t="n">
        <v>27.121</v>
      </c>
      <c r="P29" s="334" t="n">
        <v>26.893</v>
      </c>
      <c r="Q29" s="320" t="n">
        <v>26.073</v>
      </c>
      <c r="R29" s="320" t="n">
        <v>23.8856666666667</v>
      </c>
      <c r="S29" s="320" t="n">
        <v>29.2213333333333</v>
      </c>
      <c r="T29" s="320" t="n">
        <v>26.7413333333333</v>
      </c>
      <c r="U29" s="320" t="n">
        <v>26.636</v>
      </c>
      <c r="V29" s="325" t="n">
        <v>25.6093333333333</v>
      </c>
      <c r="W29" s="320" t="n">
        <v>25.8555833333333</v>
      </c>
      <c r="X29" s="318" t="n">
        <v>26.9848666666667</v>
      </c>
      <c r="Y29" s="320" t="n">
        <v>26.5981666666667</v>
      </c>
      <c r="Z29" s="320" t="n">
        <v>27.6760333333333</v>
      </c>
      <c r="AA29" s="320" t="n">
        <v>27.6259</v>
      </c>
      <c r="AB29" s="321" t="n">
        <v>27.2212416666667</v>
      </c>
    </row>
    <row r="30" customFormat="false" ht="12.75" hidden="true" customHeight="false" outlineLevel="0" collapsed="false">
      <c r="A30" s="307" t="s">
        <v>17</v>
      </c>
      <c r="B30" s="318" t="n">
        <v>0</v>
      </c>
      <c r="C30" s="318" t="n">
        <v>0</v>
      </c>
      <c r="D30" s="318" t="n">
        <v>0</v>
      </c>
      <c r="E30" s="318" t="n">
        <v>0</v>
      </c>
      <c r="F30" s="318" t="n">
        <v>0</v>
      </c>
      <c r="G30" s="318" t="n">
        <v>0</v>
      </c>
      <c r="H30" s="318" t="n">
        <v>0</v>
      </c>
      <c r="I30" s="333" t="n">
        <v>0</v>
      </c>
      <c r="J30" s="333" t="n">
        <v>0</v>
      </c>
      <c r="K30" s="334" t="n">
        <v>27.1875</v>
      </c>
      <c r="L30" s="334" t="n">
        <v>18.275</v>
      </c>
      <c r="M30" s="334" t="n">
        <v>23.855</v>
      </c>
      <c r="N30" s="335" t="n">
        <v>23.1058333333333</v>
      </c>
      <c r="O30" s="334" t="n">
        <v>24.359</v>
      </c>
      <c r="P30" s="334" t="n">
        <v>23.732</v>
      </c>
      <c r="Q30" s="320" t="n">
        <v>23.581</v>
      </c>
      <c r="R30" s="320" t="n">
        <v>23.5563333333333</v>
      </c>
      <c r="S30" s="320" t="n">
        <v>28.4676666666667</v>
      </c>
      <c r="T30" s="320" t="n">
        <v>25.573</v>
      </c>
      <c r="U30" s="320" t="n">
        <v>25.3719166666667</v>
      </c>
      <c r="V30" s="325" t="n">
        <v>14.2975833333333</v>
      </c>
      <c r="W30" s="320" t="n">
        <v>13.73125</v>
      </c>
      <c r="X30" s="318" t="n">
        <v>17.8698666666667</v>
      </c>
      <c r="Y30" s="320" t="n">
        <v>15.8297666666667</v>
      </c>
      <c r="Z30" s="320" t="n">
        <v>20.227</v>
      </c>
      <c r="AA30" s="320" t="n">
        <v>17.4797</v>
      </c>
      <c r="AB30" s="321" t="n">
        <v>17.8515833333333</v>
      </c>
    </row>
    <row r="31" customFormat="false" ht="12.75" hidden="true" customHeight="false" outlineLevel="0" collapsed="false">
      <c r="A31" s="307" t="s">
        <v>15</v>
      </c>
      <c r="B31" s="318" t="n">
        <v>0</v>
      </c>
      <c r="C31" s="318" t="n">
        <v>0</v>
      </c>
      <c r="D31" s="318" t="n">
        <v>0</v>
      </c>
      <c r="E31" s="318" t="n">
        <v>0</v>
      </c>
      <c r="F31" s="318" t="n">
        <v>0</v>
      </c>
      <c r="G31" s="318" t="n">
        <v>0</v>
      </c>
      <c r="H31" s="318" t="n">
        <v>0</v>
      </c>
      <c r="I31" s="333" t="n">
        <v>0</v>
      </c>
      <c r="J31" s="333" t="n">
        <v>0</v>
      </c>
      <c r="K31" s="334" t="n">
        <v>18.5</v>
      </c>
      <c r="L31" s="334" t="n">
        <v>17.667</v>
      </c>
      <c r="M31" s="334" t="n">
        <v>21.427</v>
      </c>
      <c r="N31" s="335" t="n">
        <v>19.198</v>
      </c>
      <c r="O31" s="334" t="n">
        <v>23.157</v>
      </c>
      <c r="P31" s="334" t="n">
        <v>23.036</v>
      </c>
      <c r="Q31" s="320" t="n">
        <v>23.19</v>
      </c>
      <c r="R31" s="320" t="n">
        <v>22.836</v>
      </c>
      <c r="S31" s="320" t="n">
        <v>28.589</v>
      </c>
      <c r="T31" s="320" t="n">
        <v>24.4043333333333</v>
      </c>
      <c r="U31" s="320" t="n">
        <v>24.73925</v>
      </c>
      <c r="V31" s="325" t="n">
        <v>25.26575</v>
      </c>
      <c r="W31" s="320" t="n">
        <v>25.49475</v>
      </c>
      <c r="X31" s="318" t="n">
        <v>25.9271333333333</v>
      </c>
      <c r="Y31" s="320" t="n">
        <v>25.7593333333333</v>
      </c>
      <c r="Z31" s="320" t="n">
        <v>28.6088</v>
      </c>
      <c r="AA31" s="320" t="n">
        <v>26.1156</v>
      </c>
      <c r="AB31" s="321" t="n">
        <v>26.6027166666667</v>
      </c>
    </row>
    <row r="32" customFormat="false" ht="12.75" hidden="true" customHeight="false" outlineLevel="0" collapsed="false">
      <c r="A32" s="307" t="s">
        <v>11</v>
      </c>
      <c r="B32" s="318" t="n">
        <v>0</v>
      </c>
      <c r="C32" s="318" t="n">
        <v>0</v>
      </c>
      <c r="D32" s="318" t="n">
        <v>0</v>
      </c>
      <c r="E32" s="318" t="n">
        <v>0</v>
      </c>
      <c r="F32" s="318" t="n">
        <v>0</v>
      </c>
      <c r="G32" s="318" t="n">
        <v>0</v>
      </c>
      <c r="H32" s="318" t="n">
        <v>0</v>
      </c>
      <c r="I32" s="333" t="n">
        <v>0</v>
      </c>
      <c r="J32" s="333" t="n">
        <v>0</v>
      </c>
      <c r="K32" s="334" t="n">
        <v>15.75</v>
      </c>
      <c r="L32" s="334" t="n">
        <v>16.617</v>
      </c>
      <c r="M32" s="334" t="n">
        <v>19.653</v>
      </c>
      <c r="N32" s="335" t="n">
        <v>17.34</v>
      </c>
      <c r="O32" s="334" t="n">
        <v>21.056</v>
      </c>
      <c r="P32" s="334" t="n">
        <v>20.893</v>
      </c>
      <c r="Q32" s="320" t="n">
        <v>20.968</v>
      </c>
      <c r="R32" s="320" t="n">
        <v>19.8403333333333</v>
      </c>
      <c r="S32" s="320" t="n">
        <v>27.5666666666667</v>
      </c>
      <c r="T32" s="320" t="n">
        <v>22.521</v>
      </c>
      <c r="U32" s="320" t="n">
        <v>22.7250833333333</v>
      </c>
      <c r="V32" s="325" t="n">
        <v>23.0234166666667</v>
      </c>
      <c r="W32" s="320" t="n">
        <v>23.2414166666667</v>
      </c>
      <c r="X32" s="318" t="n">
        <v>23.4540333333333</v>
      </c>
      <c r="Y32" s="320" t="n">
        <v>23.1614333333333</v>
      </c>
      <c r="Z32" s="320" t="n">
        <v>26.9809</v>
      </c>
      <c r="AA32" s="320" t="n">
        <v>23.5747333333333</v>
      </c>
      <c r="AB32" s="321" t="n">
        <v>24.292775</v>
      </c>
    </row>
    <row r="33" customFormat="false" ht="13.5" hidden="true" customHeight="false" outlineLevel="0" collapsed="false">
      <c r="A33" s="307" t="s">
        <v>16</v>
      </c>
      <c r="B33" s="326" t="n">
        <v>0</v>
      </c>
      <c r="C33" s="326" t="n">
        <v>0</v>
      </c>
      <c r="D33" s="326" t="n">
        <v>0</v>
      </c>
      <c r="E33" s="326" t="n">
        <v>0</v>
      </c>
      <c r="F33" s="326" t="n">
        <v>0</v>
      </c>
      <c r="G33" s="326" t="n">
        <v>0</v>
      </c>
      <c r="H33" s="326" t="n">
        <v>0</v>
      </c>
      <c r="I33" s="342" t="n">
        <v>0</v>
      </c>
      <c r="J33" s="342" t="n">
        <v>0</v>
      </c>
      <c r="K33" s="343" t="n">
        <v>16.25</v>
      </c>
      <c r="L33" s="343" t="n">
        <v>17.117</v>
      </c>
      <c r="M33" s="343" t="n">
        <v>20.653</v>
      </c>
      <c r="N33" s="344" t="n">
        <v>18.0066666666667</v>
      </c>
      <c r="O33" s="343" t="n">
        <v>21.806</v>
      </c>
      <c r="P33" s="343" t="n">
        <v>21.523</v>
      </c>
      <c r="Q33" s="327" t="n">
        <v>21.598</v>
      </c>
      <c r="R33" s="327" t="n">
        <v>21.507</v>
      </c>
      <c r="S33" s="327" t="n">
        <v>31.5666666666667</v>
      </c>
      <c r="T33" s="327" t="n">
        <v>23.6043333333333</v>
      </c>
      <c r="U33" s="327" t="n">
        <v>24.5800833333333</v>
      </c>
      <c r="V33" s="329" t="n">
        <v>24.6909166666667</v>
      </c>
      <c r="W33" s="327" t="n">
        <v>24.90725</v>
      </c>
      <c r="X33" s="326" t="n">
        <v>24.6337</v>
      </c>
      <c r="Y33" s="327" t="n">
        <v>24.5417666666667</v>
      </c>
      <c r="Z33" s="327" t="n">
        <v>29.2515666666667</v>
      </c>
      <c r="AA33" s="327" t="n">
        <v>24.7090666666667</v>
      </c>
      <c r="AB33" s="328" t="n">
        <v>25.784025</v>
      </c>
    </row>
    <row r="36" customFormat="false" ht="11.25" hidden="false" customHeight="false" outlineLevel="0" collapsed="false">
      <c r="D36" s="346"/>
    </row>
    <row r="37" customFormat="false" ht="11.25" hidden="false" customHeight="false" outlineLevel="0" collapsed="false">
      <c r="D37" s="346"/>
    </row>
    <row r="38" customFormat="false" ht="11.25" hidden="false" customHeight="false" outlineLevel="0" collapsed="false">
      <c r="D38" s="346"/>
    </row>
    <row r="39" customFormat="false" ht="11.25" hidden="false" customHeight="false" outlineLevel="0" collapsed="false">
      <c r="D39" s="346"/>
    </row>
    <row r="40" customFormat="false" ht="11.25" hidden="false" customHeight="false" outlineLevel="0" collapsed="false">
      <c r="D40" s="346"/>
    </row>
    <row r="41" customFormat="false" ht="11.25" hidden="false" customHeight="false" outlineLevel="0" collapsed="false">
      <c r="D41" s="346"/>
    </row>
    <row r="42" customFormat="false" ht="11.25" hidden="false" customHeight="false" outlineLevel="0" collapsed="false">
      <c r="D42" s="34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&amp;C&amp;"Lucida Console,Bold"&amp;14WEST PRICE REPORT
OFF PEAK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>
                <anchor moveWithCells="true" sizeWithCells="false">
                  <from>
                    <xdr:col>12</xdr:col>
                    <xdr:colOff>411480</xdr:colOff>
                    <xdr:row>0</xdr:row>
                    <xdr:rowOff>104400</xdr:rowOff>
                  </from>
                  <to>
                    <xdr:col>19</xdr:col>
                    <xdr:colOff>411840</xdr:colOff>
                    <xdr:row>1</xdr:row>
                    <xdr:rowOff>-56880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IH30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T3" activeCellId="0" sqref="T3:HO27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0" width="9.99"/>
    <col collapsed="false" customWidth="true" hidden="false" outlineLevel="0" max="2" min="2" style="0" width="8.84"/>
    <col collapsed="false" customWidth="true" hidden="true" outlineLevel="0" max="3" min="3" style="0" width="10.13"/>
    <col collapsed="false" customWidth="true" hidden="true" outlineLevel="0" max="4" min="4" style="0" width="10.99"/>
    <col collapsed="false" customWidth="true" hidden="true" outlineLevel="0" max="9" min="5" style="0" width="10.13"/>
    <col collapsed="false" customWidth="true" hidden="true" outlineLevel="0" max="10" min="10" style="0" width="9.99"/>
    <col collapsed="false" customWidth="true" hidden="true" outlineLevel="0" max="19" min="11" style="0" width="10.13"/>
    <col collapsed="false" customWidth="true" hidden="false" outlineLevel="0" max="166" min="20" style="0" width="10.13"/>
    <col collapsed="false" customWidth="true" hidden="false" outlineLevel="0" max="206" min="167" style="0" width="9.99"/>
    <col collapsed="false" customWidth="true" hidden="false" outlineLevel="0" max="207" min="207" style="0" width="12.13"/>
    <col collapsed="false" customWidth="true" hidden="false" outlineLevel="0" max="208" min="208" style="0" width="11.13"/>
    <col collapsed="false" customWidth="true" hidden="false" outlineLevel="0" max="209" min="209" style="0" width="10.99"/>
    <col collapsed="false" customWidth="true" hidden="false" outlineLevel="0" max="210" min="210" style="0" width="11.99"/>
    <col collapsed="false" customWidth="true" hidden="false" outlineLevel="0" max="211" min="211" style="0" width="12.56"/>
    <col collapsed="false" customWidth="true" hidden="false" outlineLevel="0" max="215" min="212" style="0" width="11.99"/>
  </cols>
  <sheetData>
    <row r="3" customFormat="false" ht="10.5" hidden="false" customHeight="false" outlineLevel="0" collapsed="false">
      <c r="A3" s="404"/>
      <c r="B3" s="405"/>
      <c r="C3" s="405" t="n">
        <v>36647</v>
      </c>
      <c r="D3" s="405" t="n">
        <v>36678</v>
      </c>
      <c r="E3" s="405" t="n">
        <v>36708</v>
      </c>
      <c r="F3" s="66" t="n">
        <v>36739</v>
      </c>
      <c r="G3" s="66" t="n">
        <v>36799</v>
      </c>
      <c r="H3" s="66" t="n">
        <v>36830</v>
      </c>
      <c r="I3" s="66" t="n">
        <v>36860</v>
      </c>
      <c r="J3" s="66" t="n">
        <v>36890</v>
      </c>
      <c r="K3" s="66" t="n">
        <v>36922</v>
      </c>
      <c r="L3" s="66" t="n">
        <v>36950</v>
      </c>
      <c r="M3" s="66" t="n">
        <v>36981</v>
      </c>
      <c r="N3" s="66" t="n">
        <v>37011</v>
      </c>
      <c r="O3" s="66" t="n">
        <v>37042</v>
      </c>
      <c r="P3" s="66" t="n">
        <v>37072</v>
      </c>
      <c r="Q3" s="66" t="n">
        <v>37103</v>
      </c>
      <c r="R3" s="66" t="n">
        <v>37134</v>
      </c>
      <c r="S3" s="66" t="n">
        <v>37163</v>
      </c>
      <c r="T3" s="66" t="n">
        <v>37195</v>
      </c>
      <c r="U3" s="66" t="n">
        <v>37225</v>
      </c>
      <c r="V3" s="66" t="n">
        <v>37226</v>
      </c>
      <c r="W3" s="66" t="n">
        <v>37257</v>
      </c>
      <c r="X3" s="66" t="n">
        <v>37288</v>
      </c>
      <c r="Y3" s="66" t="n">
        <v>37316</v>
      </c>
      <c r="Z3" s="66" t="n">
        <v>37347</v>
      </c>
      <c r="AA3" s="66" t="n">
        <v>37377</v>
      </c>
      <c r="AB3" s="66" t="n">
        <v>37408</v>
      </c>
      <c r="AC3" s="66" t="n">
        <v>37438</v>
      </c>
      <c r="AD3" s="66" t="n">
        <v>37469</v>
      </c>
      <c r="AE3" s="66" t="n">
        <v>37500</v>
      </c>
      <c r="AF3" s="66" t="n">
        <v>37530</v>
      </c>
      <c r="AG3" s="66" t="n">
        <v>37561</v>
      </c>
      <c r="AH3" s="66" t="n">
        <v>37591</v>
      </c>
      <c r="AI3" s="66" t="n">
        <v>37622</v>
      </c>
      <c r="AJ3" s="66" t="n">
        <v>37653</v>
      </c>
      <c r="AK3" s="66" t="n">
        <v>37681</v>
      </c>
      <c r="AL3" s="66" t="n">
        <v>37712</v>
      </c>
      <c r="AM3" s="66" t="n">
        <v>37742</v>
      </c>
      <c r="AN3" s="66" t="n">
        <v>37773</v>
      </c>
      <c r="AO3" s="66" t="n">
        <v>37803</v>
      </c>
      <c r="AP3" s="66" t="n">
        <v>37834</v>
      </c>
      <c r="AQ3" s="66" t="n">
        <v>37865</v>
      </c>
      <c r="AR3" s="66" t="n">
        <v>37895</v>
      </c>
      <c r="AS3" s="66" t="n">
        <v>37926</v>
      </c>
      <c r="AT3" s="66" t="n">
        <v>37956</v>
      </c>
      <c r="AU3" s="66" t="n">
        <v>37987</v>
      </c>
      <c r="AV3" s="66" t="n">
        <v>38018</v>
      </c>
      <c r="AW3" s="66" t="n">
        <v>38047</v>
      </c>
      <c r="AX3" s="66" t="n">
        <v>38078</v>
      </c>
      <c r="AY3" s="66" t="n">
        <v>38108</v>
      </c>
      <c r="AZ3" s="66" t="n">
        <v>38139</v>
      </c>
      <c r="BA3" s="66" t="n">
        <v>38169</v>
      </c>
      <c r="BB3" s="66" t="n">
        <v>38200</v>
      </c>
      <c r="BC3" s="66" t="n">
        <v>38231</v>
      </c>
      <c r="BD3" s="66" t="n">
        <v>38261</v>
      </c>
      <c r="BE3" s="66" t="n">
        <v>38292</v>
      </c>
      <c r="BF3" s="66" t="n">
        <v>38322</v>
      </c>
      <c r="BG3" s="66" t="n">
        <v>38353</v>
      </c>
      <c r="BH3" s="66" t="n">
        <v>38384</v>
      </c>
      <c r="BI3" s="66" t="n">
        <v>38412</v>
      </c>
      <c r="BJ3" s="66" t="n">
        <v>38443</v>
      </c>
      <c r="BK3" s="66" t="n">
        <v>38473</v>
      </c>
      <c r="BL3" s="66" t="n">
        <v>38504</v>
      </c>
      <c r="BM3" s="66" t="n">
        <v>38534</v>
      </c>
      <c r="BN3" s="66" t="n">
        <v>38565</v>
      </c>
      <c r="BO3" s="66" t="n">
        <v>38596</v>
      </c>
      <c r="BP3" s="66" t="n">
        <v>38626</v>
      </c>
      <c r="BQ3" s="66" t="n">
        <v>38657</v>
      </c>
      <c r="BR3" s="66" t="n">
        <v>38687</v>
      </c>
      <c r="BS3" s="66" t="n">
        <v>38718</v>
      </c>
      <c r="BT3" s="66" t="n">
        <v>38749</v>
      </c>
      <c r="BU3" s="66" t="n">
        <v>38777</v>
      </c>
      <c r="BV3" s="66" t="n">
        <v>38808</v>
      </c>
      <c r="BW3" s="66" t="n">
        <v>38838</v>
      </c>
      <c r="BX3" s="66" t="n">
        <v>38869</v>
      </c>
      <c r="BY3" s="66" t="n">
        <v>38899</v>
      </c>
      <c r="BZ3" s="66" t="n">
        <v>38930</v>
      </c>
      <c r="CA3" s="66" t="n">
        <v>38961</v>
      </c>
      <c r="CB3" s="66" t="n">
        <v>38991</v>
      </c>
      <c r="CC3" s="66" t="n">
        <v>39022</v>
      </c>
      <c r="CD3" s="66" t="n">
        <v>39052</v>
      </c>
      <c r="CE3" s="66" t="n">
        <v>39083</v>
      </c>
      <c r="CF3" s="66" t="n">
        <v>39114</v>
      </c>
      <c r="CG3" s="66" t="n">
        <v>39142</v>
      </c>
      <c r="CH3" s="66" t="n">
        <v>39173</v>
      </c>
      <c r="CI3" s="66" t="n">
        <v>39203</v>
      </c>
      <c r="CJ3" s="66" t="n">
        <v>39234</v>
      </c>
      <c r="CK3" s="66" t="n">
        <v>39264</v>
      </c>
      <c r="CL3" s="66" t="n">
        <v>39295</v>
      </c>
      <c r="CM3" s="66" t="n">
        <v>39326</v>
      </c>
      <c r="CN3" s="66" t="n">
        <v>39356</v>
      </c>
      <c r="CO3" s="66" t="n">
        <v>39387</v>
      </c>
      <c r="CP3" s="66" t="n">
        <v>39417</v>
      </c>
      <c r="CQ3" s="66" t="n">
        <v>39448</v>
      </c>
      <c r="CR3" s="66" t="n">
        <v>39479</v>
      </c>
      <c r="CS3" s="66" t="n">
        <v>39508</v>
      </c>
      <c r="CT3" s="66" t="n">
        <v>39539</v>
      </c>
      <c r="CU3" s="66" t="n">
        <v>39569</v>
      </c>
      <c r="CV3" s="66" t="n">
        <v>39600</v>
      </c>
      <c r="CW3" s="66" t="n">
        <v>39630</v>
      </c>
      <c r="CX3" s="66" t="n">
        <v>39661</v>
      </c>
      <c r="CY3" s="66" t="n">
        <v>39692</v>
      </c>
      <c r="CZ3" s="66" t="n">
        <v>39722</v>
      </c>
      <c r="DA3" s="66" t="n">
        <v>39753</v>
      </c>
      <c r="DB3" s="66" t="n">
        <v>39783</v>
      </c>
      <c r="DC3" s="66" t="n">
        <v>39814</v>
      </c>
      <c r="DD3" s="66" t="n">
        <v>39845</v>
      </c>
      <c r="DE3" s="66" t="n">
        <v>39873</v>
      </c>
      <c r="DF3" s="66" t="n">
        <v>39904</v>
      </c>
      <c r="DG3" s="66" t="n">
        <v>39934</v>
      </c>
      <c r="DH3" s="66" t="n">
        <v>39965</v>
      </c>
      <c r="DI3" s="66" t="n">
        <v>39995</v>
      </c>
      <c r="DJ3" s="66" t="n">
        <v>40026</v>
      </c>
      <c r="DK3" s="66" t="n">
        <v>40057</v>
      </c>
      <c r="DL3" s="66" t="n">
        <v>40087</v>
      </c>
      <c r="DM3" s="66" t="n">
        <v>40118</v>
      </c>
      <c r="DN3" s="66" t="n">
        <v>40148</v>
      </c>
      <c r="DO3" s="66" t="n">
        <v>40179</v>
      </c>
      <c r="DP3" s="66" t="n">
        <v>40210</v>
      </c>
      <c r="DQ3" s="66" t="n">
        <v>40238</v>
      </c>
      <c r="DR3" s="66" t="n">
        <v>40269</v>
      </c>
      <c r="DS3" s="66" t="n">
        <v>40299</v>
      </c>
      <c r="DT3" s="66" t="n">
        <v>40330</v>
      </c>
      <c r="DU3" s="66" t="n">
        <v>40360</v>
      </c>
      <c r="DV3" s="66" t="n">
        <v>40391</v>
      </c>
      <c r="DW3" s="66" t="n">
        <v>40422</v>
      </c>
      <c r="DX3" s="66" t="n">
        <v>40452</v>
      </c>
      <c r="DY3" s="66" t="n">
        <v>40483</v>
      </c>
      <c r="DZ3" s="66" t="n">
        <v>40513</v>
      </c>
      <c r="EA3" s="66" t="n">
        <v>40544</v>
      </c>
      <c r="EB3" s="66" t="n">
        <v>40575</v>
      </c>
      <c r="EC3" s="66" t="n">
        <v>40603</v>
      </c>
      <c r="ED3" s="66" t="n">
        <v>40634</v>
      </c>
      <c r="EE3" s="66" t="n">
        <v>40664</v>
      </c>
      <c r="EF3" s="66" t="n">
        <v>40695</v>
      </c>
      <c r="EG3" s="66" t="n">
        <v>40725</v>
      </c>
      <c r="EH3" s="66" t="n">
        <v>40756</v>
      </c>
      <c r="EI3" s="66" t="n">
        <v>40787</v>
      </c>
      <c r="EJ3" s="66" t="n">
        <v>40817</v>
      </c>
      <c r="EK3" s="66" t="n">
        <v>40848</v>
      </c>
      <c r="EL3" s="66" t="n">
        <v>40878</v>
      </c>
      <c r="EM3" s="66" t="n">
        <v>40909</v>
      </c>
      <c r="EN3" s="66" t="n">
        <v>40940</v>
      </c>
      <c r="EO3" s="66" t="n">
        <v>40969</v>
      </c>
      <c r="EP3" s="66" t="n">
        <v>41000</v>
      </c>
      <c r="EQ3" s="66" t="n">
        <v>41030</v>
      </c>
      <c r="ER3" s="66" t="n">
        <v>41061</v>
      </c>
      <c r="ES3" s="66" t="n">
        <v>41091</v>
      </c>
      <c r="ET3" s="66" t="n">
        <v>41122</v>
      </c>
      <c r="EU3" s="66" t="n">
        <v>41153</v>
      </c>
      <c r="EV3" s="66" t="n">
        <v>41183</v>
      </c>
      <c r="EW3" s="66" t="n">
        <v>41214</v>
      </c>
      <c r="EX3" s="66" t="n">
        <v>41244</v>
      </c>
      <c r="EY3" s="66" t="n">
        <v>41275</v>
      </c>
      <c r="EZ3" s="66" t="n">
        <v>41306</v>
      </c>
      <c r="FA3" s="66" t="n">
        <v>41334</v>
      </c>
      <c r="FB3" s="66" t="n">
        <v>41365</v>
      </c>
      <c r="FC3" s="66" t="n">
        <v>41395</v>
      </c>
      <c r="FD3" s="66" t="n">
        <v>41426</v>
      </c>
      <c r="FE3" s="66" t="n">
        <v>41456</v>
      </c>
      <c r="FF3" s="66" t="n">
        <v>41487</v>
      </c>
      <c r="FG3" s="66" t="n">
        <v>41518</v>
      </c>
      <c r="FH3" s="66" t="n">
        <v>41548</v>
      </c>
      <c r="FI3" s="66" t="n">
        <v>41579</v>
      </c>
      <c r="FJ3" s="66" t="n">
        <v>41609</v>
      </c>
      <c r="FK3" s="66" t="n">
        <v>41640</v>
      </c>
      <c r="FL3" s="66" t="n">
        <v>41671</v>
      </c>
      <c r="FM3" s="66" t="n">
        <v>41699</v>
      </c>
      <c r="FN3" s="66" t="n">
        <v>41730</v>
      </c>
      <c r="FO3" s="66" t="n">
        <v>41760</v>
      </c>
      <c r="FP3" s="66" t="n">
        <v>41791</v>
      </c>
      <c r="FQ3" s="66" t="n">
        <v>41821</v>
      </c>
      <c r="FR3" s="66" t="n">
        <v>41852</v>
      </c>
      <c r="FS3" s="66" t="n">
        <v>41883</v>
      </c>
      <c r="FT3" s="66" t="n">
        <v>41913</v>
      </c>
      <c r="FU3" s="66" t="n">
        <v>41944</v>
      </c>
      <c r="FV3" s="66" t="n">
        <v>41974</v>
      </c>
      <c r="FW3" s="66" t="n">
        <v>42005</v>
      </c>
      <c r="FX3" s="66" t="n">
        <v>42036</v>
      </c>
      <c r="FY3" s="66" t="n">
        <v>42064</v>
      </c>
      <c r="FZ3" s="66" t="n">
        <v>42095</v>
      </c>
      <c r="GA3" s="66" t="n">
        <v>42125</v>
      </c>
      <c r="GB3" s="66" t="n">
        <v>42156</v>
      </c>
      <c r="GC3" s="66" t="n">
        <v>42186</v>
      </c>
      <c r="GD3" s="66" t="n">
        <v>42217</v>
      </c>
      <c r="GE3" s="66" t="n">
        <v>42248</v>
      </c>
      <c r="GF3" s="66" t="n">
        <v>42278</v>
      </c>
      <c r="GG3" s="66" t="n">
        <v>42309</v>
      </c>
      <c r="GH3" s="66" t="n">
        <v>42339</v>
      </c>
      <c r="GI3" s="66" t="n">
        <v>42370</v>
      </c>
      <c r="GJ3" s="66" t="n">
        <v>42401</v>
      </c>
      <c r="GK3" s="66" t="n">
        <v>42430</v>
      </c>
      <c r="GL3" s="66" t="n">
        <v>42461</v>
      </c>
      <c r="GM3" s="66" t="n">
        <v>42491</v>
      </c>
      <c r="GN3" s="66" t="n">
        <v>42522</v>
      </c>
      <c r="GO3" s="66" t="n">
        <v>42552</v>
      </c>
      <c r="GP3" s="66" t="n">
        <v>42583</v>
      </c>
      <c r="GQ3" s="66" t="n">
        <v>42614</v>
      </c>
      <c r="GR3" s="66" t="n">
        <v>42644</v>
      </c>
      <c r="GS3" s="66" t="n">
        <v>42675</v>
      </c>
      <c r="GT3" s="66" t="n">
        <v>42705</v>
      </c>
      <c r="GU3" s="66" t="n">
        <v>42736</v>
      </c>
      <c r="GV3" s="66" t="n">
        <v>42767</v>
      </c>
      <c r="GW3" s="66" t="n">
        <v>42795</v>
      </c>
      <c r="GX3" s="66" t="n">
        <v>42826</v>
      </c>
      <c r="GY3" s="66" t="n">
        <v>42856</v>
      </c>
      <c r="GZ3" s="66" t="n">
        <v>42887</v>
      </c>
      <c r="HA3" s="66" t="n">
        <v>42917</v>
      </c>
      <c r="HB3" s="66" t="n">
        <v>42948</v>
      </c>
      <c r="HC3" s="66" t="n">
        <v>42979</v>
      </c>
      <c r="HD3" s="66" t="n">
        <v>43009</v>
      </c>
      <c r="HE3" s="66" t="n">
        <v>43040</v>
      </c>
      <c r="HF3" s="66" t="n">
        <v>43070</v>
      </c>
      <c r="HG3" s="66" t="n">
        <v>43101</v>
      </c>
      <c r="HH3" s="66" t="n">
        <v>43132</v>
      </c>
      <c r="HI3" s="66" t="n">
        <v>43160</v>
      </c>
      <c r="HJ3" s="66" t="n">
        <v>43191</v>
      </c>
      <c r="HK3" s="66" t="n">
        <v>43221</v>
      </c>
      <c r="HL3" s="66" t="n">
        <v>43252</v>
      </c>
      <c r="HM3" s="66" t="n">
        <v>43282</v>
      </c>
      <c r="HN3" s="66" t="n">
        <v>43313</v>
      </c>
      <c r="HO3" s="66" t="n">
        <v>43344</v>
      </c>
    </row>
    <row r="4" customFormat="false" ht="10.5" hidden="false" customHeight="false" outlineLevel="0" collapsed="false">
      <c r="A4" s="406" t="s">
        <v>2</v>
      </c>
      <c r="B4" s="407" t="s">
        <v>194</v>
      </c>
      <c r="C4" s="407"/>
      <c r="D4" s="407"/>
      <c r="E4" s="407"/>
      <c r="F4" s="407"/>
      <c r="T4" s="0" t="n">
        <v>24</v>
      </c>
      <c r="U4" s="0" t="n">
        <v>28</v>
      </c>
      <c r="V4" s="0" t="n">
        <v>36</v>
      </c>
      <c r="W4" s="0" t="n">
        <v>35.85</v>
      </c>
      <c r="X4" s="0" t="n">
        <v>34</v>
      </c>
      <c r="Y4" s="0" t="n">
        <v>30.5</v>
      </c>
      <c r="Z4" s="0" t="n">
        <v>28</v>
      </c>
      <c r="AA4" s="0" t="n">
        <v>26.5</v>
      </c>
      <c r="AB4" s="0" t="n">
        <v>28</v>
      </c>
      <c r="AC4" s="0" t="n">
        <v>41</v>
      </c>
      <c r="AD4" s="0" t="n">
        <v>48.5</v>
      </c>
      <c r="AE4" s="0" t="n">
        <v>41.5</v>
      </c>
      <c r="AF4" s="0" t="n">
        <v>36</v>
      </c>
      <c r="AG4" s="0" t="n">
        <v>34</v>
      </c>
      <c r="AH4" s="0" t="n">
        <v>36.25</v>
      </c>
      <c r="AI4" s="0" t="n">
        <v>40</v>
      </c>
      <c r="AJ4" s="0" t="n">
        <v>38.5</v>
      </c>
      <c r="AK4" s="0" t="n">
        <v>34</v>
      </c>
      <c r="AL4" s="0" t="n">
        <v>31</v>
      </c>
      <c r="AM4" s="0" t="n">
        <v>27.5</v>
      </c>
      <c r="AN4" s="0" t="n">
        <v>28.75</v>
      </c>
      <c r="AO4" s="0" t="n">
        <v>47</v>
      </c>
      <c r="AP4" s="0" t="n">
        <v>55</v>
      </c>
      <c r="AQ4" s="0" t="n">
        <v>45.5</v>
      </c>
      <c r="AR4" s="0" t="n">
        <v>39</v>
      </c>
      <c r="AS4" s="0" t="n">
        <v>35</v>
      </c>
      <c r="AT4" s="0" t="n">
        <v>37.5</v>
      </c>
      <c r="AU4" s="0" t="n">
        <v>40.1</v>
      </c>
      <c r="AV4" s="0" t="n">
        <v>38.81</v>
      </c>
      <c r="AW4" s="0" t="n">
        <v>34.95</v>
      </c>
      <c r="AX4" s="0" t="n">
        <v>32.38</v>
      </c>
      <c r="AY4" s="0" t="n">
        <v>29.38</v>
      </c>
      <c r="AZ4" s="0" t="n">
        <v>30.45</v>
      </c>
      <c r="BA4" s="0" t="n">
        <v>46.11</v>
      </c>
      <c r="BB4" s="0" t="n">
        <v>52.97</v>
      </c>
      <c r="BC4" s="0" t="n">
        <v>44.82</v>
      </c>
      <c r="BD4" s="0" t="n">
        <v>39.25</v>
      </c>
      <c r="BE4" s="0" t="n">
        <v>35.82</v>
      </c>
      <c r="BF4" s="0" t="n">
        <v>37.96</v>
      </c>
      <c r="BG4" s="0" t="n">
        <v>40.23</v>
      </c>
      <c r="BH4" s="0" t="n">
        <v>39.13</v>
      </c>
      <c r="BI4" s="0" t="n">
        <v>35.82</v>
      </c>
      <c r="BJ4" s="0" t="n">
        <v>33.61</v>
      </c>
      <c r="BK4" s="0" t="n">
        <v>31.04</v>
      </c>
      <c r="BL4" s="0" t="n">
        <v>31.96</v>
      </c>
      <c r="BM4" s="0" t="n">
        <v>45.39</v>
      </c>
      <c r="BN4" s="0" t="n">
        <v>51.27</v>
      </c>
      <c r="BO4" s="0" t="n">
        <v>44.29</v>
      </c>
      <c r="BP4" s="0" t="n">
        <v>39.5</v>
      </c>
      <c r="BQ4" s="0" t="n">
        <v>36.56</v>
      </c>
      <c r="BR4" s="0" t="n">
        <v>38.4</v>
      </c>
      <c r="BS4" s="0" t="n">
        <v>40.46</v>
      </c>
      <c r="BT4" s="0" t="n">
        <v>39.46</v>
      </c>
      <c r="BU4" s="0" t="n">
        <v>36.45</v>
      </c>
      <c r="BV4" s="0" t="n">
        <v>34.45</v>
      </c>
      <c r="BW4" s="0" t="n">
        <v>32.11</v>
      </c>
      <c r="BX4" s="0" t="n">
        <v>32.95</v>
      </c>
      <c r="BY4" s="0" t="n">
        <v>45.14</v>
      </c>
      <c r="BZ4" s="0" t="n">
        <v>50.49</v>
      </c>
      <c r="CA4" s="0" t="n">
        <v>44.14</v>
      </c>
      <c r="CB4" s="0" t="n">
        <v>39.8</v>
      </c>
      <c r="CC4" s="0" t="n">
        <v>37.13</v>
      </c>
      <c r="CD4" s="0" t="n">
        <v>38.8</v>
      </c>
      <c r="CE4" s="0" t="n">
        <v>40.58</v>
      </c>
      <c r="CF4" s="0" t="n">
        <v>39.68</v>
      </c>
      <c r="CG4" s="0" t="n">
        <v>36.96</v>
      </c>
      <c r="CH4" s="0" t="n">
        <v>35.15</v>
      </c>
      <c r="CI4" s="0" t="n">
        <v>33.03</v>
      </c>
      <c r="CJ4" s="0" t="n">
        <v>33.79</v>
      </c>
      <c r="CK4" s="0" t="n">
        <v>44.84</v>
      </c>
      <c r="CL4" s="0" t="n">
        <v>49.69</v>
      </c>
      <c r="CM4" s="0" t="n">
        <v>43.94</v>
      </c>
      <c r="CN4" s="0" t="n">
        <v>40.01</v>
      </c>
      <c r="CO4" s="0" t="n">
        <v>37.6</v>
      </c>
      <c r="CP4" s="0" t="n">
        <v>39.11</v>
      </c>
      <c r="CQ4" s="0" t="n">
        <v>41.01</v>
      </c>
      <c r="CR4" s="0" t="n">
        <v>40.17</v>
      </c>
      <c r="CS4" s="0" t="n">
        <v>37.63</v>
      </c>
      <c r="CT4" s="0" t="n">
        <v>35.95</v>
      </c>
      <c r="CU4" s="0" t="n">
        <v>33.98</v>
      </c>
      <c r="CV4" s="0" t="n">
        <v>34.69</v>
      </c>
      <c r="CW4" s="0" t="n">
        <v>44.98</v>
      </c>
      <c r="CX4" s="0" t="n">
        <v>49.5</v>
      </c>
      <c r="CY4" s="0" t="n">
        <v>44.14</v>
      </c>
      <c r="CZ4" s="0" t="n">
        <v>40.48</v>
      </c>
      <c r="DA4" s="0" t="n">
        <v>38.23</v>
      </c>
      <c r="DB4" s="0" t="n">
        <v>39.64</v>
      </c>
      <c r="DC4" s="0" t="n">
        <v>41.44</v>
      </c>
      <c r="DD4" s="0" t="n">
        <v>40.66</v>
      </c>
      <c r="DE4" s="0" t="n">
        <v>38.3</v>
      </c>
      <c r="DF4" s="0" t="n">
        <v>36.73</v>
      </c>
      <c r="DG4" s="0" t="n">
        <v>34.89</v>
      </c>
      <c r="DH4" s="0" t="n">
        <v>35.55</v>
      </c>
      <c r="DI4" s="0" t="n">
        <v>45.14</v>
      </c>
      <c r="DJ4" s="0" t="n">
        <v>49.35</v>
      </c>
      <c r="DK4" s="0" t="n">
        <v>44.36</v>
      </c>
      <c r="DL4" s="0" t="n">
        <v>40.95</v>
      </c>
      <c r="DM4" s="0" t="n">
        <v>38.86</v>
      </c>
      <c r="DN4" s="0" t="n">
        <v>40.17</v>
      </c>
      <c r="DO4" s="0" t="n">
        <v>41.87</v>
      </c>
      <c r="DP4" s="0" t="n">
        <v>41.14</v>
      </c>
      <c r="DQ4" s="0" t="n">
        <v>38.95</v>
      </c>
      <c r="DR4" s="0" t="n">
        <v>37.49</v>
      </c>
      <c r="DS4" s="0" t="n">
        <v>35.78</v>
      </c>
      <c r="DT4" s="0" t="n">
        <v>36.39</v>
      </c>
      <c r="DU4" s="0" t="n">
        <v>45.33</v>
      </c>
      <c r="DV4" s="0" t="n">
        <v>49.24</v>
      </c>
      <c r="DW4" s="0" t="n">
        <v>44.6</v>
      </c>
      <c r="DX4" s="0" t="n">
        <v>41.43</v>
      </c>
      <c r="DY4" s="0" t="n">
        <v>39.47</v>
      </c>
      <c r="DZ4" s="0" t="n">
        <v>40.7</v>
      </c>
      <c r="EA4" s="0" t="n">
        <v>42.31</v>
      </c>
      <c r="EB4" s="0" t="n">
        <v>41.64</v>
      </c>
      <c r="EC4" s="0" t="n">
        <v>39.59</v>
      </c>
      <c r="ED4" s="0" t="n">
        <v>38.23</v>
      </c>
      <c r="EE4" s="0" t="n">
        <v>36.64</v>
      </c>
      <c r="EF4" s="0" t="n">
        <v>37.21</v>
      </c>
      <c r="EG4" s="0" t="n">
        <v>45.53</v>
      </c>
      <c r="EH4" s="0" t="n">
        <v>49.18</v>
      </c>
      <c r="EI4" s="0" t="n">
        <v>44.86</v>
      </c>
      <c r="EJ4" s="0" t="n">
        <v>41.9</v>
      </c>
      <c r="EK4" s="0" t="n">
        <v>40.08</v>
      </c>
      <c r="EL4" s="0" t="n">
        <v>41.23</v>
      </c>
      <c r="EM4" s="0" t="n">
        <v>42.76</v>
      </c>
      <c r="EN4" s="0" t="n">
        <v>42.13</v>
      </c>
      <c r="EO4" s="0" t="n">
        <v>40.22</v>
      </c>
      <c r="EP4" s="0" t="n">
        <v>38.96</v>
      </c>
      <c r="EQ4" s="0" t="n">
        <v>37.48</v>
      </c>
      <c r="ER4" s="0" t="n">
        <v>38.01</v>
      </c>
      <c r="ES4" s="0" t="n">
        <v>45.76</v>
      </c>
      <c r="ET4" s="0" t="n">
        <v>49.15</v>
      </c>
      <c r="EU4" s="0" t="n">
        <v>45.13</v>
      </c>
      <c r="EV4" s="0" t="n">
        <v>42.38</v>
      </c>
      <c r="EW4" s="0" t="n">
        <v>40.69</v>
      </c>
      <c r="EX4" s="0" t="n">
        <v>41.75</v>
      </c>
      <c r="EY4" s="0" t="n">
        <v>43.27</v>
      </c>
      <c r="EZ4" s="0" t="n">
        <v>42.63</v>
      </c>
      <c r="FA4" s="0" t="n">
        <v>40.7</v>
      </c>
      <c r="FB4" s="0" t="n">
        <v>39.42</v>
      </c>
      <c r="FC4" s="0" t="n">
        <v>37.92</v>
      </c>
      <c r="FD4" s="0" t="n">
        <v>38.46</v>
      </c>
      <c r="FE4" s="0" t="n">
        <v>46.3</v>
      </c>
      <c r="FF4" s="0" t="n">
        <v>49.74</v>
      </c>
      <c r="FG4" s="0" t="n">
        <v>45.67</v>
      </c>
      <c r="FH4" s="0" t="n">
        <v>42.88</v>
      </c>
      <c r="FI4" s="0" t="n">
        <v>41.17</v>
      </c>
      <c r="FJ4" s="0" t="n">
        <v>42.25</v>
      </c>
      <c r="FK4" s="0" t="n">
        <v>43.78</v>
      </c>
      <c r="FL4" s="0" t="n">
        <v>43.13</v>
      </c>
      <c r="FM4" s="0" t="n">
        <v>41.18</v>
      </c>
      <c r="FN4" s="0" t="n">
        <v>39.88</v>
      </c>
      <c r="FO4" s="0" t="n">
        <v>38.37</v>
      </c>
      <c r="FP4" s="0" t="n">
        <v>38.91</v>
      </c>
      <c r="FQ4" s="0" t="n">
        <v>46.84</v>
      </c>
      <c r="FR4" s="0" t="n">
        <v>50.32</v>
      </c>
      <c r="FS4" s="0" t="n">
        <v>46.2</v>
      </c>
      <c r="FT4" s="0" t="n">
        <v>43.38</v>
      </c>
      <c r="FU4" s="0" t="n">
        <v>41.65</v>
      </c>
      <c r="FV4" s="0" t="n">
        <v>42.74</v>
      </c>
      <c r="FW4" s="0" t="n">
        <v>44.28</v>
      </c>
      <c r="FX4" s="0" t="n">
        <v>43.63</v>
      </c>
      <c r="FY4" s="0" t="n">
        <v>41.66</v>
      </c>
      <c r="FZ4" s="0" t="n">
        <v>40.35</v>
      </c>
      <c r="GA4" s="0" t="n">
        <v>38.81</v>
      </c>
      <c r="GB4" s="0" t="n">
        <v>39.37</v>
      </c>
      <c r="GC4" s="0" t="n">
        <v>47.39</v>
      </c>
      <c r="GD4" s="0" t="n">
        <v>50.91</v>
      </c>
      <c r="GE4" s="0" t="n">
        <v>46.74</v>
      </c>
      <c r="GF4" s="0" t="n">
        <v>43.89</v>
      </c>
      <c r="GG4" s="0" t="n">
        <v>42.14</v>
      </c>
      <c r="GH4" s="0" t="n">
        <v>43.24</v>
      </c>
      <c r="GI4" s="0" t="n">
        <v>44.79</v>
      </c>
      <c r="GJ4" s="0" t="n">
        <v>44.13</v>
      </c>
      <c r="GK4" s="0" t="n">
        <v>42.14</v>
      </c>
      <c r="GL4" s="0" t="n">
        <v>40.81</v>
      </c>
      <c r="GM4" s="0" t="n">
        <v>39.26</v>
      </c>
      <c r="GN4" s="0" t="n">
        <v>39.82</v>
      </c>
      <c r="GO4" s="0" t="n">
        <v>47.93</v>
      </c>
      <c r="GP4" s="0" t="n">
        <v>51.49</v>
      </c>
      <c r="GQ4" s="0" t="n">
        <v>47.28</v>
      </c>
      <c r="GR4" s="0" t="n">
        <v>44.39</v>
      </c>
      <c r="GS4" s="0" t="n">
        <v>42.62</v>
      </c>
      <c r="GT4" s="0" t="n">
        <v>43.74</v>
      </c>
      <c r="GU4" s="0" t="n">
        <v>45.3</v>
      </c>
      <c r="GV4" s="0" t="n">
        <v>44.63</v>
      </c>
      <c r="GW4" s="0" t="n">
        <v>42.62</v>
      </c>
      <c r="GX4" s="0" t="n">
        <v>41.27</v>
      </c>
      <c r="GY4" s="0" t="n">
        <v>39.71</v>
      </c>
      <c r="GZ4" s="0" t="n">
        <v>40.27</v>
      </c>
      <c r="HA4" s="0" t="n">
        <v>48.48</v>
      </c>
      <c r="HB4" s="0" t="n">
        <v>52.08</v>
      </c>
      <c r="HC4" s="0" t="n">
        <v>47.81</v>
      </c>
      <c r="HD4" s="0" t="n">
        <v>44.9</v>
      </c>
      <c r="HE4" s="0" t="n">
        <v>43.1</v>
      </c>
      <c r="HF4" s="0" t="n">
        <v>44.23</v>
      </c>
      <c r="HG4" s="0" t="n">
        <v>45.81</v>
      </c>
      <c r="HH4" s="0" t="n">
        <v>45.13</v>
      </c>
      <c r="HI4" s="0" t="n">
        <v>43.1</v>
      </c>
      <c r="HJ4" s="0" t="n">
        <v>41.74</v>
      </c>
      <c r="HK4" s="0" t="n">
        <v>40.15</v>
      </c>
      <c r="HL4" s="0" t="n">
        <v>40.72</v>
      </c>
      <c r="HM4" s="0" t="n">
        <v>49.02</v>
      </c>
      <c r="HN4" s="0" t="n">
        <v>52.66</v>
      </c>
      <c r="HO4" s="0" t="n">
        <v>48.35</v>
      </c>
    </row>
    <row r="5" customFormat="false" ht="10.5" hidden="false" customHeight="false" outlineLevel="0" collapsed="false">
      <c r="A5" s="406" t="s">
        <v>2</v>
      </c>
      <c r="B5" s="407" t="s">
        <v>196</v>
      </c>
      <c r="C5" s="407"/>
      <c r="D5" s="407"/>
      <c r="E5" s="407"/>
      <c r="F5" s="407"/>
      <c r="T5" s="0" t="n">
        <v>20.5</v>
      </c>
      <c r="U5" s="0" t="n">
        <v>25.188</v>
      </c>
      <c r="V5" s="0" t="n">
        <v>29.774</v>
      </c>
      <c r="W5" s="0" t="n">
        <v>27.698</v>
      </c>
      <c r="X5" s="0" t="n">
        <v>23.571</v>
      </c>
      <c r="Y5" s="0" t="n">
        <v>20.395</v>
      </c>
      <c r="Z5" s="0" t="n">
        <v>18.467</v>
      </c>
      <c r="AA5" s="0" t="n">
        <v>20.04</v>
      </c>
      <c r="AB5" s="0" t="n">
        <v>21</v>
      </c>
      <c r="AC5" s="0" t="n">
        <v>29.097</v>
      </c>
      <c r="AD5" s="0" t="n">
        <v>33.387</v>
      </c>
      <c r="AE5" s="0" t="n">
        <v>28.85</v>
      </c>
      <c r="AF5" s="0" t="n">
        <v>27</v>
      </c>
      <c r="AG5" s="0" t="n">
        <v>23.5</v>
      </c>
      <c r="AH5" s="0" t="n">
        <v>29.702</v>
      </c>
      <c r="AI5" s="0" t="n">
        <v>28.677</v>
      </c>
      <c r="AJ5" s="0" t="n">
        <v>27.75</v>
      </c>
      <c r="AK5" s="0" t="n">
        <v>25.169</v>
      </c>
      <c r="AL5" s="0" t="n">
        <v>21.667</v>
      </c>
      <c r="AM5" s="0" t="n">
        <v>11.863</v>
      </c>
      <c r="AN5" s="0" t="n">
        <v>14.146</v>
      </c>
      <c r="AO5" s="0" t="n">
        <v>35.581</v>
      </c>
      <c r="AP5" s="0" t="n">
        <v>37.613</v>
      </c>
      <c r="AQ5" s="0" t="n">
        <v>31.958</v>
      </c>
      <c r="AR5" s="0" t="n">
        <v>27.048</v>
      </c>
      <c r="AS5" s="0" t="n">
        <v>24.5</v>
      </c>
      <c r="AT5" s="0" t="n">
        <v>30.605</v>
      </c>
      <c r="AU5" s="0" t="n">
        <v>27.952</v>
      </c>
      <c r="AV5" s="0" t="n">
        <v>27.201</v>
      </c>
      <c r="AW5" s="0" t="n">
        <v>25.278</v>
      </c>
      <c r="AX5" s="0" t="n">
        <v>22.455</v>
      </c>
      <c r="AY5" s="0" t="n">
        <v>14.094</v>
      </c>
      <c r="AZ5" s="0" t="n">
        <v>16.672</v>
      </c>
      <c r="BA5" s="0" t="n">
        <v>33.812</v>
      </c>
      <c r="BB5" s="0" t="n">
        <v>35.459</v>
      </c>
      <c r="BC5" s="0" t="n">
        <v>30.928</v>
      </c>
      <c r="BD5" s="0" t="n">
        <v>26.901</v>
      </c>
      <c r="BE5" s="0" t="n">
        <v>25.032</v>
      </c>
      <c r="BF5" s="0" t="n">
        <v>30.017</v>
      </c>
      <c r="BG5" s="0" t="n">
        <v>28.13</v>
      </c>
      <c r="BH5" s="0" t="n">
        <v>27.589</v>
      </c>
      <c r="BI5" s="0" t="n">
        <v>25.714</v>
      </c>
      <c r="BJ5" s="0" t="n">
        <v>23.108</v>
      </c>
      <c r="BK5" s="0" t="n">
        <v>15.401</v>
      </c>
      <c r="BL5" s="0" t="n">
        <v>17.814</v>
      </c>
      <c r="BM5" s="0" t="n">
        <v>33.595</v>
      </c>
      <c r="BN5" s="0" t="n">
        <v>35.367</v>
      </c>
      <c r="BO5" s="0" t="n">
        <v>30.968</v>
      </c>
      <c r="BP5" s="0" t="n">
        <v>27.225</v>
      </c>
      <c r="BQ5" s="0" t="n">
        <v>25.473</v>
      </c>
      <c r="BR5" s="0" t="n">
        <v>30.043</v>
      </c>
      <c r="BS5" s="0" t="n">
        <v>28.313</v>
      </c>
      <c r="BT5" s="0" t="n">
        <v>27.827</v>
      </c>
      <c r="BU5" s="0" t="n">
        <v>26.133</v>
      </c>
      <c r="BV5" s="0" t="n">
        <v>23.641</v>
      </c>
      <c r="BW5" s="0" t="n">
        <v>17.056</v>
      </c>
      <c r="BX5" s="0" t="n">
        <v>18.933</v>
      </c>
      <c r="BY5" s="0" t="n">
        <v>33.279</v>
      </c>
      <c r="BZ5" s="0" t="n">
        <v>34.902</v>
      </c>
      <c r="CA5" s="0" t="n">
        <v>30.885</v>
      </c>
      <c r="CB5" s="0" t="n">
        <v>27.469</v>
      </c>
      <c r="CC5" s="0" t="n">
        <v>25.877</v>
      </c>
      <c r="CD5" s="0" t="n">
        <v>30.085</v>
      </c>
      <c r="CE5" s="0" t="n">
        <v>28.537</v>
      </c>
      <c r="CF5" s="0" t="n">
        <v>28.024</v>
      </c>
      <c r="CG5" s="0" t="n">
        <v>26.475</v>
      </c>
      <c r="CH5" s="0" t="n">
        <v>24.213</v>
      </c>
      <c r="CI5" s="0" t="n">
        <v>18.236</v>
      </c>
      <c r="CJ5" s="0" t="n">
        <v>19.943</v>
      </c>
      <c r="CK5" s="0" t="n">
        <v>32.964</v>
      </c>
      <c r="CL5" s="0" t="n">
        <v>34.453</v>
      </c>
      <c r="CM5" s="0" t="n">
        <v>30.694</v>
      </c>
      <c r="CN5" s="0" t="n">
        <v>27.822</v>
      </c>
      <c r="CO5" s="0" t="n">
        <v>26.253</v>
      </c>
      <c r="CP5" s="0" t="n">
        <v>30.064</v>
      </c>
      <c r="CQ5" s="0" t="n">
        <v>28.645</v>
      </c>
      <c r="CR5" s="0" t="n">
        <v>28.191</v>
      </c>
      <c r="CS5" s="0" t="n">
        <v>26.685</v>
      </c>
      <c r="CT5" s="0" t="n">
        <v>24.755</v>
      </c>
      <c r="CU5" s="0" t="n">
        <v>19.09</v>
      </c>
      <c r="CV5" s="0" t="n">
        <v>20.421</v>
      </c>
      <c r="CW5" s="0" t="n">
        <v>32.789</v>
      </c>
      <c r="CX5" s="0" t="n">
        <v>34.01</v>
      </c>
      <c r="CY5" s="0" t="n">
        <v>30.765</v>
      </c>
      <c r="CZ5" s="0" t="n">
        <v>28.007</v>
      </c>
      <c r="DA5" s="0" t="n">
        <v>26.443</v>
      </c>
      <c r="DB5" s="0" t="n">
        <v>30.061</v>
      </c>
      <c r="DC5" s="0" t="n">
        <v>28.765</v>
      </c>
      <c r="DD5" s="0" t="n">
        <v>28.341</v>
      </c>
      <c r="DE5" s="0" t="n">
        <v>26.946</v>
      </c>
      <c r="DF5" s="0" t="n">
        <v>25.169</v>
      </c>
      <c r="DG5" s="0" t="n">
        <v>19.61</v>
      </c>
      <c r="DH5" s="0" t="n">
        <v>21.415</v>
      </c>
      <c r="DI5" s="0" t="n">
        <v>32.618</v>
      </c>
      <c r="DJ5" s="0" t="n">
        <v>33.742</v>
      </c>
      <c r="DK5" s="0" t="n">
        <v>30.737</v>
      </c>
      <c r="DL5" s="0" t="n">
        <v>28.206</v>
      </c>
      <c r="DM5" s="0" t="n">
        <v>26.716</v>
      </c>
      <c r="DN5" s="0" t="n">
        <v>30.091</v>
      </c>
      <c r="DO5" s="0" t="n">
        <v>28.764</v>
      </c>
      <c r="DP5" s="0" t="n">
        <v>28.509</v>
      </c>
      <c r="DQ5" s="0" t="n">
        <v>27.297</v>
      </c>
      <c r="DR5" s="0" t="n">
        <v>25.575</v>
      </c>
      <c r="DS5" s="0" t="n">
        <v>20.378</v>
      </c>
      <c r="DT5" s="0" t="n">
        <v>22.083</v>
      </c>
      <c r="DU5" s="0" t="n">
        <v>32.467</v>
      </c>
      <c r="DV5" s="0" t="n">
        <v>33.518</v>
      </c>
      <c r="DW5" s="0" t="n">
        <v>30.717</v>
      </c>
      <c r="DX5" s="0" t="n">
        <v>28.265</v>
      </c>
      <c r="DY5" s="0" t="n">
        <v>27.106</v>
      </c>
      <c r="DZ5" s="0" t="n">
        <v>30.135</v>
      </c>
      <c r="EA5" s="0" t="n">
        <v>28.913</v>
      </c>
      <c r="EB5" s="0" t="n">
        <v>28.684</v>
      </c>
      <c r="EC5" s="0" t="n">
        <v>27.551</v>
      </c>
      <c r="ED5" s="0" t="n">
        <v>25.908</v>
      </c>
      <c r="EE5" s="0" t="n">
        <v>20.933</v>
      </c>
      <c r="EF5" s="0" t="n">
        <v>22.591</v>
      </c>
      <c r="EG5" s="0" t="n">
        <v>32.375</v>
      </c>
      <c r="EH5" s="0" t="n">
        <v>33.633</v>
      </c>
      <c r="EI5" s="0" t="n">
        <v>30.798</v>
      </c>
      <c r="EJ5" s="0" t="n">
        <v>28.469</v>
      </c>
      <c r="EK5" s="0" t="n">
        <v>27.353</v>
      </c>
      <c r="EL5" s="0" t="n">
        <v>30.231</v>
      </c>
      <c r="EM5" s="0" t="n">
        <v>29.06</v>
      </c>
      <c r="EN5" s="0" t="n">
        <v>28.883</v>
      </c>
      <c r="EO5" s="0" t="n">
        <v>27.794</v>
      </c>
      <c r="EP5" s="0" t="n">
        <v>26.073</v>
      </c>
      <c r="EQ5" s="0" t="n">
        <v>21.775</v>
      </c>
      <c r="ER5" s="0" t="n">
        <v>23.089</v>
      </c>
      <c r="ES5" s="0" t="n">
        <v>32.364</v>
      </c>
      <c r="ET5" s="0" t="n">
        <v>33.601</v>
      </c>
      <c r="EU5" s="0" t="n">
        <v>30.743</v>
      </c>
      <c r="EV5" s="0" t="n">
        <v>28.81</v>
      </c>
      <c r="EW5" s="0" t="n">
        <v>27.601</v>
      </c>
      <c r="EX5" s="0" t="n">
        <v>30.296</v>
      </c>
      <c r="EY5" s="0" t="n">
        <v>29.341</v>
      </c>
      <c r="EZ5" s="0" t="n">
        <v>29.051</v>
      </c>
      <c r="FA5" s="0" t="n">
        <v>27.939</v>
      </c>
      <c r="FB5" s="0" t="n">
        <v>26.595</v>
      </c>
      <c r="FC5" s="0" t="n">
        <v>22.396</v>
      </c>
      <c r="FD5" s="0" t="n">
        <v>23.358</v>
      </c>
      <c r="FE5" s="0" t="n">
        <v>32.404</v>
      </c>
      <c r="FF5" s="0" t="n">
        <v>33.462</v>
      </c>
      <c r="FG5" s="0" t="n">
        <v>30.749</v>
      </c>
      <c r="FH5" s="0" t="n">
        <v>29.015</v>
      </c>
      <c r="FI5" s="0" t="n">
        <v>27.867</v>
      </c>
      <c r="FJ5" s="0" t="n">
        <v>30.401</v>
      </c>
      <c r="FK5" s="0" t="n">
        <v>29.509</v>
      </c>
      <c r="FL5" s="0" t="n">
        <v>29.252</v>
      </c>
      <c r="FM5" s="0" t="n">
        <v>28.18</v>
      </c>
      <c r="FN5" s="0" t="n">
        <v>26.908</v>
      </c>
      <c r="FO5" s="0" t="n">
        <v>22.856</v>
      </c>
      <c r="FP5" s="0" t="n">
        <v>23.779</v>
      </c>
      <c r="FQ5" s="0" t="n">
        <v>32.445</v>
      </c>
      <c r="FR5" s="0" t="n">
        <v>33.256</v>
      </c>
      <c r="FS5" s="0" t="n">
        <v>31.01</v>
      </c>
      <c r="FT5" s="0" t="n">
        <v>29.22</v>
      </c>
      <c r="FU5" s="0" t="n">
        <v>27.965</v>
      </c>
      <c r="FV5" s="0" t="n">
        <v>30.62</v>
      </c>
      <c r="FW5" s="0" t="n">
        <v>29.506</v>
      </c>
      <c r="FX5" s="0" t="n">
        <v>29.258</v>
      </c>
      <c r="FY5" s="0" t="n">
        <v>28.421</v>
      </c>
      <c r="FZ5" s="0" t="n">
        <v>27.046</v>
      </c>
      <c r="GA5" s="0" t="n">
        <v>23.008</v>
      </c>
      <c r="GB5" s="0" t="n">
        <v>24.451</v>
      </c>
      <c r="GC5" s="0" t="n">
        <v>32.497</v>
      </c>
      <c r="GD5" s="0" t="n">
        <v>33.246</v>
      </c>
      <c r="GE5" s="0" t="n">
        <v>31.115</v>
      </c>
      <c r="GF5" s="0" t="n">
        <v>29.244</v>
      </c>
      <c r="GG5" s="0" t="n">
        <v>28.034</v>
      </c>
      <c r="GH5" s="0" t="n">
        <v>30.777</v>
      </c>
      <c r="GI5" s="0" t="n">
        <v>29.495</v>
      </c>
      <c r="GJ5" s="0" t="n">
        <v>29.483</v>
      </c>
      <c r="GK5" s="0" t="n">
        <v>28.662</v>
      </c>
      <c r="GL5" s="0" t="n">
        <v>27.507</v>
      </c>
      <c r="GM5" s="0" t="n">
        <v>23.46</v>
      </c>
      <c r="GN5" s="0" t="n">
        <v>24.855</v>
      </c>
      <c r="GO5" s="0" t="n">
        <v>32.386</v>
      </c>
      <c r="GP5" s="0" t="n">
        <v>33.5</v>
      </c>
      <c r="GQ5" s="0" t="n">
        <v>31.22</v>
      </c>
      <c r="GR5" s="0" t="n">
        <v>29.266</v>
      </c>
      <c r="GS5" s="0" t="n">
        <v>28.444</v>
      </c>
      <c r="GT5" s="0" t="n">
        <v>30.934</v>
      </c>
      <c r="GU5" s="0" t="n">
        <v>29.7</v>
      </c>
      <c r="GV5" s="0" t="n">
        <v>29.656</v>
      </c>
      <c r="GW5" s="0" t="n">
        <v>29.027</v>
      </c>
      <c r="GX5" s="0" t="n">
        <v>27.379</v>
      </c>
      <c r="GY5" s="0" t="n">
        <v>23.907</v>
      </c>
      <c r="GZ5" s="0" t="n">
        <v>25.031</v>
      </c>
      <c r="HA5" s="0" t="n">
        <v>32.615</v>
      </c>
      <c r="HB5" s="0" t="n">
        <v>33.751</v>
      </c>
      <c r="HC5" s="0" t="n">
        <v>31.447</v>
      </c>
      <c r="HD5" s="0" t="n">
        <v>29.465</v>
      </c>
      <c r="HE5" s="0" t="n">
        <v>28.636</v>
      </c>
      <c r="HF5" s="0" t="n">
        <v>31.061</v>
      </c>
      <c r="HG5" s="0" t="n">
        <v>30.089</v>
      </c>
      <c r="HH5" s="0" t="n">
        <v>29.874</v>
      </c>
      <c r="HI5" s="0" t="n">
        <v>29.078</v>
      </c>
      <c r="HJ5" s="0" t="n">
        <v>27.738</v>
      </c>
      <c r="HK5" s="0" t="n">
        <v>24.078</v>
      </c>
      <c r="HL5" s="0" t="n">
        <v>25.22</v>
      </c>
      <c r="HM5" s="0" t="n">
        <v>32.846</v>
      </c>
      <c r="HN5" s="0" t="n">
        <v>34.004</v>
      </c>
      <c r="HO5" s="0" t="n">
        <v>31.429</v>
      </c>
    </row>
    <row r="6" customFormat="false" ht="10.5" hidden="false" customHeight="false" outlineLevel="0" collapsed="false">
      <c r="A6" s="406" t="s">
        <v>1</v>
      </c>
      <c r="B6" s="407" t="s">
        <v>194</v>
      </c>
      <c r="C6" s="407"/>
      <c r="D6" s="407"/>
      <c r="E6" s="407"/>
      <c r="F6" s="407"/>
      <c r="T6" s="0" t="n">
        <v>27</v>
      </c>
      <c r="U6" s="0" t="n">
        <v>28.75</v>
      </c>
      <c r="V6" s="0" t="n">
        <v>36.25</v>
      </c>
      <c r="W6" s="0" t="n">
        <v>35.6</v>
      </c>
      <c r="X6" s="0" t="n">
        <v>33.9</v>
      </c>
      <c r="Y6" s="0" t="n">
        <v>30.5</v>
      </c>
      <c r="Z6" s="0" t="n">
        <v>30</v>
      </c>
      <c r="AA6" s="0" t="n">
        <v>29</v>
      </c>
      <c r="AB6" s="0" t="n">
        <v>30.5</v>
      </c>
      <c r="AC6" s="0" t="n">
        <v>44</v>
      </c>
      <c r="AD6" s="0" t="n">
        <v>51</v>
      </c>
      <c r="AE6" s="0" t="n">
        <v>45</v>
      </c>
      <c r="AF6" s="0" t="n">
        <v>35.5</v>
      </c>
      <c r="AG6" s="0" t="n">
        <v>33.5</v>
      </c>
      <c r="AH6" s="0" t="n">
        <v>35.75</v>
      </c>
      <c r="AI6" s="0" t="n">
        <v>39.75</v>
      </c>
      <c r="AJ6" s="0" t="n">
        <v>38.25</v>
      </c>
      <c r="AK6" s="0" t="n">
        <v>34</v>
      </c>
      <c r="AL6" s="0" t="n">
        <v>34.25</v>
      </c>
      <c r="AM6" s="0" t="n">
        <v>30.75</v>
      </c>
      <c r="AN6" s="0" t="n">
        <v>32</v>
      </c>
      <c r="AO6" s="0" t="n">
        <v>51.5</v>
      </c>
      <c r="AP6" s="0" t="n">
        <v>58.5</v>
      </c>
      <c r="AQ6" s="0" t="n">
        <v>49</v>
      </c>
      <c r="AR6" s="0" t="n">
        <v>38.75</v>
      </c>
      <c r="AS6" s="0" t="n">
        <v>34.75</v>
      </c>
      <c r="AT6" s="0" t="n">
        <v>37.25</v>
      </c>
      <c r="AU6" s="0" t="n">
        <v>40.27</v>
      </c>
      <c r="AV6" s="0" t="n">
        <v>38.98</v>
      </c>
      <c r="AW6" s="0" t="n">
        <v>35.32</v>
      </c>
      <c r="AX6" s="0" t="n">
        <v>35.54</v>
      </c>
      <c r="AY6" s="0" t="n">
        <v>32.53</v>
      </c>
      <c r="AZ6" s="0" t="n">
        <v>33.6</v>
      </c>
      <c r="BA6" s="0" t="n">
        <v>50.39</v>
      </c>
      <c r="BB6" s="0" t="n">
        <v>56.41</v>
      </c>
      <c r="BC6" s="0" t="n">
        <v>48.24</v>
      </c>
      <c r="BD6" s="0" t="n">
        <v>39.42</v>
      </c>
      <c r="BE6" s="0" t="n">
        <v>35.98</v>
      </c>
      <c r="BF6" s="0" t="n">
        <v>38.13</v>
      </c>
      <c r="BG6" s="0" t="n">
        <v>40.76</v>
      </c>
      <c r="BH6" s="0" t="n">
        <v>39.66</v>
      </c>
      <c r="BI6" s="0" t="n">
        <v>36.52</v>
      </c>
      <c r="BJ6" s="0" t="n">
        <v>36.71</v>
      </c>
      <c r="BK6" s="0" t="n">
        <v>34.12</v>
      </c>
      <c r="BL6" s="0" t="n">
        <v>35.05</v>
      </c>
      <c r="BM6" s="0" t="n">
        <v>49.5</v>
      </c>
      <c r="BN6" s="0" t="n">
        <v>54.69</v>
      </c>
      <c r="BO6" s="0" t="n">
        <v>47.66</v>
      </c>
      <c r="BP6" s="0" t="n">
        <v>40.07</v>
      </c>
      <c r="BQ6" s="0" t="n">
        <v>37.11</v>
      </c>
      <c r="BR6" s="0" t="n">
        <v>38.97</v>
      </c>
      <c r="BS6" s="0" t="n">
        <v>41.51</v>
      </c>
      <c r="BT6" s="0" t="n">
        <v>40.5</v>
      </c>
      <c r="BU6" s="0" t="n">
        <v>37.62</v>
      </c>
      <c r="BV6" s="0" t="n">
        <v>37.8</v>
      </c>
      <c r="BW6" s="0" t="n">
        <v>35.43</v>
      </c>
      <c r="BX6" s="0" t="n">
        <v>36.29</v>
      </c>
      <c r="BY6" s="0" t="n">
        <v>49.54</v>
      </c>
      <c r="BZ6" s="0" t="n">
        <v>54.3</v>
      </c>
      <c r="CA6" s="0" t="n">
        <v>47.86</v>
      </c>
      <c r="CB6" s="0" t="n">
        <v>40.9</v>
      </c>
      <c r="CC6" s="0" t="n">
        <v>38.2</v>
      </c>
      <c r="CD6" s="0" t="n">
        <v>39.9</v>
      </c>
      <c r="CE6" s="0" t="n">
        <v>42.46</v>
      </c>
      <c r="CF6" s="0" t="n">
        <v>41.54</v>
      </c>
      <c r="CG6" s="0" t="n">
        <v>38.89</v>
      </c>
      <c r="CH6" s="0" t="n">
        <v>39.05</v>
      </c>
      <c r="CI6" s="0" t="n">
        <v>36.88</v>
      </c>
      <c r="CJ6" s="0" t="n">
        <v>37.66</v>
      </c>
      <c r="CK6" s="0" t="n">
        <v>49.86</v>
      </c>
      <c r="CL6" s="0" t="n">
        <v>54.25</v>
      </c>
      <c r="CM6" s="0" t="n">
        <v>48.32</v>
      </c>
      <c r="CN6" s="0" t="n">
        <v>41.92</v>
      </c>
      <c r="CO6" s="0" t="n">
        <v>39.43</v>
      </c>
      <c r="CP6" s="0" t="n">
        <v>41</v>
      </c>
      <c r="CQ6" s="0" t="n">
        <v>43.41</v>
      </c>
      <c r="CR6" s="0" t="n">
        <v>42.54</v>
      </c>
      <c r="CS6" s="0" t="n">
        <v>40.05</v>
      </c>
      <c r="CT6" s="0" t="n">
        <v>40.21</v>
      </c>
      <c r="CU6" s="0" t="n">
        <v>38.16</v>
      </c>
      <c r="CV6" s="0" t="n">
        <v>38.91</v>
      </c>
      <c r="CW6" s="0" t="n">
        <v>50.38</v>
      </c>
      <c r="CX6" s="0" t="n">
        <v>54.51</v>
      </c>
      <c r="CY6" s="0" t="n">
        <v>48.93</v>
      </c>
      <c r="CZ6" s="0" t="n">
        <v>42.92</v>
      </c>
      <c r="DA6" s="0" t="n">
        <v>40.57</v>
      </c>
      <c r="DB6" s="0" t="n">
        <v>42.05</v>
      </c>
      <c r="DC6" s="0" t="n">
        <v>44.46</v>
      </c>
      <c r="DD6" s="0" t="n">
        <v>43.64</v>
      </c>
      <c r="DE6" s="0" t="n">
        <v>41.3</v>
      </c>
      <c r="DF6" s="0" t="n">
        <v>41.45</v>
      </c>
      <c r="DG6" s="0" t="n">
        <v>39.52</v>
      </c>
      <c r="DH6" s="0" t="n">
        <v>40.23</v>
      </c>
      <c r="DI6" s="0" t="n">
        <v>51.04</v>
      </c>
      <c r="DJ6" s="0" t="n">
        <v>54.92</v>
      </c>
      <c r="DK6" s="0" t="n">
        <v>49.67</v>
      </c>
      <c r="DL6" s="0" t="n">
        <v>44.01</v>
      </c>
      <c r="DM6" s="0" t="n">
        <v>41.8</v>
      </c>
      <c r="DN6" s="0" t="n">
        <v>43.2</v>
      </c>
      <c r="DO6" s="0" t="n">
        <v>45.52</v>
      </c>
      <c r="DP6" s="0" t="n">
        <v>44.75</v>
      </c>
      <c r="DQ6" s="0" t="n">
        <v>42.54</v>
      </c>
      <c r="DR6" s="0" t="n">
        <v>42.68</v>
      </c>
      <c r="DS6" s="0" t="n">
        <v>40.87</v>
      </c>
      <c r="DT6" s="0" t="n">
        <v>41.53</v>
      </c>
      <c r="DU6" s="0" t="n">
        <v>51.71</v>
      </c>
      <c r="DV6" s="0" t="n">
        <v>55.37</v>
      </c>
      <c r="DW6" s="0" t="n">
        <v>50.43</v>
      </c>
      <c r="DX6" s="0" t="n">
        <v>45.09</v>
      </c>
      <c r="DY6" s="0" t="n">
        <v>43.02</v>
      </c>
      <c r="DZ6" s="0" t="n">
        <v>44.33</v>
      </c>
      <c r="EA6" s="0" t="n">
        <v>46.57</v>
      </c>
      <c r="EB6" s="0" t="n">
        <v>45.84</v>
      </c>
      <c r="EC6" s="0" t="n">
        <v>43.77</v>
      </c>
      <c r="ED6" s="0" t="n">
        <v>43.9</v>
      </c>
      <c r="EE6" s="0" t="n">
        <v>42.2</v>
      </c>
      <c r="EF6" s="0" t="n">
        <v>42.82</v>
      </c>
      <c r="EG6" s="0" t="n">
        <v>52.41</v>
      </c>
      <c r="EH6" s="0" t="n">
        <v>55.85</v>
      </c>
      <c r="EI6" s="0" t="n">
        <v>51.2</v>
      </c>
      <c r="EJ6" s="0" t="n">
        <v>46.18</v>
      </c>
      <c r="EK6" s="0" t="n">
        <v>44.23</v>
      </c>
      <c r="EL6" s="0" t="n">
        <v>45.47</v>
      </c>
      <c r="EM6" s="0" t="n">
        <v>47.67</v>
      </c>
      <c r="EN6" s="0" t="n">
        <v>46.99</v>
      </c>
      <c r="EO6" s="0" t="n">
        <v>45.04</v>
      </c>
      <c r="EP6" s="0" t="n">
        <v>45.17</v>
      </c>
      <c r="EQ6" s="0" t="n">
        <v>43.56</v>
      </c>
      <c r="ER6" s="0" t="n">
        <v>44.15</v>
      </c>
      <c r="ES6" s="0" t="n">
        <v>53.17</v>
      </c>
      <c r="ET6" s="0" t="n">
        <v>56.42</v>
      </c>
      <c r="EU6" s="0" t="n">
        <v>52.04</v>
      </c>
      <c r="EV6" s="0" t="n">
        <v>47.32</v>
      </c>
      <c r="EW6" s="0" t="n">
        <v>45.48</v>
      </c>
      <c r="EX6" s="0" t="n">
        <v>46.65</v>
      </c>
      <c r="EY6" s="0" t="n">
        <v>48.77</v>
      </c>
      <c r="EZ6" s="0" t="n">
        <v>48.07</v>
      </c>
      <c r="FA6" s="0" t="n">
        <v>46.08</v>
      </c>
      <c r="FB6" s="0" t="n">
        <v>46.21</v>
      </c>
      <c r="FC6" s="0" t="n">
        <v>44.56</v>
      </c>
      <c r="FD6" s="0" t="n">
        <v>45.17</v>
      </c>
      <c r="FE6" s="0" t="n">
        <v>54.4</v>
      </c>
      <c r="FF6" s="0" t="n">
        <v>57.72</v>
      </c>
      <c r="FG6" s="0" t="n">
        <v>53.24</v>
      </c>
      <c r="FH6" s="0" t="n">
        <v>48.4</v>
      </c>
      <c r="FI6" s="0" t="n">
        <v>46.52</v>
      </c>
      <c r="FJ6" s="0" t="n">
        <v>47.72</v>
      </c>
      <c r="FK6" s="0" t="n">
        <v>49.87</v>
      </c>
      <c r="FL6" s="0" t="n">
        <v>49.16</v>
      </c>
      <c r="FM6" s="0" t="n">
        <v>47.11</v>
      </c>
      <c r="FN6" s="0" t="n">
        <v>47.25</v>
      </c>
      <c r="FO6" s="0" t="n">
        <v>45.57</v>
      </c>
      <c r="FP6" s="0" t="n">
        <v>46.18</v>
      </c>
      <c r="FQ6" s="0" t="n">
        <v>55.62</v>
      </c>
      <c r="FR6" s="0" t="n">
        <v>59.02</v>
      </c>
      <c r="FS6" s="0" t="n">
        <v>54.44</v>
      </c>
      <c r="FT6" s="0" t="n">
        <v>49.49</v>
      </c>
      <c r="FU6" s="0" t="n">
        <v>47.57</v>
      </c>
      <c r="FV6" s="0" t="n">
        <v>48.79</v>
      </c>
      <c r="FW6" s="0" t="n">
        <v>50.97</v>
      </c>
      <c r="FX6" s="0" t="n">
        <v>50.24</v>
      </c>
      <c r="FY6" s="0" t="n">
        <v>48.15</v>
      </c>
      <c r="FZ6" s="0" t="n">
        <v>48.29</v>
      </c>
      <c r="GA6" s="0" t="n">
        <v>46.57</v>
      </c>
      <c r="GB6" s="0" t="n">
        <v>47.2</v>
      </c>
      <c r="GC6" s="0" t="n">
        <v>56.84</v>
      </c>
      <c r="GD6" s="0" t="n">
        <v>60.32</v>
      </c>
      <c r="GE6" s="0" t="n">
        <v>55.63</v>
      </c>
      <c r="GF6" s="0" t="n">
        <v>50.58</v>
      </c>
      <c r="GG6" s="0" t="n">
        <v>48.61</v>
      </c>
      <c r="GH6" s="0" t="n">
        <v>49.86</v>
      </c>
      <c r="GI6" s="0" t="n">
        <v>52.07</v>
      </c>
      <c r="GJ6" s="0" t="n">
        <v>51.32</v>
      </c>
      <c r="GK6" s="0" t="n">
        <v>49.19</v>
      </c>
      <c r="GL6" s="0" t="n">
        <v>49.33</v>
      </c>
      <c r="GM6" s="0" t="n">
        <v>47.57</v>
      </c>
      <c r="GN6" s="0" t="n">
        <v>48.21</v>
      </c>
      <c r="GO6" s="0" t="n">
        <v>58.07</v>
      </c>
      <c r="GP6" s="0" t="n">
        <v>61.61</v>
      </c>
      <c r="GQ6" s="0" t="n">
        <v>56.83</v>
      </c>
      <c r="GR6" s="0" t="n">
        <v>51.67</v>
      </c>
      <c r="GS6" s="0" t="n">
        <v>49.66</v>
      </c>
      <c r="GT6" s="0" t="n">
        <v>50.93</v>
      </c>
      <c r="GU6" s="0" t="n">
        <v>53.16</v>
      </c>
      <c r="GV6" s="0" t="n">
        <v>52.4</v>
      </c>
      <c r="GW6" s="0" t="n">
        <v>50.23</v>
      </c>
      <c r="GX6" s="0" t="n">
        <v>50.37</v>
      </c>
      <c r="GY6" s="0" t="n">
        <v>48.57</v>
      </c>
      <c r="GZ6" s="0" t="n">
        <v>49.23</v>
      </c>
      <c r="HA6" s="0" t="n">
        <v>59.29</v>
      </c>
      <c r="HB6" s="0" t="n">
        <v>62.91</v>
      </c>
      <c r="HC6" s="0" t="n">
        <v>58.03</v>
      </c>
      <c r="HD6" s="0" t="n">
        <v>52.75</v>
      </c>
      <c r="HE6" s="0" t="n">
        <v>50.7</v>
      </c>
      <c r="HF6" s="0" t="n">
        <v>52</v>
      </c>
      <c r="HG6" s="0" t="n">
        <v>54.26</v>
      </c>
      <c r="HH6" s="0" t="n">
        <v>53.49</v>
      </c>
      <c r="HI6" s="0" t="n">
        <v>51.26</v>
      </c>
      <c r="HJ6" s="0" t="n">
        <v>51.41</v>
      </c>
      <c r="HK6" s="0" t="n">
        <v>49.58</v>
      </c>
      <c r="HL6" s="0" t="n">
        <v>50.25</v>
      </c>
      <c r="HM6" s="0" t="n">
        <v>60.51</v>
      </c>
      <c r="HN6" s="0" t="n">
        <v>64.21</v>
      </c>
      <c r="HO6" s="0" t="n">
        <v>59.22</v>
      </c>
    </row>
    <row r="7" customFormat="false" ht="10.5" hidden="false" customHeight="false" outlineLevel="0" collapsed="false">
      <c r="A7" s="406" t="s">
        <v>1</v>
      </c>
      <c r="B7" s="407" t="s">
        <v>196</v>
      </c>
      <c r="C7" s="407"/>
      <c r="D7" s="407"/>
      <c r="E7" s="407"/>
      <c r="F7" s="407"/>
      <c r="R7" s="408"/>
      <c r="T7" s="0" t="n">
        <v>21</v>
      </c>
      <c r="U7" s="0" t="n">
        <v>25</v>
      </c>
      <c r="V7" s="0" t="n">
        <v>29.702</v>
      </c>
      <c r="W7" s="0" t="n">
        <v>27.097</v>
      </c>
      <c r="X7" s="0" t="n">
        <v>22.95</v>
      </c>
      <c r="Y7" s="0" t="n">
        <v>21.056</v>
      </c>
      <c r="Z7" s="0" t="n">
        <v>19.333</v>
      </c>
      <c r="AA7" s="0" t="n">
        <v>21.419</v>
      </c>
      <c r="AB7" s="0" t="n">
        <v>22.375</v>
      </c>
      <c r="AC7" s="0" t="n">
        <v>30.355</v>
      </c>
      <c r="AD7" s="0" t="n">
        <v>34.79</v>
      </c>
      <c r="AE7" s="0" t="n">
        <v>29.9</v>
      </c>
      <c r="AF7" s="0" t="n">
        <v>28.984</v>
      </c>
      <c r="AG7" s="0" t="n">
        <v>22.292</v>
      </c>
      <c r="AH7" s="0" t="n">
        <v>28.46</v>
      </c>
      <c r="AI7" s="0" t="n">
        <v>27.415</v>
      </c>
      <c r="AJ7" s="0" t="n">
        <v>26.518</v>
      </c>
      <c r="AK7" s="0" t="n">
        <v>25.831</v>
      </c>
      <c r="AL7" s="0" t="n">
        <v>23.233</v>
      </c>
      <c r="AM7" s="0" t="n">
        <v>15.044</v>
      </c>
      <c r="AN7" s="0" t="n">
        <v>18</v>
      </c>
      <c r="AO7" s="0" t="n">
        <v>36.806</v>
      </c>
      <c r="AP7" s="0" t="n">
        <v>39.081</v>
      </c>
      <c r="AQ7" s="0" t="n">
        <v>33.417</v>
      </c>
      <c r="AR7" s="0" t="n">
        <v>29.298</v>
      </c>
      <c r="AS7" s="0" t="n">
        <v>27.025</v>
      </c>
      <c r="AT7" s="0" t="n">
        <v>32.98</v>
      </c>
      <c r="AU7" s="0" t="n">
        <v>27.184</v>
      </c>
      <c r="AV7" s="0" t="n">
        <v>26.418</v>
      </c>
      <c r="AW7" s="0" t="n">
        <v>26.05</v>
      </c>
      <c r="AX7" s="0" t="n">
        <v>23.963</v>
      </c>
      <c r="AY7" s="0" t="n">
        <v>16.952</v>
      </c>
      <c r="AZ7" s="0" t="n">
        <v>20.007</v>
      </c>
      <c r="BA7" s="0" t="n">
        <v>35.012</v>
      </c>
      <c r="BB7" s="0" t="n">
        <v>36.862</v>
      </c>
      <c r="BC7" s="0" t="n">
        <v>32.327</v>
      </c>
      <c r="BD7" s="0" t="n">
        <v>29.095</v>
      </c>
      <c r="BE7" s="0" t="n">
        <v>27.245</v>
      </c>
      <c r="BF7" s="0" t="n">
        <v>32.211</v>
      </c>
      <c r="BG7" s="0" t="n">
        <v>27.421</v>
      </c>
      <c r="BH7" s="0" t="n">
        <v>26.974</v>
      </c>
      <c r="BI7" s="0" t="n">
        <v>26.497</v>
      </c>
      <c r="BJ7" s="0" t="n">
        <v>24.603</v>
      </c>
      <c r="BK7" s="0" t="n">
        <v>18.127</v>
      </c>
      <c r="BL7" s="0" t="n">
        <v>20.971</v>
      </c>
      <c r="BM7" s="0" t="n">
        <v>34.718</v>
      </c>
      <c r="BN7" s="0" t="n">
        <v>36.806</v>
      </c>
      <c r="BO7" s="0" t="n">
        <v>32.378</v>
      </c>
      <c r="BP7" s="0" t="n">
        <v>29.322</v>
      </c>
      <c r="BQ7" s="0" t="n">
        <v>27.589</v>
      </c>
      <c r="BR7" s="0" t="n">
        <v>32.154</v>
      </c>
      <c r="BS7" s="0" t="n">
        <v>27.661</v>
      </c>
      <c r="BT7" s="0" t="n">
        <v>27.309</v>
      </c>
      <c r="BU7" s="0" t="n">
        <v>26.913</v>
      </c>
      <c r="BV7" s="0" t="n">
        <v>25.03</v>
      </c>
      <c r="BW7" s="0" t="n">
        <v>19.612</v>
      </c>
      <c r="BX7" s="0" t="n">
        <v>21.913</v>
      </c>
      <c r="BY7" s="0" t="n">
        <v>34.388</v>
      </c>
      <c r="BZ7" s="0" t="n">
        <v>36.353</v>
      </c>
      <c r="CA7" s="0" t="n">
        <v>32.302</v>
      </c>
      <c r="CB7" s="0" t="n">
        <v>29.544</v>
      </c>
      <c r="CC7" s="0" t="n">
        <v>27.983</v>
      </c>
      <c r="CD7" s="0" t="n">
        <v>32.262</v>
      </c>
      <c r="CE7" s="0" t="n">
        <v>27.95</v>
      </c>
      <c r="CF7" s="0" t="n">
        <v>27.561</v>
      </c>
      <c r="CG7" s="0" t="n">
        <v>27.284</v>
      </c>
      <c r="CH7" s="0" t="n">
        <v>25.584</v>
      </c>
      <c r="CI7" s="0" t="n">
        <v>20.69</v>
      </c>
      <c r="CJ7" s="0" t="n">
        <v>22.868</v>
      </c>
      <c r="CK7" s="0" t="n">
        <v>34.267</v>
      </c>
      <c r="CL7" s="0" t="n">
        <v>36.187</v>
      </c>
      <c r="CM7" s="0" t="n">
        <v>32.334</v>
      </c>
      <c r="CN7" s="0" t="n">
        <v>30.119</v>
      </c>
      <c r="CO7" s="0" t="n">
        <v>28.676</v>
      </c>
      <c r="CP7" s="0" t="n">
        <v>32.664</v>
      </c>
      <c r="CQ7" s="0" t="n">
        <v>28.937</v>
      </c>
      <c r="CR7" s="0" t="n">
        <v>28.607</v>
      </c>
      <c r="CS7" s="0" t="n">
        <v>28.242</v>
      </c>
      <c r="CT7" s="0" t="n">
        <v>26.893</v>
      </c>
      <c r="CU7" s="0" t="n">
        <v>22.1</v>
      </c>
      <c r="CV7" s="0" t="n">
        <v>23.913</v>
      </c>
      <c r="CW7" s="0" t="n">
        <v>35.186</v>
      </c>
      <c r="CX7" s="0" t="n">
        <v>36.673</v>
      </c>
      <c r="CY7" s="0" t="n">
        <v>33.421</v>
      </c>
      <c r="CZ7" s="0" t="n">
        <v>31.133</v>
      </c>
      <c r="DA7" s="0" t="n">
        <v>29.745</v>
      </c>
      <c r="DB7" s="0" t="n">
        <v>33.511</v>
      </c>
      <c r="DC7" s="0" t="n">
        <v>30.085</v>
      </c>
      <c r="DD7" s="0" t="n">
        <v>29.747</v>
      </c>
      <c r="DE7" s="0" t="n">
        <v>29.421</v>
      </c>
      <c r="DF7" s="0" t="n">
        <v>28.139</v>
      </c>
      <c r="DG7" s="0" t="n">
        <v>23.287</v>
      </c>
      <c r="DH7" s="0" t="n">
        <v>25.571</v>
      </c>
      <c r="DI7" s="0" t="n">
        <v>36.085</v>
      </c>
      <c r="DJ7" s="0" t="n">
        <v>37.513</v>
      </c>
      <c r="DK7" s="0" t="n">
        <v>34.409</v>
      </c>
      <c r="DL7" s="0" t="n">
        <v>32.205</v>
      </c>
      <c r="DM7" s="0" t="n">
        <v>30.916</v>
      </c>
      <c r="DN7" s="0" t="n">
        <v>34.49</v>
      </c>
      <c r="DO7" s="0" t="n">
        <v>31.088</v>
      </c>
      <c r="DP7" s="0" t="n">
        <v>30.911</v>
      </c>
      <c r="DQ7" s="0" t="n">
        <v>30.666</v>
      </c>
      <c r="DR7" s="0" t="n">
        <v>29.388</v>
      </c>
      <c r="DS7" s="0" t="n">
        <v>24.795</v>
      </c>
      <c r="DT7" s="0" t="n">
        <v>26.945</v>
      </c>
      <c r="DU7" s="0" t="n">
        <v>36.98</v>
      </c>
      <c r="DV7" s="0" t="n">
        <v>38.357</v>
      </c>
      <c r="DW7" s="0" t="n">
        <v>35.393</v>
      </c>
      <c r="DX7" s="0" t="n">
        <v>33.265</v>
      </c>
      <c r="DY7" s="0" t="n">
        <v>32.085</v>
      </c>
      <c r="DZ7" s="0" t="n">
        <v>35.473</v>
      </c>
      <c r="EA7" s="0" t="n">
        <v>32.254</v>
      </c>
      <c r="EB7" s="0" t="n">
        <v>32.053</v>
      </c>
      <c r="EC7" s="0" t="n">
        <v>31.799</v>
      </c>
      <c r="ED7" s="0" t="n">
        <v>30.563</v>
      </c>
      <c r="EE7" s="0" t="n">
        <v>26.102</v>
      </c>
      <c r="EF7" s="0" t="n">
        <v>28.195</v>
      </c>
      <c r="EG7" s="0" t="n">
        <v>37.952</v>
      </c>
      <c r="EH7" s="0" t="n">
        <v>39.5</v>
      </c>
      <c r="EI7" s="0" t="n">
        <v>36.48</v>
      </c>
      <c r="EJ7" s="0" t="n">
        <v>34.364</v>
      </c>
      <c r="EK7" s="0" t="n">
        <v>33.223</v>
      </c>
      <c r="EL7" s="0" t="n">
        <v>36.52</v>
      </c>
      <c r="EM7" s="0" t="n">
        <v>33.391</v>
      </c>
      <c r="EN7" s="0" t="n">
        <v>33.198</v>
      </c>
      <c r="EO7" s="0" t="n">
        <v>32.925</v>
      </c>
      <c r="EP7" s="0" t="n">
        <v>31.628</v>
      </c>
      <c r="EQ7" s="0" t="n">
        <v>27.657</v>
      </c>
      <c r="ER7" s="0" t="n">
        <v>29.436</v>
      </c>
      <c r="ES7" s="0" t="n">
        <v>38.979</v>
      </c>
      <c r="ET7" s="0" t="n">
        <v>40.472</v>
      </c>
      <c r="EU7" s="0" t="n">
        <v>37.462</v>
      </c>
      <c r="EV7" s="0" t="n">
        <v>35.465</v>
      </c>
      <c r="EW7" s="0" t="n">
        <v>34.35</v>
      </c>
      <c r="EX7" s="0" t="n">
        <v>37.668</v>
      </c>
      <c r="EY7" s="0" t="n">
        <v>34.637</v>
      </c>
      <c r="EZ7" s="0" t="n">
        <v>34.326</v>
      </c>
      <c r="FA7" s="0" t="n">
        <v>34.071</v>
      </c>
      <c r="FB7" s="0" t="n">
        <v>32.951</v>
      </c>
      <c r="FC7" s="0" t="n">
        <v>29.042</v>
      </c>
      <c r="FD7" s="0" t="n">
        <v>30.574</v>
      </c>
      <c r="FE7" s="0" t="n">
        <v>39.927</v>
      </c>
      <c r="FF7" s="0" t="n">
        <v>41.302</v>
      </c>
      <c r="FG7" s="0" t="n">
        <v>38.446</v>
      </c>
      <c r="FH7" s="0" t="n">
        <v>36.564</v>
      </c>
      <c r="FI7" s="0" t="n">
        <v>35.517</v>
      </c>
      <c r="FJ7" s="0" t="n">
        <v>38.745</v>
      </c>
      <c r="FK7" s="0" t="n">
        <v>35.759</v>
      </c>
      <c r="FL7" s="0" t="n">
        <v>35.456</v>
      </c>
      <c r="FM7" s="0" t="n">
        <v>35.237</v>
      </c>
      <c r="FN7" s="0" t="n">
        <v>34.111</v>
      </c>
      <c r="FO7" s="0" t="n">
        <v>30.279</v>
      </c>
      <c r="FP7" s="0" t="n">
        <v>31.802</v>
      </c>
      <c r="FQ7" s="0" t="n">
        <v>40.955</v>
      </c>
      <c r="FR7" s="0" t="n">
        <v>42.182</v>
      </c>
      <c r="FS7" s="0" t="n">
        <v>39.563</v>
      </c>
      <c r="FT7" s="0" t="n">
        <v>37.662</v>
      </c>
      <c r="FU7" s="0" t="n">
        <v>36.717</v>
      </c>
      <c r="FV7" s="0" t="n">
        <v>39.71</v>
      </c>
      <c r="FW7" s="0" t="n">
        <v>36.816</v>
      </c>
      <c r="FX7" s="0" t="n">
        <v>36.526</v>
      </c>
      <c r="FY7" s="0" t="n">
        <v>36.387</v>
      </c>
      <c r="FZ7" s="0" t="n">
        <v>35.208</v>
      </c>
      <c r="GA7" s="0" t="n">
        <v>31.352</v>
      </c>
      <c r="GB7" s="0" t="n">
        <v>33.133</v>
      </c>
      <c r="GC7" s="0" t="n">
        <v>41.982</v>
      </c>
      <c r="GD7" s="0" t="n">
        <v>43.164</v>
      </c>
      <c r="GE7" s="0" t="n">
        <v>40.626</v>
      </c>
      <c r="GF7" s="0" t="n">
        <v>38.801</v>
      </c>
      <c r="GG7" s="0" t="n">
        <v>37.957</v>
      </c>
      <c r="GH7" s="0" t="n">
        <v>40.814</v>
      </c>
      <c r="GI7" s="0" t="n">
        <v>37.902</v>
      </c>
      <c r="GJ7" s="0" t="n">
        <v>37.683</v>
      </c>
      <c r="GK7" s="0" t="n">
        <v>37.55</v>
      </c>
      <c r="GL7" s="0" t="n">
        <v>36.418</v>
      </c>
      <c r="GM7" s="0" t="n">
        <v>32.615</v>
      </c>
      <c r="GN7" s="0" t="n">
        <v>34.337</v>
      </c>
      <c r="GO7" s="0" t="n">
        <v>42.966</v>
      </c>
      <c r="GP7" s="0" t="n">
        <v>44.235</v>
      </c>
      <c r="GQ7" s="0" t="n">
        <v>41.673</v>
      </c>
      <c r="GR7" s="0" t="n">
        <v>39.984</v>
      </c>
      <c r="GS7" s="0" t="n">
        <v>39.058</v>
      </c>
      <c r="GT7" s="0" t="n">
        <v>41.904</v>
      </c>
      <c r="GU7" s="0" t="n">
        <v>39.057</v>
      </c>
      <c r="GV7" s="0" t="n">
        <v>38.784</v>
      </c>
      <c r="GW7" s="0" t="n">
        <v>38.6</v>
      </c>
      <c r="GX7" s="0" t="n">
        <v>37.431</v>
      </c>
      <c r="GY7" s="0" t="n">
        <v>33.706</v>
      </c>
      <c r="GZ7" s="0" t="n">
        <v>35.311</v>
      </c>
      <c r="HA7" s="0" t="n">
        <v>44.221</v>
      </c>
      <c r="HB7" s="0" t="n">
        <v>45.494</v>
      </c>
      <c r="HC7" s="0" t="n">
        <v>42.866</v>
      </c>
      <c r="HD7" s="0" t="n">
        <v>41.14</v>
      </c>
      <c r="HE7" s="0" t="n">
        <v>40.188</v>
      </c>
      <c r="HF7" s="0" t="n">
        <v>43.3</v>
      </c>
      <c r="HG7" s="0" t="n">
        <v>40.216</v>
      </c>
      <c r="HH7" s="0" t="n">
        <v>39.89</v>
      </c>
      <c r="HI7" s="0" t="n">
        <v>39.735</v>
      </c>
      <c r="HJ7" s="0" t="n">
        <v>38.521</v>
      </c>
      <c r="HK7" s="0" t="n">
        <v>34.665</v>
      </c>
      <c r="HL7" s="0" t="n">
        <v>36.297</v>
      </c>
      <c r="HM7" s="0" t="n">
        <v>45.49</v>
      </c>
      <c r="HN7" s="0" t="n">
        <v>46.752</v>
      </c>
      <c r="HO7" s="0" t="n">
        <v>44.058</v>
      </c>
    </row>
    <row r="8" customFormat="false" ht="10.5" hidden="false" customHeight="false" outlineLevel="0" collapsed="false">
      <c r="A8" s="406" t="s">
        <v>3</v>
      </c>
      <c r="B8" s="407" t="s">
        <v>194</v>
      </c>
      <c r="C8" s="407"/>
      <c r="D8" s="407"/>
      <c r="E8" s="407"/>
      <c r="F8" s="407"/>
      <c r="T8" s="0" t="n">
        <v>27.25</v>
      </c>
      <c r="U8" s="0" t="n">
        <v>28</v>
      </c>
      <c r="V8" s="0" t="n">
        <v>36</v>
      </c>
      <c r="W8" s="0" t="n">
        <v>35.75</v>
      </c>
      <c r="X8" s="0" t="n">
        <v>35.5</v>
      </c>
      <c r="Y8" s="0" t="n">
        <v>33</v>
      </c>
      <c r="Z8" s="0" t="n">
        <v>30.5</v>
      </c>
      <c r="AA8" s="0" t="n">
        <v>30.5</v>
      </c>
      <c r="AB8" s="0" t="n">
        <v>37</v>
      </c>
      <c r="AC8" s="0" t="n">
        <v>46</v>
      </c>
      <c r="AD8" s="0" t="n">
        <v>53</v>
      </c>
      <c r="AE8" s="0" t="n">
        <v>44.5</v>
      </c>
      <c r="AF8" s="0" t="n">
        <v>38</v>
      </c>
      <c r="AG8" s="0" t="n">
        <v>34.5</v>
      </c>
      <c r="AH8" s="0" t="n">
        <v>38.25</v>
      </c>
      <c r="AI8" s="0" t="n">
        <v>40</v>
      </c>
      <c r="AJ8" s="0" t="n">
        <v>39</v>
      </c>
      <c r="AK8" s="0" t="n">
        <v>37</v>
      </c>
      <c r="AL8" s="0" t="n">
        <v>35</v>
      </c>
      <c r="AM8" s="0" t="n">
        <v>35</v>
      </c>
      <c r="AN8" s="0" t="n">
        <v>39.5</v>
      </c>
      <c r="AO8" s="0" t="n">
        <v>49.5</v>
      </c>
      <c r="AP8" s="0" t="n">
        <v>58.5</v>
      </c>
      <c r="AQ8" s="0" t="n">
        <v>53.5</v>
      </c>
      <c r="AR8" s="0" t="n">
        <v>39.75</v>
      </c>
      <c r="AS8" s="0" t="n">
        <v>37</v>
      </c>
      <c r="AT8" s="0" t="n">
        <v>40.25</v>
      </c>
      <c r="AU8" s="0" t="n">
        <v>40.75</v>
      </c>
      <c r="AV8" s="0" t="n">
        <v>39.89</v>
      </c>
      <c r="AW8" s="0" t="n">
        <v>38.17</v>
      </c>
      <c r="AX8" s="0" t="n">
        <v>36.45</v>
      </c>
      <c r="AY8" s="0" t="n">
        <v>36.45</v>
      </c>
      <c r="AZ8" s="0" t="n">
        <v>40.32</v>
      </c>
      <c r="BA8" s="0" t="n">
        <v>48.91</v>
      </c>
      <c r="BB8" s="0" t="n">
        <v>56.65</v>
      </c>
      <c r="BC8" s="0" t="n">
        <v>52.35</v>
      </c>
      <c r="BD8" s="0" t="n">
        <v>40.54</v>
      </c>
      <c r="BE8" s="0" t="n">
        <v>38</v>
      </c>
      <c r="BF8" s="0" t="n">
        <v>40.97</v>
      </c>
      <c r="BG8" s="0" t="n">
        <v>41.45</v>
      </c>
      <c r="BH8" s="0" t="n">
        <v>40.71</v>
      </c>
      <c r="BI8" s="0" t="n">
        <v>39.24</v>
      </c>
      <c r="BJ8" s="0" t="n">
        <v>37.76</v>
      </c>
      <c r="BK8" s="0" t="n">
        <v>37.76</v>
      </c>
      <c r="BL8" s="0" t="n">
        <v>41.09</v>
      </c>
      <c r="BM8" s="0" t="n">
        <v>48.47</v>
      </c>
      <c r="BN8" s="0" t="n">
        <v>55.11</v>
      </c>
      <c r="BO8" s="0" t="n">
        <v>51.42</v>
      </c>
      <c r="BP8" s="0" t="n">
        <v>41.27</v>
      </c>
      <c r="BQ8" s="0" t="n">
        <v>38.92</v>
      </c>
      <c r="BR8" s="0" t="n">
        <v>41.64</v>
      </c>
      <c r="BS8" s="0" t="n">
        <v>41.99</v>
      </c>
      <c r="BT8" s="0" t="n">
        <v>41.32</v>
      </c>
      <c r="BU8" s="0" t="n">
        <v>39.98</v>
      </c>
      <c r="BV8" s="0" t="n">
        <v>38.64</v>
      </c>
      <c r="BW8" s="0" t="n">
        <v>38.64</v>
      </c>
      <c r="BX8" s="0" t="n">
        <v>41.66</v>
      </c>
      <c r="BY8" s="0" t="n">
        <v>48.37</v>
      </c>
      <c r="BZ8" s="0" t="n">
        <v>54.4</v>
      </c>
      <c r="CA8" s="0" t="n">
        <v>51.05</v>
      </c>
      <c r="CB8" s="0" t="n">
        <v>41.83</v>
      </c>
      <c r="CC8" s="0" t="n">
        <v>39.58</v>
      </c>
      <c r="CD8" s="0" t="n">
        <v>42.17</v>
      </c>
      <c r="CE8" s="0" t="n">
        <v>42.47</v>
      </c>
      <c r="CF8" s="0" t="n">
        <v>41.86</v>
      </c>
      <c r="CG8" s="0" t="n">
        <v>40.65</v>
      </c>
      <c r="CH8" s="0" t="n">
        <v>39.43</v>
      </c>
      <c r="CI8" s="0" t="n">
        <v>39.43</v>
      </c>
      <c r="CJ8" s="0" t="n">
        <v>42.17</v>
      </c>
      <c r="CK8" s="0" t="n">
        <v>48.26</v>
      </c>
      <c r="CL8" s="0" t="n">
        <v>53.73</v>
      </c>
      <c r="CM8" s="0" t="n">
        <v>50.69</v>
      </c>
      <c r="CN8" s="0" t="n">
        <v>42.33</v>
      </c>
      <c r="CO8" s="0" t="n">
        <v>40.17</v>
      </c>
      <c r="CP8" s="0" t="n">
        <v>42.64</v>
      </c>
      <c r="CQ8" s="0" t="n">
        <v>42.91</v>
      </c>
      <c r="CR8" s="0" t="n">
        <v>42.35</v>
      </c>
      <c r="CS8" s="0" t="n">
        <v>41.22</v>
      </c>
      <c r="CT8" s="0" t="n">
        <v>40.1</v>
      </c>
      <c r="CU8" s="0" t="n">
        <v>40.1</v>
      </c>
      <c r="CV8" s="0" t="n">
        <v>42.64</v>
      </c>
      <c r="CW8" s="0" t="n">
        <v>48.28</v>
      </c>
      <c r="CX8" s="0" t="n">
        <v>53.36</v>
      </c>
      <c r="CY8" s="0" t="n">
        <v>50.54</v>
      </c>
      <c r="CZ8" s="0" t="n">
        <v>42.78</v>
      </c>
      <c r="DA8" s="0" t="n">
        <v>40.69</v>
      </c>
      <c r="DB8" s="0" t="n">
        <v>43.07</v>
      </c>
      <c r="DC8" s="0" t="n">
        <v>43.35</v>
      </c>
      <c r="DD8" s="0" t="n">
        <v>42.83</v>
      </c>
      <c r="DE8" s="0" t="n">
        <v>41.78</v>
      </c>
      <c r="DF8" s="0" t="n">
        <v>40.74</v>
      </c>
      <c r="DG8" s="0" t="n">
        <v>40.74</v>
      </c>
      <c r="DH8" s="0" t="n">
        <v>43.09</v>
      </c>
      <c r="DI8" s="0" t="n">
        <v>48.33</v>
      </c>
      <c r="DJ8" s="0" t="n">
        <v>53.03</v>
      </c>
      <c r="DK8" s="0" t="n">
        <v>50.42</v>
      </c>
      <c r="DL8" s="0" t="n">
        <v>43.23</v>
      </c>
      <c r="DM8" s="0" t="n">
        <v>41.2</v>
      </c>
      <c r="DN8" s="0" t="n">
        <v>43.5</v>
      </c>
      <c r="DO8" s="0" t="n">
        <v>43.78</v>
      </c>
      <c r="DP8" s="0" t="n">
        <v>43.29</v>
      </c>
      <c r="DQ8" s="0" t="n">
        <v>42.33</v>
      </c>
      <c r="DR8" s="0" t="n">
        <v>41.36</v>
      </c>
      <c r="DS8" s="0" t="n">
        <v>41.36</v>
      </c>
      <c r="DT8" s="0" t="n">
        <v>43.54</v>
      </c>
      <c r="DU8" s="0" t="n">
        <v>48.39</v>
      </c>
      <c r="DV8" s="0" t="n">
        <v>52.76</v>
      </c>
      <c r="DW8" s="0" t="n">
        <v>50.34</v>
      </c>
      <c r="DX8" s="0" t="n">
        <v>43.67</v>
      </c>
      <c r="DY8" s="0" t="n">
        <v>41.7</v>
      </c>
      <c r="DZ8" s="0" t="n">
        <v>43.92</v>
      </c>
      <c r="EA8" s="0" t="n">
        <v>44.2</v>
      </c>
      <c r="EB8" s="0" t="n">
        <v>43.75</v>
      </c>
      <c r="EC8" s="0" t="n">
        <v>42.85</v>
      </c>
      <c r="ED8" s="0" t="n">
        <v>41.96</v>
      </c>
      <c r="EE8" s="0" t="n">
        <v>41.96</v>
      </c>
      <c r="EF8" s="0" t="n">
        <v>43.99</v>
      </c>
      <c r="EG8" s="0" t="n">
        <v>48.48</v>
      </c>
      <c r="EH8" s="0" t="n">
        <v>52.53</v>
      </c>
      <c r="EI8" s="0" t="n">
        <v>50.29</v>
      </c>
      <c r="EJ8" s="0" t="n">
        <v>44.11</v>
      </c>
      <c r="EK8" s="0" t="n">
        <v>42.18</v>
      </c>
      <c r="EL8" s="0" t="n">
        <v>44.33</v>
      </c>
      <c r="EM8" s="0" t="n">
        <v>44.62</v>
      </c>
      <c r="EN8" s="0" t="n">
        <v>44.2</v>
      </c>
      <c r="EO8" s="0" t="n">
        <v>43.37</v>
      </c>
      <c r="EP8" s="0" t="n">
        <v>42.54</v>
      </c>
      <c r="EQ8" s="0" t="n">
        <v>42.54</v>
      </c>
      <c r="ER8" s="0" t="n">
        <v>44.42</v>
      </c>
      <c r="ES8" s="0" t="n">
        <v>48.59</v>
      </c>
      <c r="ET8" s="0" t="n">
        <v>52.35</v>
      </c>
      <c r="EU8" s="0" t="n">
        <v>50.26</v>
      </c>
      <c r="EV8" s="0" t="n">
        <v>44.53</v>
      </c>
      <c r="EW8" s="0" t="n">
        <v>42.66</v>
      </c>
      <c r="EX8" s="0" t="n">
        <v>44.75</v>
      </c>
      <c r="EY8" s="0" t="n">
        <v>44.96</v>
      </c>
      <c r="EZ8" s="0" t="n">
        <v>44.54</v>
      </c>
      <c r="FA8" s="0" t="n">
        <v>43.7</v>
      </c>
      <c r="FB8" s="0" t="n">
        <v>42.87</v>
      </c>
      <c r="FC8" s="0" t="n">
        <v>42.87</v>
      </c>
      <c r="FD8" s="0" t="n">
        <v>44.76</v>
      </c>
      <c r="FE8" s="0" t="n">
        <v>48.97</v>
      </c>
      <c r="FF8" s="0" t="n">
        <v>52.75</v>
      </c>
      <c r="FG8" s="0" t="n">
        <v>50.65</v>
      </c>
      <c r="FH8" s="0" t="n">
        <v>44.88</v>
      </c>
      <c r="FI8" s="0" t="n">
        <v>43</v>
      </c>
      <c r="FJ8" s="0" t="n">
        <v>45.09</v>
      </c>
      <c r="FK8" s="0" t="n">
        <v>45.3</v>
      </c>
      <c r="FL8" s="0" t="n">
        <v>44.88</v>
      </c>
      <c r="FM8" s="0" t="n">
        <v>44.04</v>
      </c>
      <c r="FN8" s="0" t="n">
        <v>43.19</v>
      </c>
      <c r="FO8" s="0" t="n">
        <v>43.2</v>
      </c>
      <c r="FP8" s="0" t="n">
        <v>45.1</v>
      </c>
      <c r="FQ8" s="0" t="n">
        <v>49.34</v>
      </c>
      <c r="FR8" s="0" t="n">
        <v>53.15</v>
      </c>
      <c r="FS8" s="0" t="n">
        <v>51.04</v>
      </c>
      <c r="FT8" s="0" t="n">
        <v>45.22</v>
      </c>
      <c r="FU8" s="0" t="n">
        <v>43.34</v>
      </c>
      <c r="FV8" s="0" t="n">
        <v>45.43</v>
      </c>
      <c r="FW8" s="0" t="n">
        <v>45.65</v>
      </c>
      <c r="FX8" s="0" t="n">
        <v>45.22</v>
      </c>
      <c r="FY8" s="0" t="n">
        <v>44.37</v>
      </c>
      <c r="FZ8" s="0" t="n">
        <v>43.52</v>
      </c>
      <c r="GA8" s="0" t="n">
        <v>43.52</v>
      </c>
      <c r="GB8" s="0" t="n">
        <v>45.45</v>
      </c>
      <c r="GC8" s="0" t="n">
        <v>49.71</v>
      </c>
      <c r="GD8" s="0" t="n">
        <v>53.55</v>
      </c>
      <c r="GE8" s="0" t="n">
        <v>51.42</v>
      </c>
      <c r="GF8" s="0" t="n">
        <v>45.56</v>
      </c>
      <c r="GG8" s="0" t="n">
        <v>43.67</v>
      </c>
      <c r="GH8" s="0" t="n">
        <v>45.78</v>
      </c>
      <c r="GI8" s="0" t="n">
        <v>45.99</v>
      </c>
      <c r="GJ8" s="0" t="n">
        <v>45.56</v>
      </c>
      <c r="GK8" s="0" t="n">
        <v>44.71</v>
      </c>
      <c r="GL8" s="0" t="n">
        <v>43.85</v>
      </c>
      <c r="GM8" s="0" t="n">
        <v>43.85</v>
      </c>
      <c r="GN8" s="0" t="n">
        <v>45.79</v>
      </c>
      <c r="GO8" s="0" t="n">
        <v>50.09</v>
      </c>
      <c r="GP8" s="0" t="n">
        <v>53.96</v>
      </c>
      <c r="GQ8" s="0" t="n">
        <v>51.81</v>
      </c>
      <c r="GR8" s="0" t="n">
        <v>45.9</v>
      </c>
      <c r="GS8" s="0" t="n">
        <v>44.01</v>
      </c>
      <c r="GT8" s="0" t="n">
        <v>46.12</v>
      </c>
      <c r="GU8" s="0" t="n">
        <v>46.33</v>
      </c>
      <c r="GV8" s="0" t="n">
        <v>45.9</v>
      </c>
      <c r="GW8" s="0" t="n">
        <v>45.04</v>
      </c>
      <c r="GX8" s="0" t="n">
        <v>44.18</v>
      </c>
      <c r="GY8" s="0" t="n">
        <v>44.18</v>
      </c>
      <c r="GZ8" s="0" t="n">
        <v>46.13</v>
      </c>
      <c r="HA8" s="0" t="n">
        <v>50.46</v>
      </c>
      <c r="HB8" s="0" t="n">
        <v>54.36</v>
      </c>
      <c r="HC8" s="0" t="n">
        <v>52.2</v>
      </c>
      <c r="HD8" s="0" t="n">
        <v>46.25</v>
      </c>
      <c r="HE8" s="0" t="n">
        <v>44.35</v>
      </c>
      <c r="HF8" s="0" t="n">
        <v>46.47</v>
      </c>
      <c r="HG8" s="0" t="n">
        <v>46.68</v>
      </c>
      <c r="HH8" s="0" t="n">
        <v>46.24</v>
      </c>
      <c r="HI8" s="0" t="n">
        <v>45.37</v>
      </c>
      <c r="HJ8" s="0" t="n">
        <v>44.5</v>
      </c>
      <c r="HK8" s="0" t="n">
        <v>44.51</v>
      </c>
      <c r="HL8" s="0" t="n">
        <v>46.47</v>
      </c>
      <c r="HM8" s="0" t="n">
        <v>50.83</v>
      </c>
      <c r="HN8" s="0" t="n">
        <v>54.76</v>
      </c>
      <c r="HO8" s="0" t="n">
        <v>52.58</v>
      </c>
    </row>
    <row r="9" customFormat="false" ht="10.5" hidden="false" customHeight="false" outlineLevel="0" collapsed="false">
      <c r="A9" s="406" t="s">
        <v>3</v>
      </c>
      <c r="B9" s="407" t="s">
        <v>196</v>
      </c>
      <c r="C9" s="407"/>
      <c r="D9" s="407"/>
      <c r="E9" s="407"/>
      <c r="F9" s="407"/>
      <c r="T9" s="0" t="n">
        <v>21</v>
      </c>
      <c r="U9" s="0" t="n">
        <v>24.333</v>
      </c>
      <c r="V9" s="0" t="n">
        <v>28.04</v>
      </c>
      <c r="W9" s="0" t="n">
        <v>27.06</v>
      </c>
      <c r="X9" s="0" t="n">
        <v>26.786</v>
      </c>
      <c r="Y9" s="0" t="n">
        <v>26.073</v>
      </c>
      <c r="Z9" s="0" t="n">
        <v>21.767</v>
      </c>
      <c r="AA9" s="0" t="n">
        <v>24.363</v>
      </c>
      <c r="AB9" s="0" t="n">
        <v>25.417</v>
      </c>
      <c r="AC9" s="0" t="n">
        <v>29.871</v>
      </c>
      <c r="AD9" s="0" t="n">
        <v>28.742</v>
      </c>
      <c r="AE9" s="0" t="n">
        <v>28.65</v>
      </c>
      <c r="AF9" s="0" t="n">
        <v>25.355</v>
      </c>
      <c r="AG9" s="0" t="n">
        <v>27.375</v>
      </c>
      <c r="AH9" s="0" t="n">
        <v>27.734</v>
      </c>
      <c r="AI9" s="0" t="n">
        <v>27.024</v>
      </c>
      <c r="AJ9" s="0" t="n">
        <v>24.75</v>
      </c>
      <c r="AK9" s="0" t="n">
        <v>23.782</v>
      </c>
      <c r="AL9" s="0" t="n">
        <v>23.083</v>
      </c>
      <c r="AM9" s="0" t="n">
        <v>24.266</v>
      </c>
      <c r="AN9" s="0" t="n">
        <v>25.792</v>
      </c>
      <c r="AO9" s="0" t="n">
        <v>26.048</v>
      </c>
      <c r="AP9" s="0" t="n">
        <v>26.516</v>
      </c>
      <c r="AQ9" s="0" t="n">
        <v>26.292</v>
      </c>
      <c r="AR9" s="0" t="n">
        <v>25.96</v>
      </c>
      <c r="AS9" s="0" t="n">
        <v>26.35</v>
      </c>
      <c r="AT9" s="0" t="n">
        <v>26.964</v>
      </c>
      <c r="AU9" s="0" t="n">
        <v>26.975</v>
      </c>
      <c r="AV9" s="0" t="n">
        <v>24.918</v>
      </c>
      <c r="AW9" s="0" t="n">
        <v>24.542</v>
      </c>
      <c r="AX9" s="0" t="n">
        <v>23.807</v>
      </c>
      <c r="AY9" s="0" t="n">
        <v>24.622</v>
      </c>
      <c r="AZ9" s="0" t="n">
        <v>26.187</v>
      </c>
      <c r="BA9" s="0" t="n">
        <v>26.125</v>
      </c>
      <c r="BB9" s="0" t="n">
        <v>26.448</v>
      </c>
      <c r="BC9" s="0" t="n">
        <v>26.299</v>
      </c>
      <c r="BD9" s="0" t="n">
        <v>25.981</v>
      </c>
      <c r="BE9" s="0" t="n">
        <v>26.58</v>
      </c>
      <c r="BF9" s="0" t="n">
        <v>26.975</v>
      </c>
      <c r="BG9" s="0" t="n">
        <v>26.86</v>
      </c>
      <c r="BH9" s="0" t="n">
        <v>25.399</v>
      </c>
      <c r="BI9" s="0" t="n">
        <v>24.851</v>
      </c>
      <c r="BJ9" s="0" t="n">
        <v>24.178</v>
      </c>
      <c r="BK9" s="0" t="n">
        <v>24.825</v>
      </c>
      <c r="BL9" s="0" t="n">
        <v>26.375</v>
      </c>
      <c r="BM9" s="0" t="n">
        <v>25.904</v>
      </c>
      <c r="BN9" s="0" t="n">
        <v>27.491</v>
      </c>
      <c r="BO9" s="0" t="n">
        <v>26.585</v>
      </c>
      <c r="BP9" s="0" t="n">
        <v>26.161</v>
      </c>
      <c r="BQ9" s="0" t="n">
        <v>26.724</v>
      </c>
      <c r="BR9" s="0" t="n">
        <v>27.077</v>
      </c>
      <c r="BS9" s="0" t="n">
        <v>26.967</v>
      </c>
      <c r="BT9" s="0" t="n">
        <v>25.693</v>
      </c>
      <c r="BU9" s="0" t="n">
        <v>25.211</v>
      </c>
      <c r="BV9" s="0" t="n">
        <v>24.367</v>
      </c>
      <c r="BW9" s="0" t="n">
        <v>25.316</v>
      </c>
      <c r="BX9" s="0" t="n">
        <v>26.603</v>
      </c>
      <c r="BY9" s="0" t="n">
        <v>26.114</v>
      </c>
      <c r="BZ9" s="0" t="n">
        <v>27.615</v>
      </c>
      <c r="CA9" s="0" t="n">
        <v>26.771</v>
      </c>
      <c r="CB9" s="0" t="n">
        <v>26.396</v>
      </c>
      <c r="CC9" s="0" t="n">
        <v>26.919</v>
      </c>
      <c r="CD9" s="0" t="n">
        <v>27.012</v>
      </c>
      <c r="CE9" s="0" t="n">
        <v>27.326</v>
      </c>
      <c r="CF9" s="0" t="n">
        <v>25.989</v>
      </c>
      <c r="CG9" s="0" t="n">
        <v>25.572</v>
      </c>
      <c r="CH9" s="0" t="n">
        <v>24.769</v>
      </c>
      <c r="CI9" s="0" t="n">
        <v>25.641</v>
      </c>
      <c r="CJ9" s="0" t="n">
        <v>26.843</v>
      </c>
      <c r="CK9" s="0" t="n">
        <v>26.34</v>
      </c>
      <c r="CL9" s="0" t="n">
        <v>27.77</v>
      </c>
      <c r="CM9" s="0" t="n">
        <v>26.415</v>
      </c>
      <c r="CN9" s="0" t="n">
        <v>26.882</v>
      </c>
      <c r="CO9" s="0" t="n">
        <v>27.131</v>
      </c>
      <c r="CP9" s="0" t="n">
        <v>27.167</v>
      </c>
      <c r="CQ9" s="0" t="n">
        <v>27.497</v>
      </c>
      <c r="CR9" s="0" t="n">
        <v>26.324</v>
      </c>
      <c r="CS9" s="0" t="n">
        <v>25.645</v>
      </c>
      <c r="CT9" s="0" t="n">
        <v>25.369</v>
      </c>
      <c r="CU9" s="0" t="n">
        <v>25.942</v>
      </c>
      <c r="CV9" s="0" t="n">
        <v>26.82</v>
      </c>
      <c r="CW9" s="0" t="n">
        <v>27.031</v>
      </c>
      <c r="CX9" s="0" t="n">
        <v>27.336</v>
      </c>
      <c r="CY9" s="0" t="n">
        <v>27.178</v>
      </c>
      <c r="CZ9" s="0" t="n">
        <v>27.122</v>
      </c>
      <c r="DA9" s="0" t="n">
        <v>27.203</v>
      </c>
      <c r="DB9" s="0" t="n">
        <v>27.578</v>
      </c>
      <c r="DC9" s="0" t="n">
        <v>27.669</v>
      </c>
      <c r="DD9" s="0" t="n">
        <v>26.552</v>
      </c>
      <c r="DE9" s="0" t="n">
        <v>25.959</v>
      </c>
      <c r="DF9" s="0" t="n">
        <v>25.723</v>
      </c>
      <c r="DG9" s="0" t="n">
        <v>26.026</v>
      </c>
      <c r="DH9" s="0" t="n">
        <v>27.317</v>
      </c>
      <c r="DI9" s="0" t="n">
        <v>27.244</v>
      </c>
      <c r="DJ9" s="0" t="n">
        <v>27.535</v>
      </c>
      <c r="DK9" s="0" t="n">
        <v>27.395</v>
      </c>
      <c r="DL9" s="0" t="n">
        <v>27.375</v>
      </c>
      <c r="DM9" s="0" t="n">
        <v>27.428</v>
      </c>
      <c r="DN9" s="0" t="n">
        <v>27.778</v>
      </c>
      <c r="DO9" s="0" t="n">
        <v>27.613</v>
      </c>
      <c r="DP9" s="0" t="n">
        <v>26.839</v>
      </c>
      <c r="DQ9" s="0" t="n">
        <v>26.53</v>
      </c>
      <c r="DR9" s="0" t="n">
        <v>26.08</v>
      </c>
      <c r="DS9" s="0" t="n">
        <v>26.304</v>
      </c>
      <c r="DT9" s="0" t="n">
        <v>27.557</v>
      </c>
      <c r="DU9" s="0" t="n">
        <v>27.481</v>
      </c>
      <c r="DV9" s="0" t="n">
        <v>27.746</v>
      </c>
      <c r="DW9" s="0" t="n">
        <v>27.602</v>
      </c>
      <c r="DX9" s="0" t="n">
        <v>27.353</v>
      </c>
      <c r="DY9" s="0" t="n">
        <v>27.815</v>
      </c>
      <c r="DZ9" s="0" t="n">
        <v>27.967</v>
      </c>
      <c r="EA9" s="0" t="n">
        <v>27.81</v>
      </c>
      <c r="EB9" s="0" t="n">
        <v>27.101</v>
      </c>
      <c r="EC9" s="0" t="n">
        <v>26.819</v>
      </c>
      <c r="ED9" s="0" t="n">
        <v>26.378</v>
      </c>
      <c r="EE9" s="0" t="n">
        <v>26.56</v>
      </c>
      <c r="EF9" s="0" t="n">
        <v>27.783</v>
      </c>
      <c r="EG9" s="0" t="n">
        <v>27.302</v>
      </c>
      <c r="EH9" s="0" t="n">
        <v>28.556</v>
      </c>
      <c r="EI9" s="0" t="n">
        <v>27.868</v>
      </c>
      <c r="EJ9" s="0" t="n">
        <v>27.59</v>
      </c>
      <c r="EK9" s="0" t="n">
        <v>28.042</v>
      </c>
      <c r="EL9" s="0" t="n">
        <v>28.185</v>
      </c>
      <c r="EM9" s="0" t="n">
        <v>28.007</v>
      </c>
      <c r="EN9" s="0" t="n">
        <v>27.409</v>
      </c>
      <c r="EO9" s="0" t="n">
        <v>27.096</v>
      </c>
      <c r="EP9" s="0" t="n">
        <v>26.405</v>
      </c>
      <c r="EQ9" s="0" t="n">
        <v>27.058</v>
      </c>
      <c r="ER9" s="0" t="n">
        <v>28.027</v>
      </c>
      <c r="ES9" s="0" t="n">
        <v>27.562</v>
      </c>
      <c r="ET9" s="0" t="n">
        <v>28.792</v>
      </c>
      <c r="EU9" s="0" t="n">
        <v>27.636</v>
      </c>
      <c r="EV9" s="0" t="n">
        <v>28.092</v>
      </c>
      <c r="EW9" s="0" t="n">
        <v>28.269</v>
      </c>
      <c r="EX9" s="0" t="n">
        <v>28.135</v>
      </c>
      <c r="EY9" s="0" t="n">
        <v>28.483</v>
      </c>
      <c r="EZ9" s="0" t="n">
        <v>27.639</v>
      </c>
      <c r="FA9" s="0" t="n">
        <v>27.134</v>
      </c>
      <c r="FB9" s="0" t="n">
        <v>27.019</v>
      </c>
      <c r="FC9" s="0" t="n">
        <v>27.375</v>
      </c>
      <c r="FD9" s="0" t="n">
        <v>27.997</v>
      </c>
      <c r="FE9" s="0" t="n">
        <v>28.16</v>
      </c>
      <c r="FF9" s="0" t="n">
        <v>28.929</v>
      </c>
      <c r="FG9" s="0" t="n">
        <v>27.785</v>
      </c>
      <c r="FH9" s="0" t="n">
        <v>28.351</v>
      </c>
      <c r="FI9" s="0" t="n">
        <v>28.517</v>
      </c>
      <c r="FJ9" s="0" t="n">
        <v>28.37</v>
      </c>
      <c r="FK9" s="0" t="n">
        <v>28.718</v>
      </c>
      <c r="FL9" s="0" t="n">
        <v>27.913</v>
      </c>
      <c r="FM9" s="0" t="n">
        <v>27.422</v>
      </c>
      <c r="FN9" s="0" t="n">
        <v>27.335</v>
      </c>
      <c r="FO9" s="0" t="n">
        <v>27.665</v>
      </c>
      <c r="FP9" s="0" t="n">
        <v>28.258</v>
      </c>
      <c r="FQ9" s="0" t="n">
        <v>28.375</v>
      </c>
      <c r="FR9" s="0" t="n">
        <v>28.551</v>
      </c>
      <c r="FS9" s="0" t="n">
        <v>28.453</v>
      </c>
      <c r="FT9" s="0" t="n">
        <v>28.612</v>
      </c>
      <c r="FU9" s="0" t="n">
        <v>28.592</v>
      </c>
      <c r="FV9" s="0" t="n">
        <v>28.858</v>
      </c>
      <c r="FW9" s="0" t="n">
        <v>28.679</v>
      </c>
      <c r="FX9" s="0" t="n">
        <v>27.855</v>
      </c>
      <c r="FY9" s="0" t="n">
        <v>27.713</v>
      </c>
      <c r="FZ9" s="0" t="n">
        <v>27.373</v>
      </c>
      <c r="GA9" s="0" t="n">
        <v>27.73</v>
      </c>
      <c r="GB9" s="0" t="n">
        <v>28.783</v>
      </c>
      <c r="GC9" s="0" t="n">
        <v>28.59</v>
      </c>
      <c r="GD9" s="0" t="n">
        <v>28.719</v>
      </c>
      <c r="GE9" s="0" t="n">
        <v>28.652</v>
      </c>
      <c r="GF9" s="0" t="n">
        <v>28.589</v>
      </c>
      <c r="GG9" s="0" t="n">
        <v>28.657</v>
      </c>
      <c r="GH9" s="0" t="n">
        <v>29.091</v>
      </c>
      <c r="GI9" s="0" t="n">
        <v>28.653</v>
      </c>
      <c r="GJ9" s="0" t="n">
        <v>28.186</v>
      </c>
      <c r="GK9" s="0" t="n">
        <v>28.001</v>
      </c>
      <c r="GL9" s="0" t="n">
        <v>27.938</v>
      </c>
      <c r="GM9" s="0" t="n">
        <v>28.008</v>
      </c>
      <c r="GN9" s="0" t="n">
        <v>29.032</v>
      </c>
      <c r="GO9" s="0" t="n">
        <v>28.361</v>
      </c>
      <c r="GP9" s="0" t="n">
        <v>29.449</v>
      </c>
      <c r="GQ9" s="0" t="n">
        <v>28.834</v>
      </c>
      <c r="GR9" s="0" t="n">
        <v>28.578</v>
      </c>
      <c r="GS9" s="0" t="n">
        <v>29.105</v>
      </c>
      <c r="GT9" s="0" t="n">
        <v>29.326</v>
      </c>
      <c r="GU9" s="0" t="n">
        <v>28.916</v>
      </c>
      <c r="GV9" s="0" t="n">
        <v>28.379</v>
      </c>
      <c r="GW9" s="0" t="n">
        <v>28.509</v>
      </c>
      <c r="GX9" s="0" t="n">
        <v>27.654</v>
      </c>
      <c r="GY9" s="0" t="n">
        <v>28.486</v>
      </c>
      <c r="GZ9" s="0" t="n">
        <v>29.281</v>
      </c>
      <c r="HA9" s="0" t="n">
        <v>28.614</v>
      </c>
      <c r="HB9" s="0" t="n">
        <v>29.699</v>
      </c>
      <c r="HC9" s="0" t="n">
        <v>29.083</v>
      </c>
      <c r="HD9" s="0" t="n">
        <v>28.81</v>
      </c>
      <c r="HE9" s="0" t="n">
        <v>29.353</v>
      </c>
      <c r="HF9" s="0" t="n">
        <v>29.328</v>
      </c>
      <c r="HG9" s="0" t="n">
        <v>29.42</v>
      </c>
      <c r="HH9" s="0" t="n">
        <v>28.614</v>
      </c>
      <c r="HI9" s="0" t="n">
        <v>28.489</v>
      </c>
      <c r="HJ9" s="0" t="n">
        <v>28.155</v>
      </c>
      <c r="HK9" s="0" t="n">
        <v>28.724</v>
      </c>
      <c r="HL9" s="0" t="n">
        <v>29.529</v>
      </c>
      <c r="HM9" s="0" t="n">
        <v>28.853</v>
      </c>
      <c r="HN9" s="0" t="n">
        <v>29.961</v>
      </c>
      <c r="HO9" s="0" t="n">
        <v>28.83</v>
      </c>
    </row>
    <row r="10" customFormat="false" ht="10.5" hidden="false" customHeight="false" outlineLevel="0" collapsed="false">
      <c r="A10" s="406" t="s">
        <v>6</v>
      </c>
      <c r="B10" s="407" t="s">
        <v>194</v>
      </c>
      <c r="C10" s="407"/>
      <c r="D10" s="407"/>
      <c r="E10" s="407"/>
      <c r="F10" s="407"/>
      <c r="T10" s="0" t="n">
        <v>27.1875</v>
      </c>
      <c r="U10" s="0" t="n">
        <v>26</v>
      </c>
      <c r="V10" s="0" t="n">
        <v>32.5</v>
      </c>
      <c r="W10" s="0" t="n">
        <v>33.25</v>
      </c>
      <c r="X10" s="0" t="n">
        <v>33.25</v>
      </c>
      <c r="Y10" s="0" t="n">
        <v>31</v>
      </c>
      <c r="Z10" s="0" t="n">
        <v>29.75</v>
      </c>
      <c r="AA10" s="0" t="n">
        <v>29.75</v>
      </c>
      <c r="AB10" s="0" t="n">
        <v>36.5</v>
      </c>
      <c r="AC10" s="0" t="n">
        <v>45.25</v>
      </c>
      <c r="AD10" s="0" t="n">
        <v>52.25</v>
      </c>
      <c r="AE10" s="0" t="n">
        <v>40.25</v>
      </c>
      <c r="AF10" s="0" t="n">
        <v>36.25</v>
      </c>
      <c r="AG10" s="0" t="n">
        <v>35.5</v>
      </c>
      <c r="AH10" s="0" t="n">
        <v>37.75</v>
      </c>
      <c r="AI10" s="0" t="n">
        <v>28.5</v>
      </c>
      <c r="AJ10" s="0" t="n">
        <v>27.5</v>
      </c>
      <c r="AK10" s="0" t="n">
        <v>25</v>
      </c>
      <c r="AL10" s="0" t="n">
        <v>23.5</v>
      </c>
      <c r="AM10" s="0" t="n">
        <v>24.5</v>
      </c>
      <c r="AN10" s="0" t="n">
        <v>28.5</v>
      </c>
      <c r="AO10" s="0" t="n">
        <v>38.75</v>
      </c>
      <c r="AP10" s="0" t="n">
        <v>47.5</v>
      </c>
      <c r="AQ10" s="0" t="n">
        <v>37.5</v>
      </c>
      <c r="AR10" s="0" t="n">
        <v>28</v>
      </c>
      <c r="AS10" s="0" t="n">
        <v>25.5</v>
      </c>
      <c r="AT10" s="0" t="n">
        <v>29</v>
      </c>
      <c r="AU10" s="0" t="n">
        <v>19.25</v>
      </c>
      <c r="AV10" s="0" t="n">
        <v>21.5</v>
      </c>
      <c r="AW10" s="0" t="n">
        <v>18.5</v>
      </c>
      <c r="AX10" s="0" t="n">
        <v>26.5</v>
      </c>
      <c r="AY10" s="0" t="n">
        <v>26.5</v>
      </c>
      <c r="AZ10" s="0" t="n">
        <v>32.5</v>
      </c>
      <c r="BA10" s="0" t="n">
        <v>36.5</v>
      </c>
      <c r="BB10" s="0" t="n">
        <v>45.5</v>
      </c>
      <c r="BC10" s="0" t="n">
        <v>29.25</v>
      </c>
      <c r="BD10" s="0" t="n">
        <v>30.5</v>
      </c>
      <c r="BE10" s="0" t="n">
        <v>26</v>
      </c>
      <c r="BF10" s="0" t="n">
        <v>28.75</v>
      </c>
      <c r="BG10" s="0" t="n">
        <v>19.25</v>
      </c>
      <c r="BH10" s="0" t="n">
        <v>21.5</v>
      </c>
      <c r="BI10" s="0" t="n">
        <v>18.5</v>
      </c>
      <c r="BJ10" s="0" t="n">
        <v>25.5</v>
      </c>
      <c r="BK10" s="0" t="n">
        <v>25.5</v>
      </c>
      <c r="BL10" s="0" t="n">
        <v>30.5</v>
      </c>
      <c r="BM10" s="0" t="n">
        <v>27.5</v>
      </c>
      <c r="BN10" s="0" t="n">
        <v>36.5</v>
      </c>
      <c r="BO10" s="0" t="n">
        <v>23.25</v>
      </c>
      <c r="BP10" s="0" t="n">
        <v>27.5</v>
      </c>
      <c r="BQ10" s="0" t="n">
        <v>23.5</v>
      </c>
      <c r="BR10" s="0" t="n">
        <v>26.25</v>
      </c>
      <c r="BS10" s="0" t="n">
        <v>19.5</v>
      </c>
      <c r="BT10" s="0" t="n">
        <v>21.75</v>
      </c>
      <c r="BU10" s="0" t="n">
        <v>18.75</v>
      </c>
      <c r="BV10" s="0" t="n">
        <v>25.75</v>
      </c>
      <c r="BW10" s="0" t="n">
        <v>25.75</v>
      </c>
      <c r="BX10" s="0" t="n">
        <v>30.75</v>
      </c>
      <c r="BY10" s="0" t="n">
        <v>27.75</v>
      </c>
      <c r="BZ10" s="0" t="n">
        <v>36.75</v>
      </c>
      <c r="CA10" s="0" t="n">
        <v>23.5</v>
      </c>
      <c r="CB10" s="0" t="n">
        <v>27.75</v>
      </c>
      <c r="CC10" s="0" t="n">
        <v>23.75</v>
      </c>
      <c r="CD10" s="0" t="n">
        <v>26.5</v>
      </c>
      <c r="CE10" s="0" t="n">
        <v>28.85</v>
      </c>
      <c r="CF10" s="0" t="n">
        <v>31.1</v>
      </c>
      <c r="CG10" s="0" t="n">
        <v>28.1</v>
      </c>
      <c r="CH10" s="0" t="n">
        <v>35.1</v>
      </c>
      <c r="CI10" s="0" t="n">
        <v>35.1</v>
      </c>
      <c r="CJ10" s="0" t="n">
        <v>41.1</v>
      </c>
      <c r="CK10" s="0" t="n">
        <v>48.1</v>
      </c>
      <c r="CL10" s="0" t="n">
        <v>57.1</v>
      </c>
      <c r="CM10" s="0" t="n">
        <v>39.85</v>
      </c>
      <c r="CN10" s="0" t="n">
        <v>40.1</v>
      </c>
      <c r="CO10" s="0" t="n">
        <v>36.1</v>
      </c>
      <c r="CP10" s="0" t="n">
        <v>38.85</v>
      </c>
      <c r="CQ10" s="0" t="n">
        <v>29.2</v>
      </c>
      <c r="CR10" s="0" t="n">
        <v>31.45</v>
      </c>
      <c r="CS10" s="0" t="n">
        <v>28.45</v>
      </c>
      <c r="CT10" s="0" t="n">
        <v>35.45</v>
      </c>
      <c r="CU10" s="0" t="n">
        <v>35.45</v>
      </c>
      <c r="CV10" s="0" t="n">
        <v>41.45</v>
      </c>
      <c r="CW10" s="0" t="n">
        <v>48.45</v>
      </c>
      <c r="CX10" s="0" t="n">
        <v>57.45</v>
      </c>
      <c r="CY10" s="0" t="n">
        <v>40.2</v>
      </c>
      <c r="CZ10" s="0" t="n">
        <v>40.45</v>
      </c>
      <c r="DA10" s="0" t="n">
        <v>36.45</v>
      </c>
      <c r="DB10" s="0" t="n">
        <v>39.2</v>
      </c>
      <c r="DC10" s="0" t="n">
        <v>29.7</v>
      </c>
      <c r="DD10" s="0" t="n">
        <v>31.95</v>
      </c>
      <c r="DE10" s="0" t="n">
        <v>28.95</v>
      </c>
      <c r="DF10" s="0" t="n">
        <v>36</v>
      </c>
      <c r="DG10" s="0" t="n">
        <v>36</v>
      </c>
      <c r="DH10" s="0" t="n">
        <v>42</v>
      </c>
      <c r="DI10" s="0" t="n">
        <v>49</v>
      </c>
      <c r="DJ10" s="0" t="n">
        <v>58</v>
      </c>
      <c r="DK10" s="0" t="n">
        <v>40.7</v>
      </c>
      <c r="DL10" s="0" t="n">
        <v>41</v>
      </c>
      <c r="DM10" s="0" t="n">
        <v>37</v>
      </c>
      <c r="DN10" s="0" t="n">
        <v>39.7</v>
      </c>
      <c r="DO10" s="0" t="n">
        <v>30.2</v>
      </c>
      <c r="DP10" s="0" t="n">
        <v>32.45</v>
      </c>
      <c r="DQ10" s="0" t="n">
        <v>29.45</v>
      </c>
      <c r="DR10" s="0" t="n">
        <v>36.75</v>
      </c>
      <c r="DS10" s="0" t="n">
        <v>36.75</v>
      </c>
      <c r="DT10" s="0" t="n">
        <v>42.75</v>
      </c>
      <c r="DU10" s="0" t="n">
        <v>49.75</v>
      </c>
      <c r="DV10" s="0" t="n">
        <v>58.75</v>
      </c>
      <c r="DW10" s="0" t="n">
        <v>41.2</v>
      </c>
      <c r="DX10" s="0" t="n">
        <v>41.75</v>
      </c>
      <c r="DY10" s="0" t="n">
        <v>37.75</v>
      </c>
      <c r="DZ10" s="0" t="n">
        <v>40.2</v>
      </c>
      <c r="EA10" s="0" t="n">
        <v>30.7</v>
      </c>
      <c r="EB10" s="0" t="n">
        <v>32.95</v>
      </c>
      <c r="EC10" s="0" t="n">
        <v>29.95</v>
      </c>
      <c r="ED10" s="0" t="n">
        <v>37.25</v>
      </c>
      <c r="EE10" s="0" t="n">
        <v>37.25</v>
      </c>
      <c r="EF10" s="0" t="n">
        <v>43.25</v>
      </c>
      <c r="EG10" s="0" t="n">
        <v>50.25</v>
      </c>
      <c r="EH10" s="0" t="n">
        <v>59.25</v>
      </c>
      <c r="EI10" s="0" t="n">
        <v>41.7</v>
      </c>
      <c r="EJ10" s="0" t="n">
        <v>42.25</v>
      </c>
      <c r="EK10" s="0" t="n">
        <v>38.25</v>
      </c>
      <c r="EL10" s="0" t="n">
        <v>40.7</v>
      </c>
      <c r="EM10" s="0" t="n">
        <v>30.95</v>
      </c>
      <c r="EN10" s="0" t="n">
        <v>33.2</v>
      </c>
      <c r="EO10" s="0" t="n">
        <v>30.2</v>
      </c>
      <c r="EP10" s="0" t="n">
        <v>37.5</v>
      </c>
      <c r="EQ10" s="0" t="n">
        <v>37.5</v>
      </c>
      <c r="ER10" s="0" t="n">
        <v>43.5</v>
      </c>
      <c r="ES10" s="0" t="n">
        <v>50.5</v>
      </c>
      <c r="ET10" s="0" t="n">
        <v>59.5</v>
      </c>
      <c r="EU10" s="0" t="n">
        <v>41.95</v>
      </c>
      <c r="EV10" s="0" t="n">
        <v>42.5</v>
      </c>
      <c r="EW10" s="0" t="n">
        <v>38.5</v>
      </c>
      <c r="EX10" s="0" t="n">
        <v>40.95</v>
      </c>
      <c r="EY10" s="0" t="n">
        <v>31.7</v>
      </c>
      <c r="EZ10" s="0" t="n">
        <v>33.95</v>
      </c>
      <c r="FA10" s="0" t="n">
        <v>30.95</v>
      </c>
      <c r="FB10" s="0" t="n">
        <v>38.25</v>
      </c>
      <c r="FC10" s="0" t="n">
        <v>38.25</v>
      </c>
      <c r="FD10" s="0" t="n">
        <v>44.25</v>
      </c>
      <c r="FE10" s="0" t="n">
        <v>51.25</v>
      </c>
      <c r="FF10" s="0" t="n">
        <v>60.25</v>
      </c>
      <c r="FG10" s="0" t="n">
        <v>42.2</v>
      </c>
      <c r="FH10" s="0" t="n">
        <v>43.25</v>
      </c>
      <c r="FI10" s="0" t="n">
        <v>39.25</v>
      </c>
      <c r="FJ10" s="0" t="n">
        <v>41.2</v>
      </c>
      <c r="FK10" s="0" t="n">
        <v>32.45</v>
      </c>
      <c r="FL10" s="0" t="n">
        <v>34.7</v>
      </c>
      <c r="FM10" s="0" t="n">
        <v>31.7</v>
      </c>
      <c r="FN10" s="0" t="n">
        <v>39</v>
      </c>
      <c r="FO10" s="0" t="n">
        <v>39</v>
      </c>
      <c r="FP10" s="0" t="n">
        <v>45</v>
      </c>
      <c r="FQ10" s="0" t="n">
        <v>52</v>
      </c>
      <c r="FR10" s="0" t="n">
        <v>60.95</v>
      </c>
      <c r="FS10" s="0" t="n">
        <v>42.45</v>
      </c>
      <c r="FT10" s="0" t="n">
        <v>44</v>
      </c>
      <c r="FU10" s="0" t="n">
        <v>40</v>
      </c>
      <c r="FV10" s="0" t="n">
        <v>41.45</v>
      </c>
      <c r="FW10" s="0" t="n">
        <v>33.2</v>
      </c>
      <c r="FX10" s="0" t="n">
        <v>35.45</v>
      </c>
      <c r="FY10" s="0" t="n">
        <v>32.45</v>
      </c>
      <c r="FZ10" s="0" t="n">
        <v>39.75</v>
      </c>
      <c r="GA10" s="0" t="n">
        <v>39.75</v>
      </c>
      <c r="GB10" s="0" t="n">
        <v>45.75</v>
      </c>
      <c r="GC10" s="0" t="n">
        <v>52.75</v>
      </c>
      <c r="GD10" s="0" t="n">
        <v>61.2</v>
      </c>
      <c r="GE10" s="0" t="n">
        <v>42.7</v>
      </c>
      <c r="GF10" s="0" t="n">
        <v>44.75</v>
      </c>
      <c r="GG10" s="0" t="n">
        <v>40.75</v>
      </c>
      <c r="GH10" s="0" t="n">
        <v>41.7</v>
      </c>
      <c r="GI10" s="0" t="n">
        <v>33.25</v>
      </c>
      <c r="GJ10" s="0" t="n">
        <v>35.5</v>
      </c>
      <c r="GK10" s="0" t="n">
        <v>32.5</v>
      </c>
      <c r="GL10" s="0" t="n">
        <v>39.8</v>
      </c>
      <c r="GM10" s="0" t="n">
        <v>39.8</v>
      </c>
      <c r="GN10" s="0" t="n">
        <v>45.8</v>
      </c>
      <c r="GO10" s="0" t="n">
        <v>52.8</v>
      </c>
      <c r="GP10" s="0" t="n">
        <v>61.45</v>
      </c>
      <c r="GQ10" s="0" t="n">
        <v>42.95</v>
      </c>
      <c r="GR10" s="0" t="n">
        <v>44.8</v>
      </c>
      <c r="GS10" s="0" t="n">
        <v>40.8</v>
      </c>
      <c r="GT10" s="0" t="n">
        <v>41.95</v>
      </c>
      <c r="GU10" s="0" t="n">
        <v>33.3</v>
      </c>
      <c r="GV10" s="0" t="n">
        <v>35.55</v>
      </c>
      <c r="GW10" s="0" t="n">
        <v>32.55</v>
      </c>
      <c r="GX10" s="0" t="n">
        <v>39.85</v>
      </c>
      <c r="GY10" s="0" t="n">
        <v>39.85</v>
      </c>
      <c r="GZ10" s="0" t="n">
        <v>45.85</v>
      </c>
      <c r="HA10" s="0" t="n">
        <v>52.85</v>
      </c>
      <c r="HB10" s="0" t="n">
        <v>61.7</v>
      </c>
      <c r="HC10" s="0" t="n">
        <v>43.2</v>
      </c>
      <c r="HD10" s="0" t="n">
        <v>44.85</v>
      </c>
      <c r="HE10" s="0" t="n">
        <v>40.85</v>
      </c>
      <c r="HF10" s="0" t="n">
        <v>42.2</v>
      </c>
      <c r="HG10" s="0" t="n">
        <v>33.35</v>
      </c>
      <c r="HH10" s="0" t="n">
        <v>35.6</v>
      </c>
      <c r="HI10" s="0" t="n">
        <v>32.6</v>
      </c>
      <c r="HJ10" s="0" t="n">
        <v>39.9</v>
      </c>
      <c r="HK10" s="0" t="n">
        <v>39.9</v>
      </c>
      <c r="HL10" s="0" t="n">
        <v>45.9</v>
      </c>
      <c r="HM10" s="0" t="n">
        <v>52.9</v>
      </c>
      <c r="HN10" s="0" t="n">
        <v>61.9</v>
      </c>
      <c r="HO10" s="0" t="n">
        <v>43.45</v>
      </c>
    </row>
    <row r="11" customFormat="false" ht="10.5" hidden="false" customHeight="false" outlineLevel="0" collapsed="false">
      <c r="A11" s="406" t="s">
        <v>6</v>
      </c>
      <c r="B11" s="407" t="s">
        <v>196</v>
      </c>
      <c r="C11" s="407"/>
      <c r="D11" s="407"/>
      <c r="E11" s="407"/>
      <c r="F11" s="407"/>
      <c r="T11" s="0" t="n">
        <v>27.1875</v>
      </c>
      <c r="U11" s="0" t="n">
        <v>18.275</v>
      </c>
      <c r="V11" s="0" t="n">
        <v>23.855</v>
      </c>
      <c r="W11" s="0" t="n">
        <v>24.359</v>
      </c>
      <c r="X11" s="0" t="n">
        <v>23.732</v>
      </c>
      <c r="Y11" s="0" t="n">
        <v>23.581</v>
      </c>
      <c r="Z11" s="0" t="n">
        <v>21.917</v>
      </c>
      <c r="AA11" s="0" t="n">
        <v>24.544</v>
      </c>
      <c r="AB11" s="0" t="n">
        <v>24.208</v>
      </c>
      <c r="AC11" s="0" t="n">
        <v>29.391</v>
      </c>
      <c r="AD11" s="0" t="n">
        <v>28.887</v>
      </c>
      <c r="AE11" s="0" t="n">
        <v>27.125</v>
      </c>
      <c r="AF11" s="0" t="n">
        <v>24.435</v>
      </c>
      <c r="AG11" s="0" t="n">
        <v>25.792</v>
      </c>
      <c r="AH11" s="0" t="n">
        <v>26.492</v>
      </c>
      <c r="AI11" s="0" t="n">
        <v>13.935</v>
      </c>
      <c r="AJ11" s="0" t="n">
        <v>13.071</v>
      </c>
      <c r="AK11" s="0" t="n">
        <v>13.46</v>
      </c>
      <c r="AL11" s="0" t="n">
        <v>12.717</v>
      </c>
      <c r="AM11" s="0" t="n">
        <v>13.581</v>
      </c>
      <c r="AN11" s="0" t="n">
        <v>15.208</v>
      </c>
      <c r="AO11" s="0" t="n">
        <v>15.423</v>
      </c>
      <c r="AP11" s="0" t="n">
        <v>15.952</v>
      </c>
      <c r="AQ11" s="0" t="n">
        <v>14.292</v>
      </c>
      <c r="AR11" s="0" t="n">
        <v>14.395</v>
      </c>
      <c r="AS11" s="0" t="n">
        <v>14.4</v>
      </c>
      <c r="AT11" s="0" t="n">
        <v>15.137</v>
      </c>
      <c r="AU11" s="0" t="n">
        <v>14.3</v>
      </c>
      <c r="AV11" s="0" t="n">
        <v>14.077</v>
      </c>
      <c r="AW11" s="0" t="n">
        <v>14.019</v>
      </c>
      <c r="AX11" s="0" t="n">
        <v>13.834</v>
      </c>
      <c r="AY11" s="0" t="n">
        <v>11.991</v>
      </c>
      <c r="AZ11" s="0" t="n">
        <v>13.167</v>
      </c>
      <c r="BA11" s="0" t="n">
        <v>11.179</v>
      </c>
      <c r="BB11" s="0" t="n">
        <v>14.644</v>
      </c>
      <c r="BC11" s="0" t="n">
        <v>14.886</v>
      </c>
      <c r="BD11" s="0" t="n">
        <v>14.488</v>
      </c>
      <c r="BE11" s="0" t="n">
        <v>13.759</v>
      </c>
      <c r="BF11" s="0" t="n">
        <v>14.431</v>
      </c>
      <c r="BG11" s="0" t="n">
        <v>15.869</v>
      </c>
      <c r="BH11" s="0" t="n">
        <v>15.882</v>
      </c>
      <c r="BI11" s="0" t="n">
        <v>15.726</v>
      </c>
      <c r="BJ11" s="0" t="n">
        <v>14.887</v>
      </c>
      <c r="BK11" s="0" t="n">
        <v>12.996</v>
      </c>
      <c r="BL11" s="0" t="n">
        <v>11.498</v>
      </c>
      <c r="BM11" s="0" t="n">
        <v>12.1</v>
      </c>
      <c r="BN11" s="0" t="n">
        <v>16.352</v>
      </c>
      <c r="BO11" s="0" t="n">
        <v>15.072</v>
      </c>
      <c r="BP11" s="0" t="n">
        <v>13.997</v>
      </c>
      <c r="BQ11" s="0" t="n">
        <v>14.194</v>
      </c>
      <c r="BR11" s="0" t="n">
        <v>14.841</v>
      </c>
      <c r="BS11" s="0" t="n">
        <v>16.009</v>
      </c>
      <c r="BT11" s="0" t="n">
        <v>16.012</v>
      </c>
      <c r="BU11" s="0" t="n">
        <v>15.866</v>
      </c>
      <c r="BV11" s="0" t="n">
        <v>14.835</v>
      </c>
      <c r="BW11" s="0" t="n">
        <v>13.386</v>
      </c>
      <c r="BX11" s="0" t="n">
        <v>11.638</v>
      </c>
      <c r="BY11" s="0" t="n">
        <v>12.24</v>
      </c>
      <c r="BZ11" s="0" t="n">
        <v>16.492</v>
      </c>
      <c r="CA11" s="0" t="n">
        <v>15.19</v>
      </c>
      <c r="CB11" s="0" t="n">
        <v>14.016</v>
      </c>
      <c r="CC11" s="0" t="n">
        <v>14.209</v>
      </c>
      <c r="CD11" s="0" t="n">
        <v>14.551</v>
      </c>
      <c r="CE11" s="0" t="n">
        <v>17.714</v>
      </c>
      <c r="CF11" s="0" t="n">
        <v>17.809</v>
      </c>
      <c r="CG11" s="0" t="n">
        <v>17.75</v>
      </c>
      <c r="CH11" s="0" t="n">
        <v>16.473</v>
      </c>
      <c r="CI11" s="0" t="n">
        <v>15.057</v>
      </c>
      <c r="CJ11" s="0" t="n">
        <v>16.227</v>
      </c>
      <c r="CK11" s="0" t="n">
        <v>18.097</v>
      </c>
      <c r="CL11" s="0" t="n">
        <v>23.891</v>
      </c>
      <c r="CM11" s="0" t="n">
        <v>20.244</v>
      </c>
      <c r="CN11" s="0" t="n">
        <v>18.703</v>
      </c>
      <c r="CO11" s="0" t="n">
        <v>17.058</v>
      </c>
      <c r="CP11" s="0" t="n">
        <v>17.179</v>
      </c>
      <c r="CQ11" s="0" t="n">
        <v>17.894</v>
      </c>
      <c r="CR11" s="0" t="n">
        <v>18.031</v>
      </c>
      <c r="CS11" s="0" t="n">
        <v>17.737</v>
      </c>
      <c r="CT11" s="0" t="n">
        <v>17.148</v>
      </c>
      <c r="CU11" s="0" t="n">
        <v>15.237</v>
      </c>
      <c r="CV11" s="0" t="n">
        <v>15.304</v>
      </c>
      <c r="CW11" s="0" t="n">
        <v>19.113</v>
      </c>
      <c r="CX11" s="0" t="n">
        <v>23.669</v>
      </c>
      <c r="CY11" s="0" t="n">
        <v>21.481</v>
      </c>
      <c r="CZ11" s="0" t="n">
        <v>18.882</v>
      </c>
      <c r="DA11" s="0" t="n">
        <v>16.717</v>
      </c>
      <c r="DB11" s="0" t="n">
        <v>17.993</v>
      </c>
      <c r="DC11" s="0" t="n">
        <v>18.034</v>
      </c>
      <c r="DD11" s="0" t="n">
        <v>18.139</v>
      </c>
      <c r="DE11" s="0" t="n">
        <v>17.877</v>
      </c>
      <c r="DF11" s="0" t="n">
        <v>17.298</v>
      </c>
      <c r="DG11" s="0" t="n">
        <v>14.803</v>
      </c>
      <c r="DH11" s="0" t="n">
        <v>16.557</v>
      </c>
      <c r="DI11" s="0" t="n">
        <v>19.243</v>
      </c>
      <c r="DJ11" s="0" t="n">
        <v>23.797</v>
      </c>
      <c r="DK11" s="0" t="n">
        <v>21.569</v>
      </c>
      <c r="DL11" s="0" t="n">
        <v>19.032</v>
      </c>
      <c r="DM11" s="0" t="n">
        <v>16.837</v>
      </c>
      <c r="DN11" s="0" t="n">
        <v>18.133</v>
      </c>
      <c r="DO11" s="0" t="n">
        <v>17.886</v>
      </c>
      <c r="DP11" s="0" t="n">
        <v>18.349</v>
      </c>
      <c r="DQ11" s="0" t="n">
        <v>18.3</v>
      </c>
      <c r="DR11" s="0" t="n">
        <v>17.458</v>
      </c>
      <c r="DS11" s="0" t="n">
        <v>14.933</v>
      </c>
      <c r="DT11" s="0" t="n">
        <v>16.777</v>
      </c>
      <c r="DU11" s="0" t="n">
        <v>19.393</v>
      </c>
      <c r="DV11" s="0" t="n">
        <v>23.948</v>
      </c>
      <c r="DW11" s="0" t="n">
        <v>21.667</v>
      </c>
      <c r="DX11" s="0" t="n">
        <v>18.577</v>
      </c>
      <c r="DY11" s="0" t="n">
        <v>17.507</v>
      </c>
      <c r="DZ11" s="0" t="n">
        <v>18.273</v>
      </c>
      <c r="EA11" s="0" t="n">
        <v>18.086</v>
      </c>
      <c r="EB11" s="0" t="n">
        <v>18.569</v>
      </c>
      <c r="EC11" s="0" t="n">
        <v>18.52</v>
      </c>
      <c r="ED11" s="0" t="n">
        <v>17.678</v>
      </c>
      <c r="EE11" s="0" t="n">
        <v>15.133</v>
      </c>
      <c r="EF11" s="0" t="n">
        <v>16.997</v>
      </c>
      <c r="EG11" s="0" t="n">
        <v>18.717</v>
      </c>
      <c r="EH11" s="0" t="n">
        <v>24.601</v>
      </c>
      <c r="EI11" s="0" t="n">
        <v>21.836</v>
      </c>
      <c r="EJ11" s="0" t="n">
        <v>18.787</v>
      </c>
      <c r="EK11" s="0" t="n">
        <v>17.717</v>
      </c>
      <c r="EL11" s="0" t="n">
        <v>18.483</v>
      </c>
      <c r="EM11" s="0" t="n">
        <v>18.366</v>
      </c>
      <c r="EN11" s="0" t="n">
        <v>18.881</v>
      </c>
      <c r="EO11" s="0" t="n">
        <v>18.79</v>
      </c>
      <c r="EP11" s="0" t="n">
        <v>17.414</v>
      </c>
      <c r="EQ11" s="0" t="n">
        <v>15.997</v>
      </c>
      <c r="ER11" s="0" t="n">
        <v>17.257</v>
      </c>
      <c r="ES11" s="0" t="n">
        <v>18.987</v>
      </c>
      <c r="ET11" s="0" t="n">
        <v>24.871</v>
      </c>
      <c r="EU11" s="0" t="n">
        <v>20.924</v>
      </c>
      <c r="EV11" s="0" t="n">
        <v>19.682</v>
      </c>
      <c r="EW11" s="0" t="n">
        <v>17.986</v>
      </c>
      <c r="EX11" s="0" t="n">
        <v>18.079</v>
      </c>
      <c r="EY11" s="0" t="n">
        <v>18.994</v>
      </c>
      <c r="EZ11" s="0" t="n">
        <v>18.999</v>
      </c>
      <c r="FA11" s="0" t="n">
        <v>18.717</v>
      </c>
      <c r="FB11" s="0" t="n">
        <v>18.108</v>
      </c>
      <c r="FC11" s="0" t="n">
        <v>16.147</v>
      </c>
      <c r="FD11" s="0" t="n">
        <v>16.403</v>
      </c>
      <c r="FE11" s="0" t="n">
        <v>20.023</v>
      </c>
      <c r="FF11" s="0" t="n">
        <v>25.041</v>
      </c>
      <c r="FG11" s="0" t="n">
        <v>21.018</v>
      </c>
      <c r="FH11" s="0" t="n">
        <v>19.852</v>
      </c>
      <c r="FI11" s="0" t="n">
        <v>18.136</v>
      </c>
      <c r="FJ11" s="0" t="n">
        <v>18.209</v>
      </c>
      <c r="FK11" s="0" t="n">
        <v>19.264</v>
      </c>
      <c r="FL11" s="0" t="n">
        <v>19.159</v>
      </c>
      <c r="FM11" s="0" t="n">
        <v>18.867</v>
      </c>
      <c r="FN11" s="0" t="n">
        <v>18.278</v>
      </c>
      <c r="FO11" s="0" t="n">
        <v>16.297</v>
      </c>
      <c r="FP11" s="0" t="n">
        <v>16.672</v>
      </c>
      <c r="FQ11" s="0" t="n">
        <v>20.173</v>
      </c>
      <c r="FR11" s="0" t="n">
        <v>24.729</v>
      </c>
      <c r="FS11" s="0" t="n">
        <v>22.332</v>
      </c>
      <c r="FT11" s="0" t="n">
        <v>20.022</v>
      </c>
      <c r="FU11" s="0" t="n">
        <v>17.687</v>
      </c>
      <c r="FV11" s="0" t="n">
        <v>19.052</v>
      </c>
      <c r="FW11" s="0" t="n">
        <v>19.186</v>
      </c>
      <c r="FX11" s="0" t="n">
        <v>18.894</v>
      </c>
      <c r="FY11" s="0" t="n">
        <v>19.017</v>
      </c>
      <c r="FZ11" s="0" t="n">
        <v>17.843</v>
      </c>
      <c r="GA11" s="0" t="n">
        <v>15.793</v>
      </c>
      <c r="GB11" s="0" t="n">
        <v>18.057</v>
      </c>
      <c r="GC11" s="0" t="n">
        <v>20.323</v>
      </c>
      <c r="GD11" s="0" t="n">
        <v>24.877</v>
      </c>
      <c r="GE11" s="0" t="n">
        <v>22.462</v>
      </c>
      <c r="GF11" s="0" t="n">
        <v>19.507</v>
      </c>
      <c r="GG11" s="0" t="n">
        <v>17.185</v>
      </c>
      <c r="GH11" s="0" t="n">
        <v>19.203</v>
      </c>
      <c r="GI11" s="0" t="n">
        <v>19.118</v>
      </c>
      <c r="GJ11" s="0" t="n">
        <v>19.289</v>
      </c>
      <c r="GK11" s="0" t="n">
        <v>19.337</v>
      </c>
      <c r="GL11" s="0" t="n">
        <v>18.748</v>
      </c>
      <c r="GM11" s="0" t="n">
        <v>16.123</v>
      </c>
      <c r="GN11" s="0" t="n">
        <v>18.327</v>
      </c>
      <c r="GO11" s="0" t="n">
        <v>19.707</v>
      </c>
      <c r="GP11" s="0" t="n">
        <v>25.681</v>
      </c>
      <c r="GQ11" s="0" t="n">
        <v>22.761</v>
      </c>
      <c r="GR11" s="0" t="n">
        <v>19.144</v>
      </c>
      <c r="GS11" s="0" t="n">
        <v>18.147</v>
      </c>
      <c r="GT11" s="0" t="n">
        <v>19.522</v>
      </c>
      <c r="GU11" s="0" t="n">
        <v>19.398</v>
      </c>
      <c r="GV11" s="0" t="n">
        <v>19.544</v>
      </c>
      <c r="GW11" s="0" t="n">
        <v>19.9</v>
      </c>
      <c r="GX11" s="0" t="n">
        <v>17.922</v>
      </c>
      <c r="GY11" s="0" t="n">
        <v>17.077</v>
      </c>
      <c r="GZ11" s="0" t="n">
        <v>18.597</v>
      </c>
      <c r="HA11" s="0" t="n">
        <v>20.047</v>
      </c>
      <c r="HB11" s="0" t="n">
        <v>25.991</v>
      </c>
      <c r="HC11" s="0" t="n">
        <v>23.061</v>
      </c>
      <c r="HD11" s="0" t="n">
        <v>19.475</v>
      </c>
      <c r="HE11" s="0" t="n">
        <v>18.477</v>
      </c>
      <c r="HF11" s="0" t="n">
        <v>19.129</v>
      </c>
      <c r="HG11" s="0" t="n">
        <v>20.006</v>
      </c>
      <c r="HH11" s="0" t="n">
        <v>19.873</v>
      </c>
      <c r="HI11" s="0" t="n">
        <v>19.967</v>
      </c>
      <c r="HJ11" s="0" t="n">
        <v>18.813</v>
      </c>
      <c r="HK11" s="0" t="n">
        <v>17.397</v>
      </c>
      <c r="HL11" s="0" t="n">
        <v>18.857</v>
      </c>
      <c r="HM11" s="0" t="n">
        <v>20.378</v>
      </c>
      <c r="HN11" s="0" t="n">
        <v>26.291</v>
      </c>
      <c r="HO11" s="0" t="n">
        <v>22.154</v>
      </c>
    </row>
    <row r="12" customFormat="false" ht="10.5" hidden="false" customHeight="false" outlineLevel="0" collapsed="false">
      <c r="A12" s="406" t="s">
        <v>4</v>
      </c>
      <c r="B12" s="407" t="s">
        <v>194</v>
      </c>
      <c r="C12" s="407"/>
      <c r="D12" s="407"/>
      <c r="E12" s="407"/>
      <c r="F12" s="407"/>
      <c r="T12" s="0" t="n">
        <v>27.75</v>
      </c>
      <c r="U12" s="0" t="n">
        <v>28.25</v>
      </c>
      <c r="V12" s="0" t="n">
        <v>33.5</v>
      </c>
      <c r="W12" s="0" t="n">
        <v>34</v>
      </c>
      <c r="X12" s="0" t="n">
        <v>33.25</v>
      </c>
      <c r="Y12" s="0" t="n">
        <v>32.25</v>
      </c>
      <c r="Z12" s="0" t="n">
        <v>30.25</v>
      </c>
      <c r="AA12" s="0" t="n">
        <v>33.5</v>
      </c>
      <c r="AB12" s="0" t="n">
        <v>38</v>
      </c>
      <c r="AC12" s="0" t="n">
        <v>45.75</v>
      </c>
      <c r="AD12" s="0" t="n">
        <v>53</v>
      </c>
      <c r="AE12" s="0" t="n">
        <v>44.75</v>
      </c>
      <c r="AF12" s="0" t="n">
        <v>37.25</v>
      </c>
      <c r="AG12" s="0" t="n">
        <v>36.75</v>
      </c>
      <c r="AH12" s="0" t="n">
        <v>38.75</v>
      </c>
      <c r="AI12" s="0" t="n">
        <v>39.5</v>
      </c>
      <c r="AJ12" s="0" t="n">
        <v>38</v>
      </c>
      <c r="AK12" s="0" t="n">
        <v>36.5</v>
      </c>
      <c r="AL12" s="0" t="n">
        <v>36</v>
      </c>
      <c r="AM12" s="0" t="n">
        <v>36.5</v>
      </c>
      <c r="AN12" s="0" t="n">
        <v>41</v>
      </c>
      <c r="AO12" s="0" t="n">
        <v>55</v>
      </c>
      <c r="AP12" s="0" t="n">
        <v>61.25</v>
      </c>
      <c r="AQ12" s="0" t="n">
        <v>48.25</v>
      </c>
      <c r="AR12" s="0" t="n">
        <v>38</v>
      </c>
      <c r="AS12" s="0" t="n">
        <v>38.25</v>
      </c>
      <c r="AT12" s="0" t="n">
        <v>39</v>
      </c>
      <c r="AU12" s="0" t="n">
        <v>40.15</v>
      </c>
      <c r="AV12" s="0" t="n">
        <v>38.87</v>
      </c>
      <c r="AW12" s="0" t="n">
        <v>37.58</v>
      </c>
      <c r="AX12" s="0" t="n">
        <v>37.16</v>
      </c>
      <c r="AY12" s="0" t="n">
        <v>37.59</v>
      </c>
      <c r="AZ12" s="0" t="n">
        <v>41.44</v>
      </c>
      <c r="BA12" s="0" t="n">
        <v>53.41</v>
      </c>
      <c r="BB12" s="0" t="n">
        <v>58.75</v>
      </c>
      <c r="BC12" s="0" t="n">
        <v>47.64</v>
      </c>
      <c r="BD12" s="0" t="n">
        <v>38.88</v>
      </c>
      <c r="BE12" s="0" t="n">
        <v>39.09</v>
      </c>
      <c r="BF12" s="0" t="n">
        <v>39.73</v>
      </c>
      <c r="BG12" s="0" t="n">
        <v>40.79</v>
      </c>
      <c r="BH12" s="0" t="n">
        <v>39.69</v>
      </c>
      <c r="BI12" s="0" t="n">
        <v>38.6</v>
      </c>
      <c r="BJ12" s="0" t="n">
        <v>38.23</v>
      </c>
      <c r="BK12" s="0" t="n">
        <v>38.6</v>
      </c>
      <c r="BL12" s="0" t="n">
        <v>41.89</v>
      </c>
      <c r="BM12" s="0" t="n">
        <v>52.14</v>
      </c>
      <c r="BN12" s="0" t="n">
        <v>56.72</v>
      </c>
      <c r="BO12" s="0" t="n">
        <v>47.2</v>
      </c>
      <c r="BP12" s="0" t="n">
        <v>39.7</v>
      </c>
      <c r="BQ12" s="0" t="n">
        <v>39.88</v>
      </c>
      <c r="BR12" s="0" t="n">
        <v>40.43</v>
      </c>
      <c r="BS12" s="0" t="n">
        <v>41.33</v>
      </c>
      <c r="BT12" s="0" t="n">
        <v>40.39</v>
      </c>
      <c r="BU12" s="0" t="n">
        <v>39.46</v>
      </c>
      <c r="BV12" s="0" t="n">
        <v>39.15</v>
      </c>
      <c r="BW12" s="0" t="n">
        <v>39.46</v>
      </c>
      <c r="BX12" s="0" t="n">
        <v>42.28</v>
      </c>
      <c r="BY12" s="0" t="n">
        <v>51.04</v>
      </c>
      <c r="BZ12" s="0" t="n">
        <v>54.95</v>
      </c>
      <c r="CA12" s="0" t="n">
        <v>46.82</v>
      </c>
      <c r="CB12" s="0" t="n">
        <v>40.4</v>
      </c>
      <c r="CC12" s="0" t="n">
        <v>40.56</v>
      </c>
      <c r="CD12" s="0" t="n">
        <v>41.03</v>
      </c>
      <c r="CE12" s="0" t="n">
        <v>41.74</v>
      </c>
      <c r="CF12" s="0" t="n">
        <v>40.9</v>
      </c>
      <c r="CG12" s="0" t="n">
        <v>40.05</v>
      </c>
      <c r="CH12" s="0" t="n">
        <v>39.77</v>
      </c>
      <c r="CI12" s="0" t="n">
        <v>40.05</v>
      </c>
      <c r="CJ12" s="0" t="n">
        <v>42.6</v>
      </c>
      <c r="CK12" s="0" t="n">
        <v>50.53</v>
      </c>
      <c r="CL12" s="0" t="n">
        <v>54.08</v>
      </c>
      <c r="CM12" s="0" t="n">
        <v>46.71</v>
      </c>
      <c r="CN12" s="0" t="n">
        <v>40.91</v>
      </c>
      <c r="CO12" s="0" t="n">
        <v>41.05</v>
      </c>
      <c r="CP12" s="0" t="n">
        <v>41.48</v>
      </c>
      <c r="CQ12" s="0" t="n">
        <v>42.11</v>
      </c>
      <c r="CR12" s="0" t="n">
        <v>41.33</v>
      </c>
      <c r="CS12" s="0" t="n">
        <v>40.54</v>
      </c>
      <c r="CT12" s="0" t="n">
        <v>40.28</v>
      </c>
      <c r="CU12" s="0" t="n">
        <v>40.55</v>
      </c>
      <c r="CV12" s="0" t="n">
        <v>42.91</v>
      </c>
      <c r="CW12" s="0" t="n">
        <v>50.25</v>
      </c>
      <c r="CX12" s="0" t="n">
        <v>53.52</v>
      </c>
      <c r="CY12" s="0" t="n">
        <v>46.71</v>
      </c>
      <c r="CZ12" s="0" t="n">
        <v>41.34</v>
      </c>
      <c r="DA12" s="0" t="n">
        <v>41.47</v>
      </c>
      <c r="DB12" s="0" t="n">
        <v>41.87</v>
      </c>
      <c r="DC12" s="0" t="n">
        <v>42.47</v>
      </c>
      <c r="DD12" s="0" t="n">
        <v>41.74</v>
      </c>
      <c r="DE12" s="0" t="n">
        <v>41.02</v>
      </c>
      <c r="DF12" s="0" t="n">
        <v>40.78</v>
      </c>
      <c r="DG12" s="0" t="n">
        <v>41.02</v>
      </c>
      <c r="DH12" s="0" t="n">
        <v>43.21</v>
      </c>
      <c r="DI12" s="0" t="n">
        <v>50</v>
      </c>
      <c r="DJ12" s="0" t="n">
        <v>53.03</v>
      </c>
      <c r="DK12" s="0" t="n">
        <v>46.73</v>
      </c>
      <c r="DL12" s="0" t="n">
        <v>41.76</v>
      </c>
      <c r="DM12" s="0" t="n">
        <v>41.88</v>
      </c>
      <c r="DN12" s="0" t="n">
        <v>42.25</v>
      </c>
      <c r="DO12" s="0" t="n">
        <v>42.82</v>
      </c>
      <c r="DP12" s="0" t="n">
        <v>42.15</v>
      </c>
      <c r="DQ12" s="0" t="n">
        <v>41.48</v>
      </c>
      <c r="DR12" s="0" t="n">
        <v>41.25</v>
      </c>
      <c r="DS12" s="0" t="n">
        <v>41.48</v>
      </c>
      <c r="DT12" s="0" t="n">
        <v>43.5</v>
      </c>
      <c r="DU12" s="0" t="n">
        <v>49.79</v>
      </c>
      <c r="DV12" s="0" t="n">
        <v>52.59</v>
      </c>
      <c r="DW12" s="0" t="n">
        <v>46.76</v>
      </c>
      <c r="DX12" s="0" t="n">
        <v>42.16</v>
      </c>
      <c r="DY12" s="0" t="n">
        <v>42.28</v>
      </c>
      <c r="DZ12" s="0" t="n">
        <v>42.62</v>
      </c>
      <c r="EA12" s="0" t="n">
        <v>43.16</v>
      </c>
      <c r="EB12" s="0" t="n">
        <v>42.54</v>
      </c>
      <c r="EC12" s="0" t="n">
        <v>41.92</v>
      </c>
      <c r="ED12" s="0" t="n">
        <v>41.71</v>
      </c>
      <c r="EE12" s="0" t="n">
        <v>41.92</v>
      </c>
      <c r="EF12" s="0" t="n">
        <v>43.79</v>
      </c>
      <c r="EG12" s="0" t="n">
        <v>49.61</v>
      </c>
      <c r="EH12" s="0" t="n">
        <v>52.21</v>
      </c>
      <c r="EI12" s="0" t="n">
        <v>46.81</v>
      </c>
      <c r="EJ12" s="0" t="n">
        <v>42.56</v>
      </c>
      <c r="EK12" s="0" t="n">
        <v>42.66</v>
      </c>
      <c r="EL12" s="0" t="n">
        <v>42.98</v>
      </c>
      <c r="EM12" s="0" t="n">
        <v>43.5</v>
      </c>
      <c r="EN12" s="0" t="n">
        <v>42.92</v>
      </c>
      <c r="EO12" s="0" t="n">
        <v>42.35</v>
      </c>
      <c r="EP12" s="0" t="n">
        <v>42.16</v>
      </c>
      <c r="EQ12" s="0" t="n">
        <v>42.35</v>
      </c>
      <c r="ER12" s="0" t="n">
        <v>44.08</v>
      </c>
      <c r="ES12" s="0" t="n">
        <v>49.46</v>
      </c>
      <c r="ET12" s="0" t="n">
        <v>51.87</v>
      </c>
      <c r="EU12" s="0" t="n">
        <v>46.87</v>
      </c>
      <c r="EV12" s="0" t="n">
        <v>42.94</v>
      </c>
      <c r="EW12" s="0" t="n">
        <v>43.04</v>
      </c>
      <c r="EX12" s="0" t="n">
        <v>43.33</v>
      </c>
      <c r="EY12" s="0" t="n">
        <v>43.74</v>
      </c>
      <c r="EZ12" s="0" t="n">
        <v>43.16</v>
      </c>
      <c r="FA12" s="0" t="n">
        <v>42.59</v>
      </c>
      <c r="FB12" s="0" t="n">
        <v>42.4</v>
      </c>
      <c r="FC12" s="0" t="n">
        <v>42.59</v>
      </c>
      <c r="FD12" s="0" t="n">
        <v>44.33</v>
      </c>
      <c r="FE12" s="0" t="n">
        <v>49.74</v>
      </c>
      <c r="FF12" s="0" t="n">
        <v>52.16</v>
      </c>
      <c r="FG12" s="0" t="n">
        <v>47.14</v>
      </c>
      <c r="FH12" s="0" t="n">
        <v>43.18</v>
      </c>
      <c r="FI12" s="0" t="n">
        <v>43.28</v>
      </c>
      <c r="FJ12" s="0" t="n">
        <v>43.57</v>
      </c>
      <c r="FK12" s="0" t="n">
        <v>43.98</v>
      </c>
      <c r="FL12" s="0" t="n">
        <v>43.4</v>
      </c>
      <c r="FM12" s="0" t="n">
        <v>42.82</v>
      </c>
      <c r="FN12" s="0" t="n">
        <v>42.63</v>
      </c>
      <c r="FO12" s="0" t="n">
        <v>42.83</v>
      </c>
      <c r="FP12" s="0" t="n">
        <v>44.58</v>
      </c>
      <c r="FQ12" s="0" t="n">
        <v>50.02</v>
      </c>
      <c r="FR12" s="0" t="n">
        <v>52.45</v>
      </c>
      <c r="FS12" s="0" t="n">
        <v>47.4</v>
      </c>
      <c r="FT12" s="0" t="n">
        <v>43.42</v>
      </c>
      <c r="FU12" s="0" t="n">
        <v>43.52</v>
      </c>
      <c r="FV12" s="0" t="n">
        <v>43.81</v>
      </c>
      <c r="FW12" s="0" t="n">
        <v>44.23</v>
      </c>
      <c r="FX12" s="0" t="n">
        <v>43.65</v>
      </c>
      <c r="FY12" s="0" t="n">
        <v>43.06</v>
      </c>
      <c r="FZ12" s="0" t="n">
        <v>42.87</v>
      </c>
      <c r="GA12" s="0" t="n">
        <v>43.07</v>
      </c>
      <c r="GB12" s="0" t="n">
        <v>44.83</v>
      </c>
      <c r="GC12" s="0" t="n">
        <v>50.3</v>
      </c>
      <c r="GD12" s="0" t="n">
        <v>52.74</v>
      </c>
      <c r="GE12" s="0" t="n">
        <v>47.66</v>
      </c>
      <c r="GF12" s="0" t="n">
        <v>43.66</v>
      </c>
      <c r="GG12" s="0" t="n">
        <v>43.76</v>
      </c>
      <c r="GH12" s="0" t="n">
        <v>44.06</v>
      </c>
      <c r="GI12" s="0" t="n">
        <v>44.47</v>
      </c>
      <c r="GJ12" s="0" t="n">
        <v>43.89</v>
      </c>
      <c r="GK12" s="0" t="n">
        <v>43.3</v>
      </c>
      <c r="GL12" s="0" t="n">
        <v>43.1</v>
      </c>
      <c r="GM12" s="0" t="n">
        <v>43.3</v>
      </c>
      <c r="GN12" s="0" t="n">
        <v>45.07</v>
      </c>
      <c r="GO12" s="0" t="n">
        <v>50.57</v>
      </c>
      <c r="GP12" s="0" t="n">
        <v>53.03</v>
      </c>
      <c r="GQ12" s="0" t="n">
        <v>47.93</v>
      </c>
      <c r="GR12" s="0" t="n">
        <v>43.9</v>
      </c>
      <c r="GS12" s="0" t="n">
        <v>44</v>
      </c>
      <c r="GT12" s="0" t="n">
        <v>44.3</v>
      </c>
      <c r="GU12" s="0" t="n">
        <v>44.72</v>
      </c>
      <c r="GV12" s="0" t="n">
        <v>44.13</v>
      </c>
      <c r="GW12" s="0" t="n">
        <v>43.54</v>
      </c>
      <c r="GX12" s="0" t="n">
        <v>43.34</v>
      </c>
      <c r="GY12" s="0" t="n">
        <v>43.54</v>
      </c>
      <c r="GZ12" s="0" t="n">
        <v>45.32</v>
      </c>
      <c r="HA12" s="0" t="n">
        <v>50.85</v>
      </c>
      <c r="HB12" s="0" t="n">
        <v>53.32</v>
      </c>
      <c r="HC12" s="0" t="n">
        <v>48.19</v>
      </c>
      <c r="HD12" s="0" t="n">
        <v>44.14</v>
      </c>
      <c r="HE12" s="0" t="n">
        <v>44.24</v>
      </c>
      <c r="HF12" s="0" t="n">
        <v>44.54</v>
      </c>
      <c r="HG12" s="0" t="n">
        <v>44.96</v>
      </c>
      <c r="HH12" s="0" t="n">
        <v>44.37</v>
      </c>
      <c r="HI12" s="0" t="n">
        <v>43.77</v>
      </c>
      <c r="HJ12" s="0" t="n">
        <v>43.58</v>
      </c>
      <c r="HK12" s="0" t="n">
        <v>43.78</v>
      </c>
      <c r="HL12" s="0" t="n">
        <v>45.57</v>
      </c>
      <c r="HM12" s="0" t="n">
        <v>51.13</v>
      </c>
      <c r="HN12" s="0" t="n">
        <v>53.61</v>
      </c>
      <c r="HO12" s="0" t="n">
        <v>48.45</v>
      </c>
    </row>
    <row r="13" customFormat="false" ht="10.5" hidden="false" customHeight="false" outlineLevel="0" collapsed="false">
      <c r="A13" s="406" t="s">
        <v>4</v>
      </c>
      <c r="B13" s="407" t="s">
        <v>196</v>
      </c>
      <c r="C13" s="407"/>
      <c r="D13" s="407"/>
      <c r="E13" s="407"/>
      <c r="F13" s="407"/>
      <c r="T13" s="0" t="n">
        <v>19.5</v>
      </c>
      <c r="U13" s="0" t="n">
        <v>18.917</v>
      </c>
      <c r="V13" s="0" t="n">
        <v>22.177</v>
      </c>
      <c r="W13" s="0" t="n">
        <v>23.516</v>
      </c>
      <c r="X13" s="0" t="n">
        <v>23.732</v>
      </c>
      <c r="Y13" s="0" t="n">
        <v>23.94</v>
      </c>
      <c r="Z13" s="0" t="n">
        <v>24.35</v>
      </c>
      <c r="AA13" s="0" t="n">
        <v>23.637</v>
      </c>
      <c r="AB13" s="0" t="n">
        <v>23.5</v>
      </c>
      <c r="AC13" s="0" t="n">
        <v>30.593</v>
      </c>
      <c r="AD13" s="0" t="n">
        <v>31.258</v>
      </c>
      <c r="AE13" s="0" t="n">
        <v>25.075</v>
      </c>
      <c r="AF13" s="0" t="n">
        <v>26.129</v>
      </c>
      <c r="AG13" s="0" t="n">
        <v>24.146</v>
      </c>
      <c r="AH13" s="0" t="n">
        <v>24.121</v>
      </c>
      <c r="AI13" s="0" t="n">
        <v>24.5</v>
      </c>
      <c r="AJ13" s="0" t="n">
        <v>24.964</v>
      </c>
      <c r="AK13" s="0" t="n">
        <v>24.565</v>
      </c>
      <c r="AL13" s="0" t="n">
        <v>24.15</v>
      </c>
      <c r="AM13" s="0" t="n">
        <v>23.903</v>
      </c>
      <c r="AN13" s="0" t="n">
        <v>24.75</v>
      </c>
      <c r="AO13" s="0" t="n">
        <v>27.363</v>
      </c>
      <c r="AP13" s="0" t="n">
        <v>31.141</v>
      </c>
      <c r="AQ13" s="0" t="n">
        <v>29.604</v>
      </c>
      <c r="AR13" s="0" t="n">
        <v>26.927</v>
      </c>
      <c r="AS13" s="0" t="n">
        <v>23.175</v>
      </c>
      <c r="AT13" s="0" t="n">
        <v>24.621</v>
      </c>
      <c r="AU13" s="0" t="n">
        <v>24.938</v>
      </c>
      <c r="AV13" s="0" t="n">
        <v>25.182</v>
      </c>
      <c r="AW13" s="0" t="n">
        <v>25.172</v>
      </c>
      <c r="AX13" s="0" t="n">
        <v>24.716</v>
      </c>
      <c r="AY13" s="0" t="n">
        <v>24.291</v>
      </c>
      <c r="AZ13" s="0" t="n">
        <v>25.431</v>
      </c>
      <c r="BA13" s="0" t="n">
        <v>27.205</v>
      </c>
      <c r="BB13" s="0" t="n">
        <v>30.291</v>
      </c>
      <c r="BC13" s="0" t="n">
        <v>29.103</v>
      </c>
      <c r="BD13" s="0" t="n">
        <v>26.912</v>
      </c>
      <c r="BE13" s="0" t="n">
        <v>24.094</v>
      </c>
      <c r="BF13" s="0" t="n">
        <v>25.079</v>
      </c>
      <c r="BG13" s="0" t="n">
        <v>24.93</v>
      </c>
      <c r="BH13" s="0" t="n">
        <v>25.579</v>
      </c>
      <c r="BI13" s="0" t="n">
        <v>25.415</v>
      </c>
      <c r="BJ13" s="0" t="n">
        <v>24.996</v>
      </c>
      <c r="BK13" s="0" t="n">
        <v>24.539</v>
      </c>
      <c r="BL13" s="0" t="n">
        <v>25.695</v>
      </c>
      <c r="BM13" s="0" t="n">
        <v>26.864</v>
      </c>
      <c r="BN13" s="0" t="n">
        <v>30.878</v>
      </c>
      <c r="BO13" s="0" t="n">
        <v>29.08</v>
      </c>
      <c r="BP13" s="0" t="n">
        <v>26.991</v>
      </c>
      <c r="BQ13" s="0" t="n">
        <v>24.43</v>
      </c>
      <c r="BR13" s="0" t="n">
        <v>25.333</v>
      </c>
      <c r="BS13" s="0" t="n">
        <v>25.175</v>
      </c>
      <c r="BT13" s="0" t="n">
        <v>25.815</v>
      </c>
      <c r="BU13" s="0" t="n">
        <v>25.676</v>
      </c>
      <c r="BV13" s="0" t="n">
        <v>25.066</v>
      </c>
      <c r="BW13" s="0" t="n">
        <v>25.039</v>
      </c>
      <c r="BX13" s="0" t="n">
        <v>25.959</v>
      </c>
      <c r="BY13" s="0" t="n">
        <v>27.114</v>
      </c>
      <c r="BZ13" s="0" t="n">
        <v>30.818</v>
      </c>
      <c r="CA13" s="0" t="n">
        <v>29.068</v>
      </c>
      <c r="CB13" s="0" t="n">
        <v>27.086</v>
      </c>
      <c r="CC13" s="0" t="n">
        <v>24.767</v>
      </c>
      <c r="CD13" s="0" t="n">
        <v>25.345</v>
      </c>
      <c r="CE13" s="0" t="n">
        <v>25.73</v>
      </c>
      <c r="CF13" s="0" t="n">
        <v>26.079</v>
      </c>
      <c r="CG13" s="0" t="n">
        <v>25.965</v>
      </c>
      <c r="CH13" s="0" t="n">
        <v>25.391</v>
      </c>
      <c r="CI13" s="0" t="n">
        <v>25.372</v>
      </c>
      <c r="CJ13" s="0" t="n">
        <v>26.225</v>
      </c>
      <c r="CK13" s="0" t="n">
        <v>27.234</v>
      </c>
      <c r="CL13" s="0" t="n">
        <v>30.646</v>
      </c>
      <c r="CM13" s="0" t="n">
        <v>28.729</v>
      </c>
      <c r="CN13" s="0" t="n">
        <v>27.408</v>
      </c>
      <c r="CO13" s="0" t="n">
        <v>25.124</v>
      </c>
      <c r="CP13" s="0" t="n">
        <v>25.645</v>
      </c>
      <c r="CQ13" s="0" t="n">
        <v>25.998</v>
      </c>
      <c r="CR13" s="0" t="n">
        <v>26.369</v>
      </c>
      <c r="CS13" s="0" t="n">
        <v>26.021</v>
      </c>
      <c r="CT13" s="0" t="n">
        <v>25.903</v>
      </c>
      <c r="CU13" s="0" t="n">
        <v>25.661</v>
      </c>
      <c r="CV13" s="0" t="n">
        <v>26.179</v>
      </c>
      <c r="CW13" s="0" t="n">
        <v>27.851</v>
      </c>
      <c r="CX13" s="0" t="n">
        <v>30.088</v>
      </c>
      <c r="CY13" s="0" t="n">
        <v>29.056</v>
      </c>
      <c r="CZ13" s="0" t="n">
        <v>27.577</v>
      </c>
      <c r="DA13" s="0" t="n">
        <v>25.163</v>
      </c>
      <c r="DB13" s="0" t="n">
        <v>26.162</v>
      </c>
      <c r="DC13" s="0" t="n">
        <v>26.255</v>
      </c>
      <c r="DD13" s="0" t="n">
        <v>26.58</v>
      </c>
      <c r="DE13" s="0" t="n">
        <v>26.275</v>
      </c>
      <c r="DF13" s="0" t="n">
        <v>26.183</v>
      </c>
      <c r="DG13" s="0" t="n">
        <v>25.709</v>
      </c>
      <c r="DH13" s="0" t="n">
        <v>26.723</v>
      </c>
      <c r="DI13" s="0" t="n">
        <v>27.991</v>
      </c>
      <c r="DJ13" s="0" t="n">
        <v>30.061</v>
      </c>
      <c r="DK13" s="0" t="n">
        <v>29.104</v>
      </c>
      <c r="DL13" s="0" t="n">
        <v>27.747</v>
      </c>
      <c r="DM13" s="0" t="n">
        <v>25.474</v>
      </c>
      <c r="DN13" s="0" t="n">
        <v>26.414</v>
      </c>
      <c r="DO13" s="0" t="n">
        <v>26.227</v>
      </c>
      <c r="DP13" s="0" t="n">
        <v>26.814</v>
      </c>
      <c r="DQ13" s="0" t="n">
        <v>26.757</v>
      </c>
      <c r="DR13" s="0" t="n">
        <v>26.469</v>
      </c>
      <c r="DS13" s="0" t="n">
        <v>25.992</v>
      </c>
      <c r="DT13" s="0" t="n">
        <v>26.969</v>
      </c>
      <c r="DU13" s="0" t="n">
        <v>28.121</v>
      </c>
      <c r="DV13" s="0" t="n">
        <v>30.049</v>
      </c>
      <c r="DW13" s="0" t="n">
        <v>29.15</v>
      </c>
      <c r="DX13" s="0" t="n">
        <v>27.732</v>
      </c>
      <c r="DY13" s="0" t="n">
        <v>26.057</v>
      </c>
      <c r="DZ13" s="0" t="n">
        <v>26.681</v>
      </c>
      <c r="EA13" s="0" t="n">
        <v>26.461</v>
      </c>
      <c r="EB13" s="0" t="n">
        <v>27.039</v>
      </c>
      <c r="EC13" s="0" t="n">
        <v>26.986</v>
      </c>
      <c r="ED13" s="0" t="n">
        <v>26.707</v>
      </c>
      <c r="EE13" s="0" t="n">
        <v>26.225</v>
      </c>
      <c r="EF13" s="0" t="n">
        <v>27.203</v>
      </c>
      <c r="EG13" s="0" t="n">
        <v>27.876</v>
      </c>
      <c r="EH13" s="0" t="n">
        <v>30.581</v>
      </c>
      <c r="EI13" s="0" t="n">
        <v>29.271</v>
      </c>
      <c r="EJ13" s="0" t="n">
        <v>27.913</v>
      </c>
      <c r="EK13" s="0" t="n">
        <v>26.322</v>
      </c>
      <c r="EL13" s="0" t="n">
        <v>26.912</v>
      </c>
      <c r="EM13" s="0" t="n">
        <v>26.695</v>
      </c>
      <c r="EN13" s="0" t="n">
        <v>27.291</v>
      </c>
      <c r="EO13" s="0" t="n">
        <v>27.205</v>
      </c>
      <c r="EP13" s="0" t="n">
        <v>26.713</v>
      </c>
      <c r="EQ13" s="0" t="n">
        <v>26.707</v>
      </c>
      <c r="ER13" s="0" t="n">
        <v>27.423</v>
      </c>
      <c r="ES13" s="0" t="n">
        <v>28.072</v>
      </c>
      <c r="ET13" s="0" t="n">
        <v>30.672</v>
      </c>
      <c r="EU13" s="0" t="n">
        <v>29.101</v>
      </c>
      <c r="EV13" s="0" t="n">
        <v>28.286</v>
      </c>
      <c r="EW13" s="0" t="n">
        <v>26.573</v>
      </c>
      <c r="EX13" s="0" t="n">
        <v>26.883</v>
      </c>
      <c r="EY13" s="0" t="n">
        <v>27.217</v>
      </c>
      <c r="EZ13" s="0" t="n">
        <v>27.51</v>
      </c>
      <c r="FA13" s="0" t="n">
        <v>27.244</v>
      </c>
      <c r="FB13" s="0" t="n">
        <v>27.227</v>
      </c>
      <c r="FC13" s="0" t="n">
        <v>26.993</v>
      </c>
      <c r="FD13" s="0" t="n">
        <v>27.371</v>
      </c>
      <c r="FE13" s="0" t="n">
        <v>28.583</v>
      </c>
      <c r="FF13" s="0" t="n">
        <v>30.641</v>
      </c>
      <c r="FG13" s="0" t="n">
        <v>29.174</v>
      </c>
      <c r="FH13" s="0" t="n">
        <v>28.491</v>
      </c>
      <c r="FI13" s="0" t="n">
        <v>26.86</v>
      </c>
      <c r="FJ13" s="0" t="n">
        <v>27.146</v>
      </c>
      <c r="FK13" s="0" t="n">
        <v>27.45</v>
      </c>
      <c r="FL13" s="0" t="n">
        <v>27.741</v>
      </c>
      <c r="FM13" s="0" t="n">
        <v>27.493</v>
      </c>
      <c r="FN13" s="0" t="n">
        <v>27.485</v>
      </c>
      <c r="FO13" s="0" t="n">
        <v>27.252</v>
      </c>
      <c r="FP13" s="0" t="n">
        <v>27.588</v>
      </c>
      <c r="FQ13" s="0" t="n">
        <v>28.713</v>
      </c>
      <c r="FR13" s="0" t="n">
        <v>30.268</v>
      </c>
      <c r="FS13" s="0" t="n">
        <v>29.59</v>
      </c>
      <c r="FT13" s="0" t="n">
        <v>28.696</v>
      </c>
      <c r="FU13" s="0" t="n">
        <v>26.844</v>
      </c>
      <c r="FV13" s="0" t="n">
        <v>27.637</v>
      </c>
      <c r="FW13" s="0" t="n">
        <v>27.413</v>
      </c>
      <c r="FX13" s="0" t="n">
        <v>27.706</v>
      </c>
      <c r="FY13" s="0" t="n">
        <v>27.725</v>
      </c>
      <c r="FZ13" s="0" t="n">
        <v>27.496</v>
      </c>
      <c r="GA13" s="0" t="n">
        <v>27.264</v>
      </c>
      <c r="GB13" s="0" t="n">
        <v>28.097</v>
      </c>
      <c r="GC13" s="0" t="n">
        <v>28.857</v>
      </c>
      <c r="GD13" s="0" t="n">
        <v>30.33</v>
      </c>
      <c r="GE13" s="0" t="n">
        <v>29.725</v>
      </c>
      <c r="GF13" s="0" t="n">
        <v>28.705</v>
      </c>
      <c r="GG13" s="0" t="n">
        <v>26.821</v>
      </c>
      <c r="GH13" s="0" t="n">
        <v>27.867</v>
      </c>
      <c r="GI13" s="0" t="n">
        <v>27.383</v>
      </c>
      <c r="GJ13" s="0" t="n">
        <v>27.985</v>
      </c>
      <c r="GK13" s="0" t="n">
        <v>27.972</v>
      </c>
      <c r="GL13" s="0" t="n">
        <v>27.974</v>
      </c>
      <c r="GM13" s="0" t="n">
        <v>27.516</v>
      </c>
      <c r="GN13" s="0" t="n">
        <v>28.327</v>
      </c>
      <c r="GO13" s="0" t="n">
        <v>28.554</v>
      </c>
      <c r="GP13" s="0" t="n">
        <v>30.85</v>
      </c>
      <c r="GQ13" s="0" t="n">
        <v>29.858</v>
      </c>
      <c r="GR13" s="0" t="n">
        <v>28.715</v>
      </c>
      <c r="GS13" s="0" t="n">
        <v>27.358</v>
      </c>
      <c r="GT13" s="0" t="n">
        <v>28.1</v>
      </c>
      <c r="GU13" s="0" t="n">
        <v>27.574</v>
      </c>
      <c r="GV13" s="0" t="n">
        <v>28.134</v>
      </c>
      <c r="GW13" s="0" t="n">
        <v>28.384</v>
      </c>
      <c r="GX13" s="0" t="n">
        <v>27.724</v>
      </c>
      <c r="GY13" s="0" t="n">
        <v>27.953</v>
      </c>
      <c r="GZ13" s="0" t="n">
        <v>28.518</v>
      </c>
      <c r="HA13" s="0" t="n">
        <v>28.764</v>
      </c>
      <c r="HB13" s="0" t="n">
        <v>31.07</v>
      </c>
      <c r="HC13" s="0" t="n">
        <v>30.073</v>
      </c>
      <c r="HD13" s="0" t="n">
        <v>28.923</v>
      </c>
      <c r="HE13" s="0" t="n">
        <v>27.552</v>
      </c>
      <c r="HF13" s="0" t="n">
        <v>28.058</v>
      </c>
      <c r="HG13" s="0" t="n">
        <v>28.047</v>
      </c>
      <c r="HH13" s="0" t="n">
        <v>28.341</v>
      </c>
      <c r="HI13" s="0" t="n">
        <v>28.374</v>
      </c>
      <c r="HJ13" s="0" t="n">
        <v>28.145</v>
      </c>
      <c r="HK13" s="0" t="n">
        <v>28.146</v>
      </c>
      <c r="HL13" s="0" t="n">
        <v>28.721</v>
      </c>
      <c r="HM13" s="0" t="n">
        <v>28.974</v>
      </c>
      <c r="HN13" s="0" t="n">
        <v>31.291</v>
      </c>
      <c r="HO13" s="0" t="n">
        <v>29.985</v>
      </c>
    </row>
    <row r="14" customFormat="false" ht="10.5" hidden="false" customHeight="false" outlineLevel="0" collapsed="false">
      <c r="A14" s="406" t="s">
        <v>0</v>
      </c>
      <c r="B14" s="407" t="s">
        <v>194</v>
      </c>
      <c r="C14" s="407"/>
      <c r="D14" s="407"/>
      <c r="E14" s="407"/>
      <c r="F14" s="407"/>
      <c r="T14" s="0" t="n">
        <v>27</v>
      </c>
      <c r="U14" s="0" t="n">
        <v>27</v>
      </c>
      <c r="V14" s="0" t="n">
        <v>31.5</v>
      </c>
      <c r="W14" s="0" t="n">
        <v>31.75</v>
      </c>
      <c r="X14" s="0" t="n">
        <v>31.25</v>
      </c>
      <c r="Y14" s="0" t="n">
        <v>30.5</v>
      </c>
      <c r="Z14" s="0" t="n">
        <v>29.75</v>
      </c>
      <c r="AA14" s="0" t="n">
        <v>34.5</v>
      </c>
      <c r="AB14" s="0" t="n">
        <v>42</v>
      </c>
      <c r="AC14" s="0" t="n">
        <v>50</v>
      </c>
      <c r="AD14" s="0" t="n">
        <v>58.5</v>
      </c>
      <c r="AE14" s="0" t="n">
        <v>48</v>
      </c>
      <c r="AF14" s="0" t="n">
        <v>35.25</v>
      </c>
      <c r="AG14" s="0" t="n">
        <v>33.75</v>
      </c>
      <c r="AH14" s="0" t="n">
        <v>34.5</v>
      </c>
      <c r="AI14" s="0" t="n">
        <v>35.25</v>
      </c>
      <c r="AJ14" s="0" t="n">
        <v>34.75</v>
      </c>
      <c r="AK14" s="0" t="n">
        <v>34.75</v>
      </c>
      <c r="AL14" s="0" t="n">
        <v>34.25</v>
      </c>
      <c r="AM14" s="0" t="n">
        <v>34.25</v>
      </c>
      <c r="AN14" s="0" t="n">
        <v>38.75</v>
      </c>
      <c r="AO14" s="0" t="n">
        <v>53.25</v>
      </c>
      <c r="AP14" s="0" t="n">
        <v>59.75</v>
      </c>
      <c r="AQ14" s="0" t="n">
        <v>47.25</v>
      </c>
      <c r="AR14" s="0" t="n">
        <v>36.75</v>
      </c>
      <c r="AS14" s="0" t="n">
        <v>35.25</v>
      </c>
      <c r="AT14" s="0" t="n">
        <v>35.25</v>
      </c>
      <c r="AU14" s="0" t="n">
        <v>36.23</v>
      </c>
      <c r="AV14" s="0" t="n">
        <v>35.8</v>
      </c>
      <c r="AW14" s="0" t="n">
        <v>35.8</v>
      </c>
      <c r="AX14" s="0" t="n">
        <v>35.37</v>
      </c>
      <c r="AY14" s="0" t="n">
        <v>35.37</v>
      </c>
      <c r="AZ14" s="0" t="n">
        <v>39.23</v>
      </c>
      <c r="BA14" s="0" t="n">
        <v>51.64</v>
      </c>
      <c r="BB14" s="0" t="n">
        <v>57.21</v>
      </c>
      <c r="BC14" s="0" t="n">
        <v>46.51</v>
      </c>
      <c r="BD14" s="0" t="n">
        <v>37.52</v>
      </c>
      <c r="BE14" s="0" t="n">
        <v>36.23</v>
      </c>
      <c r="BF14" s="0" t="n">
        <v>36.23</v>
      </c>
      <c r="BG14" s="0" t="n">
        <v>37.1</v>
      </c>
      <c r="BH14" s="0" t="n">
        <v>36.74</v>
      </c>
      <c r="BI14" s="0" t="n">
        <v>36.74</v>
      </c>
      <c r="BJ14" s="0" t="n">
        <v>36.37</v>
      </c>
      <c r="BK14" s="0" t="n">
        <v>36.37</v>
      </c>
      <c r="BL14" s="0" t="n">
        <v>39.67</v>
      </c>
      <c r="BM14" s="0" t="n">
        <v>50.31</v>
      </c>
      <c r="BN14" s="0" t="n">
        <v>55.08</v>
      </c>
      <c r="BO14" s="0" t="n">
        <v>45.91</v>
      </c>
      <c r="BP14" s="0" t="n">
        <v>38.21</v>
      </c>
      <c r="BQ14" s="0" t="n">
        <v>37.11</v>
      </c>
      <c r="BR14" s="0" t="n">
        <v>37.11</v>
      </c>
      <c r="BS14" s="0" t="n">
        <v>37.9</v>
      </c>
      <c r="BT14" s="0" t="n">
        <v>37.58</v>
      </c>
      <c r="BU14" s="0" t="n">
        <v>37.58</v>
      </c>
      <c r="BV14" s="0" t="n">
        <v>37.27</v>
      </c>
      <c r="BW14" s="0" t="n">
        <v>37.27</v>
      </c>
      <c r="BX14" s="0" t="n">
        <v>40.1</v>
      </c>
      <c r="BY14" s="0" t="n">
        <v>49.21</v>
      </c>
      <c r="BZ14" s="0" t="n">
        <v>53.29</v>
      </c>
      <c r="CA14" s="0" t="n">
        <v>45.44</v>
      </c>
      <c r="CB14" s="0" t="n">
        <v>38.85</v>
      </c>
      <c r="CC14" s="0" t="n">
        <v>37.91</v>
      </c>
      <c r="CD14" s="0" t="n">
        <v>37.91</v>
      </c>
      <c r="CE14" s="0" t="n">
        <v>38.47</v>
      </c>
      <c r="CF14" s="0" t="n">
        <v>38.19</v>
      </c>
      <c r="CG14" s="0" t="n">
        <v>38.19</v>
      </c>
      <c r="CH14" s="0" t="n">
        <v>37.91</v>
      </c>
      <c r="CI14" s="0" t="n">
        <v>37.91</v>
      </c>
      <c r="CJ14" s="0" t="n">
        <v>40.47</v>
      </c>
      <c r="CK14" s="0" t="n">
        <v>48.73</v>
      </c>
      <c r="CL14" s="0" t="n">
        <v>52.43</v>
      </c>
      <c r="CM14" s="0" t="n">
        <v>45.32</v>
      </c>
      <c r="CN14" s="0" t="n">
        <v>39.34</v>
      </c>
      <c r="CO14" s="0" t="n">
        <v>38.49</v>
      </c>
      <c r="CP14" s="0" t="n">
        <v>38.49</v>
      </c>
      <c r="CQ14" s="0" t="n">
        <v>38.97</v>
      </c>
      <c r="CR14" s="0" t="n">
        <v>38.7</v>
      </c>
      <c r="CS14" s="0" t="n">
        <v>38.71</v>
      </c>
      <c r="CT14" s="0" t="n">
        <v>38.44</v>
      </c>
      <c r="CU14" s="0" t="n">
        <v>38.45</v>
      </c>
      <c r="CV14" s="0" t="n">
        <v>40.82</v>
      </c>
      <c r="CW14" s="0" t="n">
        <v>48.47</v>
      </c>
      <c r="CX14" s="0" t="n">
        <v>51.91</v>
      </c>
      <c r="CY14" s="0" t="n">
        <v>45.31</v>
      </c>
      <c r="CZ14" s="0" t="n">
        <v>39.77</v>
      </c>
      <c r="DA14" s="0" t="n">
        <v>38.99</v>
      </c>
      <c r="DB14" s="0" t="n">
        <v>38.99</v>
      </c>
      <c r="DC14" s="0" t="n">
        <v>39.45</v>
      </c>
      <c r="DD14" s="0" t="n">
        <v>39.2</v>
      </c>
      <c r="DE14" s="0" t="n">
        <v>39.21</v>
      </c>
      <c r="DF14" s="0" t="n">
        <v>38.96</v>
      </c>
      <c r="DG14" s="0" t="n">
        <v>38.97</v>
      </c>
      <c r="DH14" s="0" t="n">
        <v>41.17</v>
      </c>
      <c r="DI14" s="0" t="n">
        <v>48.26</v>
      </c>
      <c r="DJ14" s="0" t="n">
        <v>51.44</v>
      </c>
      <c r="DK14" s="0" t="n">
        <v>45.33</v>
      </c>
      <c r="DL14" s="0" t="n">
        <v>40.2</v>
      </c>
      <c r="DM14" s="0" t="n">
        <v>39.47</v>
      </c>
      <c r="DN14" s="0" t="n">
        <v>39.47</v>
      </c>
      <c r="DO14" s="0" t="n">
        <v>39.92</v>
      </c>
      <c r="DP14" s="0" t="n">
        <v>39.69</v>
      </c>
      <c r="DQ14" s="0" t="n">
        <v>39.69</v>
      </c>
      <c r="DR14" s="0" t="n">
        <v>39.47</v>
      </c>
      <c r="DS14" s="0" t="n">
        <v>39.47</v>
      </c>
      <c r="DT14" s="0" t="n">
        <v>41.51</v>
      </c>
      <c r="DU14" s="0" t="n">
        <v>48.08</v>
      </c>
      <c r="DV14" s="0" t="n">
        <v>51.03</v>
      </c>
      <c r="DW14" s="0" t="n">
        <v>45.37</v>
      </c>
      <c r="DX14" s="0" t="n">
        <v>40.62</v>
      </c>
      <c r="DY14" s="0" t="n">
        <v>39.94</v>
      </c>
      <c r="DZ14" s="0" t="n">
        <v>39.94</v>
      </c>
      <c r="EA14" s="0" t="n">
        <v>40.37</v>
      </c>
      <c r="EB14" s="0" t="n">
        <v>40.16</v>
      </c>
      <c r="EC14" s="0" t="n">
        <v>40.17</v>
      </c>
      <c r="ED14" s="0" t="n">
        <v>39.96</v>
      </c>
      <c r="EE14" s="0" t="n">
        <v>39.96</v>
      </c>
      <c r="EF14" s="0" t="n">
        <v>41.85</v>
      </c>
      <c r="EG14" s="0" t="n">
        <v>47.94</v>
      </c>
      <c r="EH14" s="0" t="n">
        <v>50.67</v>
      </c>
      <c r="EI14" s="0" t="n">
        <v>45.43</v>
      </c>
      <c r="EJ14" s="0" t="n">
        <v>41.02</v>
      </c>
      <c r="EK14" s="0" t="n">
        <v>40.4</v>
      </c>
      <c r="EL14" s="0" t="n">
        <v>40.4</v>
      </c>
      <c r="EM14" s="0" t="n">
        <v>40.82</v>
      </c>
      <c r="EN14" s="0" t="n">
        <v>40.62</v>
      </c>
      <c r="EO14" s="0" t="n">
        <v>40.63</v>
      </c>
      <c r="EP14" s="0" t="n">
        <v>40.43</v>
      </c>
      <c r="EQ14" s="0" t="n">
        <v>40.44</v>
      </c>
      <c r="ER14" s="0" t="n">
        <v>42.19</v>
      </c>
      <c r="ES14" s="0" t="n">
        <v>47.83</v>
      </c>
      <c r="ET14" s="0" t="n">
        <v>50.36</v>
      </c>
      <c r="EU14" s="0" t="n">
        <v>45.5</v>
      </c>
      <c r="EV14" s="0" t="n">
        <v>41.42</v>
      </c>
      <c r="EW14" s="0" t="n">
        <v>40.84</v>
      </c>
      <c r="EX14" s="0" t="n">
        <v>40.84</v>
      </c>
      <c r="EY14" s="0" t="n">
        <v>41.1</v>
      </c>
      <c r="EZ14" s="0" t="n">
        <v>40.91</v>
      </c>
      <c r="FA14" s="0" t="n">
        <v>40.91</v>
      </c>
      <c r="FB14" s="0" t="n">
        <v>40.72</v>
      </c>
      <c r="FC14" s="0" t="n">
        <v>40.72</v>
      </c>
      <c r="FD14" s="0" t="n">
        <v>42.49</v>
      </c>
      <c r="FE14" s="0" t="n">
        <v>48.17</v>
      </c>
      <c r="FF14" s="0" t="n">
        <v>50.72</v>
      </c>
      <c r="FG14" s="0" t="n">
        <v>45.82</v>
      </c>
      <c r="FH14" s="0" t="n">
        <v>41.71</v>
      </c>
      <c r="FI14" s="0" t="n">
        <v>41.13</v>
      </c>
      <c r="FJ14" s="0" t="n">
        <v>41.13</v>
      </c>
      <c r="FK14" s="0" t="n">
        <v>41.39</v>
      </c>
      <c r="FL14" s="0" t="n">
        <v>41.2</v>
      </c>
      <c r="FM14" s="0" t="n">
        <v>41.2</v>
      </c>
      <c r="FN14" s="0" t="n">
        <v>41</v>
      </c>
      <c r="FO14" s="0" t="n">
        <v>41.01</v>
      </c>
      <c r="FP14" s="0" t="n">
        <v>42.78</v>
      </c>
      <c r="FQ14" s="0" t="n">
        <v>48.5</v>
      </c>
      <c r="FR14" s="0" t="n">
        <v>51.07</v>
      </c>
      <c r="FS14" s="0" t="n">
        <v>46.14</v>
      </c>
      <c r="FT14" s="0" t="n">
        <v>42</v>
      </c>
      <c r="FU14" s="0" t="n">
        <v>41.42</v>
      </c>
      <c r="FV14" s="0" t="n">
        <v>41.42</v>
      </c>
      <c r="FW14" s="0" t="n">
        <v>41.68</v>
      </c>
      <c r="FX14" s="0" t="n">
        <v>41.48</v>
      </c>
      <c r="FY14" s="0" t="n">
        <v>41.48</v>
      </c>
      <c r="FZ14" s="0" t="n">
        <v>41.29</v>
      </c>
      <c r="GA14" s="0" t="n">
        <v>41.29</v>
      </c>
      <c r="GB14" s="0" t="n">
        <v>43.08</v>
      </c>
      <c r="GC14" s="0" t="n">
        <v>48.84</v>
      </c>
      <c r="GD14" s="0" t="n">
        <v>51.42</v>
      </c>
      <c r="GE14" s="0" t="n">
        <v>46.46</v>
      </c>
      <c r="GF14" s="0" t="n">
        <v>42.3</v>
      </c>
      <c r="GG14" s="0" t="n">
        <v>41.7</v>
      </c>
      <c r="GH14" s="0" t="n">
        <v>41.7</v>
      </c>
      <c r="GI14" s="0" t="n">
        <v>41.96</v>
      </c>
      <c r="GJ14" s="0" t="n">
        <v>41.77</v>
      </c>
      <c r="GK14" s="0" t="n">
        <v>41.77</v>
      </c>
      <c r="GL14" s="0" t="n">
        <v>41.57</v>
      </c>
      <c r="GM14" s="0" t="n">
        <v>41.57</v>
      </c>
      <c r="GN14" s="0" t="n">
        <v>43.38</v>
      </c>
      <c r="GO14" s="0" t="n">
        <v>49.18</v>
      </c>
      <c r="GP14" s="0" t="n">
        <v>51.78</v>
      </c>
      <c r="GQ14" s="0" t="n">
        <v>46.78</v>
      </c>
      <c r="GR14" s="0" t="n">
        <v>42.59</v>
      </c>
      <c r="GS14" s="0" t="n">
        <v>41.99</v>
      </c>
      <c r="GT14" s="0" t="n">
        <v>41.99</v>
      </c>
      <c r="GU14" s="0" t="n">
        <v>42.25</v>
      </c>
      <c r="GV14" s="0" t="n">
        <v>42.05</v>
      </c>
      <c r="GW14" s="0" t="n">
        <v>42.06</v>
      </c>
      <c r="GX14" s="0" t="n">
        <v>41.86</v>
      </c>
      <c r="GY14" s="0" t="n">
        <v>41.86</v>
      </c>
      <c r="GZ14" s="0" t="n">
        <v>43.67</v>
      </c>
      <c r="HA14" s="0" t="n">
        <v>49.51</v>
      </c>
      <c r="HB14" s="0" t="n">
        <v>52.13</v>
      </c>
      <c r="HC14" s="0" t="n">
        <v>47.1</v>
      </c>
      <c r="HD14" s="0" t="n">
        <v>42.88</v>
      </c>
      <c r="HE14" s="0" t="n">
        <v>42.28</v>
      </c>
      <c r="HF14" s="0" t="n">
        <v>42.28</v>
      </c>
      <c r="HG14" s="0" t="n">
        <v>42.54</v>
      </c>
      <c r="HH14" s="0" t="n">
        <v>42.34</v>
      </c>
      <c r="HI14" s="0" t="n">
        <v>42.34</v>
      </c>
      <c r="HJ14" s="0" t="n">
        <v>42.14</v>
      </c>
      <c r="HK14" s="0" t="n">
        <v>42.14</v>
      </c>
      <c r="HL14" s="0" t="n">
        <v>43.97</v>
      </c>
      <c r="HM14" s="0" t="n">
        <v>49.85</v>
      </c>
      <c r="HN14" s="0" t="n">
        <v>52.49</v>
      </c>
      <c r="HO14" s="0" t="n">
        <v>47.42</v>
      </c>
    </row>
    <row r="15" customFormat="false" ht="10.5" hidden="false" customHeight="false" outlineLevel="0" collapsed="false">
      <c r="A15" s="409" t="s">
        <v>0</v>
      </c>
      <c r="B15" s="410" t="s">
        <v>196</v>
      </c>
      <c r="C15" s="410"/>
      <c r="D15" s="410"/>
      <c r="E15" s="410"/>
      <c r="F15" s="410"/>
      <c r="G15" s="411"/>
      <c r="H15" s="411"/>
      <c r="I15" s="411"/>
      <c r="J15" s="411"/>
      <c r="K15" s="411"/>
      <c r="L15" s="411"/>
      <c r="M15" s="411"/>
      <c r="N15" s="411"/>
      <c r="O15" s="411"/>
      <c r="P15" s="411"/>
      <c r="Q15" s="411"/>
      <c r="R15" s="411"/>
      <c r="S15" s="411"/>
      <c r="T15" s="411" t="n">
        <v>18</v>
      </c>
      <c r="U15" s="411" t="n">
        <v>16.917</v>
      </c>
      <c r="V15" s="411" t="n">
        <v>20.331</v>
      </c>
      <c r="W15" s="411" t="n">
        <v>21.415</v>
      </c>
      <c r="X15" s="411" t="n">
        <v>21.589</v>
      </c>
      <c r="Y15" s="411" t="n">
        <v>21.718</v>
      </c>
      <c r="Z15" s="411" t="n">
        <v>21.917</v>
      </c>
      <c r="AA15" s="411" t="n">
        <v>20.75</v>
      </c>
      <c r="AB15" s="411" t="n">
        <v>19.833</v>
      </c>
      <c r="AC15" s="411" t="n">
        <v>29.565</v>
      </c>
      <c r="AD15" s="411" t="n">
        <v>30.194</v>
      </c>
      <c r="AE15" s="411" t="n">
        <v>24.1</v>
      </c>
      <c r="AF15" s="411" t="n">
        <v>24.629</v>
      </c>
      <c r="AG15" s="411" t="n">
        <v>22.229</v>
      </c>
      <c r="AH15" s="411" t="n">
        <v>21.887</v>
      </c>
      <c r="AI15" s="411" t="n">
        <v>22.222</v>
      </c>
      <c r="AJ15" s="411" t="n">
        <v>22.446</v>
      </c>
      <c r="AK15" s="411" t="n">
        <v>21.681</v>
      </c>
      <c r="AL15" s="411" t="n">
        <v>21.333</v>
      </c>
      <c r="AM15" s="411" t="n">
        <v>21.141</v>
      </c>
      <c r="AN15" s="411" t="n">
        <v>21.979</v>
      </c>
      <c r="AO15" s="411" t="n">
        <v>26.464</v>
      </c>
      <c r="AP15" s="411" t="n">
        <v>30.181</v>
      </c>
      <c r="AQ15" s="411" t="n">
        <v>28.521</v>
      </c>
      <c r="AR15" s="411" t="n">
        <v>24.653</v>
      </c>
      <c r="AS15" s="411" t="n">
        <v>20.575</v>
      </c>
      <c r="AT15" s="411" t="n">
        <v>21.56</v>
      </c>
      <c r="AU15" s="411" t="n">
        <v>22.659</v>
      </c>
      <c r="AV15" s="411" t="n">
        <v>22.694</v>
      </c>
      <c r="AW15" s="411" t="n">
        <v>22.447</v>
      </c>
      <c r="AX15" s="411" t="n">
        <v>21.983</v>
      </c>
      <c r="AY15" s="411" t="n">
        <v>21.565</v>
      </c>
      <c r="AZ15" s="411" t="n">
        <v>22.795</v>
      </c>
      <c r="BA15" s="411" t="n">
        <v>26.06</v>
      </c>
      <c r="BB15" s="411" t="n">
        <v>29.09</v>
      </c>
      <c r="BC15" s="411" t="n">
        <v>27.799</v>
      </c>
      <c r="BD15" s="411" t="n">
        <v>24.569</v>
      </c>
      <c r="BE15" s="411" t="n">
        <v>21.556</v>
      </c>
      <c r="BF15" s="411" t="n">
        <v>22.157</v>
      </c>
      <c r="BG15" s="411" t="n">
        <v>22.658</v>
      </c>
      <c r="BH15" s="411" t="n">
        <v>23.113</v>
      </c>
      <c r="BI15" s="411" t="n">
        <v>22.743</v>
      </c>
      <c r="BJ15" s="411" t="n">
        <v>22.315</v>
      </c>
      <c r="BK15" s="411" t="n">
        <v>21.857</v>
      </c>
      <c r="BL15" s="411" t="n">
        <v>23.087</v>
      </c>
      <c r="BM15" s="411" t="n">
        <v>25.62</v>
      </c>
      <c r="BN15" s="411" t="n">
        <v>29.597</v>
      </c>
      <c r="BO15" s="411" t="n">
        <v>27.696</v>
      </c>
      <c r="BP15" s="411" t="n">
        <v>24.667</v>
      </c>
      <c r="BQ15" s="411" t="n">
        <v>21.909</v>
      </c>
      <c r="BR15" s="411" t="n">
        <v>22.46</v>
      </c>
      <c r="BS15" s="411" t="n">
        <v>22.87</v>
      </c>
      <c r="BT15" s="411" t="n">
        <v>23.357</v>
      </c>
      <c r="BU15" s="411" t="n">
        <v>23.033</v>
      </c>
      <c r="BV15" s="411" t="n">
        <v>22.363</v>
      </c>
      <c r="BW15" s="411" t="n">
        <v>22.408</v>
      </c>
      <c r="BX15" s="411" t="n">
        <v>23.381</v>
      </c>
      <c r="BY15" s="411" t="n">
        <v>25.773</v>
      </c>
      <c r="BZ15" s="411" t="n">
        <v>29.441</v>
      </c>
      <c r="CA15" s="411" t="n">
        <v>27.613</v>
      </c>
      <c r="CB15" s="411" t="n">
        <v>24.763</v>
      </c>
      <c r="CC15" s="411" t="n">
        <v>22.256</v>
      </c>
      <c r="CD15" s="411" t="n">
        <v>22.478</v>
      </c>
      <c r="CE15" s="411" t="n">
        <v>23.413</v>
      </c>
      <c r="CF15" s="411" t="n">
        <v>23.625</v>
      </c>
      <c r="CG15" s="411" t="n">
        <v>23.355</v>
      </c>
      <c r="CH15" s="411" t="n">
        <v>22.709</v>
      </c>
      <c r="CI15" s="411" t="n">
        <v>22.769</v>
      </c>
      <c r="CJ15" s="411" t="n">
        <v>23.674</v>
      </c>
      <c r="CK15" s="411" t="n">
        <v>25.773</v>
      </c>
      <c r="CL15" s="411" t="n">
        <v>29.179</v>
      </c>
      <c r="CM15" s="411" t="n">
        <v>27.158</v>
      </c>
      <c r="CN15" s="411" t="n">
        <v>25.133</v>
      </c>
      <c r="CO15" s="411" t="n">
        <v>22.617</v>
      </c>
      <c r="CP15" s="411" t="n">
        <v>22.809</v>
      </c>
      <c r="CQ15" s="411" t="n">
        <v>23.663</v>
      </c>
      <c r="CR15" s="411" t="n">
        <v>23.915</v>
      </c>
      <c r="CS15" s="411" t="n">
        <v>23.369</v>
      </c>
      <c r="CT15" s="411" t="n">
        <v>23.307</v>
      </c>
      <c r="CU15" s="411" t="n">
        <v>23.061</v>
      </c>
      <c r="CV15" s="411" t="n">
        <v>23.582</v>
      </c>
      <c r="CW15" s="411" t="n">
        <v>26.337</v>
      </c>
      <c r="CX15" s="411" t="n">
        <v>28.534</v>
      </c>
      <c r="CY15" s="411" t="n">
        <v>27.446</v>
      </c>
      <c r="CZ15" s="411" t="n">
        <v>25.302</v>
      </c>
      <c r="DA15" s="411" t="n">
        <v>22.631</v>
      </c>
      <c r="DB15" s="411" t="n">
        <v>23.38</v>
      </c>
      <c r="DC15" s="411" t="n">
        <v>23.904</v>
      </c>
      <c r="DD15" s="411" t="n">
        <v>24.129</v>
      </c>
      <c r="DE15" s="411" t="n">
        <v>23.631</v>
      </c>
      <c r="DF15" s="411" t="n">
        <v>23.609</v>
      </c>
      <c r="DG15" s="411" t="n">
        <v>23.072</v>
      </c>
      <c r="DH15" s="411" t="n">
        <v>24.193</v>
      </c>
      <c r="DI15" s="411" t="n">
        <v>26.388</v>
      </c>
      <c r="DJ15" s="411" t="n">
        <v>28.436</v>
      </c>
      <c r="DK15" s="411" t="n">
        <v>27.428</v>
      </c>
      <c r="DL15" s="411" t="n">
        <v>25.457</v>
      </c>
      <c r="DM15" s="411" t="n">
        <v>22.935</v>
      </c>
      <c r="DN15" s="411" t="n">
        <v>23.661</v>
      </c>
      <c r="DO15" s="411" t="n">
        <v>23.865</v>
      </c>
      <c r="DP15" s="411" t="n">
        <v>24.371</v>
      </c>
      <c r="DQ15" s="411" t="n">
        <v>24.185</v>
      </c>
      <c r="DR15" s="411" t="n">
        <v>23.899</v>
      </c>
      <c r="DS15" s="411" t="n">
        <v>23.357</v>
      </c>
      <c r="DT15" s="411" t="n">
        <v>24.441</v>
      </c>
      <c r="DU15" s="411" t="n">
        <v>26.471</v>
      </c>
      <c r="DV15" s="411" t="n">
        <v>28.363</v>
      </c>
      <c r="DW15" s="411" t="n">
        <v>27.417</v>
      </c>
      <c r="DX15" s="411" t="n">
        <v>25.38</v>
      </c>
      <c r="DY15" s="411" t="n">
        <v>23.548</v>
      </c>
      <c r="DZ15" s="411" t="n">
        <v>23.944</v>
      </c>
      <c r="EA15" s="411" t="n">
        <v>24.081</v>
      </c>
      <c r="EB15" s="411" t="n">
        <v>24.591</v>
      </c>
      <c r="EC15" s="411" t="n">
        <v>24.419</v>
      </c>
      <c r="ED15" s="411" t="n">
        <v>24.143</v>
      </c>
      <c r="EE15" s="411" t="n">
        <v>23.603</v>
      </c>
      <c r="EF15" s="411" t="n">
        <v>24.677</v>
      </c>
      <c r="EG15" s="411" t="n">
        <v>26.155</v>
      </c>
      <c r="EH15" s="411" t="n">
        <v>28.891</v>
      </c>
      <c r="EI15" s="411" t="n">
        <v>27.496</v>
      </c>
      <c r="EJ15" s="411" t="n">
        <v>25.547</v>
      </c>
      <c r="EK15" s="411" t="n">
        <v>23.806</v>
      </c>
      <c r="EL15" s="411" t="n">
        <v>24.176</v>
      </c>
      <c r="EM15" s="411" t="n">
        <v>24.283</v>
      </c>
      <c r="EN15" s="411" t="n">
        <v>24.845</v>
      </c>
      <c r="EO15" s="411" t="n">
        <v>24.657</v>
      </c>
      <c r="EP15" s="411" t="n">
        <v>24.079</v>
      </c>
      <c r="EQ15" s="411" t="n">
        <v>24.14</v>
      </c>
      <c r="ER15" s="411" t="n">
        <v>24.901</v>
      </c>
      <c r="ES15" s="411" t="n">
        <v>26.298</v>
      </c>
      <c r="ET15" s="411" t="n">
        <v>28.926</v>
      </c>
      <c r="EU15" s="411" t="n">
        <v>27.244</v>
      </c>
      <c r="EV15" s="411" t="n">
        <v>25.976</v>
      </c>
      <c r="EW15" s="411" t="n">
        <v>24.057</v>
      </c>
      <c r="EX15" s="411" t="n">
        <v>24.111</v>
      </c>
      <c r="EY15" s="411" t="n">
        <v>24.827</v>
      </c>
      <c r="EZ15" s="411" t="n">
        <v>25.048</v>
      </c>
      <c r="FA15" s="411" t="n">
        <v>24.622</v>
      </c>
      <c r="FB15" s="411" t="n">
        <v>24.675</v>
      </c>
      <c r="FC15" s="411" t="n">
        <v>24.43</v>
      </c>
      <c r="FD15" s="411" t="n">
        <v>24.778</v>
      </c>
      <c r="FE15" s="411" t="n">
        <v>26.793</v>
      </c>
      <c r="FF15" s="411" t="n">
        <v>28.856</v>
      </c>
      <c r="FG15" s="411" t="n">
        <v>27.26</v>
      </c>
      <c r="FH15" s="411" t="n">
        <v>26.172</v>
      </c>
      <c r="FI15" s="411" t="n">
        <v>24.344</v>
      </c>
      <c r="FJ15" s="411" t="n">
        <v>24.387</v>
      </c>
      <c r="FK15" s="411" t="n">
        <v>25.061</v>
      </c>
      <c r="FL15" s="411" t="n">
        <v>25.281</v>
      </c>
      <c r="FM15" s="411" t="n">
        <v>24.869</v>
      </c>
      <c r="FN15" s="411" t="n">
        <v>24.911</v>
      </c>
      <c r="FO15" s="411" t="n">
        <v>24.664</v>
      </c>
      <c r="FP15" s="411" t="n">
        <v>24.998</v>
      </c>
      <c r="FQ15" s="411" t="n">
        <v>26.885</v>
      </c>
      <c r="FR15" s="411" t="n">
        <v>28.42</v>
      </c>
      <c r="FS15" s="411" t="n">
        <v>27.692</v>
      </c>
      <c r="FT15" s="411" t="n">
        <v>26.367</v>
      </c>
      <c r="FU15" s="411" t="n">
        <v>24.268</v>
      </c>
      <c r="FV15" s="411" t="n">
        <v>24.935</v>
      </c>
      <c r="FW15" s="411" t="n">
        <v>24.99</v>
      </c>
      <c r="FX15" s="411" t="n">
        <v>25.193</v>
      </c>
      <c r="FY15" s="411" t="n">
        <v>25.105</v>
      </c>
      <c r="FZ15" s="411" t="n">
        <v>24.851</v>
      </c>
      <c r="GA15" s="411" t="n">
        <v>24.618</v>
      </c>
      <c r="GB15" s="411" t="n">
        <v>25.571</v>
      </c>
      <c r="GC15" s="411" t="n">
        <v>26.988</v>
      </c>
      <c r="GD15" s="411" t="n">
        <v>28.441</v>
      </c>
      <c r="GE15" s="411" t="n">
        <v>27.798</v>
      </c>
      <c r="GF15" s="411" t="n">
        <v>26.283</v>
      </c>
      <c r="GG15" s="411" t="n">
        <v>24.198</v>
      </c>
      <c r="GH15" s="411" t="n">
        <v>25.171</v>
      </c>
      <c r="GI15" s="411" t="n">
        <v>24.938</v>
      </c>
      <c r="GJ15" s="411" t="n">
        <v>25.481</v>
      </c>
      <c r="GK15" s="411" t="n">
        <v>25.34</v>
      </c>
      <c r="GL15" s="411" t="n">
        <v>25.405</v>
      </c>
      <c r="GM15" s="411" t="n">
        <v>24.87</v>
      </c>
      <c r="GN15" s="411" t="n">
        <v>25.79</v>
      </c>
      <c r="GO15" s="411" t="n">
        <v>26.614</v>
      </c>
      <c r="GP15" s="411" t="n">
        <v>28.978</v>
      </c>
      <c r="GQ15" s="411" t="n">
        <v>27.892</v>
      </c>
      <c r="GR15" s="411" t="n">
        <v>26.21</v>
      </c>
      <c r="GS15" s="411" t="n">
        <v>24.769</v>
      </c>
      <c r="GT15" s="411" t="n">
        <v>25.405</v>
      </c>
      <c r="GU15" s="411" t="n">
        <v>25.115</v>
      </c>
      <c r="GV15" s="411" t="n">
        <v>25.61</v>
      </c>
      <c r="GW15" s="411" t="n">
        <v>25.815</v>
      </c>
      <c r="GX15" s="411" t="n">
        <v>24.976</v>
      </c>
      <c r="GY15" s="411" t="n">
        <v>25.344</v>
      </c>
      <c r="GZ15" s="411" t="n">
        <v>25.973</v>
      </c>
      <c r="HA15" s="411" t="n">
        <v>26.809</v>
      </c>
      <c r="HB15" s="411" t="n">
        <v>29.187</v>
      </c>
      <c r="HC15" s="411" t="n">
        <v>28.092</v>
      </c>
      <c r="HD15" s="411" t="n">
        <v>26.404</v>
      </c>
      <c r="HE15" s="411" t="n">
        <v>24.948</v>
      </c>
      <c r="HF15" s="411" t="n">
        <v>25.288</v>
      </c>
      <c r="HG15" s="411" t="n">
        <v>25.601</v>
      </c>
      <c r="HH15" s="411" t="n">
        <v>25.804</v>
      </c>
      <c r="HI15" s="411" t="n">
        <v>25.704</v>
      </c>
      <c r="HJ15" s="411" t="n">
        <v>25.465</v>
      </c>
      <c r="HK15" s="411" t="n">
        <v>25.528</v>
      </c>
      <c r="HL15" s="411" t="n">
        <v>26.166</v>
      </c>
      <c r="HM15" s="411" t="n">
        <v>27.015</v>
      </c>
      <c r="HN15" s="411" t="n">
        <v>29.407</v>
      </c>
      <c r="HO15" s="411" t="n">
        <v>27.942</v>
      </c>
    </row>
    <row r="16" customFormat="false" ht="10.5" hidden="false" customHeight="false" outlineLevel="0" collapsed="false">
      <c r="A16" s="406" t="s">
        <v>197</v>
      </c>
      <c r="B16" s="407" t="s">
        <v>194</v>
      </c>
      <c r="C16" s="407"/>
      <c r="D16" s="407"/>
      <c r="E16" s="407"/>
      <c r="F16" s="407"/>
      <c r="T16" s="0" t="n">
        <v>28</v>
      </c>
      <c r="U16" s="0" t="n">
        <v>28</v>
      </c>
      <c r="V16" s="0" t="n">
        <v>33.5</v>
      </c>
      <c r="W16" s="0" t="n">
        <v>33.25</v>
      </c>
      <c r="X16" s="0" t="n">
        <v>32.5</v>
      </c>
      <c r="Y16" s="0" t="n">
        <v>31.75</v>
      </c>
      <c r="Z16" s="0" t="n">
        <v>31.75</v>
      </c>
      <c r="AA16" s="0" t="n">
        <v>37.5</v>
      </c>
      <c r="AB16" s="0" t="n">
        <v>47</v>
      </c>
      <c r="AC16" s="0" t="n">
        <v>57</v>
      </c>
      <c r="AD16" s="0" t="n">
        <v>68.5</v>
      </c>
      <c r="AE16" s="0" t="n">
        <v>55</v>
      </c>
      <c r="AF16" s="0" t="n">
        <v>37.75</v>
      </c>
      <c r="AG16" s="0" t="n">
        <v>35.75</v>
      </c>
      <c r="AH16" s="0" t="n">
        <v>36.5</v>
      </c>
      <c r="AI16" s="0" t="n">
        <v>37.25</v>
      </c>
      <c r="AJ16" s="0" t="n">
        <v>36.75</v>
      </c>
      <c r="AK16" s="0" t="n">
        <v>36.75</v>
      </c>
      <c r="AL16" s="0" t="n">
        <v>36.25</v>
      </c>
      <c r="AM16" s="0" t="n">
        <v>36.25</v>
      </c>
      <c r="AN16" s="0" t="n">
        <v>43.25</v>
      </c>
      <c r="AO16" s="0" t="n">
        <v>59.25</v>
      </c>
      <c r="AP16" s="0" t="n">
        <v>67.75</v>
      </c>
      <c r="AQ16" s="0" t="n">
        <v>53.25</v>
      </c>
      <c r="AR16" s="0" t="n">
        <v>39</v>
      </c>
      <c r="AS16" s="0" t="n">
        <v>37</v>
      </c>
      <c r="AT16" s="0" t="n">
        <v>36.75</v>
      </c>
      <c r="AU16" s="0" t="n">
        <v>38.43</v>
      </c>
      <c r="AV16" s="0" t="n">
        <v>38</v>
      </c>
      <c r="AW16" s="0" t="n">
        <v>38</v>
      </c>
      <c r="AX16" s="0" t="n">
        <v>37.57</v>
      </c>
      <c r="AY16" s="0" t="n">
        <v>37.57</v>
      </c>
      <c r="AZ16" s="0" t="n">
        <v>43.56</v>
      </c>
      <c r="BA16" s="0" t="n">
        <v>57.24</v>
      </c>
      <c r="BB16" s="0" t="n">
        <v>64.51</v>
      </c>
      <c r="BC16" s="0" t="n">
        <v>52.11</v>
      </c>
      <c r="BD16" s="0" t="n">
        <v>39.93</v>
      </c>
      <c r="BE16" s="0" t="n">
        <v>38.21</v>
      </c>
      <c r="BF16" s="0" t="n">
        <v>38</v>
      </c>
      <c r="BG16" s="0" t="n">
        <v>39.42</v>
      </c>
      <c r="BH16" s="0" t="n">
        <v>39.06</v>
      </c>
      <c r="BI16" s="0" t="n">
        <v>39.06</v>
      </c>
      <c r="BJ16" s="0" t="n">
        <v>38.69</v>
      </c>
      <c r="BK16" s="0" t="n">
        <v>38.69</v>
      </c>
      <c r="BL16" s="0" t="n">
        <v>43.8</v>
      </c>
      <c r="BM16" s="0" t="n">
        <v>55.51</v>
      </c>
      <c r="BN16" s="0" t="n">
        <v>61.72</v>
      </c>
      <c r="BO16" s="0" t="n">
        <v>51.11</v>
      </c>
      <c r="BP16" s="0" t="n">
        <v>40.71</v>
      </c>
      <c r="BQ16" s="0" t="n">
        <v>39.25</v>
      </c>
      <c r="BR16" s="0" t="n">
        <v>39.07</v>
      </c>
      <c r="BS16" s="0" t="n">
        <v>40.32</v>
      </c>
      <c r="BT16" s="0" t="n">
        <v>40</v>
      </c>
      <c r="BU16" s="0" t="n">
        <v>40</v>
      </c>
      <c r="BV16" s="0" t="n">
        <v>39.69</v>
      </c>
      <c r="BW16" s="0" t="n">
        <v>39.69</v>
      </c>
      <c r="BX16" s="0" t="n">
        <v>44.06</v>
      </c>
      <c r="BY16" s="0" t="n">
        <v>54.07</v>
      </c>
      <c r="BZ16" s="0" t="n">
        <v>59.37</v>
      </c>
      <c r="CA16" s="0" t="n">
        <v>50.3</v>
      </c>
      <c r="CB16" s="0" t="n">
        <v>41.42</v>
      </c>
      <c r="CC16" s="0" t="n">
        <v>40.17</v>
      </c>
      <c r="CD16" s="0" t="n">
        <v>40.02</v>
      </c>
      <c r="CE16" s="0" t="n">
        <v>40.92</v>
      </c>
      <c r="CF16" s="0" t="n">
        <v>40.64</v>
      </c>
      <c r="CG16" s="0" t="n">
        <v>40.64</v>
      </c>
      <c r="CH16" s="0" t="n">
        <v>40.37</v>
      </c>
      <c r="CI16" s="0" t="n">
        <v>40.36</v>
      </c>
      <c r="CJ16" s="0" t="n">
        <v>44.31</v>
      </c>
      <c r="CK16" s="0" t="n">
        <v>53.37</v>
      </c>
      <c r="CL16" s="0" t="n">
        <v>58.17</v>
      </c>
      <c r="CM16" s="0" t="n">
        <v>49.96</v>
      </c>
      <c r="CN16" s="0" t="n">
        <v>41.92</v>
      </c>
      <c r="CO16" s="0" t="n">
        <v>40.8</v>
      </c>
      <c r="CP16" s="0" t="n">
        <v>40.66</v>
      </c>
      <c r="CQ16" s="0" t="n">
        <v>41.43</v>
      </c>
      <c r="CR16" s="0" t="n">
        <v>41.16</v>
      </c>
      <c r="CS16" s="0" t="n">
        <v>41.17</v>
      </c>
      <c r="CT16" s="0" t="n">
        <v>40.91</v>
      </c>
      <c r="CU16" s="0" t="n">
        <v>40.92</v>
      </c>
      <c r="CV16" s="0" t="n">
        <v>44.56</v>
      </c>
      <c r="CW16" s="0" t="n">
        <v>52.94</v>
      </c>
      <c r="CX16" s="0" t="n">
        <v>57.39</v>
      </c>
      <c r="CY16" s="0" t="n">
        <v>49.78</v>
      </c>
      <c r="CZ16" s="0" t="n">
        <v>42.35</v>
      </c>
      <c r="DA16" s="0" t="n">
        <v>41.32</v>
      </c>
      <c r="DB16" s="0" t="n">
        <v>41.19</v>
      </c>
      <c r="DC16" s="0" t="n">
        <v>41.92</v>
      </c>
      <c r="DD16" s="0" t="n">
        <v>41.67</v>
      </c>
      <c r="DE16" s="0" t="n">
        <v>41.68</v>
      </c>
      <c r="DF16" s="0" t="n">
        <v>41.43</v>
      </c>
      <c r="DG16" s="0" t="n">
        <v>41.44</v>
      </c>
      <c r="DH16" s="0" t="n">
        <v>44.82</v>
      </c>
      <c r="DI16" s="0" t="n">
        <v>52.56</v>
      </c>
      <c r="DJ16" s="0" t="n">
        <v>56.67</v>
      </c>
      <c r="DK16" s="0" t="n">
        <v>49.64</v>
      </c>
      <c r="DL16" s="0" t="n">
        <v>42.77</v>
      </c>
      <c r="DM16" s="0" t="n">
        <v>41.81</v>
      </c>
      <c r="DN16" s="0" t="n">
        <v>41.69</v>
      </c>
      <c r="DO16" s="0" t="n">
        <v>42.34</v>
      </c>
      <c r="DP16" s="0" t="n">
        <v>42.11</v>
      </c>
      <c r="DQ16" s="0" t="n">
        <v>42.12</v>
      </c>
      <c r="DR16" s="0" t="n">
        <v>41.9</v>
      </c>
      <c r="DS16" s="0" t="n">
        <v>41.9</v>
      </c>
      <c r="DT16" s="0" t="n">
        <v>45.01</v>
      </c>
      <c r="DU16" s="0" t="n">
        <v>52.17</v>
      </c>
      <c r="DV16" s="0" t="n">
        <v>55.97</v>
      </c>
      <c r="DW16" s="0" t="n">
        <v>49.47</v>
      </c>
      <c r="DX16" s="0" t="n">
        <v>43.14</v>
      </c>
      <c r="DY16" s="0" t="n">
        <v>42.25</v>
      </c>
      <c r="DZ16" s="0" t="n">
        <v>42.14</v>
      </c>
      <c r="EA16" s="0" t="n">
        <v>42.74</v>
      </c>
      <c r="EB16" s="0" t="n">
        <v>42.53</v>
      </c>
      <c r="EC16" s="0" t="n">
        <v>42.55</v>
      </c>
      <c r="ED16" s="0" t="n">
        <v>42.34</v>
      </c>
      <c r="EE16" s="0" t="n">
        <v>42.34</v>
      </c>
      <c r="EF16" s="0" t="n">
        <v>45.21</v>
      </c>
      <c r="EG16" s="0" t="n">
        <v>51.83</v>
      </c>
      <c r="EH16" s="0" t="n">
        <v>55.34</v>
      </c>
      <c r="EI16" s="0" t="n">
        <v>49.33</v>
      </c>
      <c r="EJ16" s="0" t="n">
        <v>43.48</v>
      </c>
      <c r="EK16" s="0" t="n">
        <v>42.67</v>
      </c>
      <c r="EL16" s="0" t="n">
        <v>42.56</v>
      </c>
      <c r="EM16" s="0" t="n">
        <v>43.14</v>
      </c>
      <c r="EN16" s="0" t="n">
        <v>42.94</v>
      </c>
      <c r="EO16" s="0" t="n">
        <v>42.95</v>
      </c>
      <c r="EP16" s="0" t="n">
        <v>42.75</v>
      </c>
      <c r="EQ16" s="0" t="n">
        <v>42.76</v>
      </c>
      <c r="ER16" s="0" t="n">
        <v>45.42</v>
      </c>
      <c r="ES16" s="0" t="n">
        <v>51.53</v>
      </c>
      <c r="ET16" s="0" t="n">
        <v>54.77</v>
      </c>
      <c r="EU16" s="0" t="n">
        <v>49.21</v>
      </c>
      <c r="EV16" s="0" t="n">
        <v>43.81</v>
      </c>
      <c r="EW16" s="0" t="n">
        <v>43.06</v>
      </c>
      <c r="EX16" s="0" t="n">
        <v>42.96</v>
      </c>
      <c r="EY16" s="0" t="n">
        <v>43.32</v>
      </c>
      <c r="EZ16" s="0" t="n">
        <v>43.13</v>
      </c>
      <c r="FA16" s="0" t="n">
        <v>43.14</v>
      </c>
      <c r="FB16" s="0" t="n">
        <v>42.95</v>
      </c>
      <c r="FC16" s="0" t="n">
        <v>42.95</v>
      </c>
      <c r="FD16" s="0" t="n">
        <v>45.62</v>
      </c>
      <c r="FE16" s="0" t="n">
        <v>51.76</v>
      </c>
      <c r="FF16" s="0" t="n">
        <v>55.02</v>
      </c>
      <c r="FG16" s="0" t="n">
        <v>49.42</v>
      </c>
      <c r="FH16" s="0" t="n">
        <v>44.01</v>
      </c>
      <c r="FI16" s="0" t="n">
        <v>43.26</v>
      </c>
      <c r="FJ16" s="0" t="n">
        <v>43.16</v>
      </c>
      <c r="FK16" s="0" t="n">
        <v>43.51</v>
      </c>
      <c r="FL16" s="0" t="n">
        <v>43.33</v>
      </c>
      <c r="FM16" s="0" t="n">
        <v>43.33</v>
      </c>
      <c r="FN16" s="0" t="n">
        <v>43.14</v>
      </c>
      <c r="FO16" s="0" t="n">
        <v>43.14</v>
      </c>
      <c r="FP16" s="0" t="n">
        <v>45.81</v>
      </c>
      <c r="FQ16" s="0" t="n">
        <v>51.97</v>
      </c>
      <c r="FR16" s="0" t="n">
        <v>55.25</v>
      </c>
      <c r="FS16" s="0" t="n">
        <v>49.63</v>
      </c>
      <c r="FT16" s="0" t="n">
        <v>44.2</v>
      </c>
      <c r="FU16" s="0" t="n">
        <v>43.45</v>
      </c>
      <c r="FV16" s="0" t="n">
        <v>43.35</v>
      </c>
      <c r="FW16" s="0" t="n">
        <v>43.66</v>
      </c>
      <c r="FX16" s="0" t="n">
        <v>43.46</v>
      </c>
      <c r="FY16" s="0" t="n">
        <v>43.47</v>
      </c>
      <c r="FZ16" s="0" t="n">
        <v>43.28</v>
      </c>
      <c r="GA16" s="0" t="n">
        <v>43.28</v>
      </c>
      <c r="GB16" s="0" t="n">
        <v>45.97</v>
      </c>
      <c r="GC16" s="0" t="n">
        <v>52.15</v>
      </c>
      <c r="GD16" s="0" t="n">
        <v>55.42</v>
      </c>
      <c r="GE16" s="0" t="n">
        <v>49.79</v>
      </c>
      <c r="GF16" s="0" t="n">
        <v>44.35</v>
      </c>
      <c r="GG16" s="0" t="n">
        <v>43.59</v>
      </c>
      <c r="GH16" s="0" t="n">
        <v>43.49</v>
      </c>
      <c r="GI16" s="0" t="n">
        <v>43.8</v>
      </c>
      <c r="GJ16" s="0" t="n">
        <v>43.61</v>
      </c>
      <c r="GK16" s="0" t="n">
        <v>43.62</v>
      </c>
      <c r="GL16" s="0" t="n">
        <v>43.42</v>
      </c>
      <c r="GM16" s="0" t="n">
        <v>43.42</v>
      </c>
      <c r="GN16" s="0" t="n">
        <v>46.12</v>
      </c>
      <c r="GO16" s="0" t="n">
        <v>52.32</v>
      </c>
      <c r="GP16" s="0" t="n">
        <v>55.61</v>
      </c>
      <c r="GQ16" s="0" t="n">
        <v>49.94</v>
      </c>
      <c r="GR16" s="0" t="n">
        <v>44.5</v>
      </c>
      <c r="GS16" s="0" t="n">
        <v>43.73</v>
      </c>
      <c r="GT16" s="0" t="n">
        <v>43.64</v>
      </c>
      <c r="GU16" s="0" t="n">
        <v>43.94</v>
      </c>
      <c r="GV16" s="0" t="n">
        <v>43.75</v>
      </c>
      <c r="GW16" s="0" t="n">
        <v>43.77</v>
      </c>
      <c r="GX16" s="0" t="n">
        <v>43.57</v>
      </c>
      <c r="GY16" s="0" t="n">
        <v>43.57</v>
      </c>
      <c r="GZ16" s="0" t="n">
        <v>46.26</v>
      </c>
      <c r="HA16" s="0" t="n">
        <v>52.48</v>
      </c>
      <c r="HB16" s="0" t="n">
        <v>55.78</v>
      </c>
      <c r="HC16" s="0" t="n">
        <v>50.1</v>
      </c>
      <c r="HD16" s="0" t="n">
        <v>44.64</v>
      </c>
      <c r="HE16" s="0" t="n">
        <v>43.88</v>
      </c>
      <c r="HF16" s="0" t="n">
        <v>43.78</v>
      </c>
      <c r="HG16" s="0" t="n">
        <v>44.09</v>
      </c>
      <c r="HH16" s="0" t="n">
        <v>43.89</v>
      </c>
      <c r="HI16" s="0" t="n">
        <v>43.9</v>
      </c>
      <c r="HJ16" s="0" t="n">
        <v>43.71</v>
      </c>
      <c r="HK16" s="0" t="n">
        <v>43.71</v>
      </c>
      <c r="HL16" s="0" t="n">
        <v>46.41</v>
      </c>
      <c r="HM16" s="0" t="n">
        <v>52.65</v>
      </c>
      <c r="HN16" s="0" t="n">
        <v>55.96</v>
      </c>
      <c r="HO16" s="0" t="n">
        <v>50.25</v>
      </c>
    </row>
    <row r="17" customFormat="false" ht="10.5" hidden="false" customHeight="false" outlineLevel="0" collapsed="false">
      <c r="A17" s="406" t="s">
        <v>197</v>
      </c>
      <c r="B17" s="407" t="s">
        <v>196</v>
      </c>
      <c r="C17" s="407"/>
      <c r="D17" s="407"/>
      <c r="E17" s="407"/>
      <c r="F17" s="407"/>
      <c r="T17" s="0" t="n">
        <v>18.5</v>
      </c>
      <c r="U17" s="0" t="n">
        <v>17.417</v>
      </c>
      <c r="V17" s="0" t="n">
        <v>21.331</v>
      </c>
      <c r="W17" s="0" t="n">
        <v>22.165</v>
      </c>
      <c r="X17" s="0" t="n">
        <v>22.219</v>
      </c>
      <c r="Y17" s="0" t="n">
        <v>22.348</v>
      </c>
      <c r="Z17" s="0" t="n">
        <v>22.917</v>
      </c>
      <c r="AA17" s="0" t="n">
        <v>22.25</v>
      </c>
      <c r="AB17" s="0" t="n">
        <v>22.333</v>
      </c>
      <c r="AC17" s="0" t="n">
        <v>33.065</v>
      </c>
      <c r="AD17" s="0" t="n">
        <v>35.194</v>
      </c>
      <c r="AE17" s="0" t="n">
        <v>27.6</v>
      </c>
      <c r="AF17" s="0" t="n">
        <v>25.879</v>
      </c>
      <c r="AG17" s="0" t="n">
        <v>23.229</v>
      </c>
      <c r="AH17" s="0" t="n">
        <v>22.887</v>
      </c>
      <c r="AI17" s="0" t="n">
        <v>23.222</v>
      </c>
      <c r="AJ17" s="0" t="n">
        <v>23.446</v>
      </c>
      <c r="AK17" s="0" t="n">
        <v>22.681</v>
      </c>
      <c r="AL17" s="0" t="n">
        <v>22.333</v>
      </c>
      <c r="AM17" s="0" t="n">
        <v>22.141</v>
      </c>
      <c r="AN17" s="0" t="n">
        <v>24.229</v>
      </c>
      <c r="AO17" s="0" t="n">
        <v>29.464</v>
      </c>
      <c r="AP17" s="0" t="n">
        <v>34.181</v>
      </c>
      <c r="AQ17" s="0" t="n">
        <v>31.521</v>
      </c>
      <c r="AR17" s="0" t="n">
        <v>25.783</v>
      </c>
      <c r="AS17" s="0" t="n">
        <v>21.455</v>
      </c>
      <c r="AT17" s="0" t="n">
        <v>22.31</v>
      </c>
      <c r="AU17" s="0" t="n">
        <v>23.759</v>
      </c>
      <c r="AV17" s="0" t="n">
        <v>23.794</v>
      </c>
      <c r="AW17" s="0" t="n">
        <v>23.547</v>
      </c>
      <c r="AX17" s="0" t="n">
        <v>23.083</v>
      </c>
      <c r="AY17" s="0" t="n">
        <v>22.665</v>
      </c>
      <c r="AZ17" s="0" t="n">
        <v>24.955</v>
      </c>
      <c r="BA17" s="0" t="n">
        <v>28.86</v>
      </c>
      <c r="BB17" s="0" t="n">
        <v>32.74</v>
      </c>
      <c r="BC17" s="0" t="n">
        <v>30.599</v>
      </c>
      <c r="BD17" s="0" t="n">
        <v>25.769</v>
      </c>
      <c r="BE17" s="0" t="n">
        <v>22.546</v>
      </c>
      <c r="BF17" s="0" t="n">
        <v>23.047</v>
      </c>
      <c r="BG17" s="0" t="n">
        <v>23.818</v>
      </c>
      <c r="BH17" s="0" t="n">
        <v>24.273</v>
      </c>
      <c r="BI17" s="0" t="n">
        <v>23.903</v>
      </c>
      <c r="BJ17" s="0" t="n">
        <v>23.475</v>
      </c>
      <c r="BK17" s="0" t="n">
        <v>23.017</v>
      </c>
      <c r="BL17" s="0" t="n">
        <v>25.157</v>
      </c>
      <c r="BM17" s="0" t="n">
        <v>28.22</v>
      </c>
      <c r="BN17" s="0" t="n">
        <v>32.917</v>
      </c>
      <c r="BO17" s="0" t="n">
        <v>30.296</v>
      </c>
      <c r="BP17" s="0" t="n">
        <v>25.917</v>
      </c>
      <c r="BQ17" s="0" t="n">
        <v>22.979</v>
      </c>
      <c r="BR17" s="0" t="n">
        <v>23.44</v>
      </c>
      <c r="BS17" s="0" t="n">
        <v>24.08</v>
      </c>
      <c r="BT17" s="0" t="n">
        <v>24.567</v>
      </c>
      <c r="BU17" s="0" t="n">
        <v>24.243</v>
      </c>
      <c r="BV17" s="0" t="n">
        <v>23.573</v>
      </c>
      <c r="BW17" s="0" t="n">
        <v>23.618</v>
      </c>
      <c r="BX17" s="0" t="n">
        <v>25.361</v>
      </c>
      <c r="BY17" s="0" t="n">
        <v>28.203</v>
      </c>
      <c r="BZ17" s="0" t="n">
        <v>32.481</v>
      </c>
      <c r="CA17" s="0" t="n">
        <v>30.043</v>
      </c>
      <c r="CB17" s="0" t="n">
        <v>26.043</v>
      </c>
      <c r="CC17" s="0" t="n">
        <v>23.386</v>
      </c>
      <c r="CD17" s="0" t="n">
        <v>23.528</v>
      </c>
      <c r="CE17" s="0" t="n">
        <v>24.643</v>
      </c>
      <c r="CF17" s="0" t="n">
        <v>24.855</v>
      </c>
      <c r="CG17" s="0" t="n">
        <v>24.585</v>
      </c>
      <c r="CH17" s="0" t="n">
        <v>23.939</v>
      </c>
      <c r="CI17" s="0" t="n">
        <v>23.999</v>
      </c>
      <c r="CJ17" s="0" t="n">
        <v>25.594</v>
      </c>
      <c r="CK17" s="0" t="n">
        <v>28.093</v>
      </c>
      <c r="CL17" s="0" t="n">
        <v>32.049</v>
      </c>
      <c r="CM17" s="0" t="n">
        <v>29.478</v>
      </c>
      <c r="CN17" s="0" t="n">
        <v>26.423</v>
      </c>
      <c r="CO17" s="0" t="n">
        <v>23.777</v>
      </c>
      <c r="CP17" s="0" t="n">
        <v>23.889</v>
      </c>
      <c r="CQ17" s="0" t="n">
        <v>24.893</v>
      </c>
      <c r="CR17" s="0" t="n">
        <v>25.145</v>
      </c>
      <c r="CS17" s="0" t="n">
        <v>24.599</v>
      </c>
      <c r="CT17" s="0" t="n">
        <v>24.537</v>
      </c>
      <c r="CU17" s="0" t="n">
        <v>24.291</v>
      </c>
      <c r="CV17" s="0" t="n">
        <v>25.452</v>
      </c>
      <c r="CW17" s="0" t="n">
        <v>28.567</v>
      </c>
      <c r="CX17" s="0" t="n">
        <v>31.274</v>
      </c>
      <c r="CY17" s="0" t="n">
        <v>29.686</v>
      </c>
      <c r="CZ17" s="0" t="n">
        <v>26.592</v>
      </c>
      <c r="DA17" s="0" t="n">
        <v>23.801</v>
      </c>
      <c r="DB17" s="0" t="n">
        <v>24.48</v>
      </c>
      <c r="DC17" s="0" t="n">
        <v>25.134</v>
      </c>
      <c r="DD17" s="0" t="n">
        <v>25.359</v>
      </c>
      <c r="DE17" s="0" t="n">
        <v>24.871</v>
      </c>
      <c r="DF17" s="0" t="n">
        <v>24.849</v>
      </c>
      <c r="DG17" s="0" t="n">
        <v>24.312</v>
      </c>
      <c r="DH17" s="0" t="n">
        <v>26.013</v>
      </c>
      <c r="DI17" s="0" t="n">
        <v>28.538</v>
      </c>
      <c r="DJ17" s="0" t="n">
        <v>31.056</v>
      </c>
      <c r="DK17" s="0" t="n">
        <v>29.588</v>
      </c>
      <c r="DL17" s="0" t="n">
        <v>26.747</v>
      </c>
      <c r="DM17" s="0" t="n">
        <v>24.105</v>
      </c>
      <c r="DN17" s="0" t="n">
        <v>24.771</v>
      </c>
      <c r="DO17" s="0" t="n">
        <v>25.075</v>
      </c>
      <c r="DP17" s="0" t="n">
        <v>25.581</v>
      </c>
      <c r="DQ17" s="0" t="n">
        <v>25.395</v>
      </c>
      <c r="DR17" s="0" t="n">
        <v>25.109</v>
      </c>
      <c r="DS17" s="0" t="n">
        <v>24.567</v>
      </c>
      <c r="DT17" s="0" t="n">
        <v>26.191</v>
      </c>
      <c r="DU17" s="0" t="n">
        <v>28.521</v>
      </c>
      <c r="DV17" s="0" t="n">
        <v>30.833</v>
      </c>
      <c r="DW17" s="0" t="n">
        <v>29.467</v>
      </c>
      <c r="DX17" s="0" t="n">
        <v>26.64</v>
      </c>
      <c r="DY17" s="0" t="n">
        <v>24.698</v>
      </c>
      <c r="DZ17" s="0" t="n">
        <v>25.044</v>
      </c>
      <c r="EA17" s="0" t="n">
        <v>25.271</v>
      </c>
      <c r="EB17" s="0" t="n">
        <v>25.781</v>
      </c>
      <c r="EC17" s="0" t="n">
        <v>25.609</v>
      </c>
      <c r="ED17" s="0" t="n">
        <v>25.333</v>
      </c>
      <c r="EE17" s="0" t="n">
        <v>24.793</v>
      </c>
      <c r="EF17" s="0" t="n">
        <v>26.357</v>
      </c>
      <c r="EG17" s="0" t="n">
        <v>28.105</v>
      </c>
      <c r="EH17" s="0" t="n">
        <v>31.231</v>
      </c>
      <c r="EI17" s="0" t="n">
        <v>29.446</v>
      </c>
      <c r="EJ17" s="0" t="n">
        <v>26.777</v>
      </c>
      <c r="EK17" s="0" t="n">
        <v>24.936</v>
      </c>
      <c r="EL17" s="0" t="n">
        <v>25.256</v>
      </c>
      <c r="EM17" s="0" t="n">
        <v>25.443</v>
      </c>
      <c r="EN17" s="0" t="n">
        <v>26.005</v>
      </c>
      <c r="EO17" s="0" t="n">
        <v>25.817</v>
      </c>
      <c r="EP17" s="0" t="n">
        <v>25.239</v>
      </c>
      <c r="EQ17" s="0" t="n">
        <v>25.3</v>
      </c>
      <c r="ER17" s="0" t="n">
        <v>26.511</v>
      </c>
      <c r="ES17" s="0" t="n">
        <v>28.148</v>
      </c>
      <c r="ET17" s="0" t="n">
        <v>31.136</v>
      </c>
      <c r="EU17" s="0" t="n">
        <v>29.104</v>
      </c>
      <c r="EV17" s="0" t="n">
        <v>27.176</v>
      </c>
      <c r="EW17" s="0" t="n">
        <v>25.167</v>
      </c>
      <c r="EX17" s="0" t="n">
        <v>25.171</v>
      </c>
      <c r="EY17" s="0" t="n">
        <v>25.937</v>
      </c>
      <c r="EZ17" s="0" t="n">
        <v>26.158</v>
      </c>
      <c r="FA17" s="0" t="n">
        <v>25.732</v>
      </c>
      <c r="FB17" s="0" t="n">
        <v>25.785</v>
      </c>
      <c r="FC17" s="0" t="n">
        <v>25.54</v>
      </c>
      <c r="FD17" s="0" t="n">
        <v>26.348</v>
      </c>
      <c r="FE17" s="0" t="n">
        <v>28.583</v>
      </c>
      <c r="FF17" s="0" t="n">
        <v>31.006</v>
      </c>
      <c r="FG17" s="0" t="n">
        <v>29.06</v>
      </c>
      <c r="FH17" s="0" t="n">
        <v>27.322</v>
      </c>
      <c r="FI17" s="0" t="n">
        <v>25.404</v>
      </c>
      <c r="FJ17" s="0" t="n">
        <v>25.397</v>
      </c>
      <c r="FK17" s="0" t="n">
        <v>26.121</v>
      </c>
      <c r="FL17" s="0" t="n">
        <v>26.341</v>
      </c>
      <c r="FM17" s="0" t="n">
        <v>25.939</v>
      </c>
      <c r="FN17" s="0" t="n">
        <v>25.981</v>
      </c>
      <c r="FO17" s="0" t="n">
        <v>25.734</v>
      </c>
      <c r="FP17" s="0" t="n">
        <v>26.518</v>
      </c>
      <c r="FQ17" s="0" t="n">
        <v>28.625</v>
      </c>
      <c r="FR17" s="0" t="n">
        <v>30.51</v>
      </c>
      <c r="FS17" s="0" t="n">
        <v>29.442</v>
      </c>
      <c r="FT17" s="0" t="n">
        <v>27.467</v>
      </c>
      <c r="FU17" s="0" t="n">
        <v>25.278</v>
      </c>
      <c r="FV17" s="0" t="n">
        <v>25.895</v>
      </c>
      <c r="FW17" s="0" t="n">
        <v>25.98</v>
      </c>
      <c r="FX17" s="0" t="n">
        <v>26.183</v>
      </c>
      <c r="FY17" s="0" t="n">
        <v>26.105</v>
      </c>
      <c r="FZ17" s="0" t="n">
        <v>25.851</v>
      </c>
      <c r="GA17" s="0" t="n">
        <v>25.618</v>
      </c>
      <c r="GB17" s="0" t="n">
        <v>27.011</v>
      </c>
      <c r="GC17" s="0" t="n">
        <v>28.638</v>
      </c>
      <c r="GD17" s="0" t="n">
        <v>30.441</v>
      </c>
      <c r="GE17" s="0" t="n">
        <v>29.458</v>
      </c>
      <c r="GF17" s="0" t="n">
        <v>27.313</v>
      </c>
      <c r="GG17" s="0" t="n">
        <v>25.138</v>
      </c>
      <c r="GH17" s="0" t="n">
        <v>26.061</v>
      </c>
      <c r="GI17" s="0" t="n">
        <v>25.858</v>
      </c>
      <c r="GJ17" s="0" t="n">
        <v>26.401</v>
      </c>
      <c r="GK17" s="0" t="n">
        <v>26.26</v>
      </c>
      <c r="GL17" s="0" t="n">
        <v>26.335</v>
      </c>
      <c r="GM17" s="0" t="n">
        <v>25.8</v>
      </c>
      <c r="GN17" s="0" t="n">
        <v>27.16</v>
      </c>
      <c r="GO17" s="0" t="n">
        <v>28.184</v>
      </c>
      <c r="GP17" s="0" t="n">
        <v>30.888</v>
      </c>
      <c r="GQ17" s="0" t="n">
        <v>29.472</v>
      </c>
      <c r="GR17" s="0" t="n">
        <v>27.16</v>
      </c>
      <c r="GS17" s="0" t="n">
        <v>25.639</v>
      </c>
      <c r="GT17" s="0" t="n">
        <v>26.225</v>
      </c>
      <c r="GU17" s="0" t="n">
        <v>25.965</v>
      </c>
      <c r="GV17" s="0" t="n">
        <v>26.46</v>
      </c>
      <c r="GW17" s="0" t="n">
        <v>26.665</v>
      </c>
      <c r="GX17" s="0" t="n">
        <v>25.836</v>
      </c>
      <c r="GY17" s="0" t="n">
        <v>26.194</v>
      </c>
      <c r="GZ17" s="0" t="n">
        <v>27.273</v>
      </c>
      <c r="HA17" s="0" t="n">
        <v>28.289</v>
      </c>
      <c r="HB17" s="0" t="n">
        <v>31.017</v>
      </c>
      <c r="HC17" s="0" t="n">
        <v>29.592</v>
      </c>
      <c r="HD17" s="0" t="n">
        <v>27.284</v>
      </c>
      <c r="HE17" s="0" t="n">
        <v>25.748</v>
      </c>
      <c r="HF17" s="0" t="n">
        <v>26.038</v>
      </c>
      <c r="HG17" s="0" t="n">
        <v>26.371</v>
      </c>
      <c r="HH17" s="0" t="n">
        <v>26.584</v>
      </c>
      <c r="HI17" s="0" t="n">
        <v>26.484</v>
      </c>
      <c r="HJ17" s="0" t="n">
        <v>26.245</v>
      </c>
      <c r="HK17" s="0" t="n">
        <v>26.308</v>
      </c>
      <c r="HL17" s="0" t="n">
        <v>27.386</v>
      </c>
      <c r="HM17" s="0" t="n">
        <v>28.415</v>
      </c>
      <c r="HN17" s="0" t="n">
        <v>31.147</v>
      </c>
      <c r="HO17" s="0" t="n">
        <v>29.362</v>
      </c>
    </row>
    <row r="18" customFormat="false" ht="12.75" hidden="false" customHeight="false" outlineLevel="0" collapsed="false">
      <c r="B18" s="412"/>
    </row>
    <row r="19" customFormat="false" ht="12.75" hidden="false" customHeight="false" outlineLevel="0" collapsed="false">
      <c r="B19" s="412"/>
    </row>
    <row r="20" customFormat="false" ht="12.75" hidden="false" customHeight="false" outlineLevel="0" collapsed="false">
      <c r="A20" s="66"/>
      <c r="B20" s="413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 t="n">
        <v>37073</v>
      </c>
      <c r="R20" s="66" t="n">
        <v>37104</v>
      </c>
      <c r="S20" s="66" t="n">
        <v>37135</v>
      </c>
      <c r="T20" s="66" t="n">
        <v>37165</v>
      </c>
      <c r="U20" s="66" t="n">
        <v>37196</v>
      </c>
      <c r="V20" s="66" t="n">
        <v>37226</v>
      </c>
      <c r="W20" s="66" t="n">
        <v>37257</v>
      </c>
      <c r="X20" s="66" t="n">
        <v>37288</v>
      </c>
      <c r="Y20" s="66" t="n">
        <v>37316</v>
      </c>
      <c r="Z20" s="66" t="n">
        <v>37347</v>
      </c>
      <c r="AA20" s="66" t="n">
        <v>37377</v>
      </c>
      <c r="AB20" s="66" t="n">
        <v>37408</v>
      </c>
      <c r="AC20" s="66" t="n">
        <v>37438</v>
      </c>
      <c r="AD20" s="66" t="n">
        <v>37469</v>
      </c>
      <c r="AE20" s="66" t="n">
        <v>37500</v>
      </c>
      <c r="AF20" s="66" t="n">
        <v>37530</v>
      </c>
      <c r="AG20" s="66" t="n">
        <v>37561</v>
      </c>
      <c r="AH20" s="66" t="n">
        <v>37591</v>
      </c>
      <c r="AI20" s="66" t="n">
        <v>37622</v>
      </c>
      <c r="AJ20" s="66" t="n">
        <v>37653</v>
      </c>
      <c r="AK20" s="66" t="n">
        <v>37681</v>
      </c>
      <c r="AL20" s="66" t="n">
        <v>37712</v>
      </c>
      <c r="AM20" s="66" t="n">
        <v>37742</v>
      </c>
      <c r="AN20" s="66" t="n">
        <v>37773</v>
      </c>
      <c r="AO20" s="66" t="n">
        <v>37803</v>
      </c>
      <c r="AP20" s="66" t="n">
        <v>37834</v>
      </c>
      <c r="AQ20" s="66" t="n">
        <v>37865</v>
      </c>
      <c r="AR20" s="66" t="n">
        <v>37895</v>
      </c>
      <c r="AS20" s="66" t="n">
        <v>37926</v>
      </c>
      <c r="AT20" s="66" t="n">
        <v>37956</v>
      </c>
      <c r="AU20" s="66" t="n">
        <v>37987</v>
      </c>
      <c r="AV20" s="66" t="n">
        <v>38018</v>
      </c>
      <c r="AW20" s="66" t="n">
        <v>38047</v>
      </c>
      <c r="AX20" s="66" t="n">
        <v>38078</v>
      </c>
      <c r="AY20" s="66" t="n">
        <v>38108</v>
      </c>
      <c r="AZ20" s="66" t="n">
        <v>38139</v>
      </c>
      <c r="BA20" s="66" t="n">
        <v>38169</v>
      </c>
      <c r="BB20" s="66" t="n">
        <v>38200</v>
      </c>
      <c r="BC20" s="66" t="n">
        <v>38231</v>
      </c>
      <c r="BD20" s="66" t="n">
        <v>38261</v>
      </c>
      <c r="BE20" s="66" t="n">
        <v>38292</v>
      </c>
      <c r="BF20" s="66" t="n">
        <v>38322</v>
      </c>
      <c r="BG20" s="66" t="n">
        <v>38353</v>
      </c>
      <c r="BH20" s="66" t="n">
        <v>38384</v>
      </c>
      <c r="BI20" s="66" t="n">
        <v>38412</v>
      </c>
      <c r="BJ20" s="66" t="n">
        <v>38443</v>
      </c>
      <c r="BK20" s="66" t="n">
        <v>38473</v>
      </c>
      <c r="BL20" s="66" t="n">
        <v>38504</v>
      </c>
      <c r="BM20" s="66" t="n">
        <v>38534</v>
      </c>
      <c r="BN20" s="66" t="n">
        <v>38565</v>
      </c>
      <c r="BO20" s="66" t="n">
        <v>38596</v>
      </c>
      <c r="BP20" s="66" t="n">
        <v>38626</v>
      </c>
      <c r="BQ20" s="66" t="n">
        <v>38657</v>
      </c>
      <c r="BR20" s="66" t="n">
        <v>38687</v>
      </c>
      <c r="BS20" s="66" t="n">
        <v>38718</v>
      </c>
      <c r="BT20" s="66" t="n">
        <v>38749</v>
      </c>
      <c r="BU20" s="66" t="n">
        <v>38777</v>
      </c>
      <c r="BV20" s="66" t="n">
        <v>38808</v>
      </c>
      <c r="BW20" s="66" t="n">
        <v>38838</v>
      </c>
      <c r="BX20" s="66" t="n">
        <v>38869</v>
      </c>
      <c r="BY20" s="66" t="n">
        <v>38899</v>
      </c>
      <c r="BZ20" s="66" t="n">
        <v>38930</v>
      </c>
      <c r="CA20" s="66" t="n">
        <v>38961</v>
      </c>
      <c r="CB20" s="66" t="n">
        <v>38991</v>
      </c>
      <c r="CC20" s="66" t="n">
        <v>39022</v>
      </c>
      <c r="CD20" s="66" t="n">
        <v>39052</v>
      </c>
      <c r="CE20" s="66" t="n">
        <v>39083</v>
      </c>
      <c r="CF20" s="66" t="n">
        <v>39114</v>
      </c>
      <c r="CG20" s="66" t="n">
        <v>39142</v>
      </c>
      <c r="CH20" s="66" t="n">
        <v>39173</v>
      </c>
      <c r="CI20" s="66" t="n">
        <v>39203</v>
      </c>
      <c r="CJ20" s="66" t="n">
        <v>39234</v>
      </c>
      <c r="CK20" s="66" t="n">
        <v>39264</v>
      </c>
      <c r="CL20" s="66" t="n">
        <v>39295</v>
      </c>
      <c r="CM20" s="66" t="n">
        <v>39326</v>
      </c>
      <c r="CN20" s="66" t="n">
        <v>39356</v>
      </c>
      <c r="CO20" s="66" t="n">
        <v>39387</v>
      </c>
      <c r="CP20" s="66" t="n">
        <v>39417</v>
      </c>
      <c r="CQ20" s="66" t="n">
        <v>39448</v>
      </c>
      <c r="CR20" s="66" t="n">
        <v>39479</v>
      </c>
      <c r="CS20" s="66" t="n">
        <v>39508</v>
      </c>
      <c r="CT20" s="66" t="n">
        <v>39539</v>
      </c>
      <c r="CU20" s="66" t="n">
        <v>39569</v>
      </c>
      <c r="CV20" s="66" t="n">
        <v>39600</v>
      </c>
      <c r="CW20" s="66" t="n">
        <v>39630</v>
      </c>
      <c r="CX20" s="66" t="n">
        <v>39661</v>
      </c>
      <c r="CY20" s="66" t="n">
        <v>39692</v>
      </c>
      <c r="CZ20" s="66" t="n">
        <v>39722</v>
      </c>
      <c r="DA20" s="66" t="n">
        <v>39753</v>
      </c>
      <c r="DB20" s="66" t="n">
        <v>39783</v>
      </c>
      <c r="DC20" s="66" t="n">
        <v>39814</v>
      </c>
      <c r="DD20" s="66" t="n">
        <v>39845</v>
      </c>
      <c r="DE20" s="66" t="n">
        <v>39873</v>
      </c>
      <c r="DF20" s="66" t="n">
        <v>39904</v>
      </c>
      <c r="DG20" s="66" t="n">
        <v>39934</v>
      </c>
      <c r="DH20" s="66" t="n">
        <v>39965</v>
      </c>
      <c r="DI20" s="66" t="n">
        <v>39995</v>
      </c>
      <c r="DJ20" s="66" t="n">
        <v>40026</v>
      </c>
      <c r="DK20" s="66" t="n">
        <v>40057</v>
      </c>
      <c r="DL20" s="66" t="n">
        <v>40087</v>
      </c>
      <c r="DM20" s="66" t="n">
        <v>40118</v>
      </c>
      <c r="DN20" s="66" t="n">
        <v>40148</v>
      </c>
      <c r="DO20" s="66" t="n">
        <v>40179</v>
      </c>
      <c r="DP20" s="66" t="n">
        <v>40210</v>
      </c>
      <c r="DQ20" s="66" t="n">
        <v>40238</v>
      </c>
      <c r="DR20" s="66" t="n">
        <v>40269</v>
      </c>
      <c r="DS20" s="66" t="n">
        <v>40299</v>
      </c>
      <c r="DT20" s="66" t="n">
        <v>40330</v>
      </c>
      <c r="DU20" s="66" t="n">
        <v>40360</v>
      </c>
      <c r="DV20" s="66" t="n">
        <v>40391</v>
      </c>
      <c r="DW20" s="66" t="n">
        <v>40422</v>
      </c>
      <c r="DX20" s="66" t="n">
        <v>40452</v>
      </c>
      <c r="DY20" s="66" t="n">
        <v>40483</v>
      </c>
      <c r="DZ20" s="66" t="n">
        <v>40513</v>
      </c>
      <c r="EA20" s="66" t="n">
        <v>40544</v>
      </c>
      <c r="EB20" s="66" t="n">
        <v>40575</v>
      </c>
      <c r="EC20" s="66" t="n">
        <v>40603</v>
      </c>
      <c r="ED20" s="66" t="n">
        <v>40634</v>
      </c>
      <c r="EE20" s="66" t="n">
        <v>40664</v>
      </c>
      <c r="EF20" s="66" t="n">
        <v>40695</v>
      </c>
      <c r="EG20" s="66" t="n">
        <v>40725</v>
      </c>
      <c r="EH20" s="66" t="n">
        <v>40756</v>
      </c>
      <c r="EI20" s="66" t="n">
        <v>40787</v>
      </c>
      <c r="EJ20" s="66" t="n">
        <v>40817</v>
      </c>
      <c r="EK20" s="66" t="n">
        <v>40848</v>
      </c>
      <c r="EL20" s="66" t="n">
        <v>40878</v>
      </c>
      <c r="EM20" s="66" t="n">
        <v>40909</v>
      </c>
      <c r="EN20" s="66" t="n">
        <v>40940</v>
      </c>
      <c r="EO20" s="66" t="n">
        <v>40969</v>
      </c>
      <c r="EP20" s="66" t="n">
        <v>41000</v>
      </c>
      <c r="EQ20" s="66" t="n">
        <v>41030</v>
      </c>
      <c r="ER20" s="66" t="n">
        <v>41061</v>
      </c>
      <c r="ES20" s="66" t="n">
        <v>41091</v>
      </c>
      <c r="ET20" s="66" t="n">
        <v>41122</v>
      </c>
      <c r="EU20" s="66" t="n">
        <v>41153</v>
      </c>
      <c r="EV20" s="66" t="n">
        <v>41183</v>
      </c>
      <c r="EW20" s="66" t="n">
        <v>41214</v>
      </c>
      <c r="EX20" s="66" t="n">
        <v>41244</v>
      </c>
      <c r="EY20" s="66" t="n">
        <v>41275</v>
      </c>
      <c r="EZ20" s="66" t="n">
        <v>41306</v>
      </c>
      <c r="FA20" s="66" t="n">
        <v>41334</v>
      </c>
      <c r="FB20" s="66" t="n">
        <v>41365</v>
      </c>
      <c r="FC20" s="66" t="n">
        <v>41395</v>
      </c>
      <c r="FD20" s="66" t="n">
        <v>41426</v>
      </c>
      <c r="FE20" s="66" t="n">
        <v>41456</v>
      </c>
      <c r="FF20" s="66" t="n">
        <v>41487</v>
      </c>
      <c r="FG20" s="66" t="n">
        <v>41518</v>
      </c>
      <c r="FH20" s="66" t="n">
        <v>41548</v>
      </c>
      <c r="FI20" s="66" t="n">
        <v>41579</v>
      </c>
      <c r="FJ20" s="66" t="n">
        <v>41609</v>
      </c>
      <c r="FK20" s="66" t="n">
        <v>41640</v>
      </c>
      <c r="FL20" s="66" t="n">
        <v>41671</v>
      </c>
      <c r="FM20" s="66" t="n">
        <v>41699</v>
      </c>
      <c r="FN20" s="66" t="n">
        <v>41730</v>
      </c>
      <c r="FO20" s="66" t="n">
        <v>41760</v>
      </c>
      <c r="FP20" s="66" t="n">
        <v>41791</v>
      </c>
      <c r="FQ20" s="66" t="n">
        <v>41821</v>
      </c>
      <c r="FR20" s="66" t="n">
        <v>41852</v>
      </c>
      <c r="FS20" s="66" t="n">
        <v>41883</v>
      </c>
      <c r="FT20" s="66" t="n">
        <v>41913</v>
      </c>
      <c r="FU20" s="66" t="n">
        <v>41944</v>
      </c>
      <c r="FV20" s="66" t="n">
        <v>41974</v>
      </c>
      <c r="FW20" s="66" t="n">
        <v>42005</v>
      </c>
      <c r="FX20" s="66" t="n">
        <v>42036</v>
      </c>
      <c r="FY20" s="66" t="n">
        <v>42064</v>
      </c>
      <c r="FZ20" s="66" t="n">
        <v>42095</v>
      </c>
      <c r="GA20" s="66" t="n">
        <v>42125</v>
      </c>
      <c r="GB20" s="66" t="n">
        <v>42156</v>
      </c>
      <c r="GC20" s="66" t="n">
        <v>42186</v>
      </c>
      <c r="GD20" s="66" t="n">
        <v>42217</v>
      </c>
      <c r="GE20" s="66" t="n">
        <v>42248</v>
      </c>
      <c r="GF20" s="66" t="n">
        <v>42278</v>
      </c>
      <c r="GG20" s="66" t="n">
        <v>42309</v>
      </c>
      <c r="GH20" s="66" t="n">
        <v>42339</v>
      </c>
      <c r="GI20" s="66" t="n">
        <v>42370</v>
      </c>
      <c r="GJ20" s="66" t="n">
        <v>42401</v>
      </c>
      <c r="GK20" s="66" t="n">
        <v>42430</v>
      </c>
      <c r="GL20" s="66" t="n">
        <v>42461</v>
      </c>
      <c r="GM20" s="66" t="n">
        <v>42491</v>
      </c>
      <c r="GN20" s="66" t="n">
        <v>42522</v>
      </c>
      <c r="GO20" s="66" t="n">
        <v>42552</v>
      </c>
      <c r="GP20" s="66" t="n">
        <v>42583</v>
      </c>
      <c r="GQ20" s="66" t="n">
        <v>42614</v>
      </c>
      <c r="GR20" s="66" t="n">
        <v>42644</v>
      </c>
      <c r="GS20" s="66" t="n">
        <v>42675</v>
      </c>
      <c r="GT20" s="66" t="n">
        <v>42705</v>
      </c>
      <c r="GU20" s="66" t="n">
        <v>42736</v>
      </c>
      <c r="GV20" s="66" t="n">
        <v>42767</v>
      </c>
      <c r="GW20" s="66" t="n">
        <v>42795</v>
      </c>
      <c r="GX20" s="66" t="n">
        <v>42826</v>
      </c>
      <c r="GY20" s="66" t="n">
        <v>42856</v>
      </c>
      <c r="GZ20" s="66" t="n">
        <v>42887</v>
      </c>
      <c r="HA20" s="66" t="n">
        <v>42917</v>
      </c>
      <c r="HB20" s="66" t="n">
        <v>42948</v>
      </c>
      <c r="HC20" s="66" t="n">
        <v>42979</v>
      </c>
      <c r="HD20" s="66" t="n">
        <v>43009</v>
      </c>
      <c r="HE20" s="66" t="n">
        <v>43040</v>
      </c>
      <c r="HF20" s="66" t="n">
        <v>43070</v>
      </c>
      <c r="HG20" s="66" t="n">
        <v>43101</v>
      </c>
      <c r="HH20" s="66" t="n">
        <v>43132</v>
      </c>
      <c r="HI20" s="66" t="n">
        <v>43160</v>
      </c>
      <c r="HJ20" s="66" t="n">
        <v>43191</v>
      </c>
      <c r="HK20" s="66" t="n">
        <v>43221</v>
      </c>
      <c r="HL20" s="66" t="n">
        <v>43252</v>
      </c>
      <c r="HM20" s="66" t="n">
        <v>43282</v>
      </c>
      <c r="HN20" s="66" t="n">
        <v>43313</v>
      </c>
      <c r="HO20" s="66" t="n">
        <v>43344</v>
      </c>
    </row>
    <row r="21" customFormat="false" ht="12.75" hidden="false" customHeight="false" outlineLevel="0" collapsed="false">
      <c r="A21" s="0" t="s">
        <v>2</v>
      </c>
      <c r="B21" s="412" t="s">
        <v>198</v>
      </c>
      <c r="T21" s="0" t="n">
        <v>23.625</v>
      </c>
      <c r="U21" s="0" t="n">
        <v>20.4375</v>
      </c>
      <c r="V21" s="0" t="n">
        <v>27</v>
      </c>
      <c r="W21" s="0" t="n">
        <v>26.888</v>
      </c>
      <c r="X21" s="0" t="n">
        <v>25.5</v>
      </c>
      <c r="Y21" s="0" t="n">
        <v>22.875</v>
      </c>
      <c r="Z21" s="0" t="n">
        <v>21</v>
      </c>
      <c r="AA21" s="0" t="n">
        <v>19.875</v>
      </c>
      <c r="AB21" s="0" t="n">
        <v>21</v>
      </c>
      <c r="AC21" s="0" t="n">
        <v>30.75</v>
      </c>
      <c r="AD21" s="0" t="n">
        <v>36.375</v>
      </c>
      <c r="AE21" s="0" t="n">
        <v>31.125</v>
      </c>
      <c r="AF21" s="0" t="n">
        <v>27</v>
      </c>
      <c r="AG21" s="0" t="n">
        <v>25.5</v>
      </c>
      <c r="AH21" s="0" t="n">
        <v>27.1875</v>
      </c>
      <c r="AI21" s="0" t="n">
        <v>30</v>
      </c>
      <c r="AJ21" s="0" t="n">
        <v>28.875</v>
      </c>
      <c r="AK21" s="0" t="n">
        <v>25.5</v>
      </c>
      <c r="AL21" s="0" t="n">
        <v>23.25</v>
      </c>
      <c r="AM21" s="0" t="n">
        <v>20.625</v>
      </c>
      <c r="AN21" s="0" t="n">
        <v>21.563</v>
      </c>
      <c r="AO21" s="0" t="n">
        <v>35.25</v>
      </c>
      <c r="AP21" s="0" t="n">
        <v>41.25</v>
      </c>
      <c r="AQ21" s="0" t="n">
        <v>34.125</v>
      </c>
      <c r="AR21" s="0" t="n">
        <v>29.25</v>
      </c>
      <c r="AS21" s="0" t="n">
        <v>26.25</v>
      </c>
      <c r="AT21" s="0" t="n">
        <v>28.125</v>
      </c>
      <c r="AU21" s="0" t="n">
        <v>30.075</v>
      </c>
      <c r="AV21" s="0" t="n">
        <v>29.108</v>
      </c>
      <c r="AW21" s="0" t="n">
        <v>26.213</v>
      </c>
      <c r="AX21" s="0" t="n">
        <v>24.285</v>
      </c>
      <c r="AY21" s="0" t="n">
        <v>22.035</v>
      </c>
      <c r="AZ21" s="0" t="n">
        <v>22.838</v>
      </c>
      <c r="BA21" s="0" t="n">
        <v>34.583</v>
      </c>
      <c r="BB21" s="0" t="n">
        <v>39.728</v>
      </c>
      <c r="BC21" s="0" t="n">
        <v>33.615</v>
      </c>
      <c r="BD21" s="0" t="n">
        <v>29.438</v>
      </c>
      <c r="BE21" s="0" t="n">
        <v>26.865</v>
      </c>
      <c r="BF21" s="0" t="n">
        <v>28.47</v>
      </c>
      <c r="BG21" s="0" t="n">
        <v>30.173</v>
      </c>
      <c r="BH21" s="0" t="n">
        <v>29.348</v>
      </c>
      <c r="BI21" s="0" t="n">
        <v>26.865</v>
      </c>
      <c r="BJ21" s="0" t="n">
        <v>25.208</v>
      </c>
      <c r="BK21" s="0" t="n">
        <v>23.28</v>
      </c>
      <c r="BL21" s="0" t="n">
        <v>23.97</v>
      </c>
      <c r="BM21" s="0" t="n">
        <v>34.043</v>
      </c>
      <c r="BN21" s="0" t="n">
        <v>38.453</v>
      </c>
      <c r="BO21" s="0" t="n">
        <v>33.218</v>
      </c>
      <c r="BP21" s="0" t="n">
        <v>29.625</v>
      </c>
      <c r="BQ21" s="0" t="n">
        <v>27.42</v>
      </c>
      <c r="BR21" s="0" t="n">
        <v>28.8</v>
      </c>
      <c r="BS21" s="0" t="n">
        <v>30.345</v>
      </c>
      <c r="BT21" s="0" t="n">
        <v>29.595</v>
      </c>
      <c r="BU21" s="0" t="n">
        <v>27.338</v>
      </c>
      <c r="BV21" s="0" t="n">
        <v>25.838</v>
      </c>
      <c r="BW21" s="0" t="n">
        <v>24.083</v>
      </c>
      <c r="BX21" s="0" t="n">
        <v>24.713</v>
      </c>
      <c r="BY21" s="0" t="n">
        <v>33.855</v>
      </c>
      <c r="BZ21" s="0" t="n">
        <v>37.868</v>
      </c>
      <c r="CA21" s="0" t="n">
        <v>33.105</v>
      </c>
      <c r="CB21" s="0" t="n">
        <v>29.85</v>
      </c>
      <c r="CC21" s="0" t="n">
        <v>27.848</v>
      </c>
      <c r="CD21" s="0" t="n">
        <v>29.1</v>
      </c>
      <c r="CE21" s="0" t="n">
        <v>30.435</v>
      </c>
      <c r="CF21" s="0" t="n">
        <v>29.76</v>
      </c>
      <c r="CG21" s="0" t="n">
        <v>27.72</v>
      </c>
      <c r="CH21" s="0" t="n">
        <v>26.363</v>
      </c>
      <c r="CI21" s="0" t="n">
        <v>24.773</v>
      </c>
      <c r="CJ21" s="0" t="n">
        <v>25.343</v>
      </c>
      <c r="CK21" s="0" t="n">
        <v>33.63</v>
      </c>
      <c r="CL21" s="0" t="n">
        <v>37.268</v>
      </c>
      <c r="CM21" s="0" t="n">
        <v>32.955</v>
      </c>
      <c r="CN21" s="0" t="n">
        <v>30.008</v>
      </c>
      <c r="CO21" s="0" t="n">
        <v>28.2</v>
      </c>
      <c r="CP21" s="0" t="n">
        <v>29.333</v>
      </c>
      <c r="CQ21" s="0" t="n">
        <v>30.758</v>
      </c>
      <c r="CR21" s="0" t="n">
        <v>30.128</v>
      </c>
      <c r="CS21" s="0" t="n">
        <v>28.223</v>
      </c>
      <c r="CT21" s="0" t="n">
        <v>26.963</v>
      </c>
      <c r="CU21" s="0" t="n">
        <v>25.485</v>
      </c>
      <c r="CV21" s="0" t="n">
        <v>26.017</v>
      </c>
      <c r="CW21" s="0" t="n">
        <v>33.735</v>
      </c>
      <c r="CX21" s="0" t="n">
        <v>37.125</v>
      </c>
      <c r="CY21" s="0" t="n">
        <v>33.105</v>
      </c>
      <c r="CZ21" s="0" t="n">
        <v>30.36</v>
      </c>
      <c r="DA21" s="0" t="n">
        <v>28.673</v>
      </c>
      <c r="DB21" s="0" t="n">
        <v>29.73</v>
      </c>
      <c r="DC21" s="0" t="n">
        <v>31.08</v>
      </c>
      <c r="DD21" s="0" t="n">
        <v>30.495</v>
      </c>
      <c r="DE21" s="0" t="n">
        <v>28.725</v>
      </c>
      <c r="DF21" s="0" t="n">
        <v>27.548</v>
      </c>
      <c r="DG21" s="0" t="n">
        <v>26.168</v>
      </c>
      <c r="DH21" s="0" t="n">
        <v>26.663</v>
      </c>
      <c r="DI21" s="0" t="n">
        <v>33.855</v>
      </c>
      <c r="DJ21" s="0" t="n">
        <v>37.013</v>
      </c>
      <c r="DK21" s="0" t="n">
        <v>33.27</v>
      </c>
      <c r="DL21" s="0" t="n">
        <v>30.713</v>
      </c>
      <c r="DM21" s="0" t="n">
        <v>29.145</v>
      </c>
      <c r="DN21" s="0" t="n">
        <v>30.128</v>
      </c>
      <c r="DO21" s="0" t="n">
        <v>31.403</v>
      </c>
      <c r="DP21" s="0" t="n">
        <v>30.855</v>
      </c>
      <c r="DQ21" s="0" t="n">
        <v>29.213</v>
      </c>
      <c r="DR21" s="0" t="n">
        <v>28.118</v>
      </c>
      <c r="DS21" s="0" t="n">
        <v>26.835</v>
      </c>
      <c r="DT21" s="0" t="n">
        <v>27.293</v>
      </c>
      <c r="DU21" s="0" t="n">
        <v>33.998</v>
      </c>
      <c r="DV21" s="0" t="n">
        <v>36.93</v>
      </c>
      <c r="DW21" s="0" t="n">
        <v>33.45</v>
      </c>
      <c r="DX21" s="0" t="n">
        <v>31.073</v>
      </c>
      <c r="DY21" s="0" t="n">
        <v>29.603</v>
      </c>
      <c r="DZ21" s="0" t="n">
        <v>30.525</v>
      </c>
      <c r="EA21" s="0" t="n">
        <v>31.733</v>
      </c>
      <c r="EB21" s="0" t="n">
        <v>31.23</v>
      </c>
      <c r="EC21" s="0" t="n">
        <v>29.693</v>
      </c>
      <c r="ED21" s="0" t="n">
        <v>28.673</v>
      </c>
      <c r="EE21" s="0" t="n">
        <v>27.48</v>
      </c>
      <c r="EF21" s="0" t="n">
        <v>27.908</v>
      </c>
      <c r="EG21" s="0" t="n">
        <v>34.148</v>
      </c>
      <c r="EH21" s="0" t="n">
        <v>36.885</v>
      </c>
      <c r="EI21" s="0" t="n">
        <v>33.645</v>
      </c>
      <c r="EJ21" s="0" t="n">
        <v>31.425</v>
      </c>
      <c r="EK21" s="0" t="n">
        <v>30.06</v>
      </c>
      <c r="EL21" s="0" t="n">
        <v>30.923</v>
      </c>
      <c r="EM21" s="0" t="n">
        <v>32.07</v>
      </c>
      <c r="EN21" s="0" t="n">
        <v>31.598</v>
      </c>
      <c r="EO21" s="0" t="n">
        <v>30.165</v>
      </c>
      <c r="EP21" s="0" t="n">
        <v>29.22</v>
      </c>
      <c r="EQ21" s="0" t="n">
        <v>28.11</v>
      </c>
      <c r="ER21" s="0" t="n">
        <v>28.508</v>
      </c>
      <c r="ES21" s="0" t="n">
        <v>34.32</v>
      </c>
      <c r="ET21" s="0" t="n">
        <v>36.863</v>
      </c>
      <c r="EU21" s="0" t="n">
        <v>33.847</v>
      </c>
      <c r="EV21" s="0" t="n">
        <v>31.785</v>
      </c>
      <c r="EW21" s="0" t="n">
        <v>30.518</v>
      </c>
      <c r="EX21" s="0" t="n">
        <v>31.313</v>
      </c>
      <c r="EY21" s="0" t="n">
        <v>32.453</v>
      </c>
      <c r="EZ21" s="0" t="n">
        <v>31.973</v>
      </c>
      <c r="FA21" s="0" t="n">
        <v>30.525</v>
      </c>
      <c r="FB21" s="0" t="n">
        <v>29.565</v>
      </c>
      <c r="FC21" s="0" t="n">
        <v>28.44</v>
      </c>
      <c r="FD21" s="0" t="n">
        <v>28.845</v>
      </c>
      <c r="FE21" s="0" t="n">
        <v>34.725</v>
      </c>
      <c r="FF21" s="0" t="n">
        <v>37.305</v>
      </c>
      <c r="FG21" s="0" t="n">
        <v>34.253</v>
      </c>
      <c r="FH21" s="0" t="n">
        <v>32.16</v>
      </c>
      <c r="FI21" s="0" t="n">
        <v>30.878</v>
      </c>
      <c r="FJ21" s="0" t="n">
        <v>31.688</v>
      </c>
      <c r="FK21" s="0" t="n">
        <v>32.835</v>
      </c>
      <c r="FL21" s="0" t="n">
        <v>32.347</v>
      </c>
      <c r="FM21" s="0" t="n">
        <v>30.885</v>
      </c>
      <c r="FN21" s="0" t="n">
        <v>29.91</v>
      </c>
      <c r="FO21" s="0" t="n">
        <v>28.778</v>
      </c>
      <c r="FP21" s="0" t="n">
        <v>29.183</v>
      </c>
      <c r="FQ21" s="0" t="n">
        <v>35.13</v>
      </c>
      <c r="FR21" s="0" t="n">
        <v>37.74</v>
      </c>
      <c r="FS21" s="0" t="n">
        <v>34.65</v>
      </c>
      <c r="FT21" s="0" t="n">
        <v>32.535</v>
      </c>
      <c r="FU21" s="0" t="n">
        <v>31.238</v>
      </c>
      <c r="FV21" s="0" t="n">
        <v>32.055</v>
      </c>
      <c r="FW21" s="0" t="n">
        <v>33.21</v>
      </c>
      <c r="FX21" s="0" t="n">
        <v>32.722</v>
      </c>
      <c r="FY21" s="0" t="n">
        <v>31.245</v>
      </c>
      <c r="FZ21" s="0" t="n">
        <v>30.263</v>
      </c>
      <c r="GA21" s="0" t="n">
        <v>29.108</v>
      </c>
      <c r="GB21" s="0" t="n">
        <v>29.528</v>
      </c>
      <c r="GC21" s="0" t="n">
        <v>35.543</v>
      </c>
      <c r="GD21" s="0" t="n">
        <v>38.183</v>
      </c>
      <c r="GE21" s="0" t="n">
        <v>35.055</v>
      </c>
      <c r="GF21" s="0" t="n">
        <v>32.918</v>
      </c>
      <c r="GG21" s="0" t="n">
        <v>31.605</v>
      </c>
      <c r="GH21" s="0" t="n">
        <v>32.43</v>
      </c>
      <c r="GI21" s="0" t="n">
        <v>33.593</v>
      </c>
      <c r="GJ21" s="0" t="n">
        <v>33.097</v>
      </c>
      <c r="GK21" s="0" t="n">
        <v>31.605</v>
      </c>
      <c r="GL21" s="0" t="n">
        <v>30.608</v>
      </c>
      <c r="GM21" s="0" t="n">
        <v>29.445</v>
      </c>
      <c r="GN21" s="0" t="n">
        <v>29.865</v>
      </c>
      <c r="GO21" s="0" t="n">
        <v>35.948</v>
      </c>
      <c r="GP21" s="0" t="n">
        <v>38.618</v>
      </c>
      <c r="GQ21" s="0" t="n">
        <v>35.46</v>
      </c>
      <c r="GR21" s="0" t="n">
        <v>33.293</v>
      </c>
      <c r="GS21" s="0" t="n">
        <v>31.965</v>
      </c>
      <c r="GT21" s="0" t="n">
        <v>32.805</v>
      </c>
      <c r="GU21" s="0" t="n">
        <v>33.975</v>
      </c>
      <c r="GV21" s="0" t="n">
        <v>33.472</v>
      </c>
      <c r="GW21" s="0" t="n">
        <v>31.965</v>
      </c>
      <c r="GX21" s="0" t="n">
        <v>30.953</v>
      </c>
      <c r="GY21" s="0" t="n">
        <v>29.783</v>
      </c>
      <c r="GZ21" s="0" t="n">
        <v>30.203</v>
      </c>
      <c r="HA21" s="0" t="n">
        <v>36.36</v>
      </c>
      <c r="HB21" s="0" t="n">
        <v>39.06</v>
      </c>
      <c r="HC21" s="0" t="n">
        <v>35.858</v>
      </c>
      <c r="HD21" s="0" t="n">
        <v>33.675</v>
      </c>
      <c r="HE21" s="0" t="n">
        <v>32.325</v>
      </c>
      <c r="HF21" s="0" t="n">
        <v>33.173</v>
      </c>
      <c r="HG21" s="0" t="n">
        <v>34.358</v>
      </c>
      <c r="HH21" s="0" t="n">
        <v>33.847</v>
      </c>
      <c r="HI21" s="0" t="n">
        <v>32.325</v>
      </c>
      <c r="HJ21" s="0" t="n">
        <v>31.305</v>
      </c>
      <c r="HK21" s="0" t="n">
        <v>30.113</v>
      </c>
      <c r="HL21" s="0" t="n">
        <v>30.54</v>
      </c>
      <c r="HM21" s="0" t="n">
        <v>36.765</v>
      </c>
      <c r="HN21" s="0" t="n">
        <v>39.495</v>
      </c>
      <c r="HO21" s="0" t="n">
        <v>36.263</v>
      </c>
    </row>
    <row r="22" customFormat="false" ht="12.75" hidden="false" customHeight="false" outlineLevel="0" collapsed="false">
      <c r="A22" s="0" t="s">
        <v>1</v>
      </c>
      <c r="B22" s="412" t="s">
        <v>198</v>
      </c>
      <c r="T22" s="0" t="n">
        <v>23.625</v>
      </c>
      <c r="U22" s="0" t="n">
        <v>21</v>
      </c>
      <c r="V22" s="0" t="n">
        <v>27.188</v>
      </c>
      <c r="W22" s="0" t="n">
        <v>26.7</v>
      </c>
      <c r="X22" s="0" t="n">
        <v>25.425</v>
      </c>
      <c r="Y22" s="0" t="n">
        <v>22.875</v>
      </c>
      <c r="Z22" s="0" t="n">
        <v>22.5</v>
      </c>
      <c r="AA22" s="0" t="n">
        <v>21.75</v>
      </c>
      <c r="AB22" s="0" t="n">
        <v>22.875</v>
      </c>
      <c r="AC22" s="0" t="n">
        <v>33</v>
      </c>
      <c r="AD22" s="0" t="n">
        <v>38.25</v>
      </c>
      <c r="AE22" s="0" t="n">
        <v>33.75</v>
      </c>
      <c r="AF22" s="0" t="n">
        <v>26.625</v>
      </c>
      <c r="AG22" s="0" t="n">
        <v>25.125</v>
      </c>
      <c r="AH22" s="0" t="n">
        <v>26.8125</v>
      </c>
      <c r="AI22" s="0" t="n">
        <v>29.813</v>
      </c>
      <c r="AJ22" s="0" t="n">
        <v>28.688</v>
      </c>
      <c r="AK22" s="0" t="n">
        <v>25.5</v>
      </c>
      <c r="AL22" s="0" t="n">
        <v>25.688</v>
      </c>
      <c r="AM22" s="0" t="n">
        <v>23.063</v>
      </c>
      <c r="AN22" s="0" t="n">
        <v>24</v>
      </c>
      <c r="AO22" s="0" t="n">
        <v>38.625</v>
      </c>
      <c r="AP22" s="0" t="n">
        <v>43.875</v>
      </c>
      <c r="AQ22" s="0" t="n">
        <v>36.75</v>
      </c>
      <c r="AR22" s="0" t="n">
        <v>29.063</v>
      </c>
      <c r="AS22" s="0" t="n">
        <v>26.0625</v>
      </c>
      <c r="AT22" s="0" t="n">
        <v>27.9375</v>
      </c>
      <c r="AU22" s="0" t="n">
        <v>30.203</v>
      </c>
      <c r="AV22" s="0" t="n">
        <v>29.235</v>
      </c>
      <c r="AW22" s="0" t="n">
        <v>26.49</v>
      </c>
      <c r="AX22" s="0" t="n">
        <v>26.655</v>
      </c>
      <c r="AY22" s="0" t="n">
        <v>24.398</v>
      </c>
      <c r="AZ22" s="0" t="n">
        <v>25.2</v>
      </c>
      <c r="BA22" s="0" t="n">
        <v>37.793</v>
      </c>
      <c r="BB22" s="0" t="n">
        <v>42.308</v>
      </c>
      <c r="BC22" s="0" t="n">
        <v>36.18</v>
      </c>
      <c r="BD22" s="0" t="n">
        <v>29.565</v>
      </c>
      <c r="BE22" s="0" t="n">
        <v>26.985</v>
      </c>
      <c r="BF22" s="0" t="n">
        <v>28.598</v>
      </c>
      <c r="BG22" s="0" t="n">
        <v>30.57</v>
      </c>
      <c r="BH22" s="0" t="n">
        <v>29.745</v>
      </c>
      <c r="BI22" s="0" t="n">
        <v>27.39</v>
      </c>
      <c r="BJ22" s="0" t="n">
        <v>27.533</v>
      </c>
      <c r="BK22" s="0" t="n">
        <v>25.59</v>
      </c>
      <c r="BL22" s="0" t="n">
        <v>26.288</v>
      </c>
      <c r="BM22" s="0" t="n">
        <v>37.125</v>
      </c>
      <c r="BN22" s="0" t="n">
        <v>41.018</v>
      </c>
      <c r="BO22" s="0" t="n">
        <v>35.745</v>
      </c>
      <c r="BP22" s="0" t="n">
        <v>30.053</v>
      </c>
      <c r="BQ22" s="0" t="n">
        <v>27.833</v>
      </c>
      <c r="BR22" s="0" t="n">
        <v>29.228</v>
      </c>
      <c r="BS22" s="0" t="n">
        <v>31.133</v>
      </c>
      <c r="BT22" s="0" t="n">
        <v>30.375</v>
      </c>
      <c r="BU22" s="0" t="n">
        <v>28.215</v>
      </c>
      <c r="BV22" s="0" t="n">
        <v>28.35</v>
      </c>
      <c r="BW22" s="0" t="n">
        <v>26.573</v>
      </c>
      <c r="BX22" s="0" t="n">
        <v>27.218</v>
      </c>
      <c r="BY22" s="0" t="n">
        <v>37.155</v>
      </c>
      <c r="BZ22" s="0" t="n">
        <v>40.725</v>
      </c>
      <c r="CA22" s="0" t="n">
        <v>35.895</v>
      </c>
      <c r="CB22" s="0" t="n">
        <v>30.675</v>
      </c>
      <c r="CC22" s="0" t="n">
        <v>28.65</v>
      </c>
      <c r="CD22" s="0" t="n">
        <v>29.925</v>
      </c>
      <c r="CE22" s="0" t="n">
        <v>31.845</v>
      </c>
      <c r="CF22" s="0" t="n">
        <v>31.155</v>
      </c>
      <c r="CG22" s="0" t="n">
        <v>29.168</v>
      </c>
      <c r="CH22" s="0" t="n">
        <v>29.288</v>
      </c>
      <c r="CI22" s="0" t="n">
        <v>27.66</v>
      </c>
      <c r="CJ22" s="0" t="n">
        <v>28.245</v>
      </c>
      <c r="CK22" s="0" t="n">
        <v>37.395</v>
      </c>
      <c r="CL22" s="0" t="n">
        <v>40.688</v>
      </c>
      <c r="CM22" s="0" t="n">
        <v>36.24</v>
      </c>
      <c r="CN22" s="0" t="n">
        <v>31.44</v>
      </c>
      <c r="CO22" s="0" t="n">
        <v>29.573</v>
      </c>
      <c r="CP22" s="0" t="n">
        <v>30.75</v>
      </c>
      <c r="CQ22" s="0" t="n">
        <v>32.558</v>
      </c>
      <c r="CR22" s="0" t="n">
        <v>31.905</v>
      </c>
      <c r="CS22" s="0" t="n">
        <v>30.038</v>
      </c>
      <c r="CT22" s="0" t="n">
        <v>30.158</v>
      </c>
      <c r="CU22" s="0" t="n">
        <v>28.62</v>
      </c>
      <c r="CV22" s="0" t="n">
        <v>29.183</v>
      </c>
      <c r="CW22" s="0" t="n">
        <v>37.785</v>
      </c>
      <c r="CX22" s="0" t="n">
        <v>40.883</v>
      </c>
      <c r="CY22" s="0" t="n">
        <v>36.698</v>
      </c>
      <c r="CZ22" s="0" t="n">
        <v>32.19</v>
      </c>
      <c r="DA22" s="0" t="n">
        <v>30.428</v>
      </c>
      <c r="DB22" s="0" t="n">
        <v>31.538</v>
      </c>
      <c r="DC22" s="0" t="n">
        <v>33.345</v>
      </c>
      <c r="DD22" s="0" t="n">
        <v>32.73</v>
      </c>
      <c r="DE22" s="0" t="n">
        <v>30.975</v>
      </c>
      <c r="DF22" s="0" t="n">
        <v>31.088</v>
      </c>
      <c r="DG22" s="0" t="n">
        <v>29.64</v>
      </c>
      <c r="DH22" s="0" t="n">
        <v>30.173</v>
      </c>
      <c r="DI22" s="0" t="n">
        <v>38.28</v>
      </c>
      <c r="DJ22" s="0" t="n">
        <v>41.19</v>
      </c>
      <c r="DK22" s="0" t="n">
        <v>37.253</v>
      </c>
      <c r="DL22" s="0" t="n">
        <v>33.008</v>
      </c>
      <c r="DM22" s="0" t="n">
        <v>31.35</v>
      </c>
      <c r="DN22" s="0" t="n">
        <v>32.4</v>
      </c>
      <c r="DO22" s="0" t="n">
        <v>34.14</v>
      </c>
      <c r="DP22" s="0" t="n">
        <v>33.563</v>
      </c>
      <c r="DQ22" s="0" t="n">
        <v>31.905</v>
      </c>
      <c r="DR22" s="0" t="n">
        <v>32.01</v>
      </c>
      <c r="DS22" s="0" t="n">
        <v>30.653</v>
      </c>
      <c r="DT22" s="0" t="n">
        <v>31.148</v>
      </c>
      <c r="DU22" s="0" t="n">
        <v>38.783</v>
      </c>
      <c r="DV22" s="0" t="n">
        <v>41.528</v>
      </c>
      <c r="DW22" s="0" t="n">
        <v>37.823</v>
      </c>
      <c r="DX22" s="0" t="n">
        <v>33.818</v>
      </c>
      <c r="DY22" s="0" t="n">
        <v>32.265</v>
      </c>
      <c r="DZ22" s="0" t="n">
        <v>33.248</v>
      </c>
      <c r="EA22" s="0" t="n">
        <v>34.928</v>
      </c>
      <c r="EB22" s="0" t="n">
        <v>34.38</v>
      </c>
      <c r="EC22" s="0" t="n">
        <v>32.828</v>
      </c>
      <c r="ED22" s="0" t="n">
        <v>32.925</v>
      </c>
      <c r="EE22" s="0" t="n">
        <v>31.65</v>
      </c>
      <c r="EF22" s="0" t="n">
        <v>32.115</v>
      </c>
      <c r="EG22" s="0" t="n">
        <v>39.308</v>
      </c>
      <c r="EH22" s="0" t="n">
        <v>41.888</v>
      </c>
      <c r="EI22" s="0" t="n">
        <v>38.4</v>
      </c>
      <c r="EJ22" s="0" t="n">
        <v>34.635</v>
      </c>
      <c r="EK22" s="0" t="n">
        <v>33.173</v>
      </c>
      <c r="EL22" s="0" t="n">
        <v>34.103</v>
      </c>
      <c r="EM22" s="0" t="n">
        <v>35.753</v>
      </c>
      <c r="EN22" s="0" t="n">
        <v>35.243</v>
      </c>
      <c r="EO22" s="0" t="n">
        <v>33.78</v>
      </c>
      <c r="EP22" s="0" t="n">
        <v>33.878</v>
      </c>
      <c r="EQ22" s="0" t="n">
        <v>32.67</v>
      </c>
      <c r="ER22" s="0" t="n">
        <v>33.113</v>
      </c>
      <c r="ES22" s="0" t="n">
        <v>39.878</v>
      </c>
      <c r="ET22" s="0" t="n">
        <v>42.315</v>
      </c>
      <c r="EU22" s="0" t="n">
        <v>39.03</v>
      </c>
      <c r="EV22" s="0" t="n">
        <v>35.49</v>
      </c>
      <c r="EW22" s="0" t="n">
        <v>34.11</v>
      </c>
      <c r="EX22" s="0" t="n">
        <v>34.988</v>
      </c>
      <c r="EY22" s="0" t="n">
        <v>36.578</v>
      </c>
      <c r="EZ22" s="0" t="n">
        <v>36.053</v>
      </c>
      <c r="FA22" s="0" t="n">
        <v>34.56</v>
      </c>
      <c r="FB22" s="0" t="n">
        <v>34.658</v>
      </c>
      <c r="FC22" s="0" t="n">
        <v>33.42</v>
      </c>
      <c r="FD22" s="0" t="n">
        <v>33.878</v>
      </c>
      <c r="FE22" s="0" t="n">
        <v>40.8</v>
      </c>
      <c r="FF22" s="0" t="n">
        <v>43.29</v>
      </c>
      <c r="FG22" s="0" t="n">
        <v>39.93</v>
      </c>
      <c r="FH22" s="0" t="n">
        <v>36.3</v>
      </c>
      <c r="FI22" s="0" t="n">
        <v>34.89</v>
      </c>
      <c r="FJ22" s="0" t="n">
        <v>35.79</v>
      </c>
      <c r="FK22" s="0" t="n">
        <v>37.403</v>
      </c>
      <c r="FL22" s="0" t="n">
        <v>36.87</v>
      </c>
      <c r="FM22" s="0" t="n">
        <v>35.333</v>
      </c>
      <c r="FN22" s="0" t="n">
        <v>35.438</v>
      </c>
      <c r="FO22" s="0" t="n">
        <v>34.178</v>
      </c>
      <c r="FP22" s="0" t="n">
        <v>34.635</v>
      </c>
      <c r="FQ22" s="0" t="n">
        <v>41.715</v>
      </c>
      <c r="FR22" s="0" t="n">
        <v>44.265</v>
      </c>
      <c r="FS22" s="0" t="n">
        <v>40.83</v>
      </c>
      <c r="FT22" s="0" t="n">
        <v>37.118</v>
      </c>
      <c r="FU22" s="0" t="n">
        <v>35.678</v>
      </c>
      <c r="FV22" s="0" t="n">
        <v>36.593</v>
      </c>
      <c r="FW22" s="0" t="n">
        <v>38.228</v>
      </c>
      <c r="FX22" s="0" t="n">
        <v>37.68</v>
      </c>
      <c r="FY22" s="0" t="n">
        <v>36.113</v>
      </c>
      <c r="FZ22" s="0" t="n">
        <v>36.218</v>
      </c>
      <c r="GA22" s="0" t="n">
        <v>34.928</v>
      </c>
      <c r="GB22" s="0" t="n">
        <v>35.4</v>
      </c>
      <c r="GC22" s="0" t="n">
        <v>42.63</v>
      </c>
      <c r="GD22" s="0" t="n">
        <v>45.24</v>
      </c>
      <c r="GE22" s="0" t="n">
        <v>41.722</v>
      </c>
      <c r="GF22" s="0" t="n">
        <v>37.935</v>
      </c>
      <c r="GG22" s="0" t="n">
        <v>36.458</v>
      </c>
      <c r="GH22" s="0" t="n">
        <v>37.395</v>
      </c>
      <c r="GI22" s="0" t="n">
        <v>39.053</v>
      </c>
      <c r="GJ22" s="0" t="n">
        <v>38.49</v>
      </c>
      <c r="GK22" s="0" t="n">
        <v>36.893</v>
      </c>
      <c r="GL22" s="0" t="n">
        <v>36.998</v>
      </c>
      <c r="GM22" s="0" t="n">
        <v>35.678</v>
      </c>
      <c r="GN22" s="0" t="n">
        <v>36.158</v>
      </c>
      <c r="GO22" s="0" t="n">
        <v>43.553</v>
      </c>
      <c r="GP22" s="0" t="n">
        <v>46.208</v>
      </c>
      <c r="GQ22" s="0" t="n">
        <v>42.623</v>
      </c>
      <c r="GR22" s="0" t="n">
        <v>38.753</v>
      </c>
      <c r="GS22" s="0" t="n">
        <v>37.245</v>
      </c>
      <c r="GT22" s="0" t="n">
        <v>38.198</v>
      </c>
      <c r="GU22" s="0" t="n">
        <v>39.87</v>
      </c>
      <c r="GV22" s="0" t="n">
        <v>39.3</v>
      </c>
      <c r="GW22" s="0" t="n">
        <v>37.673</v>
      </c>
      <c r="GX22" s="0" t="n">
        <v>37.778</v>
      </c>
      <c r="GY22" s="0" t="n">
        <v>36.428</v>
      </c>
      <c r="GZ22" s="0" t="n">
        <v>36.923</v>
      </c>
      <c r="HA22" s="0" t="n">
        <v>44.468</v>
      </c>
      <c r="HB22" s="0" t="n">
        <v>47.183</v>
      </c>
      <c r="HC22" s="0" t="n">
        <v>43.523</v>
      </c>
      <c r="HD22" s="0" t="n">
        <v>39.563</v>
      </c>
      <c r="HE22" s="0" t="n">
        <v>38.025</v>
      </c>
      <c r="HF22" s="0" t="n">
        <v>39</v>
      </c>
      <c r="HG22" s="0" t="n">
        <v>40.695</v>
      </c>
      <c r="HH22" s="0" t="n">
        <v>40.118</v>
      </c>
      <c r="HI22" s="0" t="n">
        <v>38.445</v>
      </c>
      <c r="HJ22" s="0" t="n">
        <v>38.558</v>
      </c>
      <c r="HK22" s="0" t="n">
        <v>37.185</v>
      </c>
      <c r="HL22" s="0" t="n">
        <v>37.688</v>
      </c>
      <c r="HM22" s="0" t="n">
        <v>45.383</v>
      </c>
      <c r="HN22" s="0" t="n">
        <v>48.158</v>
      </c>
      <c r="HO22" s="0" t="n">
        <v>44.415</v>
      </c>
    </row>
    <row r="23" customFormat="false" ht="12.75" hidden="false" customHeight="false" outlineLevel="0" collapsed="false">
      <c r="A23" s="0" t="s">
        <v>3</v>
      </c>
      <c r="B23" s="412" t="s">
        <v>198</v>
      </c>
      <c r="T23" s="0" t="n">
        <v>20.435</v>
      </c>
      <c r="U23" s="0" t="n">
        <v>21.94</v>
      </c>
      <c r="V23" s="0" t="n">
        <v>27</v>
      </c>
      <c r="W23" s="0" t="n">
        <v>26.813</v>
      </c>
      <c r="X23" s="0" t="n">
        <v>26.625</v>
      </c>
      <c r="Y23" s="0" t="n">
        <v>24.75</v>
      </c>
      <c r="Z23" s="0" t="n">
        <v>22.875</v>
      </c>
      <c r="AA23" s="0" t="n">
        <v>22.875</v>
      </c>
      <c r="AB23" s="0" t="n">
        <v>27.75</v>
      </c>
      <c r="AC23" s="0" t="n">
        <v>34.5</v>
      </c>
      <c r="AD23" s="0" t="n">
        <v>39.75</v>
      </c>
      <c r="AE23" s="0" t="n">
        <v>33.375</v>
      </c>
      <c r="AF23" s="0" t="n">
        <v>28.5</v>
      </c>
      <c r="AG23" s="0" t="n">
        <v>25.875</v>
      </c>
      <c r="AH23" s="0" t="n">
        <v>28.688</v>
      </c>
      <c r="AI23" s="0" t="n">
        <v>30</v>
      </c>
      <c r="AJ23" s="0" t="n">
        <v>29.25</v>
      </c>
      <c r="AK23" s="0" t="n">
        <v>27.75</v>
      </c>
      <c r="AL23" s="0" t="n">
        <v>26.25</v>
      </c>
      <c r="AM23" s="0" t="n">
        <v>26.25</v>
      </c>
      <c r="AN23" s="0" t="n">
        <v>29.625</v>
      </c>
      <c r="AO23" s="0" t="n">
        <v>37.125</v>
      </c>
      <c r="AP23" s="0" t="n">
        <v>43.875</v>
      </c>
      <c r="AQ23" s="0" t="n">
        <v>40.125</v>
      </c>
      <c r="AR23" s="0" t="n">
        <v>29.813</v>
      </c>
      <c r="AS23" s="0" t="n">
        <v>27.75</v>
      </c>
      <c r="AT23" s="0" t="n">
        <v>30.1875</v>
      </c>
      <c r="AU23" s="0" t="n">
        <v>30.563</v>
      </c>
      <c r="AV23" s="0" t="n">
        <v>29.918</v>
      </c>
      <c r="AW23" s="0" t="n">
        <v>28.628</v>
      </c>
      <c r="AX23" s="0" t="n">
        <v>27.338</v>
      </c>
      <c r="AY23" s="0" t="n">
        <v>27.338</v>
      </c>
      <c r="AZ23" s="0" t="n">
        <v>30.24</v>
      </c>
      <c r="BA23" s="0" t="n">
        <v>36.683</v>
      </c>
      <c r="BB23" s="0" t="n">
        <v>42.488</v>
      </c>
      <c r="BC23" s="0" t="n">
        <v>39.263</v>
      </c>
      <c r="BD23" s="0" t="n">
        <v>30.405</v>
      </c>
      <c r="BE23" s="0" t="n">
        <v>28.5</v>
      </c>
      <c r="BF23" s="0" t="n">
        <v>30.728</v>
      </c>
      <c r="BG23" s="0" t="n">
        <v>31.088</v>
      </c>
      <c r="BH23" s="0" t="n">
        <v>30.533</v>
      </c>
      <c r="BI23" s="0" t="n">
        <v>29.43</v>
      </c>
      <c r="BJ23" s="0" t="n">
        <v>28.32</v>
      </c>
      <c r="BK23" s="0" t="n">
        <v>28.32</v>
      </c>
      <c r="BL23" s="0" t="n">
        <v>30.818</v>
      </c>
      <c r="BM23" s="0" t="n">
        <v>36.353</v>
      </c>
      <c r="BN23" s="0" t="n">
        <v>41.333</v>
      </c>
      <c r="BO23" s="0" t="n">
        <v>38.565</v>
      </c>
      <c r="BP23" s="0" t="n">
        <v>30.953</v>
      </c>
      <c r="BQ23" s="0" t="n">
        <v>29.19</v>
      </c>
      <c r="BR23" s="0" t="n">
        <v>31.23</v>
      </c>
      <c r="BS23" s="0" t="n">
        <v>31.493</v>
      </c>
      <c r="BT23" s="0" t="n">
        <v>30.99</v>
      </c>
      <c r="BU23" s="0" t="n">
        <v>29.985</v>
      </c>
      <c r="BV23" s="0" t="n">
        <v>28.98</v>
      </c>
      <c r="BW23" s="0" t="n">
        <v>28.98</v>
      </c>
      <c r="BX23" s="0" t="n">
        <v>31.245</v>
      </c>
      <c r="BY23" s="0" t="n">
        <v>36.278</v>
      </c>
      <c r="BZ23" s="0" t="n">
        <v>40.8</v>
      </c>
      <c r="CA23" s="0" t="n">
        <v>38.288</v>
      </c>
      <c r="CB23" s="0" t="n">
        <v>31.373</v>
      </c>
      <c r="CC23" s="0" t="n">
        <v>29.685</v>
      </c>
      <c r="CD23" s="0" t="n">
        <v>31.628</v>
      </c>
      <c r="CE23" s="0" t="n">
        <v>31.853</v>
      </c>
      <c r="CF23" s="0" t="n">
        <v>31.395</v>
      </c>
      <c r="CG23" s="0" t="n">
        <v>30.488</v>
      </c>
      <c r="CH23" s="0" t="n">
        <v>29.573</v>
      </c>
      <c r="CI23" s="0" t="n">
        <v>29.573</v>
      </c>
      <c r="CJ23" s="0" t="n">
        <v>31.628</v>
      </c>
      <c r="CK23" s="0" t="n">
        <v>36.195</v>
      </c>
      <c r="CL23" s="0" t="n">
        <v>40.298</v>
      </c>
      <c r="CM23" s="0" t="n">
        <v>38.018</v>
      </c>
      <c r="CN23" s="0" t="n">
        <v>31.748</v>
      </c>
      <c r="CO23" s="0" t="n">
        <v>30.128</v>
      </c>
      <c r="CP23" s="0" t="n">
        <v>31.98</v>
      </c>
      <c r="CQ23" s="0" t="n">
        <v>32.183</v>
      </c>
      <c r="CR23" s="0" t="n">
        <v>31.763</v>
      </c>
      <c r="CS23" s="0" t="n">
        <v>30.915</v>
      </c>
      <c r="CT23" s="0" t="n">
        <v>30.075</v>
      </c>
      <c r="CU23" s="0" t="n">
        <v>30.075</v>
      </c>
      <c r="CV23" s="0" t="n">
        <v>31.98</v>
      </c>
      <c r="CW23" s="0" t="n">
        <v>36.21</v>
      </c>
      <c r="CX23" s="0" t="n">
        <v>40.02</v>
      </c>
      <c r="CY23" s="0" t="n">
        <v>37.905</v>
      </c>
      <c r="CZ23" s="0" t="n">
        <v>32.085</v>
      </c>
      <c r="DA23" s="0" t="n">
        <v>30.517</v>
      </c>
      <c r="DB23" s="0" t="n">
        <v>32.303</v>
      </c>
      <c r="DC23" s="0" t="n">
        <v>32.513</v>
      </c>
      <c r="DD23" s="0" t="n">
        <v>32.123</v>
      </c>
      <c r="DE23" s="0" t="n">
        <v>31.335</v>
      </c>
      <c r="DF23" s="0" t="n">
        <v>30.555</v>
      </c>
      <c r="DG23" s="0" t="n">
        <v>30.555</v>
      </c>
      <c r="DH23" s="0" t="n">
        <v>32.318</v>
      </c>
      <c r="DI23" s="0" t="n">
        <v>36.248</v>
      </c>
      <c r="DJ23" s="0" t="n">
        <v>39.773</v>
      </c>
      <c r="DK23" s="0" t="n">
        <v>37.815</v>
      </c>
      <c r="DL23" s="0" t="n">
        <v>32.423</v>
      </c>
      <c r="DM23" s="0" t="n">
        <v>30.9</v>
      </c>
      <c r="DN23" s="0" t="n">
        <v>32.625</v>
      </c>
      <c r="DO23" s="0" t="n">
        <v>32.835</v>
      </c>
      <c r="DP23" s="0" t="n">
        <v>32.468</v>
      </c>
      <c r="DQ23" s="0" t="n">
        <v>31.748</v>
      </c>
      <c r="DR23" s="0" t="n">
        <v>31.02</v>
      </c>
      <c r="DS23" s="0" t="n">
        <v>31.02</v>
      </c>
      <c r="DT23" s="0" t="n">
        <v>32.655</v>
      </c>
      <c r="DU23" s="0" t="n">
        <v>36.293</v>
      </c>
      <c r="DV23" s="0" t="n">
        <v>39.57</v>
      </c>
      <c r="DW23" s="0" t="n">
        <v>37.755</v>
      </c>
      <c r="DX23" s="0" t="n">
        <v>32.753</v>
      </c>
      <c r="DY23" s="0" t="n">
        <v>31.275</v>
      </c>
      <c r="DZ23" s="0" t="n">
        <v>32.94</v>
      </c>
      <c r="EA23" s="0" t="n">
        <v>33.15</v>
      </c>
      <c r="EB23" s="0" t="n">
        <v>32.813</v>
      </c>
      <c r="EC23" s="0" t="n">
        <v>32.138</v>
      </c>
      <c r="ED23" s="0" t="n">
        <v>31.47</v>
      </c>
      <c r="EE23" s="0" t="n">
        <v>31.47</v>
      </c>
      <c r="EF23" s="0" t="n">
        <v>32.993</v>
      </c>
      <c r="EG23" s="0" t="n">
        <v>36.36</v>
      </c>
      <c r="EH23" s="0" t="n">
        <v>39.398</v>
      </c>
      <c r="EI23" s="0" t="n">
        <v>37.718</v>
      </c>
      <c r="EJ23" s="0" t="n">
        <v>33.083</v>
      </c>
      <c r="EK23" s="0" t="n">
        <v>31.635</v>
      </c>
      <c r="EL23" s="0" t="n">
        <v>33.248</v>
      </c>
      <c r="EM23" s="0" t="n">
        <v>33.465</v>
      </c>
      <c r="EN23" s="0" t="n">
        <v>33.15</v>
      </c>
      <c r="EO23" s="0" t="n">
        <v>32.528</v>
      </c>
      <c r="EP23" s="0" t="n">
        <v>31.905</v>
      </c>
      <c r="EQ23" s="0" t="n">
        <v>31.905</v>
      </c>
      <c r="ER23" s="0" t="n">
        <v>33.315</v>
      </c>
      <c r="ES23" s="0" t="n">
        <v>36.443</v>
      </c>
      <c r="ET23" s="0" t="n">
        <v>39.263</v>
      </c>
      <c r="EU23" s="0" t="n">
        <v>37.695</v>
      </c>
      <c r="EV23" s="0" t="n">
        <v>33.398</v>
      </c>
      <c r="EW23" s="0" t="n">
        <v>31.995</v>
      </c>
      <c r="EX23" s="0" t="n">
        <v>33.563</v>
      </c>
      <c r="EY23" s="0" t="n">
        <v>33.72</v>
      </c>
      <c r="EZ23" s="0" t="n">
        <v>33.405</v>
      </c>
      <c r="FA23" s="0" t="n">
        <v>32.775</v>
      </c>
      <c r="FB23" s="0" t="n">
        <v>32.153</v>
      </c>
      <c r="FC23" s="0" t="n">
        <v>32.153</v>
      </c>
      <c r="FD23" s="0" t="n">
        <v>33.57</v>
      </c>
      <c r="FE23" s="0" t="n">
        <v>36.728</v>
      </c>
      <c r="FF23" s="0" t="n">
        <v>39.563</v>
      </c>
      <c r="FG23" s="0" t="n">
        <v>37.988</v>
      </c>
      <c r="FH23" s="0" t="n">
        <v>33.66</v>
      </c>
      <c r="FI23" s="0" t="n">
        <v>32.25</v>
      </c>
      <c r="FJ23" s="0" t="n">
        <v>33.818</v>
      </c>
      <c r="FK23" s="0" t="n">
        <v>33.975</v>
      </c>
      <c r="FL23" s="0" t="n">
        <v>33.66</v>
      </c>
      <c r="FM23" s="0" t="n">
        <v>33.03</v>
      </c>
      <c r="FN23" s="0" t="n">
        <v>32.393</v>
      </c>
      <c r="FO23" s="0" t="n">
        <v>32.4</v>
      </c>
      <c r="FP23" s="0" t="n">
        <v>33.825</v>
      </c>
      <c r="FQ23" s="0" t="n">
        <v>37.005</v>
      </c>
      <c r="FR23" s="0" t="n">
        <v>39.863</v>
      </c>
      <c r="FS23" s="0" t="n">
        <v>38.28</v>
      </c>
      <c r="FT23" s="0" t="n">
        <v>33.915</v>
      </c>
      <c r="FU23" s="0" t="n">
        <v>32.505</v>
      </c>
      <c r="FV23" s="0" t="n">
        <v>34.073</v>
      </c>
      <c r="FW23" s="0" t="n">
        <v>34.238</v>
      </c>
      <c r="FX23" s="0" t="n">
        <v>33.915</v>
      </c>
      <c r="FY23" s="0" t="n">
        <v>33.278</v>
      </c>
      <c r="FZ23" s="0" t="n">
        <v>32.64</v>
      </c>
      <c r="GA23" s="0" t="n">
        <v>32.64</v>
      </c>
      <c r="GB23" s="0" t="n">
        <v>34.088</v>
      </c>
      <c r="GC23" s="0" t="n">
        <v>37.283</v>
      </c>
      <c r="GD23" s="0" t="n">
        <v>40.163</v>
      </c>
      <c r="GE23" s="0" t="n">
        <v>38.565</v>
      </c>
      <c r="GF23" s="0" t="n">
        <v>34.17</v>
      </c>
      <c r="GG23" s="0" t="n">
        <v>32.752</v>
      </c>
      <c r="GH23" s="0" t="n">
        <v>34.335</v>
      </c>
      <c r="GI23" s="0" t="n">
        <v>34.493</v>
      </c>
      <c r="GJ23" s="0" t="n">
        <v>34.17</v>
      </c>
      <c r="GK23" s="0" t="n">
        <v>33.533</v>
      </c>
      <c r="GL23" s="0" t="n">
        <v>32.888</v>
      </c>
      <c r="GM23" s="0" t="n">
        <v>32.888</v>
      </c>
      <c r="GN23" s="0" t="n">
        <v>34.343</v>
      </c>
      <c r="GO23" s="0" t="n">
        <v>37.568</v>
      </c>
      <c r="GP23" s="0" t="n">
        <v>40.47</v>
      </c>
      <c r="GQ23" s="0" t="n">
        <v>38.858</v>
      </c>
      <c r="GR23" s="0" t="n">
        <v>34.425</v>
      </c>
      <c r="GS23" s="0" t="n">
        <v>33.008</v>
      </c>
      <c r="GT23" s="0" t="n">
        <v>34.59</v>
      </c>
      <c r="GU23" s="0" t="n">
        <v>34.748</v>
      </c>
      <c r="GV23" s="0" t="n">
        <v>34.425</v>
      </c>
      <c r="GW23" s="0" t="n">
        <v>33.78</v>
      </c>
      <c r="GX23" s="0" t="n">
        <v>33.135</v>
      </c>
      <c r="GY23" s="0" t="n">
        <v>33.135</v>
      </c>
      <c r="GZ23" s="0" t="n">
        <v>34.597</v>
      </c>
      <c r="HA23" s="0" t="n">
        <v>37.845</v>
      </c>
      <c r="HB23" s="0" t="n">
        <v>40.77</v>
      </c>
      <c r="HC23" s="0" t="n">
        <v>39.15</v>
      </c>
      <c r="HD23" s="0" t="n">
        <v>34.688</v>
      </c>
      <c r="HE23" s="0" t="n">
        <v>33.263</v>
      </c>
      <c r="HF23" s="0" t="n">
        <v>34.853</v>
      </c>
      <c r="HG23" s="0" t="n">
        <v>35.01</v>
      </c>
      <c r="HH23" s="0" t="n">
        <v>34.68</v>
      </c>
      <c r="HI23" s="0" t="n">
        <v>34.028</v>
      </c>
      <c r="HJ23" s="0" t="n">
        <v>33.375</v>
      </c>
      <c r="HK23" s="0" t="n">
        <v>33.383</v>
      </c>
      <c r="HL23" s="0" t="n">
        <v>34.853</v>
      </c>
      <c r="HM23" s="0" t="n">
        <v>38.123</v>
      </c>
      <c r="HN23" s="0" t="n">
        <v>41.07</v>
      </c>
      <c r="HO23" s="0" t="n">
        <v>39.435</v>
      </c>
    </row>
    <row r="24" customFormat="false" ht="12.75" hidden="false" customHeight="false" outlineLevel="0" collapsed="false">
      <c r="A24" s="0" t="s">
        <v>6</v>
      </c>
      <c r="B24" s="412" t="s">
        <v>198</v>
      </c>
      <c r="T24" s="0" t="n">
        <v>27.1875</v>
      </c>
      <c r="U24" s="0" t="n">
        <v>20.175</v>
      </c>
      <c r="V24" s="0" t="n">
        <v>24.375</v>
      </c>
      <c r="W24" s="0" t="n">
        <v>24.9375</v>
      </c>
      <c r="X24" s="0" t="n">
        <v>24.9375</v>
      </c>
      <c r="Y24" s="0" t="n">
        <v>23.25</v>
      </c>
      <c r="Z24" s="0" t="n">
        <v>22.3125</v>
      </c>
      <c r="AA24" s="0" t="n">
        <v>22.3125</v>
      </c>
      <c r="AB24" s="0" t="n">
        <v>27.375</v>
      </c>
      <c r="AC24" s="0" t="n">
        <v>33.9375</v>
      </c>
      <c r="AD24" s="0" t="n">
        <v>39.1875</v>
      </c>
      <c r="AE24" s="0" t="n">
        <v>30.1875</v>
      </c>
      <c r="AF24" s="0" t="n">
        <v>27.1875</v>
      </c>
      <c r="AG24" s="0" t="n">
        <v>26.625</v>
      </c>
      <c r="AH24" s="0" t="n">
        <v>28.3125</v>
      </c>
      <c r="AI24" s="0" t="n">
        <v>21.375</v>
      </c>
      <c r="AJ24" s="0" t="n">
        <v>20.625</v>
      </c>
      <c r="AK24" s="0" t="n">
        <v>18.75</v>
      </c>
      <c r="AL24" s="0" t="n">
        <v>17.625</v>
      </c>
      <c r="AM24" s="0" t="n">
        <v>18.375</v>
      </c>
      <c r="AN24" s="0" t="n">
        <v>21.375</v>
      </c>
      <c r="AO24" s="0" t="n">
        <v>29.0625</v>
      </c>
      <c r="AP24" s="0" t="n">
        <v>35.625</v>
      </c>
      <c r="AQ24" s="0" t="n">
        <v>28.125</v>
      </c>
      <c r="AR24" s="0" t="n">
        <v>21</v>
      </c>
      <c r="AS24" s="0" t="n">
        <v>19.125</v>
      </c>
      <c r="AT24" s="0" t="n">
        <v>21.75</v>
      </c>
      <c r="AU24" s="0" t="n">
        <v>14.4375</v>
      </c>
      <c r="AV24" s="0" t="n">
        <v>16.125</v>
      </c>
      <c r="AW24" s="0" t="n">
        <v>13.875</v>
      </c>
      <c r="AX24" s="0" t="n">
        <v>19.875</v>
      </c>
      <c r="AY24" s="0" t="n">
        <v>19.875</v>
      </c>
      <c r="AZ24" s="0" t="n">
        <v>24.375</v>
      </c>
      <c r="BA24" s="0" t="n">
        <v>27.375</v>
      </c>
      <c r="BB24" s="0" t="n">
        <v>34.125</v>
      </c>
      <c r="BC24" s="0" t="n">
        <v>21.9375</v>
      </c>
      <c r="BD24" s="0" t="n">
        <v>22.875</v>
      </c>
      <c r="BE24" s="0" t="n">
        <v>19.5</v>
      </c>
      <c r="BF24" s="0" t="n">
        <v>21.5625</v>
      </c>
      <c r="BG24" s="0" t="n">
        <v>14.4375</v>
      </c>
      <c r="BH24" s="0" t="n">
        <v>16.125</v>
      </c>
      <c r="BI24" s="0" t="n">
        <v>13.875</v>
      </c>
      <c r="BJ24" s="0" t="n">
        <v>19.125</v>
      </c>
      <c r="BK24" s="0" t="n">
        <v>19.125</v>
      </c>
      <c r="BL24" s="0" t="n">
        <v>22.875</v>
      </c>
      <c r="BM24" s="0" t="n">
        <v>20.625</v>
      </c>
      <c r="BN24" s="0" t="n">
        <v>27.375</v>
      </c>
      <c r="BO24" s="0" t="n">
        <v>17.4375</v>
      </c>
      <c r="BP24" s="0" t="n">
        <v>20.625</v>
      </c>
      <c r="BQ24" s="0" t="n">
        <v>17.625</v>
      </c>
      <c r="BR24" s="0" t="n">
        <v>19.6875</v>
      </c>
      <c r="BS24" s="0" t="n">
        <v>14.625</v>
      </c>
      <c r="BT24" s="0" t="n">
        <v>16.3125</v>
      </c>
      <c r="BU24" s="0" t="n">
        <v>14.0625</v>
      </c>
      <c r="BV24" s="0" t="n">
        <v>19.3125</v>
      </c>
      <c r="BW24" s="0" t="n">
        <v>19.3125</v>
      </c>
      <c r="BX24" s="0" t="n">
        <v>23.0625</v>
      </c>
      <c r="BY24" s="0" t="n">
        <v>20.8125</v>
      </c>
      <c r="BZ24" s="0" t="n">
        <v>27.5625</v>
      </c>
      <c r="CA24" s="0" t="n">
        <v>17.625</v>
      </c>
      <c r="CB24" s="0" t="n">
        <v>20.8125</v>
      </c>
      <c r="CC24" s="0" t="n">
        <v>17.8125</v>
      </c>
      <c r="CD24" s="0" t="n">
        <v>19.875</v>
      </c>
      <c r="CE24" s="0" t="n">
        <v>21.6375</v>
      </c>
      <c r="CF24" s="0" t="n">
        <v>23.325</v>
      </c>
      <c r="CG24" s="0" t="n">
        <v>21.075</v>
      </c>
      <c r="CH24" s="0" t="n">
        <v>26.325</v>
      </c>
      <c r="CI24" s="0" t="n">
        <v>26.325</v>
      </c>
      <c r="CJ24" s="0" t="n">
        <v>30.825</v>
      </c>
      <c r="CK24" s="0" t="n">
        <v>36.075</v>
      </c>
      <c r="CL24" s="0" t="n">
        <v>42.825</v>
      </c>
      <c r="CM24" s="0" t="n">
        <v>29.8875</v>
      </c>
      <c r="CN24" s="0" t="n">
        <v>30.075</v>
      </c>
      <c r="CO24" s="0" t="n">
        <v>27.075</v>
      </c>
      <c r="CP24" s="0" t="n">
        <v>29.1375</v>
      </c>
      <c r="CQ24" s="0" t="n">
        <v>21.9</v>
      </c>
      <c r="CR24" s="0" t="n">
        <v>23.5875</v>
      </c>
      <c r="CS24" s="0" t="n">
        <v>21.3375</v>
      </c>
      <c r="CT24" s="0" t="n">
        <v>26.5875</v>
      </c>
      <c r="CU24" s="0" t="n">
        <v>26.5875</v>
      </c>
      <c r="CV24" s="0" t="n">
        <v>31.0875</v>
      </c>
      <c r="CW24" s="0" t="n">
        <v>36.3375</v>
      </c>
      <c r="CX24" s="0" t="n">
        <v>43.0875</v>
      </c>
      <c r="CY24" s="0" t="n">
        <v>30.15</v>
      </c>
      <c r="CZ24" s="0" t="n">
        <v>30.3375</v>
      </c>
      <c r="DA24" s="0" t="n">
        <v>27.3375</v>
      </c>
      <c r="DB24" s="0" t="n">
        <v>29.4</v>
      </c>
      <c r="DC24" s="0" t="n">
        <v>22.275</v>
      </c>
      <c r="DD24" s="0" t="n">
        <v>23.9625</v>
      </c>
      <c r="DE24" s="0" t="n">
        <v>21.7125</v>
      </c>
      <c r="DF24" s="0" t="n">
        <v>27</v>
      </c>
      <c r="DG24" s="0" t="n">
        <v>27</v>
      </c>
      <c r="DH24" s="0" t="n">
        <v>31.5</v>
      </c>
      <c r="DI24" s="0" t="n">
        <v>36.75</v>
      </c>
      <c r="DJ24" s="0" t="n">
        <v>43.5</v>
      </c>
      <c r="DK24" s="0" t="n">
        <v>30.525</v>
      </c>
      <c r="DL24" s="0" t="n">
        <v>30.75</v>
      </c>
      <c r="DM24" s="0" t="n">
        <v>27.75</v>
      </c>
      <c r="DN24" s="0" t="n">
        <v>29.775</v>
      </c>
      <c r="DO24" s="0" t="n">
        <v>22.65</v>
      </c>
      <c r="DP24" s="0" t="n">
        <v>24.3375</v>
      </c>
      <c r="DQ24" s="0" t="n">
        <v>22.0875</v>
      </c>
      <c r="DR24" s="0" t="n">
        <v>27.5625</v>
      </c>
      <c r="DS24" s="0" t="n">
        <v>27.5625</v>
      </c>
      <c r="DT24" s="0" t="n">
        <v>32.0625</v>
      </c>
      <c r="DU24" s="0" t="n">
        <v>37.3125</v>
      </c>
      <c r="DV24" s="0" t="n">
        <v>44.0625</v>
      </c>
      <c r="DW24" s="0" t="n">
        <v>30.9</v>
      </c>
      <c r="DX24" s="0" t="n">
        <v>31.3125</v>
      </c>
      <c r="DY24" s="0" t="n">
        <v>28.3125</v>
      </c>
      <c r="DZ24" s="0" t="n">
        <v>30.15</v>
      </c>
      <c r="EA24" s="0" t="n">
        <v>23.025</v>
      </c>
      <c r="EB24" s="0" t="n">
        <v>24.7125</v>
      </c>
      <c r="EC24" s="0" t="n">
        <v>22.4625</v>
      </c>
      <c r="ED24" s="0" t="n">
        <v>27.9375</v>
      </c>
      <c r="EE24" s="0" t="n">
        <v>27.9375</v>
      </c>
      <c r="EF24" s="0" t="n">
        <v>32.4375</v>
      </c>
      <c r="EG24" s="0" t="n">
        <v>37.6875</v>
      </c>
      <c r="EH24" s="0" t="n">
        <v>44.4375</v>
      </c>
      <c r="EI24" s="0" t="n">
        <v>31.275</v>
      </c>
      <c r="EJ24" s="0" t="n">
        <v>31.6875</v>
      </c>
      <c r="EK24" s="0" t="n">
        <v>28.6875</v>
      </c>
      <c r="EL24" s="0" t="n">
        <v>30.525</v>
      </c>
      <c r="EM24" s="0" t="n">
        <v>23.2125</v>
      </c>
      <c r="EN24" s="0" t="n">
        <v>24.9</v>
      </c>
      <c r="EO24" s="0" t="n">
        <v>22.65</v>
      </c>
      <c r="EP24" s="0" t="n">
        <v>28.125</v>
      </c>
      <c r="EQ24" s="0" t="n">
        <v>28.125</v>
      </c>
      <c r="ER24" s="0" t="n">
        <v>32.625</v>
      </c>
      <c r="ES24" s="0" t="n">
        <v>37.875</v>
      </c>
      <c r="ET24" s="0" t="n">
        <v>44.625</v>
      </c>
      <c r="EU24" s="0" t="n">
        <v>31.4625</v>
      </c>
      <c r="EV24" s="0" t="n">
        <v>31.875</v>
      </c>
      <c r="EW24" s="0" t="n">
        <v>28.875</v>
      </c>
      <c r="EX24" s="0" t="n">
        <v>30.7125</v>
      </c>
      <c r="EY24" s="0" t="n">
        <v>23.775</v>
      </c>
      <c r="EZ24" s="0" t="n">
        <v>25.4625</v>
      </c>
      <c r="FA24" s="0" t="n">
        <v>23.2125</v>
      </c>
      <c r="FB24" s="0" t="n">
        <v>28.6875</v>
      </c>
      <c r="FC24" s="0" t="n">
        <v>28.6875</v>
      </c>
      <c r="FD24" s="0" t="n">
        <v>33.1875</v>
      </c>
      <c r="FE24" s="0" t="n">
        <v>38.4375</v>
      </c>
      <c r="FF24" s="0" t="n">
        <v>45.1875</v>
      </c>
      <c r="FG24" s="0" t="n">
        <v>31.65</v>
      </c>
      <c r="FH24" s="0" t="n">
        <v>32.4375</v>
      </c>
      <c r="FI24" s="0" t="n">
        <v>29.4375</v>
      </c>
      <c r="FJ24" s="0" t="n">
        <v>30.9</v>
      </c>
      <c r="FK24" s="0" t="n">
        <v>24.3375</v>
      </c>
      <c r="FL24" s="0" t="n">
        <v>26.025</v>
      </c>
      <c r="FM24" s="0" t="n">
        <v>23.775</v>
      </c>
      <c r="FN24" s="0" t="n">
        <v>29.25</v>
      </c>
      <c r="FO24" s="0" t="n">
        <v>29.25</v>
      </c>
      <c r="FP24" s="0" t="n">
        <v>33.75</v>
      </c>
      <c r="FQ24" s="0" t="n">
        <v>39</v>
      </c>
      <c r="FR24" s="0" t="n">
        <v>45.7125</v>
      </c>
      <c r="FS24" s="0" t="n">
        <v>31.8375</v>
      </c>
      <c r="FT24" s="0" t="n">
        <v>33</v>
      </c>
      <c r="FU24" s="0" t="n">
        <v>30</v>
      </c>
      <c r="FV24" s="0" t="n">
        <v>31.0875</v>
      </c>
      <c r="FW24" s="0" t="n">
        <v>24.9</v>
      </c>
      <c r="FX24" s="0" t="n">
        <v>26.5875</v>
      </c>
      <c r="FY24" s="0" t="n">
        <v>24.3375</v>
      </c>
      <c r="FZ24" s="0" t="n">
        <v>29.8125</v>
      </c>
      <c r="GA24" s="0" t="n">
        <v>29.8125</v>
      </c>
      <c r="GB24" s="0" t="n">
        <v>34.3125</v>
      </c>
      <c r="GC24" s="0" t="n">
        <v>39.5625</v>
      </c>
      <c r="GD24" s="0" t="n">
        <v>45.9</v>
      </c>
      <c r="GE24" s="0" t="n">
        <v>32.025</v>
      </c>
      <c r="GF24" s="0" t="n">
        <v>33.5625</v>
      </c>
      <c r="GG24" s="0" t="n">
        <v>30.5625</v>
      </c>
      <c r="GH24" s="0" t="n">
        <v>31.275</v>
      </c>
      <c r="GI24" s="0" t="n">
        <v>24.9375</v>
      </c>
      <c r="GJ24" s="0" t="n">
        <v>26.625</v>
      </c>
      <c r="GK24" s="0" t="n">
        <v>24.375</v>
      </c>
      <c r="GL24" s="0" t="n">
        <v>29.85</v>
      </c>
      <c r="GM24" s="0" t="n">
        <v>29.85</v>
      </c>
      <c r="GN24" s="0" t="n">
        <v>34.35</v>
      </c>
      <c r="GO24" s="0" t="n">
        <v>39.6</v>
      </c>
      <c r="GP24" s="0" t="n">
        <v>46.0875</v>
      </c>
      <c r="GQ24" s="0" t="n">
        <v>32.2125</v>
      </c>
      <c r="GR24" s="0" t="n">
        <v>33.6</v>
      </c>
      <c r="GS24" s="0" t="n">
        <v>30.6</v>
      </c>
      <c r="GT24" s="0" t="n">
        <v>31.4625</v>
      </c>
      <c r="GU24" s="0" t="n">
        <v>24.975</v>
      </c>
      <c r="GV24" s="0" t="n">
        <v>26.6625</v>
      </c>
      <c r="GW24" s="0" t="n">
        <v>24.4125</v>
      </c>
      <c r="GX24" s="0" t="n">
        <v>29.8875</v>
      </c>
      <c r="GY24" s="0" t="n">
        <v>29.8875</v>
      </c>
      <c r="GZ24" s="0" t="n">
        <v>34.3875</v>
      </c>
      <c r="HA24" s="0" t="n">
        <v>39.6375</v>
      </c>
      <c r="HB24" s="0" t="n">
        <v>46.275</v>
      </c>
      <c r="HC24" s="0" t="n">
        <v>32.4</v>
      </c>
      <c r="HD24" s="0" t="n">
        <v>33.6375</v>
      </c>
      <c r="HE24" s="0" t="n">
        <v>30.6375</v>
      </c>
      <c r="HF24" s="0" t="n">
        <v>31.65</v>
      </c>
      <c r="HG24" s="0" t="n">
        <v>25.0125</v>
      </c>
      <c r="HH24" s="0" t="n">
        <v>26.7</v>
      </c>
      <c r="HI24" s="0" t="n">
        <v>24.45</v>
      </c>
      <c r="HJ24" s="0" t="n">
        <v>29.925</v>
      </c>
      <c r="HK24" s="0" t="n">
        <v>29.925</v>
      </c>
      <c r="HL24" s="0" t="n">
        <v>34.425</v>
      </c>
      <c r="HM24" s="0" t="n">
        <v>39.675</v>
      </c>
      <c r="HN24" s="0" t="n">
        <v>46.425</v>
      </c>
      <c r="HO24" s="0" t="n">
        <v>32.5875</v>
      </c>
    </row>
    <row r="25" customFormat="false" ht="12.75" hidden="false" customHeight="false" outlineLevel="0" collapsed="false">
      <c r="A25" s="0" t="s">
        <v>4</v>
      </c>
      <c r="B25" s="412" t="s">
        <v>198</v>
      </c>
      <c r="T25" s="0" t="n">
        <v>20.81</v>
      </c>
      <c r="U25" s="0" t="n">
        <v>21.19</v>
      </c>
      <c r="V25" s="0" t="n">
        <v>25.125</v>
      </c>
      <c r="W25" s="0" t="n">
        <v>25.5</v>
      </c>
      <c r="X25" s="0" t="n">
        <v>24.938</v>
      </c>
      <c r="Y25" s="0" t="n">
        <v>24.188</v>
      </c>
      <c r="Z25" s="0" t="n">
        <v>22.688</v>
      </c>
      <c r="AA25" s="0" t="n">
        <v>25.125</v>
      </c>
      <c r="AB25" s="0" t="n">
        <v>28.5</v>
      </c>
      <c r="AC25" s="0" t="n">
        <v>34.313</v>
      </c>
      <c r="AD25" s="0" t="n">
        <v>39.75</v>
      </c>
      <c r="AE25" s="0" t="n">
        <v>33.563</v>
      </c>
      <c r="AF25" s="0" t="n">
        <v>27.938</v>
      </c>
      <c r="AG25" s="0" t="n">
        <v>27.563</v>
      </c>
      <c r="AH25" s="0" t="n">
        <v>29.063</v>
      </c>
      <c r="AI25" s="0" t="n">
        <v>29.625</v>
      </c>
      <c r="AJ25" s="0" t="n">
        <v>28.5</v>
      </c>
      <c r="AK25" s="0" t="n">
        <v>27.375</v>
      </c>
      <c r="AL25" s="0" t="n">
        <v>27</v>
      </c>
      <c r="AM25" s="0" t="n">
        <v>27.375</v>
      </c>
      <c r="AN25" s="0" t="n">
        <v>30.75</v>
      </c>
      <c r="AO25" s="0" t="n">
        <v>41.25</v>
      </c>
      <c r="AP25" s="0" t="n">
        <v>45.938</v>
      </c>
      <c r="AQ25" s="0" t="n">
        <v>36.188</v>
      </c>
      <c r="AR25" s="0" t="n">
        <v>28.5</v>
      </c>
      <c r="AS25" s="0" t="n">
        <v>28.688</v>
      </c>
      <c r="AT25" s="0" t="n">
        <v>29.25</v>
      </c>
      <c r="AU25" s="0" t="n">
        <v>30.113</v>
      </c>
      <c r="AV25" s="0" t="n">
        <v>29.153</v>
      </c>
      <c r="AW25" s="0" t="n">
        <v>28.185</v>
      </c>
      <c r="AX25" s="0" t="n">
        <v>27.87</v>
      </c>
      <c r="AY25" s="0" t="n">
        <v>28.193</v>
      </c>
      <c r="AZ25" s="0" t="n">
        <v>31.08</v>
      </c>
      <c r="BA25" s="0" t="n">
        <v>40.058</v>
      </c>
      <c r="BB25" s="0" t="n">
        <v>44.063</v>
      </c>
      <c r="BC25" s="0" t="n">
        <v>35.73</v>
      </c>
      <c r="BD25" s="0" t="n">
        <v>29.16</v>
      </c>
      <c r="BE25" s="0" t="n">
        <v>29.318</v>
      </c>
      <c r="BF25" s="0" t="n">
        <v>29.798</v>
      </c>
      <c r="BG25" s="0" t="n">
        <v>30.593</v>
      </c>
      <c r="BH25" s="0" t="n">
        <v>29.768</v>
      </c>
      <c r="BI25" s="0" t="n">
        <v>28.95</v>
      </c>
      <c r="BJ25" s="0" t="n">
        <v>28.673</v>
      </c>
      <c r="BK25" s="0" t="n">
        <v>28.95</v>
      </c>
      <c r="BL25" s="0" t="n">
        <v>31.418</v>
      </c>
      <c r="BM25" s="0" t="n">
        <v>39.105</v>
      </c>
      <c r="BN25" s="0" t="n">
        <v>42.54</v>
      </c>
      <c r="BO25" s="0" t="n">
        <v>35.4</v>
      </c>
      <c r="BP25" s="0" t="n">
        <v>29.775</v>
      </c>
      <c r="BQ25" s="0" t="n">
        <v>29.91</v>
      </c>
      <c r="BR25" s="0" t="n">
        <v>30.323</v>
      </c>
      <c r="BS25" s="0" t="n">
        <v>30.998</v>
      </c>
      <c r="BT25" s="0" t="n">
        <v>30.293</v>
      </c>
      <c r="BU25" s="0" t="n">
        <v>29.595</v>
      </c>
      <c r="BV25" s="0" t="n">
        <v>29.363</v>
      </c>
      <c r="BW25" s="0" t="n">
        <v>29.595</v>
      </c>
      <c r="BX25" s="0" t="n">
        <v>31.71</v>
      </c>
      <c r="BY25" s="0" t="n">
        <v>38.28</v>
      </c>
      <c r="BZ25" s="0" t="n">
        <v>41.213</v>
      </c>
      <c r="CA25" s="0" t="n">
        <v>35.115</v>
      </c>
      <c r="CB25" s="0" t="n">
        <v>30.3</v>
      </c>
      <c r="CC25" s="0" t="n">
        <v>30.42</v>
      </c>
      <c r="CD25" s="0" t="n">
        <v>30.773</v>
      </c>
      <c r="CE25" s="0" t="n">
        <v>31.305</v>
      </c>
      <c r="CF25" s="0" t="n">
        <v>30.675</v>
      </c>
      <c r="CG25" s="0" t="n">
        <v>30.038</v>
      </c>
      <c r="CH25" s="0" t="n">
        <v>29.828</v>
      </c>
      <c r="CI25" s="0" t="n">
        <v>30.038</v>
      </c>
      <c r="CJ25" s="0" t="n">
        <v>31.95</v>
      </c>
      <c r="CK25" s="0" t="n">
        <v>37.898</v>
      </c>
      <c r="CL25" s="0" t="n">
        <v>40.56</v>
      </c>
      <c r="CM25" s="0" t="n">
        <v>35.033</v>
      </c>
      <c r="CN25" s="0" t="n">
        <v>30.683</v>
      </c>
      <c r="CO25" s="0" t="n">
        <v>30.788</v>
      </c>
      <c r="CP25" s="0" t="n">
        <v>31.11</v>
      </c>
      <c r="CQ25" s="0" t="n">
        <v>31.583</v>
      </c>
      <c r="CR25" s="0" t="n">
        <v>30.998</v>
      </c>
      <c r="CS25" s="0" t="n">
        <v>30.405</v>
      </c>
      <c r="CT25" s="0" t="n">
        <v>30.21</v>
      </c>
      <c r="CU25" s="0" t="n">
        <v>30.413</v>
      </c>
      <c r="CV25" s="0" t="n">
        <v>32.183</v>
      </c>
      <c r="CW25" s="0" t="n">
        <v>37.688</v>
      </c>
      <c r="CX25" s="0" t="n">
        <v>40.14</v>
      </c>
      <c r="CY25" s="0" t="n">
        <v>35.033</v>
      </c>
      <c r="CZ25" s="0" t="n">
        <v>31.005</v>
      </c>
      <c r="DA25" s="0" t="n">
        <v>31.103</v>
      </c>
      <c r="DB25" s="0" t="n">
        <v>31.403</v>
      </c>
      <c r="DC25" s="0" t="n">
        <v>31.853</v>
      </c>
      <c r="DD25" s="0" t="n">
        <v>31.305</v>
      </c>
      <c r="DE25" s="0" t="n">
        <v>30.765</v>
      </c>
      <c r="DF25" s="0" t="n">
        <v>30.585</v>
      </c>
      <c r="DG25" s="0" t="n">
        <v>30.765</v>
      </c>
      <c r="DH25" s="0" t="n">
        <v>32.408</v>
      </c>
      <c r="DI25" s="0" t="n">
        <v>37.5</v>
      </c>
      <c r="DJ25" s="0" t="n">
        <v>39.773</v>
      </c>
      <c r="DK25" s="0" t="n">
        <v>35.048</v>
      </c>
      <c r="DL25" s="0" t="n">
        <v>31.32</v>
      </c>
      <c r="DM25" s="0" t="n">
        <v>31.41</v>
      </c>
      <c r="DN25" s="0" t="n">
        <v>31.688</v>
      </c>
      <c r="DO25" s="0" t="n">
        <v>32.115</v>
      </c>
      <c r="DP25" s="0" t="n">
        <v>31.613</v>
      </c>
      <c r="DQ25" s="0" t="n">
        <v>31.11</v>
      </c>
      <c r="DR25" s="0" t="n">
        <v>30.938</v>
      </c>
      <c r="DS25" s="0" t="n">
        <v>31.11</v>
      </c>
      <c r="DT25" s="0" t="n">
        <v>32.625</v>
      </c>
      <c r="DU25" s="0" t="n">
        <v>37.343</v>
      </c>
      <c r="DV25" s="0" t="n">
        <v>39.443</v>
      </c>
      <c r="DW25" s="0" t="n">
        <v>35.07</v>
      </c>
      <c r="DX25" s="0" t="n">
        <v>31.62</v>
      </c>
      <c r="DY25" s="0" t="n">
        <v>31.71</v>
      </c>
      <c r="DZ25" s="0" t="n">
        <v>31.965</v>
      </c>
      <c r="EA25" s="0" t="n">
        <v>32.37</v>
      </c>
      <c r="EB25" s="0" t="n">
        <v>31.905</v>
      </c>
      <c r="EC25" s="0" t="n">
        <v>31.44</v>
      </c>
      <c r="ED25" s="0" t="n">
        <v>31.283</v>
      </c>
      <c r="EE25" s="0" t="n">
        <v>31.44</v>
      </c>
      <c r="EF25" s="0" t="n">
        <v>32.843</v>
      </c>
      <c r="EG25" s="0" t="n">
        <v>37.208</v>
      </c>
      <c r="EH25" s="0" t="n">
        <v>39.158</v>
      </c>
      <c r="EI25" s="0" t="n">
        <v>35.108</v>
      </c>
      <c r="EJ25" s="0" t="n">
        <v>31.92</v>
      </c>
      <c r="EK25" s="0" t="n">
        <v>31.995</v>
      </c>
      <c r="EL25" s="0" t="n">
        <v>32.235</v>
      </c>
      <c r="EM25" s="0" t="n">
        <v>32.625</v>
      </c>
      <c r="EN25" s="0" t="n">
        <v>32.19</v>
      </c>
      <c r="EO25" s="0" t="n">
        <v>31.763</v>
      </c>
      <c r="EP25" s="0" t="n">
        <v>31.62</v>
      </c>
      <c r="EQ25" s="0" t="n">
        <v>31.763</v>
      </c>
      <c r="ER25" s="0" t="n">
        <v>33.06</v>
      </c>
      <c r="ES25" s="0" t="n">
        <v>37.095</v>
      </c>
      <c r="ET25" s="0" t="n">
        <v>38.903</v>
      </c>
      <c r="EU25" s="0" t="n">
        <v>35.153</v>
      </c>
      <c r="EV25" s="0" t="n">
        <v>32.205</v>
      </c>
      <c r="EW25" s="0" t="n">
        <v>32.28</v>
      </c>
      <c r="EX25" s="0" t="n">
        <v>32.498</v>
      </c>
      <c r="EY25" s="0" t="n">
        <v>32.805</v>
      </c>
      <c r="EZ25" s="0" t="n">
        <v>32.37</v>
      </c>
      <c r="FA25" s="0" t="n">
        <v>31.943</v>
      </c>
      <c r="FB25" s="0" t="n">
        <v>31.8</v>
      </c>
      <c r="FC25" s="0" t="n">
        <v>31.943</v>
      </c>
      <c r="FD25" s="0" t="n">
        <v>33.248</v>
      </c>
      <c r="FE25" s="0" t="n">
        <v>37.305</v>
      </c>
      <c r="FF25" s="0" t="n">
        <v>39.12</v>
      </c>
      <c r="FG25" s="0" t="n">
        <v>35.355</v>
      </c>
      <c r="FH25" s="0" t="n">
        <v>32.385</v>
      </c>
      <c r="FI25" s="0" t="n">
        <v>32.46</v>
      </c>
      <c r="FJ25" s="0" t="n">
        <v>32.678</v>
      </c>
      <c r="FK25" s="0" t="n">
        <v>32.985</v>
      </c>
      <c r="FL25" s="0" t="n">
        <v>32.55</v>
      </c>
      <c r="FM25" s="0" t="n">
        <v>32.115</v>
      </c>
      <c r="FN25" s="0" t="n">
        <v>31.973</v>
      </c>
      <c r="FO25" s="0" t="n">
        <v>32.123</v>
      </c>
      <c r="FP25" s="0" t="n">
        <v>33.435</v>
      </c>
      <c r="FQ25" s="0" t="n">
        <v>37.515</v>
      </c>
      <c r="FR25" s="0" t="n">
        <v>39.338</v>
      </c>
      <c r="FS25" s="0" t="n">
        <v>35.55</v>
      </c>
      <c r="FT25" s="0" t="n">
        <v>32.565</v>
      </c>
      <c r="FU25" s="0" t="n">
        <v>32.64</v>
      </c>
      <c r="FV25" s="0" t="n">
        <v>32.858</v>
      </c>
      <c r="FW25" s="0" t="n">
        <v>33.173</v>
      </c>
      <c r="FX25" s="0" t="n">
        <v>32.738</v>
      </c>
      <c r="FY25" s="0" t="n">
        <v>32.295</v>
      </c>
      <c r="FZ25" s="0" t="n">
        <v>32.153</v>
      </c>
      <c r="GA25" s="0" t="n">
        <v>32.303</v>
      </c>
      <c r="GB25" s="0" t="n">
        <v>33.623</v>
      </c>
      <c r="GC25" s="0" t="n">
        <v>37.725</v>
      </c>
      <c r="GD25" s="0" t="n">
        <v>39.555</v>
      </c>
      <c r="GE25" s="0" t="n">
        <v>35.745</v>
      </c>
      <c r="GF25" s="0" t="n">
        <v>32.745</v>
      </c>
      <c r="GG25" s="0" t="n">
        <v>32.82</v>
      </c>
      <c r="GH25" s="0" t="n">
        <v>33.045</v>
      </c>
      <c r="GI25" s="0" t="n">
        <v>33.353</v>
      </c>
      <c r="GJ25" s="0" t="n">
        <v>32.918</v>
      </c>
      <c r="GK25" s="0" t="n">
        <v>32.475</v>
      </c>
      <c r="GL25" s="0" t="n">
        <v>32.325</v>
      </c>
      <c r="GM25" s="0" t="n">
        <v>32.475</v>
      </c>
      <c r="GN25" s="0" t="n">
        <v>33.803</v>
      </c>
      <c r="GO25" s="0" t="n">
        <v>37.928</v>
      </c>
      <c r="GP25" s="0" t="n">
        <v>39.773</v>
      </c>
      <c r="GQ25" s="0" t="n">
        <v>35.948</v>
      </c>
      <c r="GR25" s="0" t="n">
        <v>32.925</v>
      </c>
      <c r="GS25" s="0" t="n">
        <v>33</v>
      </c>
      <c r="GT25" s="0" t="n">
        <v>33.225</v>
      </c>
      <c r="GU25" s="0" t="n">
        <v>33.54</v>
      </c>
      <c r="GV25" s="0" t="n">
        <v>33.097</v>
      </c>
      <c r="GW25" s="0" t="n">
        <v>32.655</v>
      </c>
      <c r="GX25" s="0" t="n">
        <v>32.505</v>
      </c>
      <c r="GY25" s="0" t="n">
        <v>32.655</v>
      </c>
      <c r="GZ25" s="0" t="n">
        <v>33.99</v>
      </c>
      <c r="HA25" s="0" t="n">
        <v>38.138</v>
      </c>
      <c r="HB25" s="0" t="n">
        <v>39.99</v>
      </c>
      <c r="HC25" s="0" t="n">
        <v>36.143</v>
      </c>
      <c r="HD25" s="0" t="n">
        <v>33.105</v>
      </c>
      <c r="HE25" s="0" t="n">
        <v>33.18</v>
      </c>
      <c r="HF25" s="0" t="n">
        <v>33.405</v>
      </c>
      <c r="HG25" s="0" t="n">
        <v>33.72</v>
      </c>
      <c r="HH25" s="0" t="n">
        <v>33.278</v>
      </c>
      <c r="HI25" s="0" t="n">
        <v>32.828</v>
      </c>
      <c r="HJ25" s="0" t="n">
        <v>32.685</v>
      </c>
      <c r="HK25" s="0" t="n">
        <v>32.835</v>
      </c>
      <c r="HL25" s="0" t="n">
        <v>34.178</v>
      </c>
      <c r="HM25" s="0" t="n">
        <v>38.347</v>
      </c>
      <c r="HN25" s="0" t="n">
        <v>40.208</v>
      </c>
      <c r="HO25" s="0" t="n">
        <v>36.338</v>
      </c>
    </row>
    <row r="26" customFormat="false" ht="12.75" hidden="false" customHeight="false" outlineLevel="0" collapsed="false">
      <c r="A26" s="0" t="s">
        <v>0</v>
      </c>
      <c r="B26" s="412" t="s">
        <v>198</v>
      </c>
      <c r="T26" s="0" t="n">
        <v>20.25</v>
      </c>
      <c r="U26" s="0" t="n">
        <v>20.25</v>
      </c>
      <c r="V26" s="0" t="n">
        <v>23.625</v>
      </c>
      <c r="W26" s="0" t="n">
        <v>23.813</v>
      </c>
      <c r="X26" s="0" t="n">
        <v>23.438</v>
      </c>
      <c r="Y26" s="0" t="n">
        <v>22.875</v>
      </c>
      <c r="Z26" s="0" t="n">
        <v>22.313</v>
      </c>
      <c r="AA26" s="0" t="n">
        <v>25.875</v>
      </c>
      <c r="AB26" s="0" t="n">
        <v>31.5</v>
      </c>
      <c r="AC26" s="0" t="n">
        <v>37.5</v>
      </c>
      <c r="AD26" s="0" t="n">
        <v>43.875</v>
      </c>
      <c r="AE26" s="0" t="n">
        <v>36</v>
      </c>
      <c r="AF26" s="0" t="n">
        <v>26.438</v>
      </c>
      <c r="AG26" s="0" t="n">
        <v>25.313</v>
      </c>
      <c r="AH26" s="0" t="n">
        <v>25.875</v>
      </c>
      <c r="AI26" s="0" t="n">
        <v>26.438</v>
      </c>
      <c r="AJ26" s="0" t="n">
        <v>26.063</v>
      </c>
      <c r="AK26" s="0" t="n">
        <v>26.063</v>
      </c>
      <c r="AL26" s="0" t="n">
        <v>25.688</v>
      </c>
      <c r="AM26" s="0" t="n">
        <v>25.688</v>
      </c>
      <c r="AN26" s="0" t="n">
        <v>29.063</v>
      </c>
      <c r="AO26" s="0" t="n">
        <v>39.938</v>
      </c>
      <c r="AP26" s="0" t="n">
        <v>44.813</v>
      </c>
      <c r="AQ26" s="0" t="n">
        <v>35.438</v>
      </c>
      <c r="AR26" s="0" t="n">
        <v>27.563</v>
      </c>
      <c r="AS26" s="0" t="n">
        <v>26.438</v>
      </c>
      <c r="AT26" s="0" t="n">
        <v>26.438</v>
      </c>
      <c r="AU26" s="0" t="n">
        <v>27.173</v>
      </c>
      <c r="AV26" s="0" t="n">
        <v>26.85</v>
      </c>
      <c r="AW26" s="0" t="n">
        <v>26.85</v>
      </c>
      <c r="AX26" s="0" t="n">
        <v>26.528</v>
      </c>
      <c r="AY26" s="0" t="n">
        <v>26.528</v>
      </c>
      <c r="AZ26" s="0" t="n">
        <v>29.423</v>
      </c>
      <c r="BA26" s="0" t="n">
        <v>38.73</v>
      </c>
      <c r="BB26" s="0" t="n">
        <v>42.908</v>
      </c>
      <c r="BC26" s="0" t="n">
        <v>34.883</v>
      </c>
      <c r="BD26" s="0" t="n">
        <v>28.14</v>
      </c>
      <c r="BE26" s="0" t="n">
        <v>27.173</v>
      </c>
      <c r="BF26" s="0" t="n">
        <v>27.173</v>
      </c>
      <c r="BG26" s="0" t="n">
        <v>27.825</v>
      </c>
      <c r="BH26" s="0" t="n">
        <v>27.555</v>
      </c>
      <c r="BI26" s="0" t="n">
        <v>27.555</v>
      </c>
      <c r="BJ26" s="0" t="n">
        <v>27.278</v>
      </c>
      <c r="BK26" s="0" t="n">
        <v>27.278</v>
      </c>
      <c r="BL26" s="0" t="n">
        <v>29.753</v>
      </c>
      <c r="BM26" s="0" t="n">
        <v>37.733</v>
      </c>
      <c r="BN26" s="0" t="n">
        <v>41.31</v>
      </c>
      <c r="BO26" s="0" t="n">
        <v>34.433</v>
      </c>
      <c r="BP26" s="0" t="n">
        <v>28.658</v>
      </c>
      <c r="BQ26" s="0" t="n">
        <v>27.833</v>
      </c>
      <c r="BR26" s="0" t="n">
        <v>27.833</v>
      </c>
      <c r="BS26" s="0" t="n">
        <v>28.425</v>
      </c>
      <c r="BT26" s="0" t="n">
        <v>28.185</v>
      </c>
      <c r="BU26" s="0" t="n">
        <v>28.185</v>
      </c>
      <c r="BV26" s="0" t="n">
        <v>27.953</v>
      </c>
      <c r="BW26" s="0" t="n">
        <v>27.953</v>
      </c>
      <c r="BX26" s="0" t="n">
        <v>30.075</v>
      </c>
      <c r="BY26" s="0" t="n">
        <v>36.908</v>
      </c>
      <c r="BZ26" s="0" t="n">
        <v>39.968</v>
      </c>
      <c r="CA26" s="0" t="n">
        <v>34.08</v>
      </c>
      <c r="CB26" s="0" t="n">
        <v>29.138</v>
      </c>
      <c r="CC26" s="0" t="n">
        <v>28.433</v>
      </c>
      <c r="CD26" s="0" t="n">
        <v>28.433</v>
      </c>
      <c r="CE26" s="0" t="n">
        <v>28.853</v>
      </c>
      <c r="CF26" s="0" t="n">
        <v>28.642</v>
      </c>
      <c r="CG26" s="0" t="n">
        <v>28.642</v>
      </c>
      <c r="CH26" s="0" t="n">
        <v>28.433</v>
      </c>
      <c r="CI26" s="0" t="n">
        <v>28.433</v>
      </c>
      <c r="CJ26" s="0" t="n">
        <v>30.353</v>
      </c>
      <c r="CK26" s="0" t="n">
        <v>36.548</v>
      </c>
      <c r="CL26" s="0" t="n">
        <v>39.323</v>
      </c>
      <c r="CM26" s="0" t="n">
        <v>33.99</v>
      </c>
      <c r="CN26" s="0" t="n">
        <v>29.505</v>
      </c>
      <c r="CO26" s="0" t="n">
        <v>28.868</v>
      </c>
      <c r="CP26" s="0" t="n">
        <v>28.868</v>
      </c>
      <c r="CQ26" s="0" t="n">
        <v>29.228</v>
      </c>
      <c r="CR26" s="0" t="n">
        <v>29.025</v>
      </c>
      <c r="CS26" s="0" t="n">
        <v>29.033</v>
      </c>
      <c r="CT26" s="0" t="n">
        <v>28.83</v>
      </c>
      <c r="CU26" s="0" t="n">
        <v>28.838</v>
      </c>
      <c r="CV26" s="0" t="n">
        <v>30.615</v>
      </c>
      <c r="CW26" s="0" t="n">
        <v>36.353</v>
      </c>
      <c r="CX26" s="0" t="n">
        <v>38.933</v>
      </c>
      <c r="CY26" s="0" t="n">
        <v>33.983</v>
      </c>
      <c r="CZ26" s="0" t="n">
        <v>29.828</v>
      </c>
      <c r="DA26" s="0" t="n">
        <v>29.243</v>
      </c>
      <c r="DB26" s="0" t="n">
        <v>29.243</v>
      </c>
      <c r="DC26" s="0" t="n">
        <v>29.588</v>
      </c>
      <c r="DD26" s="0" t="n">
        <v>29.4</v>
      </c>
      <c r="DE26" s="0" t="n">
        <v>29.408</v>
      </c>
      <c r="DF26" s="0" t="n">
        <v>29.22</v>
      </c>
      <c r="DG26" s="0" t="n">
        <v>29.228</v>
      </c>
      <c r="DH26" s="0" t="n">
        <v>30.878</v>
      </c>
      <c r="DI26" s="0" t="n">
        <v>36.195</v>
      </c>
      <c r="DJ26" s="0" t="n">
        <v>38.58</v>
      </c>
      <c r="DK26" s="0" t="n">
        <v>33.998</v>
      </c>
      <c r="DL26" s="0" t="n">
        <v>30.15</v>
      </c>
      <c r="DM26" s="0" t="n">
        <v>29.603</v>
      </c>
      <c r="DN26" s="0" t="n">
        <v>29.603</v>
      </c>
      <c r="DO26" s="0" t="n">
        <v>29.94</v>
      </c>
      <c r="DP26" s="0" t="n">
        <v>29.768</v>
      </c>
      <c r="DQ26" s="0" t="n">
        <v>29.768</v>
      </c>
      <c r="DR26" s="0" t="n">
        <v>29.603</v>
      </c>
      <c r="DS26" s="0" t="n">
        <v>29.603</v>
      </c>
      <c r="DT26" s="0" t="n">
        <v>31.133</v>
      </c>
      <c r="DU26" s="0" t="n">
        <v>36.06</v>
      </c>
      <c r="DV26" s="0" t="n">
        <v>38.273</v>
      </c>
      <c r="DW26" s="0" t="n">
        <v>34.028</v>
      </c>
      <c r="DX26" s="0" t="n">
        <v>30.465</v>
      </c>
      <c r="DY26" s="0" t="n">
        <v>29.955</v>
      </c>
      <c r="DZ26" s="0" t="n">
        <v>29.955</v>
      </c>
      <c r="EA26" s="0" t="n">
        <v>30.278</v>
      </c>
      <c r="EB26" s="0" t="n">
        <v>30.12</v>
      </c>
      <c r="EC26" s="0" t="n">
        <v>30.128</v>
      </c>
      <c r="ED26" s="0" t="n">
        <v>29.97</v>
      </c>
      <c r="EE26" s="0" t="n">
        <v>29.97</v>
      </c>
      <c r="EF26" s="0" t="n">
        <v>31.388</v>
      </c>
      <c r="EG26" s="0" t="n">
        <v>35.955</v>
      </c>
      <c r="EH26" s="0" t="n">
        <v>38.003</v>
      </c>
      <c r="EI26" s="0" t="n">
        <v>34.073</v>
      </c>
      <c r="EJ26" s="0" t="n">
        <v>30.765</v>
      </c>
      <c r="EK26" s="0" t="n">
        <v>30.301</v>
      </c>
      <c r="EL26" s="0" t="n">
        <v>30.3</v>
      </c>
      <c r="EM26" s="0" t="n">
        <v>30.615</v>
      </c>
      <c r="EN26" s="0" t="n">
        <v>30.465</v>
      </c>
      <c r="EO26" s="0" t="n">
        <v>30.473</v>
      </c>
      <c r="EP26" s="0" t="n">
        <v>30.323</v>
      </c>
      <c r="EQ26" s="0" t="n">
        <v>30.33</v>
      </c>
      <c r="ER26" s="0" t="n">
        <v>31.643</v>
      </c>
      <c r="ES26" s="0" t="n">
        <v>35.873</v>
      </c>
      <c r="ET26" s="0" t="n">
        <v>37.77</v>
      </c>
      <c r="EU26" s="0" t="n">
        <v>34.125</v>
      </c>
      <c r="EV26" s="0" t="n">
        <v>31.065</v>
      </c>
      <c r="EW26" s="0" t="n">
        <v>30.63</v>
      </c>
      <c r="EX26" s="0" t="n">
        <v>30.63</v>
      </c>
      <c r="EY26" s="0" t="n">
        <v>30.825</v>
      </c>
      <c r="EZ26" s="0" t="n">
        <v>30.683</v>
      </c>
      <c r="FA26" s="0" t="n">
        <v>30.683</v>
      </c>
      <c r="FB26" s="0" t="n">
        <v>30.54</v>
      </c>
      <c r="FC26" s="0" t="n">
        <v>30.54</v>
      </c>
      <c r="FD26" s="0" t="n">
        <v>31.868</v>
      </c>
      <c r="FE26" s="0" t="n">
        <v>36.128</v>
      </c>
      <c r="FF26" s="0" t="n">
        <v>38.04</v>
      </c>
      <c r="FG26" s="0" t="n">
        <v>34.365</v>
      </c>
      <c r="FH26" s="0" t="n">
        <v>31.283</v>
      </c>
      <c r="FI26" s="0" t="n">
        <v>30.848</v>
      </c>
      <c r="FJ26" s="0" t="n">
        <v>30.848</v>
      </c>
      <c r="FK26" s="0" t="n">
        <v>31.043</v>
      </c>
      <c r="FL26" s="0" t="n">
        <v>30.9</v>
      </c>
      <c r="FM26" s="0" t="n">
        <v>30.9</v>
      </c>
      <c r="FN26" s="0" t="n">
        <v>30.75</v>
      </c>
      <c r="FO26" s="0" t="n">
        <v>30.758</v>
      </c>
      <c r="FP26" s="0" t="n">
        <v>32.085</v>
      </c>
      <c r="FQ26" s="0" t="n">
        <v>36.375</v>
      </c>
      <c r="FR26" s="0" t="n">
        <v>38.303</v>
      </c>
      <c r="FS26" s="0" t="n">
        <v>34.605</v>
      </c>
      <c r="FT26" s="0" t="n">
        <v>31.5</v>
      </c>
      <c r="FU26" s="0" t="n">
        <v>31.066</v>
      </c>
      <c r="FV26" s="0" t="n">
        <v>31.065</v>
      </c>
      <c r="FW26" s="0" t="n">
        <v>31.26</v>
      </c>
      <c r="FX26" s="0" t="n">
        <v>31.11</v>
      </c>
      <c r="FY26" s="0" t="n">
        <v>31.11</v>
      </c>
      <c r="FZ26" s="0" t="n">
        <v>30.968</v>
      </c>
      <c r="GA26" s="0" t="n">
        <v>30.968</v>
      </c>
      <c r="GB26" s="0" t="n">
        <v>32.31</v>
      </c>
      <c r="GC26" s="0" t="n">
        <v>36.63</v>
      </c>
      <c r="GD26" s="0" t="n">
        <v>38.565</v>
      </c>
      <c r="GE26" s="0" t="n">
        <v>34.845</v>
      </c>
      <c r="GF26" s="0" t="n">
        <v>31.725</v>
      </c>
      <c r="GG26" s="0" t="n">
        <v>31.275</v>
      </c>
      <c r="GH26" s="0" t="n">
        <v>31.275</v>
      </c>
      <c r="GI26" s="0" t="n">
        <v>31.47</v>
      </c>
      <c r="GJ26" s="0" t="n">
        <v>31.328</v>
      </c>
      <c r="GK26" s="0" t="n">
        <v>31.328</v>
      </c>
      <c r="GL26" s="0" t="n">
        <v>31.178</v>
      </c>
      <c r="GM26" s="0" t="n">
        <v>31.178</v>
      </c>
      <c r="GN26" s="0" t="n">
        <v>32.535</v>
      </c>
      <c r="GO26" s="0" t="n">
        <v>36.885</v>
      </c>
      <c r="GP26" s="0" t="n">
        <v>38.835</v>
      </c>
      <c r="GQ26" s="0" t="n">
        <v>35.085</v>
      </c>
      <c r="GR26" s="0" t="n">
        <v>31.943</v>
      </c>
      <c r="GS26" s="0" t="n">
        <v>31.493</v>
      </c>
      <c r="GT26" s="0" t="n">
        <v>31.493</v>
      </c>
      <c r="GU26" s="0" t="n">
        <v>31.688</v>
      </c>
      <c r="GV26" s="0" t="n">
        <v>31.538</v>
      </c>
      <c r="GW26" s="0" t="n">
        <v>31.545</v>
      </c>
      <c r="GX26" s="0" t="n">
        <v>31.395</v>
      </c>
      <c r="GY26" s="0" t="n">
        <v>31.395</v>
      </c>
      <c r="GZ26" s="0" t="n">
        <v>32.753</v>
      </c>
      <c r="HA26" s="0" t="n">
        <v>37.133</v>
      </c>
      <c r="HB26" s="0" t="n">
        <v>39.097</v>
      </c>
      <c r="HC26" s="0" t="n">
        <v>35.325</v>
      </c>
      <c r="HD26" s="0" t="n">
        <v>32.16</v>
      </c>
      <c r="HE26" s="0" t="n">
        <v>31.711</v>
      </c>
      <c r="HF26" s="0" t="n">
        <v>31.71</v>
      </c>
      <c r="HG26" s="0" t="n">
        <v>31.905</v>
      </c>
      <c r="HH26" s="0" t="n">
        <v>31.755</v>
      </c>
      <c r="HI26" s="0" t="n">
        <v>31.755</v>
      </c>
      <c r="HJ26" s="0" t="n">
        <v>31.605</v>
      </c>
      <c r="HK26" s="0" t="n">
        <v>31.605</v>
      </c>
      <c r="HL26" s="0" t="n">
        <v>32.978</v>
      </c>
      <c r="HM26" s="0" t="n">
        <v>37.388</v>
      </c>
      <c r="HN26" s="0" t="n">
        <v>39.368</v>
      </c>
      <c r="HO26" s="0" t="n">
        <v>35.565</v>
      </c>
    </row>
    <row r="27" customFormat="false" ht="12.75" hidden="false" customHeight="false" outlineLevel="0" collapsed="false">
      <c r="A27" s="0" t="s">
        <v>197</v>
      </c>
      <c r="B27" s="412" t="s">
        <v>198</v>
      </c>
      <c r="T27" s="0" t="n">
        <v>20.25</v>
      </c>
      <c r="U27" s="0" t="n">
        <v>20.25</v>
      </c>
      <c r="V27" s="0" t="n">
        <v>23.625</v>
      </c>
      <c r="W27" s="0" t="n">
        <v>23.813</v>
      </c>
      <c r="X27" s="0" t="n">
        <v>23.438</v>
      </c>
      <c r="Y27" s="0" t="n">
        <v>22.875</v>
      </c>
      <c r="Z27" s="0" t="n">
        <v>22.313</v>
      </c>
      <c r="AA27" s="0" t="n">
        <v>25.875</v>
      </c>
      <c r="AB27" s="0" t="n">
        <v>31.5</v>
      </c>
      <c r="AC27" s="0" t="n">
        <v>37.5</v>
      </c>
      <c r="AD27" s="0" t="n">
        <v>43.875</v>
      </c>
      <c r="AE27" s="0" t="n">
        <v>36</v>
      </c>
      <c r="AF27" s="0" t="n">
        <v>26.438</v>
      </c>
      <c r="AG27" s="0" t="n">
        <v>25.313</v>
      </c>
      <c r="AH27" s="0" t="n">
        <v>25.875</v>
      </c>
      <c r="AI27" s="0" t="n">
        <v>26.438</v>
      </c>
      <c r="AJ27" s="0" t="n">
        <v>26.063</v>
      </c>
      <c r="AK27" s="0" t="n">
        <v>26.063</v>
      </c>
      <c r="AL27" s="0" t="n">
        <v>25.688</v>
      </c>
      <c r="AM27" s="0" t="n">
        <v>25.688</v>
      </c>
      <c r="AN27" s="0" t="n">
        <v>29.063</v>
      </c>
      <c r="AO27" s="0" t="n">
        <v>39.938</v>
      </c>
      <c r="AP27" s="0" t="n">
        <v>44.813</v>
      </c>
      <c r="AQ27" s="0" t="n">
        <v>35.438</v>
      </c>
      <c r="AR27" s="0" t="n">
        <v>27.563</v>
      </c>
      <c r="AS27" s="0" t="n">
        <v>26.438</v>
      </c>
      <c r="AT27" s="0" t="n">
        <v>26.438</v>
      </c>
      <c r="AU27" s="0" t="n">
        <v>27.173</v>
      </c>
      <c r="AV27" s="0" t="n">
        <v>26.85</v>
      </c>
      <c r="AW27" s="0" t="n">
        <v>26.85</v>
      </c>
      <c r="AX27" s="0" t="n">
        <v>26.528</v>
      </c>
      <c r="AY27" s="0" t="n">
        <v>26.528</v>
      </c>
      <c r="AZ27" s="0" t="n">
        <v>29.423</v>
      </c>
      <c r="BA27" s="0" t="n">
        <v>38.73</v>
      </c>
      <c r="BB27" s="0" t="n">
        <v>42.908</v>
      </c>
      <c r="BC27" s="0" t="n">
        <v>34.883</v>
      </c>
      <c r="BD27" s="0" t="n">
        <v>28.14</v>
      </c>
      <c r="BE27" s="0" t="n">
        <v>27.173</v>
      </c>
      <c r="BF27" s="0" t="n">
        <v>27.173</v>
      </c>
      <c r="BG27" s="0" t="n">
        <v>27.825</v>
      </c>
      <c r="BH27" s="0" t="n">
        <v>27.555</v>
      </c>
      <c r="BI27" s="0" t="n">
        <v>27.555</v>
      </c>
      <c r="BJ27" s="0" t="n">
        <v>27.278</v>
      </c>
      <c r="BK27" s="0" t="n">
        <v>27.278</v>
      </c>
      <c r="BL27" s="0" t="n">
        <v>29.753</v>
      </c>
      <c r="BM27" s="0" t="n">
        <v>37.733</v>
      </c>
      <c r="BN27" s="0" t="n">
        <v>41.31</v>
      </c>
      <c r="BO27" s="0" t="n">
        <v>34.433</v>
      </c>
      <c r="BP27" s="0" t="n">
        <v>28.658</v>
      </c>
      <c r="BQ27" s="0" t="n">
        <v>27.833</v>
      </c>
      <c r="BR27" s="0" t="n">
        <v>27.833</v>
      </c>
      <c r="BS27" s="0" t="n">
        <v>28.425</v>
      </c>
      <c r="BT27" s="0" t="n">
        <v>28.185</v>
      </c>
      <c r="BU27" s="0" t="n">
        <v>28.185</v>
      </c>
      <c r="BV27" s="0" t="n">
        <v>27.953</v>
      </c>
      <c r="BW27" s="0" t="n">
        <v>27.953</v>
      </c>
      <c r="BX27" s="0" t="n">
        <v>30.075</v>
      </c>
      <c r="BY27" s="0" t="n">
        <v>36.908</v>
      </c>
      <c r="BZ27" s="0" t="n">
        <v>39.968</v>
      </c>
      <c r="CA27" s="0" t="n">
        <v>34.08</v>
      </c>
      <c r="CB27" s="0" t="n">
        <v>29.138</v>
      </c>
      <c r="CC27" s="0" t="n">
        <v>28.433</v>
      </c>
      <c r="CD27" s="0" t="n">
        <v>28.433</v>
      </c>
      <c r="CE27" s="0" t="n">
        <v>28.853</v>
      </c>
      <c r="CF27" s="0" t="n">
        <v>28.642</v>
      </c>
      <c r="CG27" s="0" t="n">
        <v>28.642</v>
      </c>
      <c r="CH27" s="0" t="n">
        <v>28.433</v>
      </c>
      <c r="CI27" s="0" t="n">
        <v>28.433</v>
      </c>
      <c r="CJ27" s="0" t="n">
        <v>30.353</v>
      </c>
      <c r="CK27" s="0" t="n">
        <v>36.548</v>
      </c>
      <c r="CL27" s="0" t="n">
        <v>39.323</v>
      </c>
      <c r="CM27" s="0" t="n">
        <v>33.99</v>
      </c>
      <c r="CN27" s="0" t="n">
        <v>29.505</v>
      </c>
      <c r="CO27" s="0" t="n">
        <v>28.868</v>
      </c>
      <c r="CP27" s="0" t="n">
        <v>28.868</v>
      </c>
      <c r="CQ27" s="0" t="n">
        <v>29.228</v>
      </c>
      <c r="CR27" s="0" t="n">
        <v>29.025</v>
      </c>
      <c r="CS27" s="0" t="n">
        <v>29.033</v>
      </c>
      <c r="CT27" s="0" t="n">
        <v>28.83</v>
      </c>
      <c r="CU27" s="0" t="n">
        <v>28.838</v>
      </c>
      <c r="CV27" s="0" t="n">
        <v>30.615</v>
      </c>
      <c r="CW27" s="0" t="n">
        <v>36.353</v>
      </c>
      <c r="CX27" s="0" t="n">
        <v>38.933</v>
      </c>
      <c r="CY27" s="0" t="n">
        <v>33.983</v>
      </c>
      <c r="CZ27" s="0" t="n">
        <v>29.828</v>
      </c>
      <c r="DA27" s="0" t="n">
        <v>29.243</v>
      </c>
      <c r="DB27" s="0" t="n">
        <v>29.243</v>
      </c>
      <c r="DC27" s="0" t="n">
        <v>29.588</v>
      </c>
      <c r="DD27" s="0" t="n">
        <v>29.4</v>
      </c>
      <c r="DE27" s="0" t="n">
        <v>29.408</v>
      </c>
      <c r="DF27" s="0" t="n">
        <v>29.22</v>
      </c>
      <c r="DG27" s="0" t="n">
        <v>29.228</v>
      </c>
      <c r="DH27" s="0" t="n">
        <v>30.878</v>
      </c>
      <c r="DI27" s="0" t="n">
        <v>36.195</v>
      </c>
      <c r="DJ27" s="0" t="n">
        <v>38.58</v>
      </c>
      <c r="DK27" s="0" t="n">
        <v>33.998</v>
      </c>
      <c r="DL27" s="0" t="n">
        <v>30.15</v>
      </c>
      <c r="DM27" s="0" t="n">
        <v>29.603</v>
      </c>
      <c r="DN27" s="0" t="n">
        <v>29.603</v>
      </c>
      <c r="DO27" s="0" t="n">
        <v>29.94</v>
      </c>
      <c r="DP27" s="0" t="n">
        <v>29.768</v>
      </c>
      <c r="DQ27" s="0" t="n">
        <v>29.768</v>
      </c>
      <c r="DR27" s="0" t="n">
        <v>29.603</v>
      </c>
      <c r="DS27" s="0" t="n">
        <v>29.603</v>
      </c>
      <c r="DT27" s="0" t="n">
        <v>31.133</v>
      </c>
      <c r="DU27" s="0" t="n">
        <v>36.06</v>
      </c>
      <c r="DV27" s="0" t="n">
        <v>38.273</v>
      </c>
      <c r="DW27" s="0" t="n">
        <v>34.028</v>
      </c>
      <c r="DX27" s="0" t="n">
        <v>30.465</v>
      </c>
      <c r="DY27" s="0" t="n">
        <v>29.955</v>
      </c>
      <c r="DZ27" s="0" t="n">
        <v>29.955</v>
      </c>
      <c r="EA27" s="0" t="n">
        <v>30.278</v>
      </c>
      <c r="EB27" s="0" t="n">
        <v>30.12</v>
      </c>
      <c r="EC27" s="0" t="n">
        <v>30.128</v>
      </c>
      <c r="ED27" s="0" t="n">
        <v>29.97</v>
      </c>
      <c r="EE27" s="0" t="n">
        <v>29.97</v>
      </c>
      <c r="EF27" s="0" t="n">
        <v>31.388</v>
      </c>
      <c r="EG27" s="0" t="n">
        <v>35.955</v>
      </c>
      <c r="EH27" s="0" t="n">
        <v>38.003</v>
      </c>
      <c r="EI27" s="0" t="n">
        <v>34.073</v>
      </c>
      <c r="EJ27" s="0" t="n">
        <v>30.765</v>
      </c>
      <c r="EK27" s="0" t="n">
        <v>30.301</v>
      </c>
      <c r="EL27" s="0" t="n">
        <v>30.3</v>
      </c>
      <c r="EM27" s="0" t="n">
        <v>30.615</v>
      </c>
      <c r="EN27" s="0" t="n">
        <v>30.465</v>
      </c>
      <c r="EO27" s="0" t="n">
        <v>30.473</v>
      </c>
      <c r="EP27" s="0" t="n">
        <v>30.323</v>
      </c>
      <c r="EQ27" s="0" t="n">
        <v>30.33</v>
      </c>
      <c r="ER27" s="0" t="n">
        <v>31.643</v>
      </c>
      <c r="ES27" s="0" t="n">
        <v>35.873</v>
      </c>
      <c r="ET27" s="0" t="n">
        <v>37.77</v>
      </c>
      <c r="EU27" s="0" t="n">
        <v>34.125</v>
      </c>
      <c r="EV27" s="0" t="n">
        <v>31.065</v>
      </c>
      <c r="EW27" s="0" t="n">
        <v>30.63</v>
      </c>
      <c r="EX27" s="0" t="n">
        <v>30.63</v>
      </c>
      <c r="EY27" s="0" t="n">
        <v>30.825</v>
      </c>
      <c r="EZ27" s="0" t="n">
        <v>30.683</v>
      </c>
      <c r="FA27" s="0" t="n">
        <v>30.683</v>
      </c>
      <c r="FB27" s="0" t="n">
        <v>30.54</v>
      </c>
      <c r="FC27" s="0" t="n">
        <v>30.54</v>
      </c>
      <c r="FD27" s="0" t="n">
        <v>31.868</v>
      </c>
      <c r="FE27" s="0" t="n">
        <v>36.128</v>
      </c>
      <c r="FF27" s="0" t="n">
        <v>38.04</v>
      </c>
      <c r="FG27" s="0" t="n">
        <v>34.365</v>
      </c>
      <c r="FH27" s="0" t="n">
        <v>31.283</v>
      </c>
      <c r="FI27" s="0" t="n">
        <v>30.848</v>
      </c>
      <c r="FJ27" s="0" t="n">
        <v>30.848</v>
      </c>
      <c r="FK27" s="0" t="n">
        <v>31.043</v>
      </c>
      <c r="FL27" s="0" t="n">
        <v>30.9</v>
      </c>
      <c r="FM27" s="0" t="n">
        <v>30.9</v>
      </c>
      <c r="FN27" s="0" t="n">
        <v>30.75</v>
      </c>
      <c r="FO27" s="0" t="n">
        <v>30.758</v>
      </c>
      <c r="FP27" s="0" t="n">
        <v>32.085</v>
      </c>
      <c r="FQ27" s="0" t="n">
        <v>36.375</v>
      </c>
      <c r="FR27" s="0" t="n">
        <v>38.303</v>
      </c>
      <c r="FS27" s="0" t="n">
        <v>34.605</v>
      </c>
      <c r="FT27" s="0" t="n">
        <v>31.5</v>
      </c>
      <c r="FU27" s="0" t="n">
        <v>31.066</v>
      </c>
      <c r="FV27" s="0" t="n">
        <v>31.065</v>
      </c>
      <c r="FW27" s="0" t="n">
        <v>31.26</v>
      </c>
      <c r="FX27" s="0" t="n">
        <v>31.11</v>
      </c>
      <c r="FY27" s="0" t="n">
        <v>31.11</v>
      </c>
      <c r="FZ27" s="0" t="n">
        <v>30.968</v>
      </c>
      <c r="GA27" s="0" t="n">
        <v>30.968</v>
      </c>
      <c r="GB27" s="0" t="n">
        <v>32.31</v>
      </c>
      <c r="GC27" s="0" t="n">
        <v>36.63</v>
      </c>
      <c r="GD27" s="0" t="n">
        <v>38.565</v>
      </c>
      <c r="GE27" s="0" t="n">
        <v>34.845</v>
      </c>
      <c r="GF27" s="0" t="n">
        <v>31.725</v>
      </c>
      <c r="GG27" s="0" t="n">
        <v>31.275</v>
      </c>
      <c r="GH27" s="0" t="n">
        <v>31.275</v>
      </c>
      <c r="GI27" s="0" t="n">
        <v>31.47</v>
      </c>
      <c r="GJ27" s="0" t="n">
        <v>31.328</v>
      </c>
      <c r="GK27" s="0" t="n">
        <v>31.328</v>
      </c>
      <c r="GL27" s="0" t="n">
        <v>31.178</v>
      </c>
      <c r="GM27" s="0" t="n">
        <v>31.178</v>
      </c>
      <c r="GN27" s="0" t="n">
        <v>32.535</v>
      </c>
      <c r="GO27" s="0" t="n">
        <v>36.885</v>
      </c>
      <c r="GP27" s="0" t="n">
        <v>38.835</v>
      </c>
      <c r="GQ27" s="0" t="n">
        <v>35.085</v>
      </c>
      <c r="GR27" s="0" t="n">
        <v>31.943</v>
      </c>
      <c r="GS27" s="0" t="n">
        <v>31.493</v>
      </c>
      <c r="GT27" s="0" t="n">
        <v>31.493</v>
      </c>
      <c r="GU27" s="0" t="n">
        <v>31.688</v>
      </c>
      <c r="GV27" s="0" t="n">
        <v>31.538</v>
      </c>
      <c r="GW27" s="0" t="n">
        <v>31.545</v>
      </c>
      <c r="GX27" s="0" t="n">
        <v>31.395</v>
      </c>
      <c r="GY27" s="0" t="n">
        <v>31.395</v>
      </c>
      <c r="GZ27" s="0" t="n">
        <v>32.753</v>
      </c>
      <c r="HA27" s="0" t="n">
        <v>37.133</v>
      </c>
      <c r="HB27" s="0" t="n">
        <v>39.097</v>
      </c>
      <c r="HC27" s="0" t="n">
        <v>35.325</v>
      </c>
      <c r="HD27" s="0" t="n">
        <v>32.16</v>
      </c>
      <c r="HE27" s="0" t="n">
        <v>31.711</v>
      </c>
      <c r="HF27" s="0" t="n">
        <v>31.71</v>
      </c>
      <c r="HG27" s="0" t="n">
        <v>31.905</v>
      </c>
      <c r="HH27" s="0" t="n">
        <v>31.755</v>
      </c>
      <c r="HI27" s="0" t="n">
        <v>31.755</v>
      </c>
      <c r="HJ27" s="0" t="n">
        <v>31.605</v>
      </c>
      <c r="HK27" s="0" t="n">
        <v>31.605</v>
      </c>
      <c r="HL27" s="0" t="n">
        <v>32.978</v>
      </c>
      <c r="HM27" s="0" t="n">
        <v>37.388</v>
      </c>
      <c r="HN27" s="0" t="n">
        <v>39.368</v>
      </c>
      <c r="HO27" s="0" t="n">
        <v>35.565</v>
      </c>
    </row>
    <row r="28" customFormat="false" ht="12.75" hidden="false" customHeight="false" outlineLevel="0" collapsed="false">
      <c r="B28" s="412"/>
    </row>
    <row r="29" customFormat="false" ht="12.75" hidden="false" customHeight="false" outlineLevel="0" collapsed="false">
      <c r="B29" s="412"/>
      <c r="R29" s="0" t="n">
        <v>59.25</v>
      </c>
      <c r="S29" s="0" t="n">
        <v>49.125</v>
      </c>
      <c r="T29" s="0" t="n">
        <v>41.25</v>
      </c>
      <c r="U29" s="0" t="n">
        <v>36.75</v>
      </c>
      <c r="V29" s="0" t="n">
        <v>36.75</v>
      </c>
      <c r="W29" s="0" t="n">
        <v>36.75</v>
      </c>
      <c r="X29" s="0" t="n">
        <v>31.5</v>
      </c>
      <c r="Y29" s="0" t="n">
        <v>29.25</v>
      </c>
      <c r="Z29" s="0" t="n">
        <v>29.25</v>
      </c>
      <c r="AA29" s="0" t="n">
        <v>29.25</v>
      </c>
      <c r="AB29" s="0" t="n">
        <v>41.25</v>
      </c>
      <c r="AC29" s="0" t="n">
        <v>54.75</v>
      </c>
      <c r="AD29" s="0" t="n">
        <v>63.75</v>
      </c>
      <c r="AE29" s="0" t="n">
        <v>50.25</v>
      </c>
      <c r="AF29" s="0" t="n">
        <v>32.25</v>
      </c>
      <c r="AG29" s="0" t="n">
        <v>27.75</v>
      </c>
      <c r="AH29" s="0" t="n">
        <v>27.75</v>
      </c>
      <c r="AI29" s="0" t="n">
        <v>27.75</v>
      </c>
      <c r="AJ29" s="0" t="n">
        <v>27</v>
      </c>
      <c r="AK29" s="0" t="n">
        <v>24</v>
      </c>
      <c r="AL29" s="0" t="n">
        <v>22.5</v>
      </c>
      <c r="AM29" s="0" t="n">
        <v>22.5</v>
      </c>
      <c r="AN29" s="0" t="n">
        <v>29.25</v>
      </c>
      <c r="AO29" s="0" t="n">
        <v>48.75</v>
      </c>
      <c r="AP29" s="0" t="n">
        <v>56.25</v>
      </c>
      <c r="AQ29" s="0" t="n">
        <v>45</v>
      </c>
      <c r="AR29" s="0" t="n">
        <v>24.75</v>
      </c>
      <c r="AS29" s="0" t="n">
        <v>24.75</v>
      </c>
      <c r="AT29" s="0" t="n">
        <v>25.5</v>
      </c>
      <c r="AU29" s="0" t="n">
        <v>26.333</v>
      </c>
      <c r="AV29" s="0" t="n">
        <v>25.763</v>
      </c>
      <c r="AW29" s="0" t="n">
        <v>23.408</v>
      </c>
      <c r="AX29" s="0" t="n">
        <v>22.238</v>
      </c>
      <c r="AY29" s="0" t="n">
        <v>22.26</v>
      </c>
      <c r="AZ29" s="0" t="n">
        <v>27.638</v>
      </c>
      <c r="BA29" s="0" t="n">
        <v>43.155</v>
      </c>
      <c r="BB29" s="0" t="n">
        <v>49.155</v>
      </c>
      <c r="BC29" s="0" t="n">
        <v>40.245</v>
      </c>
      <c r="BD29" s="0" t="n">
        <v>24.142</v>
      </c>
      <c r="BE29" s="0" t="n">
        <v>24.165</v>
      </c>
      <c r="BF29" s="0" t="n">
        <v>24.78</v>
      </c>
      <c r="BG29" s="0" t="n">
        <v>26.97</v>
      </c>
      <c r="BH29" s="0" t="n">
        <v>26.475</v>
      </c>
      <c r="BI29" s="0" t="n">
        <v>24.465</v>
      </c>
      <c r="BJ29" s="0" t="n">
        <v>23.468</v>
      </c>
      <c r="BK29" s="0" t="n">
        <v>23.483</v>
      </c>
      <c r="BL29" s="0" t="n">
        <v>28.08</v>
      </c>
      <c r="BM29" s="0" t="n">
        <v>41.355</v>
      </c>
      <c r="BN29" s="0" t="n">
        <v>46.493</v>
      </c>
      <c r="BO29" s="0" t="n">
        <v>38.873</v>
      </c>
      <c r="BP29" s="0" t="n">
        <v>25.095</v>
      </c>
      <c r="BQ29" s="0" t="n">
        <v>25.118</v>
      </c>
      <c r="BR29" s="0" t="n">
        <v>25.642</v>
      </c>
      <c r="BS29" s="0" t="n">
        <v>27.54</v>
      </c>
      <c r="BT29" s="0" t="n">
        <v>27.12</v>
      </c>
      <c r="BU29" s="0" t="n">
        <v>25.395</v>
      </c>
      <c r="BV29" s="0" t="n">
        <v>24.548</v>
      </c>
      <c r="BW29" s="0" t="n">
        <v>24.555</v>
      </c>
      <c r="BX29" s="0" t="n">
        <v>28.493</v>
      </c>
      <c r="BY29" s="0" t="n">
        <v>39.847</v>
      </c>
      <c r="BZ29" s="0" t="n">
        <v>44.243</v>
      </c>
      <c r="CA29" s="0" t="n">
        <v>37.725</v>
      </c>
      <c r="CB29" s="0" t="n">
        <v>25.943</v>
      </c>
      <c r="CC29" s="0" t="n">
        <v>25.958</v>
      </c>
      <c r="CD29" s="0" t="n">
        <v>26.408</v>
      </c>
      <c r="CE29" s="0" t="n">
        <v>27.938</v>
      </c>
      <c r="CF29" s="0" t="n">
        <v>27.563</v>
      </c>
      <c r="CG29" s="0" t="n">
        <v>26.003</v>
      </c>
      <c r="CH29" s="0" t="n">
        <v>25.23</v>
      </c>
      <c r="CI29" s="0" t="n">
        <v>25.238</v>
      </c>
      <c r="CJ29" s="0" t="n">
        <v>28.808</v>
      </c>
      <c r="CK29" s="0" t="n">
        <v>39.09</v>
      </c>
      <c r="CL29" s="0" t="n">
        <v>43.073</v>
      </c>
      <c r="CM29" s="0" t="n">
        <v>37.163</v>
      </c>
      <c r="CN29" s="0" t="n">
        <v>26.498</v>
      </c>
      <c r="CO29" s="0" t="n">
        <v>26.505</v>
      </c>
      <c r="CP29" s="0" t="n">
        <v>26.918</v>
      </c>
      <c r="CQ29" s="0" t="n">
        <v>28.275</v>
      </c>
      <c r="CR29" s="0" t="n">
        <v>27.93</v>
      </c>
      <c r="CS29" s="0" t="n">
        <v>26.483</v>
      </c>
      <c r="CT29" s="0" t="n">
        <v>25.77</v>
      </c>
      <c r="CU29" s="0" t="n">
        <v>25.785</v>
      </c>
      <c r="CV29" s="0" t="n">
        <v>29.078</v>
      </c>
      <c r="CW29" s="0" t="n">
        <v>38.603</v>
      </c>
      <c r="CX29" s="0" t="n">
        <v>42.285</v>
      </c>
      <c r="CY29" s="0" t="n">
        <v>36.818</v>
      </c>
      <c r="CZ29" s="0" t="n">
        <v>26.94</v>
      </c>
      <c r="DA29" s="0" t="n">
        <v>26.955</v>
      </c>
      <c r="DB29" s="0" t="n">
        <v>27.338</v>
      </c>
      <c r="DC29" s="0" t="n">
        <v>28.605</v>
      </c>
      <c r="DD29" s="0" t="n">
        <v>28.283</v>
      </c>
      <c r="DE29" s="0" t="n">
        <v>26.948</v>
      </c>
      <c r="DF29" s="0" t="n">
        <v>26.288</v>
      </c>
      <c r="DG29" s="0" t="n">
        <v>26.295</v>
      </c>
      <c r="DH29" s="0" t="n">
        <v>29.348</v>
      </c>
      <c r="DI29" s="0" t="n">
        <v>38.168</v>
      </c>
      <c r="DJ29" s="0" t="n">
        <v>41.58</v>
      </c>
      <c r="DK29" s="0" t="n">
        <v>36.518</v>
      </c>
      <c r="DL29" s="0" t="n">
        <v>27.375</v>
      </c>
      <c r="DM29" s="0" t="n">
        <v>27.383</v>
      </c>
      <c r="DN29" s="0" t="n">
        <v>27.735</v>
      </c>
      <c r="DO29" s="0" t="n">
        <v>28.92</v>
      </c>
      <c r="DP29" s="0" t="n">
        <v>28.628</v>
      </c>
      <c r="DQ29" s="0" t="n">
        <v>27.39</v>
      </c>
      <c r="DR29" s="0" t="n">
        <v>26.775</v>
      </c>
      <c r="DS29" s="0" t="n">
        <v>26.79</v>
      </c>
      <c r="DT29" s="0" t="n">
        <v>29.618</v>
      </c>
      <c r="DU29" s="0" t="n">
        <v>37.778</v>
      </c>
      <c r="DV29" s="0" t="n">
        <v>40.935</v>
      </c>
      <c r="DW29" s="0" t="n">
        <v>36.248</v>
      </c>
      <c r="DX29" s="0" t="n">
        <v>27.78</v>
      </c>
      <c r="DY29" s="0" t="n">
        <v>27.795</v>
      </c>
      <c r="DZ29" s="0" t="n">
        <v>28.125</v>
      </c>
      <c r="EA29" s="0" t="n">
        <v>29.235</v>
      </c>
      <c r="EB29" s="0" t="n">
        <v>28.958</v>
      </c>
      <c r="EC29" s="0" t="n">
        <v>27.81</v>
      </c>
      <c r="ED29" s="0" t="n">
        <v>27.248</v>
      </c>
      <c r="EE29" s="0" t="n">
        <v>27.255</v>
      </c>
      <c r="EF29" s="0" t="n">
        <v>29.873</v>
      </c>
      <c r="EG29" s="0" t="n">
        <v>37.425</v>
      </c>
      <c r="EH29" s="0" t="n">
        <v>40.35</v>
      </c>
      <c r="EI29" s="0" t="n">
        <v>36.015</v>
      </c>
      <c r="EJ29" s="0" t="n">
        <v>28.178</v>
      </c>
      <c r="EK29" s="0" t="n">
        <v>28.193</v>
      </c>
      <c r="EL29" s="0" t="n">
        <v>28.493</v>
      </c>
      <c r="EM29" s="0" t="n">
        <v>29.535</v>
      </c>
      <c r="EN29" s="0" t="n">
        <v>29.273</v>
      </c>
      <c r="EO29" s="0" t="n">
        <v>28.215</v>
      </c>
      <c r="EP29" s="0" t="n">
        <v>27.69</v>
      </c>
      <c r="EQ29" s="0" t="n">
        <v>27.705</v>
      </c>
      <c r="ER29" s="0" t="n">
        <v>30.128</v>
      </c>
      <c r="ES29" s="0" t="n">
        <v>37.118</v>
      </c>
      <c r="ET29" s="0" t="n">
        <v>39.825</v>
      </c>
      <c r="EU29" s="0" t="n">
        <v>35.813</v>
      </c>
      <c r="EV29" s="0" t="n">
        <v>28.56</v>
      </c>
      <c r="EW29" s="0" t="n">
        <v>28.568</v>
      </c>
      <c r="EX29" s="0" t="n">
        <v>28.853</v>
      </c>
      <c r="EY29" s="0" t="n">
        <v>29.708</v>
      </c>
      <c r="EZ29" s="0" t="n">
        <v>29.453</v>
      </c>
      <c r="FA29" s="0" t="n">
        <v>28.388</v>
      </c>
      <c r="FB29" s="0" t="n">
        <v>27.863</v>
      </c>
      <c r="FC29" s="0" t="n">
        <v>27.87</v>
      </c>
      <c r="FD29" s="0" t="n">
        <v>30.308</v>
      </c>
      <c r="FE29" s="0" t="n">
        <v>37.343</v>
      </c>
      <c r="FF29" s="0" t="n">
        <v>40.065</v>
      </c>
      <c r="FG29" s="0" t="n">
        <v>36.03</v>
      </c>
      <c r="FH29" s="0" t="n">
        <v>28.733</v>
      </c>
      <c r="FI29" s="0" t="n">
        <v>28.74</v>
      </c>
      <c r="FJ29" s="0" t="n">
        <v>29.025</v>
      </c>
      <c r="FK29" s="0" t="n">
        <v>29.888</v>
      </c>
      <c r="FL29" s="0" t="n">
        <v>29.633</v>
      </c>
      <c r="FM29" s="0" t="n">
        <v>28.56</v>
      </c>
      <c r="FN29" s="0" t="n">
        <v>28.028</v>
      </c>
      <c r="FO29" s="0" t="n">
        <v>28.035</v>
      </c>
      <c r="FP29" s="0" t="n">
        <v>30.488</v>
      </c>
      <c r="FQ29" s="0" t="n">
        <v>37.568</v>
      </c>
      <c r="FR29" s="0" t="n">
        <v>40.305</v>
      </c>
      <c r="FS29" s="0" t="n">
        <v>36.248</v>
      </c>
      <c r="FT29" s="0" t="n">
        <v>28.905</v>
      </c>
      <c r="FU29" s="0" t="n">
        <v>28.913</v>
      </c>
      <c r="FV29" s="0" t="n">
        <v>29.198</v>
      </c>
      <c r="FW29" s="0" t="n">
        <v>30.068</v>
      </c>
      <c r="FX29" s="0" t="n">
        <v>29.805</v>
      </c>
      <c r="FY29" s="0" t="n">
        <v>28.733</v>
      </c>
      <c r="FZ29" s="0" t="n">
        <v>28.193</v>
      </c>
      <c r="GA29" s="0" t="n">
        <v>28.208</v>
      </c>
      <c r="GB29" s="0" t="n">
        <v>30.675</v>
      </c>
      <c r="GC29" s="0" t="n">
        <v>37.793</v>
      </c>
      <c r="GD29" s="0" t="n">
        <v>40.545</v>
      </c>
      <c r="GE29" s="0" t="n">
        <v>36.458</v>
      </c>
      <c r="GF29" s="0" t="n">
        <v>29.078</v>
      </c>
      <c r="GG29" s="0" t="n">
        <v>29.085</v>
      </c>
      <c r="GH29" s="0" t="n">
        <v>29.37</v>
      </c>
      <c r="GI29" s="0" t="n">
        <v>30.248</v>
      </c>
    </row>
    <row r="30" customFormat="false" ht="12.75" hidden="false" customHeight="false" outlineLevel="0" collapsed="false">
      <c r="B30" s="412"/>
      <c r="R30" s="0" t="n">
        <v>39.9997948717949</v>
      </c>
      <c r="S30" s="0" t="n">
        <v>39</v>
      </c>
      <c r="T30" s="0" t="n">
        <v>36.9998205128205</v>
      </c>
      <c r="U30" s="0" t="n">
        <v>33.50025</v>
      </c>
      <c r="V30" s="0" t="n">
        <v>33.5000465116279</v>
      </c>
      <c r="W30" s="0" t="n">
        <v>33.5002926829268</v>
      </c>
      <c r="X30" s="0" t="n">
        <v>30.9998888888889</v>
      </c>
      <c r="Y30" s="0" t="n">
        <v>28.9997317073171</v>
      </c>
      <c r="Z30" s="0" t="n">
        <v>28.9997368421053</v>
      </c>
      <c r="AA30" s="0" t="n">
        <v>28.9997317073171</v>
      </c>
      <c r="AB30" s="0" t="n">
        <v>44.00025</v>
      </c>
      <c r="AC30" s="0" t="n">
        <v>53.0003902439024</v>
      </c>
      <c r="AD30" s="0" t="n">
        <v>72.3075897435897</v>
      </c>
      <c r="AE30" s="0" t="n">
        <v>47</v>
      </c>
      <c r="AF30" s="0" t="n">
        <v>38.0001025641026</v>
      </c>
      <c r="AG30" s="0" t="n">
        <v>27</v>
      </c>
      <c r="AH30" s="0" t="n">
        <v>26.999511627907</v>
      </c>
      <c r="AI30" s="0" t="n">
        <v>27.0007073170732</v>
      </c>
      <c r="AJ30" s="0" t="n">
        <v>27.9994444444444</v>
      </c>
      <c r="AK30" s="0" t="n">
        <v>25.0003170731707</v>
      </c>
      <c r="AL30" s="0" t="n">
        <v>25.0002631578947</v>
      </c>
      <c r="AM30" s="0" t="n">
        <v>25.0004146341463</v>
      </c>
      <c r="AN30" s="0" t="n">
        <v>35.00025</v>
      </c>
      <c r="AO30" s="0" t="n">
        <v>42.0003170731707</v>
      </c>
      <c r="AP30" s="0" t="n">
        <v>56.188</v>
      </c>
      <c r="AQ30" s="0" t="n">
        <v>39</v>
      </c>
      <c r="AR30" s="0" t="n">
        <v>34.0007179487179</v>
      </c>
      <c r="AS30" s="0" t="n">
        <v>26</v>
      </c>
      <c r="AT30" s="0" t="n">
        <v>25.9997804878049</v>
      </c>
      <c r="AU30" s="0" t="n">
        <v>24.9304390243902</v>
      </c>
      <c r="AV30" s="0" t="n">
        <v>26.0701025641026</v>
      </c>
      <c r="AW30" s="0" t="n">
        <v>24.0001794871795</v>
      </c>
      <c r="AX30" s="0" t="n">
        <v>24.1303684210526</v>
      </c>
      <c r="AY30" s="0" t="n">
        <v>24.2605813953488</v>
      </c>
      <c r="AZ30" s="0" t="n">
        <v>31.9698421052632</v>
      </c>
      <c r="BA30" s="0" t="n">
        <v>37.5099756097561</v>
      </c>
      <c r="BB30" s="0" t="n">
        <v>48.4480487804878</v>
      </c>
      <c r="BC30" s="0" t="n">
        <v>35.43</v>
      </c>
      <c r="BD30" s="0" t="n">
        <v>31.7498536585366</v>
      </c>
      <c r="BE30" s="0" t="n">
        <v>25.68</v>
      </c>
      <c r="BF30" s="0" t="n">
        <v>25.8302195121951</v>
      </c>
      <c r="BG30" s="0" t="n">
        <v>25.5800465116279</v>
      </c>
      <c r="BH30" s="0" t="n">
        <v>26.7106666666667</v>
      </c>
      <c r="BI30" s="0" t="n">
        <v>24.830641025641</v>
      </c>
      <c r="BJ30" s="0" t="n">
        <v>24.9498421052632</v>
      </c>
      <c r="BK30" s="0" t="n">
        <v>25.070488372093</v>
      </c>
      <c r="BL30" s="0" t="n">
        <v>32.07</v>
      </c>
      <c r="BM30" s="0" t="n">
        <v>37.089976744186</v>
      </c>
      <c r="BN30" s="0" t="n">
        <v>47.0684871794872</v>
      </c>
      <c r="BO30" s="0" t="n">
        <v>35.12</v>
      </c>
      <c r="BP30" s="0" t="n">
        <v>31.790243902439</v>
      </c>
      <c r="BQ30" s="0" t="n">
        <v>26.27075</v>
      </c>
      <c r="BR30" s="0" t="n">
        <v>26.4192682926829</v>
      </c>
      <c r="BS30" s="0" t="n">
        <v>26.1904186046512</v>
      </c>
      <c r="BT30" s="0" t="n">
        <v>27.3097777777778</v>
      </c>
      <c r="BU30" s="0" t="n">
        <v>25.6000769230769</v>
      </c>
      <c r="BV30" s="0" t="n">
        <v>25.7195</v>
      </c>
      <c r="BW30" s="0" t="n">
        <v>25.8297804878049</v>
      </c>
      <c r="BX30" s="0" t="n">
        <v>32.1798421052632</v>
      </c>
      <c r="BY30" s="0" t="n">
        <v>36.7397906976744</v>
      </c>
      <c r="BZ30" s="0" t="n">
        <v>45.7381538461538</v>
      </c>
      <c r="CA30" s="0" t="n">
        <v>34.86</v>
      </c>
      <c r="CB30" s="0" t="n">
        <v>31.8405609756098</v>
      </c>
      <c r="CC30" s="0" t="n">
        <v>26.84</v>
      </c>
      <c r="CD30" s="0" t="n">
        <v>26.9696046511628</v>
      </c>
      <c r="CE30" s="0" t="n">
        <v>26.7698292682927</v>
      </c>
      <c r="CF30" s="0" t="n">
        <v>27.8803333333333</v>
      </c>
      <c r="CG30" s="0" t="n">
        <v>26.3296923076923</v>
      </c>
      <c r="CH30" s="0" t="n">
        <v>26.43975</v>
      </c>
      <c r="CI30" s="0" t="n">
        <v>26.540756097561</v>
      </c>
      <c r="CJ30" s="0" t="n">
        <v>32.3101052631579</v>
      </c>
      <c r="CK30" s="0" t="n">
        <v>36.4499534883721</v>
      </c>
      <c r="CL30" s="0" t="n">
        <v>44.5379487179487</v>
      </c>
      <c r="CM30" s="0" t="n">
        <v>34.6501428571429</v>
      </c>
      <c r="CN30" s="0" t="n">
        <v>31.9102820512821</v>
      </c>
      <c r="CO30" s="0" t="n">
        <v>27.3795</v>
      </c>
      <c r="CP30" s="0" t="n">
        <v>27.4997906976744</v>
      </c>
      <c r="CQ30" s="0" t="n">
        <v>27.250487804878</v>
      </c>
      <c r="CR30" s="0" t="n">
        <v>28.3602972972973</v>
      </c>
      <c r="CS30" s="0" t="n">
        <v>26.9200243902439</v>
      </c>
      <c r="CT30" s="0" t="n">
        <v>27.0197368421053</v>
      </c>
      <c r="CU30" s="0" t="n">
        <v>27.1202682926829</v>
      </c>
      <c r="CV30" s="0" t="n">
        <v>32.47025</v>
      </c>
      <c r="CW30" s="0" t="n">
        <v>36.309756097561</v>
      </c>
      <c r="CX30" s="0" t="n">
        <v>43.648243902439</v>
      </c>
      <c r="CY30" s="0" t="n">
        <v>34.57025</v>
      </c>
      <c r="CZ30" s="0" t="n">
        <v>32.0398974358974</v>
      </c>
      <c r="DA30" s="0" t="n">
        <v>27.83</v>
      </c>
      <c r="DB30" s="0" t="n">
        <v>27.9504390243902</v>
      </c>
      <c r="DC30" s="0" t="n">
        <v>27.7203658536585</v>
      </c>
      <c r="DD30" s="0" t="n">
        <v>28.8196666666667</v>
      </c>
      <c r="DE30" s="0" t="n">
        <v>27.4901219512195</v>
      </c>
      <c r="DF30" s="0" t="n">
        <v>27.5803684210526</v>
      </c>
      <c r="DG30" s="0" t="n">
        <v>27.6799069767442</v>
      </c>
      <c r="DH30" s="0" t="n">
        <v>32.6401052631579</v>
      </c>
      <c r="DI30" s="0" t="n">
        <v>36.1998780487805</v>
      </c>
      <c r="DJ30" s="0" t="n">
        <v>42.9477804878049</v>
      </c>
      <c r="DK30" s="0" t="n">
        <v>34.52</v>
      </c>
      <c r="DL30" s="0" t="n">
        <v>32.1704615384615</v>
      </c>
      <c r="DM30" s="0" t="n">
        <v>28.2701428571429</v>
      </c>
      <c r="DN30" s="0" t="n">
        <v>28.3791951219512</v>
      </c>
      <c r="DO30" s="0" t="n">
        <v>28.1702325581395</v>
      </c>
      <c r="DP30" s="0" t="n">
        <v>29.2595555555556</v>
      </c>
      <c r="DQ30" s="0" t="n">
        <v>28.0298717948718</v>
      </c>
      <c r="DR30" s="0" t="n">
        <v>28.1202631578947</v>
      </c>
      <c r="DS30" s="0" t="n">
        <v>28.2102325581395</v>
      </c>
      <c r="DT30" s="0" t="n">
        <v>32.8098421052632</v>
      </c>
      <c r="DU30" s="0" t="n">
        <v>36.1100487804878</v>
      </c>
      <c r="DV30" s="0" t="n">
        <v>42.3179024390244</v>
      </c>
      <c r="DW30" s="0" t="n">
        <v>34.49075</v>
      </c>
      <c r="DX30" s="0" t="n">
        <v>32.3105365853659</v>
      </c>
      <c r="DY30" s="0" t="n">
        <v>28.6995</v>
      </c>
      <c r="DZ30" s="0" t="n">
        <v>28.8001951219512</v>
      </c>
      <c r="EA30" s="0" t="n">
        <v>28.5508372093023</v>
      </c>
      <c r="EB30" s="0" t="n">
        <v>29.6401111111111</v>
      </c>
      <c r="EC30" s="0" t="n">
        <v>28.4800769230769</v>
      </c>
      <c r="ED30" s="0" t="n">
        <v>28.5601052631579</v>
      </c>
      <c r="EE30" s="0" t="n">
        <v>28.65</v>
      </c>
      <c r="EF30" s="0" t="n">
        <v>33.0103684210526</v>
      </c>
      <c r="EG30" s="0" t="n">
        <v>36.1403023255814</v>
      </c>
      <c r="EH30" s="0" t="n">
        <v>42.0883846153846</v>
      </c>
      <c r="EI30" s="0" t="n">
        <v>34.55025</v>
      </c>
      <c r="EJ30" s="0" t="n">
        <v>32.4900243902439</v>
      </c>
      <c r="EK30" s="0" t="n">
        <v>29.06075</v>
      </c>
      <c r="EL30" s="0" t="n">
        <v>29.1598780487805</v>
      </c>
      <c r="EM30" s="0" t="n">
        <v>28.9308604651163</v>
      </c>
      <c r="EN30" s="0" t="n">
        <v>30.0199459459459</v>
      </c>
      <c r="EO30" s="0" t="n">
        <v>28.9192564102564</v>
      </c>
      <c r="EP30" s="0" t="n">
        <v>29.00025</v>
      </c>
      <c r="EQ30" s="0" t="n">
        <v>29.0803414634146</v>
      </c>
      <c r="ER30" s="0" t="n">
        <v>33.2101052631579</v>
      </c>
      <c r="ES30" s="0" t="n">
        <v>36.1800697674419</v>
      </c>
      <c r="ET30" s="0" t="n">
        <v>41.778</v>
      </c>
      <c r="EU30" s="0" t="n">
        <v>34.6201428571429</v>
      </c>
      <c r="EV30" s="0" t="n">
        <v>32.6702820512821</v>
      </c>
      <c r="EW30" s="0" t="n">
        <v>29.4305</v>
      </c>
      <c r="EX30" s="0" t="n">
        <v>29.5198604651163</v>
      </c>
      <c r="EY30" s="0" t="n">
        <v>29.3004634146341</v>
      </c>
      <c r="EZ30" s="0" t="n">
        <v>30.3902222222222</v>
      </c>
      <c r="FA30" s="0" t="n">
        <v>29.3399268292683</v>
      </c>
      <c r="FB30" s="0" t="n">
        <v>29.4198421052632</v>
      </c>
      <c r="FC30" s="0" t="n">
        <v>29.4993902439024</v>
      </c>
      <c r="FD30" s="0" t="n">
        <v>33.41</v>
      </c>
      <c r="FE30" s="0" t="n">
        <v>36.2307804878049</v>
      </c>
      <c r="FF30" s="0" t="n">
        <v>41.4981538461538</v>
      </c>
      <c r="FG30" s="0" t="n">
        <v>34.7</v>
      </c>
      <c r="FH30" s="0" t="n">
        <v>32.8504358974359</v>
      </c>
      <c r="FI30" s="0" t="n">
        <v>29.78025</v>
      </c>
      <c r="FJ30" s="0" t="n">
        <v>29.8699302325581</v>
      </c>
      <c r="FK30" s="0" t="n">
        <v>29.6203414634146</v>
      </c>
      <c r="FL30" s="0" t="n">
        <v>30.7001111111111</v>
      </c>
      <c r="FM30" s="0" t="n">
        <v>29.6994390243902</v>
      </c>
      <c r="FN30" s="0" t="n">
        <v>29.7703684210526</v>
      </c>
      <c r="FO30" s="0" t="n">
        <v>29.8496341463415</v>
      </c>
      <c r="FP30" s="0" t="n">
        <v>33.64025</v>
      </c>
      <c r="FQ30" s="0" t="n">
        <v>36.3605121951219</v>
      </c>
      <c r="FR30" s="0" t="n">
        <v>41.3181707317073</v>
      </c>
      <c r="FS30" s="0" t="n">
        <v>34.85</v>
      </c>
      <c r="FT30" s="0" t="n">
        <v>33.0605897435897</v>
      </c>
      <c r="FU30" s="0" t="n">
        <v>30.0901428571429</v>
      </c>
      <c r="FV30" s="0" t="n">
        <v>30.1801707317073</v>
      </c>
      <c r="FW30" s="0" t="n">
        <v>29.9411162790698</v>
      </c>
      <c r="FX30" s="0" t="n">
        <v>31.0200526315789</v>
      </c>
      <c r="FY30" s="0" t="n">
        <v>30.0501219512195</v>
      </c>
      <c r="FZ30" s="0" t="n">
        <v>30.1205</v>
      </c>
      <c r="GA30" s="0" t="n">
        <v>30.1999302325581</v>
      </c>
      <c r="GB30" s="0" t="n">
        <v>33.8597368421053</v>
      </c>
      <c r="GC30" s="0" t="n">
        <v>36.490243902439</v>
      </c>
      <c r="GD30" s="0" t="n">
        <v>41.2678292682927</v>
      </c>
      <c r="GE30" s="0" t="n">
        <v>35</v>
      </c>
      <c r="GF30" s="0" t="n">
        <v>33.2705609756098</v>
      </c>
      <c r="GG30" s="0" t="n">
        <v>30.4097727272727</v>
      </c>
      <c r="GH30" s="0" t="n">
        <v>30.4905365853659</v>
      </c>
    </row>
    <row r="31" customFormat="false" ht="12.75" hidden="false" customHeight="false" outlineLevel="0" collapsed="false">
      <c r="B31" s="412"/>
      <c r="R31" s="0" t="n">
        <v>35.032</v>
      </c>
      <c r="S31" s="0" t="n">
        <v>34.95</v>
      </c>
      <c r="T31" s="0" t="n">
        <v>35.903</v>
      </c>
      <c r="U31" s="0" t="n">
        <v>32.417</v>
      </c>
      <c r="V31" s="0" t="n">
        <v>32.242</v>
      </c>
      <c r="W31" s="0" t="n">
        <v>32.452</v>
      </c>
      <c r="X31" s="0" t="n">
        <v>30.857</v>
      </c>
      <c r="Y31" s="0" t="n">
        <v>28.919</v>
      </c>
      <c r="Z31" s="0" t="n">
        <v>28.933</v>
      </c>
      <c r="AA31" s="0" t="n">
        <v>28.919</v>
      </c>
      <c r="AB31" s="0" t="n">
        <v>44.917</v>
      </c>
      <c r="AC31" s="0" t="n">
        <v>52.436</v>
      </c>
      <c r="AD31" s="0" t="n">
        <v>74.516</v>
      </c>
      <c r="AE31" s="0" t="n">
        <v>45.7</v>
      </c>
      <c r="AF31" s="0" t="n">
        <v>39.484</v>
      </c>
      <c r="AG31" s="0" t="n">
        <v>26.75</v>
      </c>
      <c r="AH31" s="0" t="n">
        <v>26.709</v>
      </c>
      <c r="AI31" s="0" t="n">
        <v>26.759</v>
      </c>
      <c r="AJ31" s="0" t="n">
        <v>28.285</v>
      </c>
      <c r="AK31" s="0" t="n">
        <v>25.323</v>
      </c>
      <c r="AL31" s="0" t="n">
        <v>25.667</v>
      </c>
      <c r="AM31" s="0" t="n">
        <v>25.807</v>
      </c>
      <c r="AN31" s="0" t="n">
        <v>36.917</v>
      </c>
      <c r="AO31" s="0" t="n">
        <v>39.823</v>
      </c>
      <c r="AP31" s="0" t="n">
        <v>56.168</v>
      </c>
      <c r="AQ31" s="0" t="n">
        <v>37</v>
      </c>
      <c r="AR31" s="0" t="n">
        <v>36.388</v>
      </c>
      <c r="AS31" s="0" t="n">
        <v>26.5</v>
      </c>
      <c r="AT31" s="0" t="n">
        <v>26.161</v>
      </c>
      <c r="AU31" s="0" t="n">
        <v>24.478</v>
      </c>
      <c r="AV31" s="0" t="n">
        <v>26.176</v>
      </c>
      <c r="AW31" s="0" t="n">
        <v>24.153</v>
      </c>
      <c r="AX31" s="0" t="n">
        <v>24.635</v>
      </c>
      <c r="AY31" s="0" t="n">
        <v>25.035</v>
      </c>
      <c r="AZ31" s="0" t="n">
        <v>33.125</v>
      </c>
      <c r="BA31" s="0" t="n">
        <v>35.689</v>
      </c>
      <c r="BB31" s="0" t="n">
        <v>48.22</v>
      </c>
      <c r="BC31" s="0" t="n">
        <v>33.825</v>
      </c>
      <c r="BD31" s="0" t="n">
        <v>34.204</v>
      </c>
      <c r="BE31" s="0" t="n">
        <v>26.185</v>
      </c>
      <c r="BF31" s="0" t="n">
        <v>26.169</v>
      </c>
      <c r="BG31" s="0" t="n">
        <v>25.042</v>
      </c>
      <c r="BH31" s="0" t="n">
        <v>26.778</v>
      </c>
      <c r="BI31" s="0" t="n">
        <v>24.925</v>
      </c>
      <c r="BJ31" s="0" t="n">
        <v>25.345</v>
      </c>
      <c r="BK31" s="0" t="n">
        <v>25.685</v>
      </c>
      <c r="BL31" s="0" t="n">
        <v>33.134</v>
      </c>
      <c r="BM31" s="0" t="n">
        <v>35.439</v>
      </c>
      <c r="BN31" s="0" t="n">
        <v>47.217</v>
      </c>
      <c r="BO31" s="0" t="n">
        <v>33.869</v>
      </c>
      <c r="BP31" s="0" t="n">
        <v>33.95</v>
      </c>
      <c r="BQ31" s="0" t="n">
        <v>26.655</v>
      </c>
      <c r="BR31" s="0" t="n">
        <v>26.67</v>
      </c>
      <c r="BS31" s="0" t="n">
        <v>25.668</v>
      </c>
      <c r="BT31" s="0" t="n">
        <v>27.364</v>
      </c>
      <c r="BU31" s="0" t="n">
        <v>25.653</v>
      </c>
      <c r="BV31" s="0" t="n">
        <v>26.11</v>
      </c>
      <c r="BW31" s="0" t="n">
        <v>26.241</v>
      </c>
      <c r="BX31" s="0" t="n">
        <v>33.163</v>
      </c>
      <c r="BY31" s="0" t="n">
        <v>35.537</v>
      </c>
      <c r="BZ31" s="0" t="n">
        <v>46.124</v>
      </c>
      <c r="CA31" s="0" t="n">
        <v>33.905</v>
      </c>
      <c r="CB31" s="0" t="n">
        <v>33.743</v>
      </c>
      <c r="CC31" s="0" t="n">
        <v>27.134</v>
      </c>
      <c r="CD31" s="0" t="n">
        <v>27.187</v>
      </c>
      <c r="CE31" s="0" t="n">
        <v>26.393</v>
      </c>
      <c r="CF31" s="0" t="n">
        <v>27.971</v>
      </c>
      <c r="CG31" s="0" t="n">
        <v>26.414</v>
      </c>
      <c r="CH31" s="0" t="n">
        <v>26.843</v>
      </c>
      <c r="CI31" s="0" t="n">
        <v>26.961</v>
      </c>
      <c r="CJ31" s="0" t="n">
        <v>33.244</v>
      </c>
      <c r="CK31" s="0" t="n">
        <v>35.428</v>
      </c>
      <c r="CL31" s="0" t="n">
        <v>44.916</v>
      </c>
      <c r="CM31" s="0" t="n">
        <v>33.645</v>
      </c>
      <c r="CN31" s="0" t="n">
        <v>33.307</v>
      </c>
      <c r="CO31" s="0" t="n">
        <v>27.671</v>
      </c>
      <c r="CP31" s="0" t="n">
        <v>27.725</v>
      </c>
      <c r="CQ31" s="0" t="n">
        <v>26.92</v>
      </c>
      <c r="CR31" s="0" t="n">
        <v>28.479</v>
      </c>
      <c r="CS31" s="0" t="n">
        <v>27.061</v>
      </c>
      <c r="CT31" s="0" t="n">
        <v>27.353</v>
      </c>
      <c r="CU31" s="0" t="n">
        <v>27.551</v>
      </c>
      <c r="CV31" s="0" t="n">
        <v>33.601</v>
      </c>
      <c r="CW31" s="0" t="n">
        <v>35.57</v>
      </c>
      <c r="CX31" s="0" t="n">
        <v>44.088</v>
      </c>
      <c r="CY31" s="0" t="n">
        <v>33.821</v>
      </c>
      <c r="CZ31" s="0" t="n">
        <v>33.356</v>
      </c>
      <c r="DA31" s="0" t="n">
        <v>28.18</v>
      </c>
      <c r="DB31" s="0" t="n">
        <v>28.148</v>
      </c>
      <c r="DC31" s="0" t="n">
        <v>27.435</v>
      </c>
      <c r="DD31" s="0" t="n">
        <v>28.973</v>
      </c>
      <c r="DE31" s="0" t="n">
        <v>27.665</v>
      </c>
      <c r="DF31" s="0" t="n">
        <v>27.925</v>
      </c>
      <c r="DG31" s="0" t="n">
        <v>28.216</v>
      </c>
      <c r="DH31" s="0" t="n">
        <v>33.518</v>
      </c>
      <c r="DI31" s="0" t="n">
        <v>35.565</v>
      </c>
      <c r="DJ31" s="0" t="n">
        <v>43.389</v>
      </c>
      <c r="DK31" s="0" t="n">
        <v>33.854</v>
      </c>
      <c r="DL31" s="0" t="n">
        <v>33.408</v>
      </c>
      <c r="DM31" s="0" t="n">
        <v>28.625</v>
      </c>
      <c r="DN31" s="0" t="n">
        <v>28.587</v>
      </c>
      <c r="DO31" s="0" t="n">
        <v>27.88</v>
      </c>
      <c r="DP31" s="0" t="n">
        <v>29.44</v>
      </c>
      <c r="DQ31" s="0" t="n">
        <v>28.195</v>
      </c>
      <c r="DR31" s="0" t="n">
        <v>28.479</v>
      </c>
      <c r="DS31" s="0" t="n">
        <v>28.76</v>
      </c>
      <c r="DT31" s="0" t="n">
        <v>33.661</v>
      </c>
      <c r="DU31" s="0" t="n">
        <v>35.572</v>
      </c>
      <c r="DV31" s="0" t="n">
        <v>42.764</v>
      </c>
      <c r="DW31" s="0" t="n">
        <v>33.905</v>
      </c>
      <c r="DX31" s="0" t="n">
        <v>33.772</v>
      </c>
      <c r="DY31" s="0" t="n">
        <v>29.001</v>
      </c>
      <c r="DZ31" s="0" t="n">
        <v>29.018</v>
      </c>
      <c r="EA31" s="0" t="n">
        <v>28.286</v>
      </c>
      <c r="EB31" s="0" t="n">
        <v>29.835</v>
      </c>
      <c r="EC31" s="0" t="n">
        <v>28.653</v>
      </c>
      <c r="ED31" s="0" t="n">
        <v>28.91</v>
      </c>
      <c r="EE31" s="0" t="n">
        <v>29.19</v>
      </c>
      <c r="EF31" s="0" t="n">
        <v>33.847</v>
      </c>
      <c r="EG31" s="0" t="n">
        <v>35.643</v>
      </c>
      <c r="EH31" s="0" t="n">
        <v>42.537</v>
      </c>
      <c r="EI31" s="0" t="n">
        <v>34.062</v>
      </c>
      <c r="EJ31" s="0" t="n">
        <v>33.881</v>
      </c>
      <c r="EK31" s="0" t="n">
        <v>29.35</v>
      </c>
      <c r="EL31" s="0" t="n">
        <v>29.375</v>
      </c>
      <c r="EM31" s="0" t="n">
        <v>28.697</v>
      </c>
      <c r="EN31" s="0" t="n">
        <v>30.226</v>
      </c>
      <c r="EO31" s="0" t="n">
        <v>29.101</v>
      </c>
      <c r="EP31" s="0" t="n">
        <v>29.437</v>
      </c>
      <c r="EQ31" s="0" t="n">
        <v>29.524</v>
      </c>
      <c r="ER31" s="0" t="n">
        <v>34.032</v>
      </c>
      <c r="ES31" s="0" t="n">
        <v>35.817</v>
      </c>
      <c r="ET31" s="0" t="n">
        <v>42.282</v>
      </c>
      <c r="EU31" s="0" t="n">
        <v>34.143</v>
      </c>
      <c r="EV31" s="0" t="n">
        <v>33.731</v>
      </c>
      <c r="EW31" s="0" t="n">
        <v>29.718</v>
      </c>
      <c r="EX31" s="0" t="n">
        <v>29.778</v>
      </c>
      <c r="EY31" s="0" t="n">
        <v>29.169</v>
      </c>
      <c r="EZ31" s="0" t="n">
        <v>30.658</v>
      </c>
      <c r="FA31" s="0" t="n">
        <v>29.647</v>
      </c>
      <c r="FB31" s="0" t="n">
        <v>29.835</v>
      </c>
      <c r="FC31" s="0" t="n">
        <v>30.025</v>
      </c>
      <c r="FD31" s="0" t="n">
        <v>34.444</v>
      </c>
      <c r="FE31" s="0" t="n">
        <v>35.872</v>
      </c>
      <c r="FF31" s="0" t="n">
        <v>41.868</v>
      </c>
      <c r="FG31" s="0" t="n">
        <v>34.168</v>
      </c>
      <c r="FH31" s="0" t="n">
        <v>33.913</v>
      </c>
      <c r="FI31" s="0" t="n">
        <v>30.127</v>
      </c>
      <c r="FJ31" s="0" t="n">
        <v>30.197</v>
      </c>
      <c r="FK31" s="0" t="n">
        <v>29.534</v>
      </c>
      <c r="FL31" s="0" t="n">
        <v>31.005</v>
      </c>
      <c r="FM31" s="0" t="n">
        <v>30.067</v>
      </c>
      <c r="FN31" s="0" t="n">
        <v>30.235</v>
      </c>
      <c r="FO31" s="0" t="n">
        <v>30.435</v>
      </c>
      <c r="FP31" s="0" t="n">
        <v>34.691</v>
      </c>
      <c r="FQ31" s="0" t="n">
        <v>35.971</v>
      </c>
      <c r="FR31" s="0" t="n">
        <v>41.645</v>
      </c>
      <c r="FS31" s="0" t="n">
        <v>34.384</v>
      </c>
      <c r="FT31" s="0" t="n">
        <v>34.133</v>
      </c>
      <c r="FU31" s="0" t="n">
        <v>30.561</v>
      </c>
      <c r="FV31" s="0" t="n">
        <v>30.497</v>
      </c>
      <c r="FW31" s="0" t="n">
        <v>29.892</v>
      </c>
      <c r="FX31" s="0" t="n">
        <v>31.454</v>
      </c>
      <c r="FY31" s="0" t="n">
        <v>30.475</v>
      </c>
      <c r="FZ31" s="0" t="n">
        <v>30.763</v>
      </c>
      <c r="GA31" s="0" t="n">
        <v>30.971</v>
      </c>
      <c r="GB31" s="0" t="n">
        <v>34.709</v>
      </c>
      <c r="GC31" s="0" t="n">
        <v>36.07</v>
      </c>
      <c r="GD31" s="0" t="n">
        <v>41.501</v>
      </c>
      <c r="GE31" s="0" t="n">
        <v>34.514</v>
      </c>
      <c r="GF31" s="0" t="n">
        <v>34.623</v>
      </c>
      <c r="GG31" s="0" t="n">
        <v>31.028</v>
      </c>
      <c r="GH31" s="0" t="n">
        <v>30.852</v>
      </c>
    </row>
    <row r="32" customFormat="false" ht="12.75" hidden="false" customHeight="false" outlineLevel="0" collapsed="false">
      <c r="B32" s="412"/>
    </row>
    <row r="33" customFormat="false" ht="12.75" hidden="false" customHeight="false" outlineLevel="0" collapsed="false">
      <c r="B33" s="412"/>
    </row>
    <row r="34" customFormat="false" ht="12.75" hidden="false" customHeight="false" outlineLevel="0" collapsed="false">
      <c r="B34" s="412"/>
      <c r="Q34" s="0" t="s">
        <v>199</v>
      </c>
      <c r="R34" s="0" t="n">
        <f aca="false">R31-R15</f>
        <v>35.032</v>
      </c>
      <c r="S34" s="0" t="n">
        <f aca="false">S31-S15</f>
        <v>34.95</v>
      </c>
      <c r="T34" s="0" t="n">
        <f aca="false">T31-T15</f>
        <v>17.903</v>
      </c>
      <c r="U34" s="0" t="n">
        <f aca="false">U31-U15</f>
        <v>15.5</v>
      </c>
      <c r="V34" s="0" t="n">
        <f aca="false">V31-V15</f>
        <v>11.911</v>
      </c>
      <c r="W34" s="0" t="n">
        <f aca="false">W31-W15</f>
        <v>11.037</v>
      </c>
      <c r="X34" s="0" t="n">
        <f aca="false">X31-X15</f>
        <v>9.268</v>
      </c>
      <c r="Y34" s="0" t="n">
        <f aca="false">Y31-Y15</f>
        <v>7.201</v>
      </c>
      <c r="Z34" s="0" t="n">
        <f aca="false">Z31-Z15</f>
        <v>7.016</v>
      </c>
      <c r="AA34" s="0" t="n">
        <f aca="false">AA31-AA15</f>
        <v>8.169</v>
      </c>
      <c r="AB34" s="0" t="n">
        <f aca="false">AB31-AB15</f>
        <v>25.084</v>
      </c>
      <c r="AC34" s="0" t="n">
        <f aca="false">AC31-AC15</f>
        <v>22.871</v>
      </c>
      <c r="AD34" s="0" t="n">
        <f aca="false">AD31-AD15</f>
        <v>44.322</v>
      </c>
      <c r="AE34" s="0" t="n">
        <f aca="false">AE31-AE15</f>
        <v>21.6</v>
      </c>
      <c r="AF34" s="0" t="n">
        <f aca="false">AF31-AF15</f>
        <v>14.855</v>
      </c>
      <c r="AG34" s="0" t="n">
        <f aca="false">AG31-AG15</f>
        <v>4.521</v>
      </c>
      <c r="AH34" s="0" t="n">
        <f aca="false">AH31-AH15</f>
        <v>4.822</v>
      </c>
      <c r="AI34" s="0" t="n">
        <f aca="false">AI31-AI15</f>
        <v>4.537</v>
      </c>
      <c r="AJ34" s="0" t="n">
        <f aca="false">AJ31-AJ15</f>
        <v>5.839</v>
      </c>
      <c r="AK34" s="0" t="n">
        <f aca="false">AK31-AK15</f>
        <v>3.642</v>
      </c>
      <c r="AL34" s="0" t="n">
        <f aca="false">AL31-AL15</f>
        <v>4.334</v>
      </c>
      <c r="AM34" s="0" t="n">
        <f aca="false">AM31-AM15</f>
        <v>4.666</v>
      </c>
      <c r="AN34" s="0" t="n">
        <f aca="false">AN31-AN15</f>
        <v>14.938</v>
      </c>
      <c r="AO34" s="0" t="n">
        <f aca="false">AO31-AO15</f>
        <v>13.359</v>
      </c>
      <c r="AP34" s="0" t="n">
        <f aca="false">AP31-AP15</f>
        <v>25.987</v>
      </c>
      <c r="AQ34" s="0" t="n">
        <f aca="false">AQ31-AQ15</f>
        <v>8.479</v>
      </c>
      <c r="AR34" s="0" t="n">
        <f aca="false">AR31-AR15</f>
        <v>11.735</v>
      </c>
      <c r="AS34" s="0" t="n">
        <f aca="false">AS31-AS15</f>
        <v>5.925</v>
      </c>
      <c r="AT34" s="0" t="n">
        <f aca="false">AT31-AT15</f>
        <v>4.601</v>
      </c>
      <c r="AU34" s="0" t="n">
        <f aca="false">AU31-AU15</f>
        <v>1.819</v>
      </c>
      <c r="AV34" s="0" t="n">
        <f aca="false">AV31-AV15</f>
        <v>3.482</v>
      </c>
      <c r="AW34" s="0" t="n">
        <f aca="false">AW31-AW15</f>
        <v>1.706</v>
      </c>
      <c r="AX34" s="0" t="n">
        <f aca="false">AX31-AX15</f>
        <v>2.652</v>
      </c>
      <c r="AY34" s="0" t="n">
        <f aca="false">AY31-AY15</f>
        <v>3.47</v>
      </c>
      <c r="AZ34" s="0" t="n">
        <f aca="false">AZ31-AZ15</f>
        <v>10.33</v>
      </c>
      <c r="BA34" s="0" t="n">
        <f aca="false">BA31-BA15</f>
        <v>9.629</v>
      </c>
      <c r="BB34" s="0" t="n">
        <f aca="false">BB31-BB15</f>
        <v>19.13</v>
      </c>
      <c r="BC34" s="0" t="n">
        <f aca="false">BC31-BC15</f>
        <v>6.026</v>
      </c>
      <c r="BD34" s="0" t="n">
        <f aca="false">BD31-BD15</f>
        <v>9.635</v>
      </c>
      <c r="BE34" s="0" t="n">
        <f aca="false">BE31-BE15</f>
        <v>4.629</v>
      </c>
      <c r="BF34" s="0" t="n">
        <f aca="false">BF31-BF15</f>
        <v>4.012</v>
      </c>
      <c r="BG34" s="0" t="n">
        <f aca="false">BG31-BG15</f>
        <v>2.384</v>
      </c>
      <c r="BH34" s="0" t="n">
        <f aca="false">BH31-BH15</f>
        <v>3.665</v>
      </c>
      <c r="BI34" s="0" t="n">
        <f aca="false">BI31-BI15</f>
        <v>2.182</v>
      </c>
      <c r="BJ34" s="0" t="n">
        <f aca="false">BJ31-BJ15</f>
        <v>3.03</v>
      </c>
      <c r="BK34" s="0" t="n">
        <f aca="false">BK31-BK15</f>
        <v>3.828</v>
      </c>
      <c r="BL34" s="0" t="n">
        <f aca="false">BL31-BL15</f>
        <v>10.047</v>
      </c>
      <c r="BM34" s="0" t="n">
        <f aca="false">BM31-BM15</f>
        <v>9.819</v>
      </c>
      <c r="BN34" s="0" t="n">
        <f aca="false">BN31-BN15</f>
        <v>17.62</v>
      </c>
      <c r="BO34" s="0" t="n">
        <f aca="false">BO31-BO15</f>
        <v>6.173</v>
      </c>
      <c r="BP34" s="0" t="n">
        <f aca="false">BP31-BP15</f>
        <v>9.283</v>
      </c>
      <c r="BQ34" s="0" t="n">
        <f aca="false">BQ31-BQ15</f>
        <v>4.746</v>
      </c>
      <c r="BR34" s="0" t="n">
        <f aca="false">BR31-BR15</f>
        <v>4.21</v>
      </c>
      <c r="BS34" s="0" t="n">
        <f aca="false">BS31-BS15</f>
        <v>2.798</v>
      </c>
      <c r="BT34" s="0" t="n">
        <f aca="false">BT31-BT15</f>
        <v>4.007</v>
      </c>
      <c r="BU34" s="0" t="n">
        <f aca="false">BU31-BU15</f>
        <v>2.62</v>
      </c>
      <c r="BV34" s="0" t="n">
        <f aca="false">BV31-BV15</f>
        <v>3.747</v>
      </c>
      <c r="BW34" s="0" t="n">
        <f aca="false">BW31-BW15</f>
        <v>3.833</v>
      </c>
      <c r="BX34" s="0" t="n">
        <f aca="false">BX31-BX15</f>
        <v>9.782</v>
      </c>
      <c r="BY34" s="0" t="n">
        <f aca="false">BY31-BY15</f>
        <v>9.764</v>
      </c>
      <c r="BZ34" s="0" t="n">
        <f aca="false">BZ31-BZ15</f>
        <v>16.683</v>
      </c>
      <c r="CA34" s="0" t="n">
        <f aca="false">CA31-CA15</f>
        <v>6.292</v>
      </c>
      <c r="CB34" s="0" t="n">
        <f aca="false">CB31-CB15</f>
        <v>8.98</v>
      </c>
      <c r="CC34" s="0" t="n">
        <f aca="false">CC31-CC15</f>
        <v>4.878</v>
      </c>
      <c r="CD34" s="0" t="n">
        <f aca="false">CD31-CD15</f>
        <v>4.709</v>
      </c>
      <c r="CE34" s="0" t="n">
        <f aca="false">CE31-CE15</f>
        <v>2.98</v>
      </c>
      <c r="CF34" s="0" t="n">
        <f aca="false">CF31-CF15</f>
        <v>4.346</v>
      </c>
      <c r="CG34" s="0" t="n">
        <f aca="false">CG31-CG15</f>
        <v>3.059</v>
      </c>
      <c r="CH34" s="0" t="n">
        <f aca="false">CH31-CH15</f>
        <v>4.134</v>
      </c>
      <c r="CI34" s="0" t="n">
        <f aca="false">CI31-CI15</f>
        <v>4.192</v>
      </c>
      <c r="CJ34" s="0" t="n">
        <f aca="false">CJ31-CJ15</f>
        <v>9.57</v>
      </c>
      <c r="CK34" s="0" t="n">
        <f aca="false">CK31-CK15</f>
        <v>9.655</v>
      </c>
      <c r="CL34" s="0" t="n">
        <f aca="false">CL31-CL15</f>
        <v>15.737</v>
      </c>
      <c r="CM34" s="0" t="n">
        <f aca="false">CM31-CM15</f>
        <v>6.487</v>
      </c>
      <c r="CN34" s="0" t="n">
        <f aca="false">CN31-CN15</f>
        <v>8.174</v>
      </c>
      <c r="CO34" s="0" t="n">
        <f aca="false">CO31-CO15</f>
        <v>5.054</v>
      </c>
      <c r="CP34" s="0" t="n">
        <f aca="false">CP31-CP15</f>
        <v>4.916</v>
      </c>
      <c r="CQ34" s="0" t="n">
        <f aca="false">CQ31-CQ15</f>
        <v>3.257</v>
      </c>
      <c r="CR34" s="0" t="n">
        <f aca="false">CR31-CR15</f>
        <v>4.564</v>
      </c>
      <c r="CS34" s="0" t="n">
        <f aca="false">CS31-CS15</f>
        <v>3.692</v>
      </c>
      <c r="CT34" s="0" t="n">
        <f aca="false">CT31-CT15</f>
        <v>4.046</v>
      </c>
      <c r="CU34" s="0" t="n">
        <f aca="false">CU31-CU15</f>
        <v>4.49</v>
      </c>
      <c r="CV34" s="0" t="n">
        <f aca="false">CV31-CV15</f>
        <v>10.019</v>
      </c>
      <c r="CW34" s="0" t="n">
        <f aca="false">CW31-CW15</f>
        <v>9.233</v>
      </c>
      <c r="CX34" s="0" t="n">
        <f aca="false">CX31-CX15</f>
        <v>15.554</v>
      </c>
      <c r="CY34" s="0" t="n">
        <f aca="false">CY31-CY15</f>
        <v>6.375</v>
      </c>
      <c r="CZ34" s="0" t="n">
        <f aca="false">CZ31-CZ15</f>
        <v>8.054</v>
      </c>
      <c r="DA34" s="0" t="n">
        <f aca="false">DA31-DA15</f>
        <v>5.549</v>
      </c>
      <c r="DB34" s="0" t="n">
        <f aca="false">DB31-DB15</f>
        <v>4.768</v>
      </c>
      <c r="DC34" s="0" t="n">
        <f aca="false">DC31-DC15</f>
        <v>3.531</v>
      </c>
      <c r="DD34" s="0" t="n">
        <f aca="false">DD31-DD15</f>
        <v>4.844</v>
      </c>
      <c r="DE34" s="0" t="n">
        <f aca="false">DE31-DE15</f>
        <v>4.034</v>
      </c>
      <c r="DF34" s="0" t="n">
        <f aca="false">DF31-DF15</f>
        <v>4.316</v>
      </c>
      <c r="DG34" s="0" t="n">
        <f aca="false">DG31-DG15</f>
        <v>5.144</v>
      </c>
      <c r="DH34" s="0" t="n">
        <f aca="false">DH31-DH15</f>
        <v>9.325</v>
      </c>
      <c r="DI34" s="0" t="n">
        <f aca="false">DI31-DI15</f>
        <v>9.177</v>
      </c>
      <c r="DJ34" s="0" t="n">
        <f aca="false">DJ31-DJ15</f>
        <v>14.953</v>
      </c>
      <c r="DK34" s="0" t="n">
        <f aca="false">DK31-DK15</f>
        <v>6.426</v>
      </c>
      <c r="DL34" s="0" t="n">
        <f aca="false">DL31-DL15</f>
        <v>7.951</v>
      </c>
      <c r="DM34" s="0" t="n">
        <f aca="false">DM31-DM15</f>
        <v>5.69</v>
      </c>
      <c r="DN34" s="0" t="n">
        <f aca="false">DN31-DN15</f>
        <v>4.926</v>
      </c>
      <c r="DO34" s="0" t="n">
        <f aca="false">DO31-DO15</f>
        <v>4.015</v>
      </c>
      <c r="DP34" s="0" t="n">
        <f aca="false">DP31-DP15</f>
        <v>5.069</v>
      </c>
      <c r="DQ34" s="0" t="n">
        <f aca="false">DQ31-DQ15</f>
        <v>4.01</v>
      </c>
      <c r="DR34" s="0" t="n">
        <f aca="false">DR31-DR15</f>
        <v>4.58</v>
      </c>
      <c r="DS34" s="0" t="n">
        <f aca="false">DS31-DS15</f>
        <v>5.403</v>
      </c>
      <c r="DT34" s="0" t="n">
        <f aca="false">DT31-DT15</f>
        <v>9.22</v>
      </c>
      <c r="DU34" s="0" t="n">
        <f aca="false">DU31-DU15</f>
        <v>9.101</v>
      </c>
      <c r="DV34" s="0" t="n">
        <f aca="false">DV31-DV15</f>
        <v>14.401</v>
      </c>
      <c r="DW34" s="0" t="n">
        <f aca="false">DW31-DW15</f>
        <v>6.488</v>
      </c>
      <c r="DX34" s="0" t="n">
        <f aca="false">DX31-DX15</f>
        <v>8.392</v>
      </c>
      <c r="DY34" s="0" t="n">
        <f aca="false">DY31-DY15</f>
        <v>5.453</v>
      </c>
      <c r="DZ34" s="0" t="n">
        <f aca="false">DZ31-DZ15</f>
        <v>5.074</v>
      </c>
      <c r="EA34" s="0" t="n">
        <f aca="false">EA31-EA15</f>
        <v>4.205</v>
      </c>
      <c r="EB34" s="0" t="n">
        <f aca="false">EB31-EB15</f>
        <v>5.244</v>
      </c>
      <c r="EC34" s="0" t="n">
        <f aca="false">EC31-EC15</f>
        <v>4.234</v>
      </c>
      <c r="ED34" s="0" t="n">
        <f aca="false">ED31-ED15</f>
        <v>4.767</v>
      </c>
      <c r="EE34" s="0" t="n">
        <f aca="false">EE31-EE15</f>
        <v>5.587</v>
      </c>
      <c r="EF34" s="0" t="n">
        <f aca="false">EF31-EF15</f>
        <v>9.17</v>
      </c>
      <c r="EG34" s="0" t="n">
        <f aca="false">EG31-EG15</f>
        <v>9.488</v>
      </c>
      <c r="EH34" s="0" t="n">
        <f aca="false">EH31-EH15</f>
        <v>13.646</v>
      </c>
      <c r="EI34" s="0" t="n">
        <f aca="false">EI31-EI15</f>
        <v>6.566</v>
      </c>
      <c r="EJ34" s="0" t="n">
        <f aca="false">EJ31-EJ15</f>
        <v>8.334</v>
      </c>
      <c r="EK34" s="0" t="n">
        <f aca="false">EK31-EK15</f>
        <v>5.544</v>
      </c>
      <c r="EL34" s="0" t="n">
        <f aca="false">EL31-EL15</f>
        <v>5.199</v>
      </c>
      <c r="EM34" s="0" t="n">
        <f aca="false">EM31-EM15</f>
        <v>4.414</v>
      </c>
      <c r="EN34" s="0" t="n">
        <f aca="false">EN31-EN15</f>
        <v>5.381</v>
      </c>
      <c r="EO34" s="0" t="n">
        <f aca="false">EO31-EO15</f>
        <v>4.444</v>
      </c>
      <c r="EP34" s="0" t="n">
        <f aca="false">EP31-EP15</f>
        <v>5.358</v>
      </c>
      <c r="EQ34" s="0" t="n">
        <f aca="false">EQ31-EQ15</f>
        <v>5.384</v>
      </c>
      <c r="ER34" s="0" t="n">
        <f aca="false">ER31-ER15</f>
        <v>9.131</v>
      </c>
      <c r="ES34" s="0" t="n">
        <f aca="false">ES31-ES15</f>
        <v>9.519</v>
      </c>
      <c r="ET34" s="0" t="n">
        <f aca="false">ET31-ET15</f>
        <v>13.356</v>
      </c>
      <c r="EU34" s="0" t="n">
        <f aca="false">EU31-EU15</f>
        <v>6.899</v>
      </c>
      <c r="EV34" s="0" t="n">
        <f aca="false">EV31-EV15</f>
        <v>7.755</v>
      </c>
      <c r="EW34" s="0" t="n">
        <f aca="false">EW31-EW15</f>
        <v>5.661</v>
      </c>
      <c r="EX34" s="0" t="n">
        <f aca="false">EX31-EX15</f>
        <v>5.667</v>
      </c>
      <c r="EY34" s="0" t="n">
        <f aca="false">EY31-EY15</f>
        <v>4.342</v>
      </c>
      <c r="EZ34" s="0" t="n">
        <f aca="false">EZ31-EZ15</f>
        <v>5.61</v>
      </c>
      <c r="FA34" s="0" t="n">
        <f aca="false">FA31-FA15</f>
        <v>5.025</v>
      </c>
      <c r="FB34" s="0" t="n">
        <f aca="false">FB31-FB15</f>
        <v>5.16</v>
      </c>
      <c r="FC34" s="0" t="n">
        <f aca="false">FC31-FC15</f>
        <v>5.595</v>
      </c>
      <c r="FD34" s="0" t="n">
        <f aca="false">FD31-FD15</f>
        <v>9.666</v>
      </c>
      <c r="FE34" s="0" t="n">
        <f aca="false">FE31-FE15</f>
        <v>9.079</v>
      </c>
      <c r="FF34" s="0" t="n">
        <f aca="false">FF31-FF15</f>
        <v>13.012</v>
      </c>
      <c r="FG34" s="0" t="n">
        <f aca="false">FG31-FG15</f>
        <v>6.908</v>
      </c>
      <c r="FH34" s="0" t="n">
        <f aca="false">FH31-FH15</f>
        <v>7.741</v>
      </c>
      <c r="FI34" s="0" t="n">
        <f aca="false">FI31-FI15</f>
        <v>5.783</v>
      </c>
      <c r="FJ34" s="0" t="n">
        <f aca="false">FJ31-FJ15</f>
        <v>5.81</v>
      </c>
      <c r="FK34" s="0" t="n">
        <f aca="false">FK31-FK15</f>
        <v>4.473</v>
      </c>
      <c r="FL34" s="0" t="n">
        <f aca="false">FL31-FL15</f>
        <v>5.724</v>
      </c>
      <c r="FM34" s="0" t="n">
        <f aca="false">FM31-FM15</f>
        <v>5.198</v>
      </c>
      <c r="FN34" s="0" t="n">
        <f aca="false">FN31-FN15</f>
        <v>5.324</v>
      </c>
      <c r="FO34" s="0" t="n">
        <f aca="false">FO31-FO15</f>
        <v>5.771</v>
      </c>
      <c r="FP34" s="0" t="n">
        <f aca="false">FP31-FP15</f>
        <v>9.693</v>
      </c>
      <c r="FQ34" s="0" t="n">
        <f aca="false">FQ31-FQ15</f>
        <v>9.086</v>
      </c>
      <c r="FR34" s="0" t="n">
        <f aca="false">FR31-FR15</f>
        <v>13.225</v>
      </c>
      <c r="FS34" s="0" t="n">
        <f aca="false">FS31-FS15</f>
        <v>6.692</v>
      </c>
      <c r="FT34" s="0" t="n">
        <f aca="false">FT31-FT15</f>
        <v>7.766</v>
      </c>
      <c r="FU34" s="0" t="n">
        <f aca="false">FU31-FU15</f>
        <v>6.293</v>
      </c>
      <c r="FV34" s="0" t="n">
        <f aca="false">FV31-FV15</f>
        <v>5.562</v>
      </c>
      <c r="FW34" s="0" t="n">
        <f aca="false">FW31-FW15</f>
        <v>4.902</v>
      </c>
      <c r="FX34" s="0" t="n">
        <f aca="false">FX31-FX15</f>
        <v>6.261</v>
      </c>
      <c r="FY34" s="0" t="n">
        <f aca="false">FY31-FY15</f>
        <v>5.37</v>
      </c>
      <c r="FZ34" s="0" t="n">
        <f aca="false">FZ31-FZ15</f>
        <v>5.912</v>
      </c>
      <c r="GA34" s="0" t="n">
        <f aca="false">GA31-GA15</f>
        <v>6.353</v>
      </c>
      <c r="GB34" s="0" t="n">
        <f aca="false">GB31-GB15</f>
        <v>9.138</v>
      </c>
      <c r="GC34" s="0" t="n">
        <f aca="false">GC31-GC15</f>
        <v>9.082</v>
      </c>
      <c r="GD34" s="0" t="n">
        <f aca="false">GD31-GD15</f>
        <v>13.06</v>
      </c>
      <c r="GE34" s="0" t="n">
        <f aca="false">GE31-GE15</f>
        <v>6.716</v>
      </c>
      <c r="GF34" s="0" t="n">
        <f aca="false">GF31-GF15</f>
        <v>8.34</v>
      </c>
      <c r="GG34" s="0" t="n">
        <f aca="false">GG31-GG15</f>
        <v>6.83</v>
      </c>
      <c r="GH34" s="0" t="n">
        <f aca="false">GH31-GH15</f>
        <v>5.681</v>
      </c>
      <c r="GI34" s="0" t="n">
        <f aca="false">GI31-GI15</f>
        <v>-24.938</v>
      </c>
      <c r="GJ34" s="0" t="n">
        <f aca="false">GJ31-GJ15</f>
        <v>-25.481</v>
      </c>
      <c r="GK34" s="0" t="n">
        <f aca="false">GK31-GK15</f>
        <v>-25.34</v>
      </c>
      <c r="GL34" s="0" t="n">
        <f aca="false">GL31-GL15</f>
        <v>-25.405</v>
      </c>
      <c r="GM34" s="0" t="n">
        <f aca="false">GM31-GM15</f>
        <v>-24.87</v>
      </c>
      <c r="GN34" s="0" t="n">
        <f aca="false">GN31-GN15</f>
        <v>-25.79</v>
      </c>
      <c r="GO34" s="0" t="n">
        <f aca="false">GO31-GO15</f>
        <v>-26.614</v>
      </c>
      <c r="GP34" s="0" t="n">
        <f aca="false">GP31-GP15</f>
        <v>-28.978</v>
      </c>
      <c r="GQ34" s="0" t="n">
        <f aca="false">GQ31-GQ15</f>
        <v>-27.892</v>
      </c>
      <c r="GR34" s="0" t="n">
        <f aca="false">GR31-GR15</f>
        <v>-26.21</v>
      </c>
      <c r="GS34" s="0" t="n">
        <f aca="false">GS31-GS15</f>
        <v>-24.769</v>
      </c>
      <c r="GT34" s="0" t="n">
        <f aca="false">GT31-GT15</f>
        <v>-25.405</v>
      </c>
      <c r="GU34" s="0" t="n">
        <f aca="false">GU31-GU15</f>
        <v>-25.115</v>
      </c>
      <c r="GV34" s="0" t="n">
        <f aca="false">GV31-GV15</f>
        <v>-25.61</v>
      </c>
      <c r="GW34" s="0" t="n">
        <f aca="false">GW31-GW15</f>
        <v>-25.815</v>
      </c>
      <c r="GX34" s="0" t="n">
        <f aca="false">GX31-GX15</f>
        <v>-24.976</v>
      </c>
      <c r="GY34" s="0" t="n">
        <f aca="false">GY31-GY15</f>
        <v>-25.344</v>
      </c>
      <c r="GZ34" s="0" t="n">
        <f aca="false">GZ31-GZ15</f>
        <v>-25.973</v>
      </c>
      <c r="HA34" s="0" t="n">
        <f aca="false">HA31-HA15</f>
        <v>-26.809</v>
      </c>
      <c r="HB34" s="0" t="n">
        <f aca="false">HB31-HB15</f>
        <v>-29.187</v>
      </c>
      <c r="HC34" s="0" t="n">
        <f aca="false">HC31-HC15</f>
        <v>-28.092</v>
      </c>
      <c r="HD34" s="0" t="n">
        <f aca="false">HD31-HD15</f>
        <v>-26.404</v>
      </c>
      <c r="HE34" s="0" t="n">
        <f aca="false">HE31-HE15</f>
        <v>-24.948</v>
      </c>
      <c r="HF34" s="0" t="n">
        <f aca="false">HF31-HF15</f>
        <v>-25.288</v>
      </c>
      <c r="HG34" s="0" t="n">
        <f aca="false">HG31-HG15</f>
        <v>-25.601</v>
      </c>
      <c r="HH34" s="0" t="n">
        <f aca="false">HH31-HH15</f>
        <v>-25.804</v>
      </c>
      <c r="HI34" s="0" t="n">
        <f aca="false">HI31-HI15</f>
        <v>-25.704</v>
      </c>
      <c r="HJ34" s="0" t="n">
        <f aca="false">HJ31-HJ15</f>
        <v>-25.465</v>
      </c>
      <c r="HK34" s="0" t="n">
        <f aca="false">HK31-HK15</f>
        <v>-25.528</v>
      </c>
      <c r="HL34" s="0" t="n">
        <f aca="false">HL31-HL15</f>
        <v>-26.166</v>
      </c>
      <c r="HM34" s="0" t="n">
        <f aca="false">HM31-HM15</f>
        <v>-27.015</v>
      </c>
      <c r="HN34" s="0" t="n">
        <f aca="false">HN31-HN15</f>
        <v>-29.407</v>
      </c>
      <c r="HO34" s="0" t="n">
        <f aca="false">HO31-HO15</f>
        <v>-27.942</v>
      </c>
      <c r="HP34" s="0" t="n">
        <f aca="false">HP31-HP15</f>
        <v>0</v>
      </c>
      <c r="HQ34" s="0" t="n">
        <f aca="false">HQ31-HQ15</f>
        <v>0</v>
      </c>
      <c r="HR34" s="0" t="n">
        <f aca="false">HR31-HR15</f>
        <v>0</v>
      </c>
      <c r="HS34" s="0" t="n">
        <f aca="false">HS31-HS15</f>
        <v>0</v>
      </c>
      <c r="HT34" s="0" t="n">
        <f aca="false">HT31-HT15</f>
        <v>0</v>
      </c>
      <c r="HU34" s="0" t="n">
        <f aca="false">HU31-HU15</f>
        <v>0</v>
      </c>
      <c r="HV34" s="0" t="n">
        <f aca="false">HV31-HV15</f>
        <v>0</v>
      </c>
      <c r="HW34" s="0" t="n">
        <f aca="false">HW31-HW15</f>
        <v>0</v>
      </c>
      <c r="HX34" s="0" t="n">
        <f aca="false">HX31-HX15</f>
        <v>0</v>
      </c>
      <c r="HY34" s="0" t="n">
        <f aca="false">HY31-HY15</f>
        <v>0</v>
      </c>
      <c r="HZ34" s="0" t="n">
        <f aca="false">HZ31-HZ15</f>
        <v>0</v>
      </c>
      <c r="IA34" s="0" t="n">
        <f aca="false">IA31-IA15</f>
        <v>0</v>
      </c>
      <c r="IB34" s="0" t="n">
        <f aca="false">IB31-IB15</f>
        <v>0</v>
      </c>
      <c r="IC34" s="0" t="n">
        <f aca="false">IC31-IC15</f>
        <v>0</v>
      </c>
      <c r="ID34" s="0" t="n">
        <f aca="false">ID31-ID15</f>
        <v>0</v>
      </c>
      <c r="IE34" s="0" t="n">
        <f aca="false">IE31-IE15</f>
        <v>0</v>
      </c>
      <c r="IF34" s="0" t="n">
        <f aca="false">IF31-IF15</f>
        <v>0</v>
      </c>
      <c r="IG34" s="0" t="n">
        <f aca="false">IG31-IG15</f>
        <v>0</v>
      </c>
      <c r="IH34" s="0" t="n">
        <f aca="false">IH31-IH15</f>
        <v>0</v>
      </c>
    </row>
    <row r="35" customFormat="false" ht="12.75" hidden="false" customHeight="false" outlineLevel="0" collapsed="false">
      <c r="B35" s="412"/>
      <c r="Q35" s="0" t="s">
        <v>200</v>
      </c>
      <c r="R35" s="0" t="n">
        <f aca="false">R29-R26</f>
        <v>59.25</v>
      </c>
      <c r="S35" s="0" t="n">
        <f aca="false">S29-S26</f>
        <v>49.125</v>
      </c>
      <c r="T35" s="0" t="n">
        <f aca="false">T29-T26</f>
        <v>21</v>
      </c>
      <c r="U35" s="0" t="n">
        <f aca="false">U29-U26</f>
        <v>16.5</v>
      </c>
      <c r="V35" s="0" t="n">
        <f aca="false">V29-V26</f>
        <v>13.125</v>
      </c>
      <c r="W35" s="0" t="n">
        <f aca="false">W29-W26</f>
        <v>12.937</v>
      </c>
      <c r="X35" s="0" t="n">
        <f aca="false">X29-X26</f>
        <v>8.062</v>
      </c>
      <c r="Y35" s="0" t="n">
        <f aca="false">Y29-Y26</f>
        <v>6.375</v>
      </c>
      <c r="Z35" s="0" t="n">
        <f aca="false">Z29-Z26</f>
        <v>6.937</v>
      </c>
      <c r="AA35" s="0" t="n">
        <f aca="false">AA29-AA26</f>
        <v>3.375</v>
      </c>
      <c r="AB35" s="0" t="n">
        <f aca="false">AB29-AB26</f>
        <v>9.75</v>
      </c>
      <c r="AC35" s="0" t="n">
        <f aca="false">AC29-AC26</f>
        <v>17.25</v>
      </c>
      <c r="AD35" s="0" t="n">
        <f aca="false">AD29-AD26</f>
        <v>19.875</v>
      </c>
      <c r="AE35" s="0" t="n">
        <f aca="false">AE29-AE26</f>
        <v>14.25</v>
      </c>
      <c r="AF35" s="0" t="n">
        <f aca="false">AF29-AF26</f>
        <v>5.812</v>
      </c>
      <c r="AG35" s="0" t="n">
        <f aca="false">AG29-AG26</f>
        <v>2.437</v>
      </c>
      <c r="AH35" s="0" t="n">
        <f aca="false">AH29-AH26</f>
        <v>1.875</v>
      </c>
      <c r="AI35" s="0" t="n">
        <f aca="false">AI29-AI26</f>
        <v>1.312</v>
      </c>
      <c r="AJ35" s="0" t="n">
        <f aca="false">AJ29-AJ26</f>
        <v>0.936999999999998</v>
      </c>
      <c r="AK35" s="0" t="n">
        <f aca="false">AK29-AK26</f>
        <v>-2.063</v>
      </c>
      <c r="AL35" s="0" t="n">
        <f aca="false">AL29-AL26</f>
        <v>-3.188</v>
      </c>
      <c r="AM35" s="0" t="n">
        <f aca="false">AM29-AM26</f>
        <v>-3.188</v>
      </c>
      <c r="AN35" s="0" t="n">
        <f aca="false">AN29-AN26</f>
        <v>0.186999999999998</v>
      </c>
      <c r="AO35" s="0" t="n">
        <f aca="false">AO29-AO26</f>
        <v>8.812</v>
      </c>
      <c r="AP35" s="0" t="n">
        <f aca="false">AP29-AP26</f>
        <v>11.437</v>
      </c>
      <c r="AQ35" s="0" t="n">
        <f aca="false">AQ29-AQ26</f>
        <v>9.562</v>
      </c>
      <c r="AR35" s="0" t="n">
        <f aca="false">AR29-AR26</f>
        <v>-2.813</v>
      </c>
      <c r="AS35" s="0" t="n">
        <f aca="false">AS29-AS26</f>
        <v>-1.688</v>
      </c>
      <c r="AT35" s="0" t="n">
        <f aca="false">AT29-AT26</f>
        <v>-0.938000000000002</v>
      </c>
      <c r="AU35" s="0" t="n">
        <f aca="false">AU29-AU26</f>
        <v>-0.840000000000003</v>
      </c>
      <c r="AV35" s="0" t="n">
        <f aca="false">AV29-AV26</f>
        <v>-1.087</v>
      </c>
      <c r="AW35" s="0" t="n">
        <f aca="false">AW29-AW26</f>
        <v>-3.442</v>
      </c>
      <c r="AX35" s="0" t="n">
        <f aca="false">AX29-AX26</f>
        <v>-4.29</v>
      </c>
      <c r="AY35" s="0" t="n">
        <f aca="false">AY29-AY26</f>
        <v>-4.268</v>
      </c>
      <c r="AZ35" s="0" t="n">
        <f aca="false">AZ29-AZ26</f>
        <v>-1.785</v>
      </c>
      <c r="BA35" s="0" t="n">
        <f aca="false">BA29-BA26</f>
        <v>4.425</v>
      </c>
      <c r="BB35" s="0" t="n">
        <f aca="false">BB29-BB26</f>
        <v>6.247</v>
      </c>
      <c r="BC35" s="0" t="n">
        <f aca="false">BC29-BC26</f>
        <v>5.362</v>
      </c>
      <c r="BD35" s="0" t="n">
        <f aca="false">BD29-BD26</f>
        <v>-3.998</v>
      </c>
      <c r="BE35" s="0" t="n">
        <f aca="false">BE29-BE26</f>
        <v>-3.008</v>
      </c>
      <c r="BF35" s="0" t="n">
        <f aca="false">BF29-BF26</f>
        <v>-2.393</v>
      </c>
      <c r="BG35" s="0" t="n">
        <f aca="false">BG29-BG26</f>
        <v>-0.855</v>
      </c>
      <c r="BH35" s="0" t="n">
        <f aca="false">BH29-BH26</f>
        <v>-1.08</v>
      </c>
      <c r="BI35" s="0" t="n">
        <f aca="false">BI29-BI26</f>
        <v>-3.09</v>
      </c>
      <c r="BJ35" s="0" t="n">
        <f aca="false">BJ29-BJ26</f>
        <v>-3.81</v>
      </c>
      <c r="BK35" s="0" t="n">
        <f aca="false">BK29-BK26</f>
        <v>-3.795</v>
      </c>
      <c r="BL35" s="0" t="n">
        <f aca="false">BL29-BL26</f>
        <v>-1.673</v>
      </c>
      <c r="BM35" s="0" t="n">
        <f aca="false">BM29-BM26</f>
        <v>3.62199999999999</v>
      </c>
      <c r="BN35" s="0" t="n">
        <f aca="false">BN29-BN26</f>
        <v>5.183</v>
      </c>
      <c r="BO35" s="0" t="n">
        <f aca="false">BO29-BO26</f>
        <v>4.44</v>
      </c>
      <c r="BP35" s="0" t="n">
        <f aca="false">BP29-BP26</f>
        <v>-3.563</v>
      </c>
      <c r="BQ35" s="0" t="n">
        <f aca="false">BQ29-BQ26</f>
        <v>-2.715</v>
      </c>
      <c r="BR35" s="0" t="n">
        <f aca="false">BR29-BR26</f>
        <v>-2.191</v>
      </c>
      <c r="BS35" s="0" t="n">
        <f aca="false">BS29-BS26</f>
        <v>-0.885000000000002</v>
      </c>
      <c r="BT35" s="0" t="n">
        <f aca="false">BT29-BT26</f>
        <v>-1.065</v>
      </c>
      <c r="BU35" s="0" t="n">
        <f aca="false">BU29-BU26</f>
        <v>-2.79</v>
      </c>
      <c r="BV35" s="0" t="n">
        <f aca="false">BV29-BV26</f>
        <v>-3.405</v>
      </c>
      <c r="BW35" s="0" t="n">
        <f aca="false">BW29-BW26</f>
        <v>-3.398</v>
      </c>
      <c r="BX35" s="0" t="n">
        <f aca="false">BX29-BX26</f>
        <v>-1.582</v>
      </c>
      <c r="BY35" s="0" t="n">
        <f aca="false">BY29-BY26</f>
        <v>2.939</v>
      </c>
      <c r="BZ35" s="0" t="n">
        <f aca="false">BZ29-BZ26</f>
        <v>4.275</v>
      </c>
      <c r="CA35" s="0" t="n">
        <f aca="false">CA29-CA26</f>
        <v>3.645</v>
      </c>
      <c r="CB35" s="0" t="n">
        <f aca="false">CB29-CB26</f>
        <v>-3.195</v>
      </c>
      <c r="CC35" s="0" t="n">
        <f aca="false">CC29-CC26</f>
        <v>-2.475</v>
      </c>
      <c r="CD35" s="0" t="n">
        <f aca="false">CD29-CD26</f>
        <v>-2.025</v>
      </c>
      <c r="CE35" s="0" t="n">
        <f aca="false">CE29-CE26</f>
        <v>-0.915000000000003</v>
      </c>
      <c r="CF35" s="0" t="n">
        <f aca="false">CF29-CF26</f>
        <v>-1.079</v>
      </c>
      <c r="CG35" s="0" t="n">
        <f aca="false">CG29-CG26</f>
        <v>-2.639</v>
      </c>
      <c r="CH35" s="0" t="n">
        <f aca="false">CH29-CH26</f>
        <v>-3.203</v>
      </c>
      <c r="CI35" s="0" t="n">
        <f aca="false">CI29-CI26</f>
        <v>-3.195</v>
      </c>
      <c r="CJ35" s="0" t="n">
        <f aca="false">CJ29-CJ26</f>
        <v>-1.545</v>
      </c>
      <c r="CK35" s="0" t="n">
        <f aca="false">CK29-CK26</f>
        <v>2.542</v>
      </c>
      <c r="CL35" s="0" t="n">
        <f aca="false">CL29-CL26</f>
        <v>3.75</v>
      </c>
      <c r="CM35" s="0" t="n">
        <f aca="false">CM29-CM26</f>
        <v>3.17299999999999</v>
      </c>
      <c r="CN35" s="0" t="n">
        <f aca="false">CN29-CN26</f>
        <v>-3.007</v>
      </c>
      <c r="CO35" s="0" t="n">
        <f aca="false">CO29-CO26</f>
        <v>-2.363</v>
      </c>
      <c r="CP35" s="0" t="n">
        <f aca="false">CP29-CP26</f>
        <v>-1.95</v>
      </c>
      <c r="CQ35" s="0" t="n">
        <f aca="false">CQ29-CQ26</f>
        <v>-0.953000000000003</v>
      </c>
      <c r="CR35" s="0" t="n">
        <f aca="false">CR29-CR26</f>
        <v>-1.095</v>
      </c>
      <c r="CS35" s="0" t="n">
        <f aca="false">CS29-CS26</f>
        <v>-2.55</v>
      </c>
      <c r="CT35" s="0" t="n">
        <f aca="false">CT29-CT26</f>
        <v>-3.06</v>
      </c>
      <c r="CU35" s="0" t="n">
        <f aca="false">CU29-CU26</f>
        <v>-3.053</v>
      </c>
      <c r="CV35" s="0" t="n">
        <f aca="false">CV29-CV26</f>
        <v>-1.537</v>
      </c>
      <c r="CW35" s="0" t="n">
        <f aca="false">CW29-CW26</f>
        <v>2.25</v>
      </c>
      <c r="CX35" s="0" t="n">
        <f aca="false">CX29-CX26</f>
        <v>3.352</v>
      </c>
      <c r="CY35" s="0" t="n">
        <f aca="false">CY29-CY26</f>
        <v>2.83499999999999</v>
      </c>
      <c r="CZ35" s="0" t="n">
        <f aca="false">CZ29-CZ26</f>
        <v>-2.888</v>
      </c>
      <c r="DA35" s="0" t="n">
        <f aca="false">DA29-DA26</f>
        <v>-2.288</v>
      </c>
      <c r="DB35" s="0" t="n">
        <f aca="false">DB29-DB26</f>
        <v>-1.905</v>
      </c>
      <c r="DC35" s="0" t="n">
        <f aca="false">DC29-DC26</f>
        <v>-0.983000000000001</v>
      </c>
      <c r="DD35" s="0" t="n">
        <f aca="false">DD29-DD26</f>
        <v>-1.117</v>
      </c>
      <c r="DE35" s="0" t="n">
        <f aca="false">DE29-DE26</f>
        <v>-2.46</v>
      </c>
      <c r="DF35" s="0" t="n">
        <f aca="false">DF29-DF26</f>
        <v>-2.932</v>
      </c>
      <c r="DG35" s="0" t="n">
        <f aca="false">DG29-DG26</f>
        <v>-2.933</v>
      </c>
      <c r="DH35" s="0" t="n">
        <f aca="false">DH29-DH26</f>
        <v>-1.53</v>
      </c>
      <c r="DI35" s="0" t="n">
        <f aca="false">DI29-DI26</f>
        <v>1.973</v>
      </c>
      <c r="DJ35" s="0" t="n">
        <f aca="false">DJ29-DJ26</f>
        <v>3</v>
      </c>
      <c r="DK35" s="0" t="n">
        <f aca="false">DK29-DK26</f>
        <v>2.52</v>
      </c>
      <c r="DL35" s="0" t="n">
        <f aca="false">DL29-DL26</f>
        <v>-2.775</v>
      </c>
      <c r="DM35" s="0" t="n">
        <f aca="false">DM29-DM26</f>
        <v>-2.22</v>
      </c>
      <c r="DN35" s="0" t="n">
        <f aca="false">DN29-DN26</f>
        <v>-1.868</v>
      </c>
      <c r="DO35" s="0" t="n">
        <f aca="false">DO29-DO26</f>
        <v>-1.02</v>
      </c>
      <c r="DP35" s="0" t="n">
        <f aca="false">DP29-DP26</f>
        <v>-1.14</v>
      </c>
      <c r="DQ35" s="0" t="n">
        <f aca="false">DQ29-DQ26</f>
        <v>-2.378</v>
      </c>
      <c r="DR35" s="0" t="n">
        <f aca="false">DR29-DR26</f>
        <v>-2.828</v>
      </c>
      <c r="DS35" s="0" t="n">
        <f aca="false">DS29-DS26</f>
        <v>-2.813</v>
      </c>
      <c r="DT35" s="0" t="n">
        <f aca="false">DT29-DT26</f>
        <v>-1.515</v>
      </c>
      <c r="DU35" s="0" t="n">
        <f aca="false">DU29-DU26</f>
        <v>1.718</v>
      </c>
      <c r="DV35" s="0" t="n">
        <f aca="false">DV29-DV26</f>
        <v>2.662</v>
      </c>
      <c r="DW35" s="0" t="n">
        <f aca="false">DW29-DW26</f>
        <v>2.22</v>
      </c>
      <c r="DX35" s="0" t="n">
        <f aca="false">DX29-DX26</f>
        <v>-2.685</v>
      </c>
      <c r="DY35" s="0" t="n">
        <f aca="false">DY29-DY26</f>
        <v>-2.16</v>
      </c>
      <c r="DZ35" s="0" t="n">
        <f aca="false">DZ29-DZ26</f>
        <v>-1.83</v>
      </c>
      <c r="EA35" s="0" t="n">
        <f aca="false">EA29-EA26</f>
        <v>-1.043</v>
      </c>
      <c r="EB35" s="0" t="n">
        <f aca="false">EB29-EB26</f>
        <v>-1.162</v>
      </c>
      <c r="EC35" s="0" t="n">
        <f aca="false">EC29-EC26</f>
        <v>-2.318</v>
      </c>
      <c r="ED35" s="0" t="n">
        <f aca="false">ED29-ED26</f>
        <v>-2.722</v>
      </c>
      <c r="EE35" s="0" t="n">
        <f aca="false">EE29-EE26</f>
        <v>-2.715</v>
      </c>
      <c r="EF35" s="0" t="n">
        <f aca="false">EF29-EF26</f>
        <v>-1.515</v>
      </c>
      <c r="EG35" s="0" t="n">
        <f aca="false">EG29-EG26</f>
        <v>1.47</v>
      </c>
      <c r="EH35" s="0" t="n">
        <f aca="false">EH29-EH26</f>
        <v>2.347</v>
      </c>
      <c r="EI35" s="0" t="n">
        <f aca="false">EI29-EI26</f>
        <v>1.942</v>
      </c>
      <c r="EJ35" s="0" t="n">
        <f aca="false">EJ29-EJ26</f>
        <v>-2.587</v>
      </c>
      <c r="EK35" s="0" t="n">
        <f aca="false">EK29-EK26</f>
        <v>-2.108</v>
      </c>
      <c r="EL35" s="0" t="n">
        <f aca="false">EL29-EL26</f>
        <v>-1.807</v>
      </c>
      <c r="EM35" s="0" t="n">
        <f aca="false">EM29-EM26</f>
        <v>-1.08</v>
      </c>
      <c r="EN35" s="0" t="n">
        <f aca="false">EN29-EN26</f>
        <v>-1.192</v>
      </c>
      <c r="EO35" s="0" t="n">
        <f aca="false">EO29-EO26</f>
        <v>-2.258</v>
      </c>
      <c r="EP35" s="0" t="n">
        <f aca="false">EP29-EP26</f>
        <v>-2.633</v>
      </c>
      <c r="EQ35" s="0" t="n">
        <f aca="false">EQ29-EQ26</f>
        <v>-2.625</v>
      </c>
      <c r="ER35" s="0" t="n">
        <f aca="false">ER29-ER26</f>
        <v>-1.515</v>
      </c>
      <c r="ES35" s="0" t="n">
        <f aca="false">ES29-ES26</f>
        <v>1.245</v>
      </c>
      <c r="ET35" s="0" t="n">
        <f aca="false">ET29-ET26</f>
        <v>2.055</v>
      </c>
      <c r="EU35" s="0" t="n">
        <f aca="false">EU29-EU26</f>
        <v>1.688</v>
      </c>
      <c r="EV35" s="0" t="n">
        <f aca="false">EV29-EV26</f>
        <v>-2.505</v>
      </c>
      <c r="EW35" s="0" t="n">
        <f aca="false">EW29-EW26</f>
        <v>-2.062</v>
      </c>
      <c r="EX35" s="0" t="n">
        <f aca="false">EX29-EX26</f>
        <v>-1.777</v>
      </c>
      <c r="EY35" s="0" t="n">
        <f aca="false">EY29-EY26</f>
        <v>-1.117</v>
      </c>
      <c r="EZ35" s="0" t="n">
        <f aca="false">EZ29-EZ26</f>
        <v>-1.23</v>
      </c>
      <c r="FA35" s="0" t="n">
        <f aca="false">FA29-FA26</f>
        <v>-2.295</v>
      </c>
      <c r="FB35" s="0" t="n">
        <f aca="false">FB29-FB26</f>
        <v>-2.677</v>
      </c>
      <c r="FC35" s="0" t="n">
        <f aca="false">FC29-FC26</f>
        <v>-2.67</v>
      </c>
      <c r="FD35" s="0" t="n">
        <f aca="false">FD29-FD26</f>
        <v>-1.56</v>
      </c>
      <c r="FE35" s="0" t="n">
        <f aca="false">FE29-FE26</f>
        <v>1.215</v>
      </c>
      <c r="FF35" s="0" t="n">
        <f aca="false">FF29-FF26</f>
        <v>2.025</v>
      </c>
      <c r="FG35" s="0" t="n">
        <f aca="false">FG29-FG26</f>
        <v>1.665</v>
      </c>
      <c r="FH35" s="0" t="n">
        <f aca="false">FH29-FH26</f>
        <v>-2.55</v>
      </c>
      <c r="FI35" s="0" t="n">
        <f aca="false">FI29-FI26</f>
        <v>-2.108</v>
      </c>
      <c r="FJ35" s="0" t="n">
        <f aca="false">FJ29-FJ26</f>
        <v>-1.823</v>
      </c>
      <c r="FK35" s="0" t="n">
        <f aca="false">FK29-FK26</f>
        <v>-1.155</v>
      </c>
      <c r="FL35" s="0" t="n">
        <f aca="false">FL29-FL26</f>
        <v>-1.267</v>
      </c>
      <c r="FM35" s="0" t="n">
        <f aca="false">FM29-FM26</f>
        <v>-2.34</v>
      </c>
      <c r="FN35" s="0" t="n">
        <f aca="false">FN29-FN26</f>
        <v>-2.722</v>
      </c>
      <c r="FO35" s="0" t="n">
        <f aca="false">FO29-FO26</f>
        <v>-2.723</v>
      </c>
      <c r="FP35" s="0" t="n">
        <f aca="false">FP29-FP26</f>
        <v>-1.597</v>
      </c>
      <c r="FQ35" s="0" t="n">
        <f aca="false">FQ29-FQ26</f>
        <v>1.193</v>
      </c>
      <c r="FR35" s="0" t="n">
        <f aca="false">FR29-FR26</f>
        <v>2.002</v>
      </c>
      <c r="FS35" s="0" t="n">
        <f aca="false">FS29-FS26</f>
        <v>1.643</v>
      </c>
      <c r="FT35" s="0" t="n">
        <f aca="false">FT29-FT26</f>
        <v>-2.595</v>
      </c>
      <c r="FU35" s="0" t="n">
        <f aca="false">FU29-FU26</f>
        <v>-2.153</v>
      </c>
      <c r="FV35" s="0" t="n">
        <f aca="false">FV29-FV26</f>
        <v>-1.867</v>
      </c>
      <c r="FW35" s="0" t="n">
        <f aca="false">FW29-FW26</f>
        <v>-1.192</v>
      </c>
      <c r="FX35" s="0" t="n">
        <f aca="false">FX29-FX26</f>
        <v>-1.305</v>
      </c>
      <c r="FY35" s="0" t="n">
        <f aca="false">FY29-FY26</f>
        <v>-2.377</v>
      </c>
      <c r="FZ35" s="0" t="n">
        <f aca="false">FZ29-FZ26</f>
        <v>-2.775</v>
      </c>
      <c r="GA35" s="0" t="n">
        <f aca="false">GA29-GA26</f>
        <v>-2.76</v>
      </c>
      <c r="GB35" s="0" t="n">
        <f aca="false">GB29-GB26</f>
        <v>-1.635</v>
      </c>
      <c r="GC35" s="0" t="n">
        <f aca="false">GC29-GC26</f>
        <v>1.163</v>
      </c>
      <c r="GD35" s="0" t="n">
        <f aca="false">GD29-GD26</f>
        <v>1.98</v>
      </c>
      <c r="GE35" s="0" t="n">
        <f aca="false">GE29-GE26</f>
        <v>1.613</v>
      </c>
      <c r="GF35" s="0" t="n">
        <f aca="false">GF29-GF26</f>
        <v>-2.647</v>
      </c>
      <c r="GG35" s="0" t="n">
        <f aca="false">GG29-GG26</f>
        <v>-2.19</v>
      </c>
      <c r="GH35" s="0" t="n">
        <f aca="false">GH29-GH26</f>
        <v>-1.905</v>
      </c>
      <c r="GI35" s="0" t="n">
        <f aca="false">GI29-GI26</f>
        <v>-1.222</v>
      </c>
      <c r="GJ35" s="0" t="n">
        <f aca="false">GJ29-GJ26</f>
        <v>-31.328</v>
      </c>
      <c r="GK35" s="0" t="n">
        <f aca="false">GK29-GK26</f>
        <v>-31.328</v>
      </c>
      <c r="GL35" s="0" t="n">
        <f aca="false">GL29-GL26</f>
        <v>-31.178</v>
      </c>
      <c r="GM35" s="0" t="n">
        <f aca="false">GM29-GM26</f>
        <v>-31.178</v>
      </c>
      <c r="GN35" s="0" t="n">
        <f aca="false">GN29-GN26</f>
        <v>-32.535</v>
      </c>
      <c r="GO35" s="0" t="n">
        <f aca="false">GO29-GO26</f>
        <v>-36.885</v>
      </c>
      <c r="GP35" s="0" t="n">
        <f aca="false">GP29-GP26</f>
        <v>-38.835</v>
      </c>
      <c r="GQ35" s="0" t="n">
        <f aca="false">GQ29-GQ26</f>
        <v>-35.085</v>
      </c>
      <c r="GR35" s="0" t="n">
        <f aca="false">GR29-GR26</f>
        <v>-31.943</v>
      </c>
      <c r="GS35" s="0" t="n">
        <f aca="false">GS29-GS26</f>
        <v>-31.493</v>
      </c>
      <c r="GT35" s="0" t="n">
        <f aca="false">GT29-GT26</f>
        <v>-31.493</v>
      </c>
      <c r="GU35" s="0" t="n">
        <f aca="false">GU29-GU26</f>
        <v>-31.688</v>
      </c>
      <c r="GV35" s="0" t="n">
        <f aca="false">GV29-GV26</f>
        <v>-31.538</v>
      </c>
      <c r="GW35" s="0" t="n">
        <f aca="false">GW29-GW26</f>
        <v>-31.545</v>
      </c>
      <c r="GX35" s="0" t="n">
        <f aca="false">GX29-GX26</f>
        <v>-31.395</v>
      </c>
      <c r="GY35" s="0" t="n">
        <f aca="false">GY29-GY26</f>
        <v>-31.395</v>
      </c>
      <c r="GZ35" s="0" t="n">
        <f aca="false">GZ29-GZ26</f>
        <v>-32.753</v>
      </c>
      <c r="HA35" s="0" t="n">
        <f aca="false">HA29-HA26</f>
        <v>-37.133</v>
      </c>
      <c r="HB35" s="0" t="n">
        <f aca="false">HB29-HB26</f>
        <v>-39.097</v>
      </c>
      <c r="HC35" s="0" t="n">
        <f aca="false">HC29-HC26</f>
        <v>-35.325</v>
      </c>
      <c r="HD35" s="0" t="n">
        <f aca="false">HD29-HD26</f>
        <v>-32.16</v>
      </c>
      <c r="HE35" s="0" t="n">
        <f aca="false">HE29-HE26</f>
        <v>-31.711</v>
      </c>
      <c r="HF35" s="0" t="n">
        <f aca="false">HF29-HF26</f>
        <v>-31.71</v>
      </c>
      <c r="HG35" s="0" t="n">
        <f aca="false">HG29-HG26</f>
        <v>-31.905</v>
      </c>
      <c r="HH35" s="0" t="n">
        <f aca="false">HH29-HH26</f>
        <v>-31.755</v>
      </c>
      <c r="HI35" s="0" t="n">
        <f aca="false">HI29-HI26</f>
        <v>-31.755</v>
      </c>
      <c r="HJ35" s="0" t="n">
        <f aca="false">HJ29-HJ26</f>
        <v>-31.605</v>
      </c>
      <c r="HK35" s="0" t="n">
        <f aca="false">HK29-HK26</f>
        <v>-31.605</v>
      </c>
      <c r="HL35" s="0" t="n">
        <f aca="false">HL29-HL26</f>
        <v>-32.978</v>
      </c>
      <c r="HM35" s="0" t="n">
        <f aca="false">HM29-HM26</f>
        <v>-37.388</v>
      </c>
      <c r="HN35" s="0" t="n">
        <f aca="false">HN29-HN26</f>
        <v>-39.368</v>
      </c>
      <c r="HO35" s="0" t="n">
        <f aca="false">HO29-HO26</f>
        <v>-35.565</v>
      </c>
      <c r="HP35" s="0" t="n">
        <f aca="false">HP29-HP26</f>
        <v>0</v>
      </c>
      <c r="HQ35" s="0" t="n">
        <f aca="false">HQ29-HQ26</f>
        <v>0</v>
      </c>
      <c r="HR35" s="0" t="n">
        <f aca="false">HR29-HR26</f>
        <v>0</v>
      </c>
      <c r="HS35" s="0" t="n">
        <f aca="false">HS29-HS26</f>
        <v>0</v>
      </c>
      <c r="HT35" s="0" t="n">
        <f aca="false">HT29-HT26</f>
        <v>0</v>
      </c>
      <c r="HU35" s="0" t="n">
        <f aca="false">HU29-HU26</f>
        <v>0</v>
      </c>
      <c r="HV35" s="0" t="n">
        <f aca="false">HV29-HV26</f>
        <v>0</v>
      </c>
      <c r="HW35" s="0" t="n">
        <f aca="false">HW29-HW26</f>
        <v>0</v>
      </c>
      <c r="HX35" s="0" t="n">
        <f aca="false">HX29-HX26</f>
        <v>0</v>
      </c>
      <c r="HY35" s="0" t="n">
        <f aca="false">HY29-HY26</f>
        <v>0</v>
      </c>
      <c r="HZ35" s="0" t="n">
        <f aca="false">HZ29-HZ26</f>
        <v>0</v>
      </c>
      <c r="IA35" s="0" t="n">
        <f aca="false">IA29-IA26</f>
        <v>0</v>
      </c>
      <c r="IB35" s="0" t="n">
        <f aca="false">IB29-IB26</f>
        <v>0</v>
      </c>
      <c r="IC35" s="0" t="n">
        <f aca="false">IC29-IC26</f>
        <v>0</v>
      </c>
      <c r="ID35" s="0" t="n">
        <f aca="false">ID29-ID26</f>
        <v>0</v>
      </c>
      <c r="IE35" s="0" t="n">
        <f aca="false">IE29-IE26</f>
        <v>0</v>
      </c>
      <c r="IF35" s="0" t="n">
        <f aca="false">IF29-IF26</f>
        <v>0</v>
      </c>
      <c r="IG35" s="0" t="n">
        <f aca="false">IG29-IG26</f>
        <v>0</v>
      </c>
      <c r="IH35" s="0" t="n">
        <f aca="false">IH29-IH26</f>
        <v>0</v>
      </c>
    </row>
    <row r="36" customFormat="false" ht="12.75" hidden="false" customHeight="false" outlineLevel="0" collapsed="false">
      <c r="B36" s="412"/>
    </row>
    <row r="37" customFormat="false" ht="12.75" hidden="false" customHeight="false" outlineLevel="0" collapsed="false">
      <c r="B37" s="412"/>
    </row>
    <row r="38" customFormat="false" ht="12.75" hidden="false" customHeight="false" outlineLevel="0" collapsed="false">
      <c r="B38" s="412"/>
    </row>
    <row r="39" customFormat="false" ht="12.75" hidden="false" customHeight="false" outlineLevel="0" collapsed="false">
      <c r="B39" s="412"/>
    </row>
    <row r="40" customFormat="false" ht="12.75" hidden="false" customHeight="false" outlineLevel="0" collapsed="false">
      <c r="B40" s="412"/>
    </row>
    <row r="41" customFormat="false" ht="12.75" hidden="false" customHeight="false" outlineLevel="0" collapsed="false">
      <c r="B41" s="412"/>
    </row>
    <row r="42" customFormat="false" ht="12.75" hidden="false" customHeight="false" outlineLevel="0" collapsed="false">
      <c r="B42" s="412"/>
    </row>
    <row r="43" customFormat="false" ht="12.75" hidden="false" customHeight="false" outlineLevel="0" collapsed="false">
      <c r="B43" s="412"/>
    </row>
    <row r="44" customFormat="false" ht="12.75" hidden="false" customHeight="false" outlineLevel="0" collapsed="false">
      <c r="B44" s="412"/>
    </row>
    <row r="45" customFormat="false" ht="12.75" hidden="false" customHeight="false" outlineLevel="0" collapsed="false">
      <c r="B45" s="412"/>
    </row>
    <row r="46" customFormat="false" ht="12.75" hidden="false" customHeight="false" outlineLevel="0" collapsed="false">
      <c r="B46" s="412"/>
    </row>
    <row r="47" customFormat="false" ht="12.75" hidden="false" customHeight="false" outlineLevel="0" collapsed="false">
      <c r="B47" s="412"/>
    </row>
    <row r="48" customFormat="false" ht="12.75" hidden="false" customHeight="false" outlineLevel="0" collapsed="false">
      <c r="B48" s="412"/>
    </row>
    <row r="49" customFormat="false" ht="12.75" hidden="false" customHeight="false" outlineLevel="0" collapsed="false">
      <c r="B49" s="412"/>
    </row>
    <row r="50" customFormat="false" ht="12.75" hidden="false" customHeight="false" outlineLevel="0" collapsed="false">
      <c r="B50" s="412"/>
    </row>
    <row r="51" customFormat="false" ht="12.75" hidden="false" customHeight="false" outlineLevel="0" collapsed="false">
      <c r="B51" s="412"/>
    </row>
    <row r="52" customFormat="false" ht="12.75" hidden="false" customHeight="false" outlineLevel="0" collapsed="false">
      <c r="B52" s="412"/>
    </row>
    <row r="53" customFormat="false" ht="12.75" hidden="false" customHeight="false" outlineLevel="0" collapsed="false">
      <c r="B53" s="412"/>
    </row>
    <row r="54" customFormat="false" ht="12.75" hidden="false" customHeight="false" outlineLevel="0" collapsed="false">
      <c r="B54" s="412"/>
    </row>
    <row r="55" customFormat="false" ht="12.75" hidden="false" customHeight="false" outlineLevel="0" collapsed="false">
      <c r="B55" s="412"/>
    </row>
    <row r="56" customFormat="false" ht="12.75" hidden="false" customHeight="false" outlineLevel="0" collapsed="false">
      <c r="B56" s="412"/>
    </row>
    <row r="57" customFormat="false" ht="12.75" hidden="false" customHeight="false" outlineLevel="0" collapsed="false">
      <c r="B57" s="412"/>
    </row>
    <row r="58" customFormat="false" ht="12.75" hidden="false" customHeight="false" outlineLevel="0" collapsed="false">
      <c r="B58" s="412"/>
    </row>
    <row r="59" customFormat="false" ht="12.75" hidden="false" customHeight="false" outlineLevel="0" collapsed="false">
      <c r="B59" s="412"/>
    </row>
    <row r="60" customFormat="false" ht="12.75" hidden="false" customHeight="false" outlineLevel="0" collapsed="false">
      <c r="B60" s="412"/>
    </row>
    <row r="61" customFormat="false" ht="12.75" hidden="false" customHeight="false" outlineLevel="0" collapsed="false">
      <c r="B61" s="412"/>
    </row>
    <row r="62" customFormat="false" ht="12.75" hidden="false" customHeight="false" outlineLevel="0" collapsed="false">
      <c r="B62" s="412"/>
    </row>
    <row r="63" customFormat="false" ht="12.75" hidden="false" customHeight="false" outlineLevel="0" collapsed="false">
      <c r="B63" s="412"/>
    </row>
    <row r="64" customFormat="false" ht="12.75" hidden="false" customHeight="false" outlineLevel="0" collapsed="false">
      <c r="B64" s="412"/>
    </row>
    <row r="65" customFormat="false" ht="12.75" hidden="false" customHeight="false" outlineLevel="0" collapsed="false">
      <c r="B65" s="412"/>
    </row>
    <row r="66" customFormat="false" ht="12.75" hidden="false" customHeight="false" outlineLevel="0" collapsed="false">
      <c r="B66" s="412"/>
    </row>
    <row r="67" customFormat="false" ht="12.75" hidden="false" customHeight="false" outlineLevel="0" collapsed="false">
      <c r="B67" s="412"/>
    </row>
    <row r="68" customFormat="false" ht="12.75" hidden="false" customHeight="false" outlineLevel="0" collapsed="false">
      <c r="B68" s="412"/>
    </row>
    <row r="69" customFormat="false" ht="12.75" hidden="false" customHeight="false" outlineLevel="0" collapsed="false">
      <c r="B69" s="412"/>
    </row>
    <row r="70" customFormat="false" ht="12.75" hidden="false" customHeight="false" outlineLevel="0" collapsed="false">
      <c r="B70" s="412"/>
    </row>
    <row r="71" customFormat="false" ht="12.75" hidden="false" customHeight="false" outlineLevel="0" collapsed="false">
      <c r="B71" s="412"/>
    </row>
    <row r="72" customFormat="false" ht="12.75" hidden="false" customHeight="false" outlineLevel="0" collapsed="false">
      <c r="B72" s="412"/>
    </row>
    <row r="73" customFormat="false" ht="12.75" hidden="false" customHeight="false" outlineLevel="0" collapsed="false">
      <c r="B73" s="412"/>
    </row>
    <row r="74" customFormat="false" ht="12.75" hidden="false" customHeight="false" outlineLevel="0" collapsed="false">
      <c r="B74" s="412"/>
    </row>
    <row r="75" customFormat="false" ht="12.75" hidden="false" customHeight="false" outlineLevel="0" collapsed="false">
      <c r="B75" s="412"/>
    </row>
    <row r="76" customFormat="false" ht="12.75" hidden="false" customHeight="false" outlineLevel="0" collapsed="false">
      <c r="B76" s="412"/>
    </row>
    <row r="77" customFormat="false" ht="12.75" hidden="false" customHeight="false" outlineLevel="0" collapsed="false">
      <c r="B77" s="412"/>
    </row>
    <row r="78" customFormat="false" ht="12.75" hidden="false" customHeight="false" outlineLevel="0" collapsed="false">
      <c r="B78" s="412"/>
    </row>
    <row r="79" customFormat="false" ht="12.75" hidden="false" customHeight="false" outlineLevel="0" collapsed="false">
      <c r="B79" s="412"/>
    </row>
    <row r="80" customFormat="false" ht="12.75" hidden="false" customHeight="false" outlineLevel="0" collapsed="false">
      <c r="B80" s="412"/>
    </row>
    <row r="81" customFormat="false" ht="12.75" hidden="false" customHeight="false" outlineLevel="0" collapsed="false">
      <c r="B81" s="412"/>
    </row>
    <row r="82" customFormat="false" ht="12.75" hidden="false" customHeight="false" outlineLevel="0" collapsed="false">
      <c r="B82" s="412"/>
    </row>
    <row r="83" customFormat="false" ht="12.75" hidden="false" customHeight="false" outlineLevel="0" collapsed="false">
      <c r="B83" s="412"/>
    </row>
    <row r="84" customFormat="false" ht="12.75" hidden="false" customHeight="false" outlineLevel="0" collapsed="false">
      <c r="B84" s="412"/>
    </row>
    <row r="85" customFormat="false" ht="12.75" hidden="false" customHeight="false" outlineLevel="0" collapsed="false">
      <c r="B85" s="412"/>
    </row>
    <row r="86" customFormat="false" ht="12.75" hidden="false" customHeight="false" outlineLevel="0" collapsed="false">
      <c r="B86" s="412"/>
    </row>
    <row r="87" customFormat="false" ht="12.75" hidden="false" customHeight="false" outlineLevel="0" collapsed="false">
      <c r="B87" s="412"/>
    </row>
    <row r="88" customFormat="false" ht="12.75" hidden="false" customHeight="false" outlineLevel="0" collapsed="false">
      <c r="B88" s="412"/>
    </row>
    <row r="89" customFormat="false" ht="12.75" hidden="false" customHeight="false" outlineLevel="0" collapsed="false">
      <c r="B89" s="412"/>
    </row>
    <row r="90" customFormat="false" ht="12.75" hidden="false" customHeight="false" outlineLevel="0" collapsed="false">
      <c r="B90" s="412"/>
    </row>
    <row r="91" customFormat="false" ht="12.75" hidden="false" customHeight="false" outlineLevel="0" collapsed="false">
      <c r="B91" s="412"/>
    </row>
    <row r="92" customFormat="false" ht="12.75" hidden="false" customHeight="false" outlineLevel="0" collapsed="false">
      <c r="B92" s="412"/>
    </row>
    <row r="93" customFormat="false" ht="12.75" hidden="false" customHeight="false" outlineLevel="0" collapsed="false">
      <c r="B93" s="412"/>
    </row>
    <row r="94" customFormat="false" ht="12.75" hidden="false" customHeight="false" outlineLevel="0" collapsed="false">
      <c r="B94" s="412"/>
    </row>
    <row r="95" customFormat="false" ht="12.75" hidden="false" customHeight="false" outlineLevel="0" collapsed="false">
      <c r="B95" s="412"/>
    </row>
    <row r="96" customFormat="false" ht="12.75" hidden="false" customHeight="false" outlineLevel="0" collapsed="false">
      <c r="B96" s="412"/>
    </row>
    <row r="97" customFormat="false" ht="12.75" hidden="false" customHeight="false" outlineLevel="0" collapsed="false">
      <c r="B97" s="412"/>
    </row>
    <row r="98" customFormat="false" ht="12.75" hidden="false" customHeight="false" outlineLevel="0" collapsed="false">
      <c r="B98" s="412"/>
    </row>
    <row r="99" customFormat="false" ht="12.75" hidden="false" customHeight="false" outlineLevel="0" collapsed="false">
      <c r="B99" s="412"/>
    </row>
    <row r="100" customFormat="false" ht="12.75" hidden="false" customHeight="false" outlineLevel="0" collapsed="false">
      <c r="B100" s="412"/>
    </row>
    <row r="101" customFormat="false" ht="12.75" hidden="false" customHeight="false" outlineLevel="0" collapsed="false">
      <c r="B101" s="412"/>
    </row>
    <row r="102" customFormat="false" ht="12.75" hidden="false" customHeight="false" outlineLevel="0" collapsed="false">
      <c r="B102" s="412"/>
    </row>
    <row r="103" customFormat="false" ht="12.75" hidden="false" customHeight="false" outlineLevel="0" collapsed="false">
      <c r="B103" s="412"/>
    </row>
    <row r="104" customFormat="false" ht="12.75" hidden="false" customHeight="false" outlineLevel="0" collapsed="false">
      <c r="B104" s="412"/>
    </row>
    <row r="105" customFormat="false" ht="12.75" hidden="false" customHeight="false" outlineLevel="0" collapsed="false">
      <c r="B105" s="412"/>
    </row>
    <row r="106" customFormat="false" ht="12.75" hidden="false" customHeight="false" outlineLevel="0" collapsed="false">
      <c r="B106" s="412"/>
    </row>
    <row r="107" customFormat="false" ht="12.75" hidden="false" customHeight="false" outlineLevel="0" collapsed="false">
      <c r="B107" s="412"/>
    </row>
    <row r="108" customFormat="false" ht="12.75" hidden="false" customHeight="false" outlineLevel="0" collapsed="false">
      <c r="B108" s="412"/>
    </row>
    <row r="109" customFormat="false" ht="12.75" hidden="false" customHeight="false" outlineLevel="0" collapsed="false">
      <c r="B109" s="412"/>
    </row>
    <row r="110" customFormat="false" ht="12.75" hidden="false" customHeight="false" outlineLevel="0" collapsed="false">
      <c r="B110" s="412"/>
    </row>
    <row r="111" customFormat="false" ht="12.75" hidden="false" customHeight="false" outlineLevel="0" collapsed="false">
      <c r="B111" s="412"/>
    </row>
    <row r="112" customFormat="false" ht="12.75" hidden="false" customHeight="false" outlineLevel="0" collapsed="false">
      <c r="B112" s="412"/>
    </row>
    <row r="113" customFormat="false" ht="12.75" hidden="false" customHeight="false" outlineLevel="0" collapsed="false">
      <c r="B113" s="412"/>
    </row>
    <row r="114" customFormat="false" ht="12.75" hidden="false" customHeight="false" outlineLevel="0" collapsed="false">
      <c r="B114" s="412"/>
    </row>
    <row r="115" customFormat="false" ht="12.75" hidden="false" customHeight="false" outlineLevel="0" collapsed="false">
      <c r="B115" s="412"/>
    </row>
    <row r="116" customFormat="false" ht="12.75" hidden="false" customHeight="false" outlineLevel="0" collapsed="false">
      <c r="B116" s="412"/>
    </row>
    <row r="117" customFormat="false" ht="12.75" hidden="false" customHeight="false" outlineLevel="0" collapsed="false">
      <c r="B117" s="412"/>
    </row>
    <row r="118" customFormat="false" ht="12.75" hidden="false" customHeight="false" outlineLevel="0" collapsed="false">
      <c r="B118" s="412"/>
    </row>
    <row r="119" customFormat="false" ht="12.75" hidden="false" customHeight="false" outlineLevel="0" collapsed="false">
      <c r="B119" s="412"/>
    </row>
    <row r="120" customFormat="false" ht="12.75" hidden="false" customHeight="false" outlineLevel="0" collapsed="false">
      <c r="B120" s="412"/>
    </row>
    <row r="121" customFormat="false" ht="12.75" hidden="false" customHeight="false" outlineLevel="0" collapsed="false">
      <c r="B121" s="412"/>
    </row>
    <row r="122" customFormat="false" ht="12.75" hidden="false" customHeight="false" outlineLevel="0" collapsed="false">
      <c r="B122" s="412"/>
    </row>
    <row r="123" customFormat="false" ht="12.75" hidden="false" customHeight="false" outlineLevel="0" collapsed="false">
      <c r="B123" s="412"/>
    </row>
    <row r="124" customFormat="false" ht="12.75" hidden="false" customHeight="false" outlineLevel="0" collapsed="false">
      <c r="B124" s="412"/>
    </row>
    <row r="125" customFormat="false" ht="12.75" hidden="false" customHeight="false" outlineLevel="0" collapsed="false">
      <c r="B125" s="412"/>
    </row>
    <row r="126" customFormat="false" ht="12.75" hidden="false" customHeight="false" outlineLevel="0" collapsed="false">
      <c r="B126" s="412"/>
    </row>
    <row r="127" customFormat="false" ht="12.75" hidden="false" customHeight="false" outlineLevel="0" collapsed="false">
      <c r="B127" s="412"/>
    </row>
    <row r="128" customFormat="false" ht="12.75" hidden="false" customHeight="false" outlineLevel="0" collapsed="false">
      <c r="B128" s="412"/>
    </row>
    <row r="129" customFormat="false" ht="12.75" hidden="false" customHeight="false" outlineLevel="0" collapsed="false">
      <c r="B129" s="412"/>
    </row>
    <row r="130" customFormat="false" ht="12.75" hidden="false" customHeight="false" outlineLevel="0" collapsed="false">
      <c r="B130" s="412"/>
    </row>
    <row r="131" customFormat="false" ht="12.75" hidden="false" customHeight="false" outlineLevel="0" collapsed="false">
      <c r="B131" s="412"/>
    </row>
    <row r="132" customFormat="false" ht="12.75" hidden="false" customHeight="false" outlineLevel="0" collapsed="false">
      <c r="B132" s="412"/>
    </row>
    <row r="133" customFormat="false" ht="12.75" hidden="false" customHeight="false" outlineLevel="0" collapsed="false">
      <c r="B133" s="412"/>
    </row>
    <row r="134" customFormat="false" ht="12.75" hidden="false" customHeight="false" outlineLevel="0" collapsed="false">
      <c r="B134" s="412"/>
    </row>
    <row r="135" customFormat="false" ht="12.75" hidden="false" customHeight="false" outlineLevel="0" collapsed="false">
      <c r="B135" s="412"/>
    </row>
    <row r="136" customFormat="false" ht="12.75" hidden="false" customHeight="false" outlineLevel="0" collapsed="false">
      <c r="B136" s="412"/>
    </row>
    <row r="137" customFormat="false" ht="12.75" hidden="false" customHeight="false" outlineLevel="0" collapsed="false">
      <c r="B137" s="412"/>
    </row>
    <row r="138" customFormat="false" ht="12.75" hidden="false" customHeight="false" outlineLevel="0" collapsed="false">
      <c r="B138" s="412"/>
    </row>
    <row r="139" customFormat="false" ht="12.75" hidden="false" customHeight="false" outlineLevel="0" collapsed="false">
      <c r="B139" s="412"/>
    </row>
    <row r="140" customFormat="false" ht="12.75" hidden="false" customHeight="false" outlineLevel="0" collapsed="false">
      <c r="B140" s="412"/>
    </row>
    <row r="141" customFormat="false" ht="12.75" hidden="false" customHeight="false" outlineLevel="0" collapsed="false">
      <c r="B141" s="412"/>
    </row>
    <row r="142" customFormat="false" ht="12.75" hidden="false" customHeight="false" outlineLevel="0" collapsed="false">
      <c r="B142" s="412"/>
    </row>
    <row r="143" customFormat="false" ht="12.75" hidden="false" customHeight="false" outlineLevel="0" collapsed="false">
      <c r="B143" s="412"/>
    </row>
    <row r="144" customFormat="false" ht="12.75" hidden="false" customHeight="false" outlineLevel="0" collapsed="false">
      <c r="B144" s="412"/>
    </row>
    <row r="145" customFormat="false" ht="12.75" hidden="false" customHeight="false" outlineLevel="0" collapsed="false">
      <c r="B145" s="412"/>
    </row>
    <row r="146" customFormat="false" ht="12.75" hidden="false" customHeight="false" outlineLevel="0" collapsed="false">
      <c r="B146" s="412"/>
    </row>
    <row r="147" customFormat="false" ht="12.75" hidden="false" customHeight="false" outlineLevel="0" collapsed="false">
      <c r="B147" s="412"/>
    </row>
    <row r="148" customFormat="false" ht="12.75" hidden="false" customHeight="false" outlineLevel="0" collapsed="false">
      <c r="B148" s="412"/>
    </row>
    <row r="149" customFormat="false" ht="12.75" hidden="false" customHeight="false" outlineLevel="0" collapsed="false">
      <c r="B149" s="412"/>
    </row>
    <row r="150" customFormat="false" ht="12.75" hidden="false" customHeight="false" outlineLevel="0" collapsed="false">
      <c r="B150" s="412"/>
    </row>
    <row r="151" customFormat="false" ht="12.75" hidden="false" customHeight="false" outlineLevel="0" collapsed="false">
      <c r="B151" s="412"/>
    </row>
    <row r="152" customFormat="false" ht="12.75" hidden="false" customHeight="false" outlineLevel="0" collapsed="false">
      <c r="B152" s="412"/>
    </row>
    <row r="153" customFormat="false" ht="12.75" hidden="false" customHeight="false" outlineLevel="0" collapsed="false">
      <c r="B153" s="412"/>
    </row>
    <row r="154" customFormat="false" ht="12.75" hidden="false" customHeight="false" outlineLevel="0" collapsed="false">
      <c r="B154" s="412"/>
    </row>
    <row r="155" customFormat="false" ht="12.75" hidden="false" customHeight="false" outlineLevel="0" collapsed="false">
      <c r="B155" s="412"/>
    </row>
    <row r="156" customFormat="false" ht="12.75" hidden="false" customHeight="false" outlineLevel="0" collapsed="false">
      <c r="B156" s="412"/>
    </row>
    <row r="157" customFormat="false" ht="12.75" hidden="false" customHeight="false" outlineLevel="0" collapsed="false">
      <c r="B157" s="412"/>
    </row>
    <row r="158" customFormat="false" ht="12.75" hidden="false" customHeight="false" outlineLevel="0" collapsed="false">
      <c r="B158" s="412"/>
    </row>
    <row r="159" customFormat="false" ht="12.75" hidden="false" customHeight="false" outlineLevel="0" collapsed="false">
      <c r="B159" s="412"/>
    </row>
    <row r="160" customFormat="false" ht="12.75" hidden="false" customHeight="false" outlineLevel="0" collapsed="false">
      <c r="B160" s="412"/>
    </row>
    <row r="161" customFormat="false" ht="12.75" hidden="false" customHeight="false" outlineLevel="0" collapsed="false">
      <c r="B161" s="412"/>
    </row>
    <row r="162" customFormat="false" ht="12.75" hidden="false" customHeight="false" outlineLevel="0" collapsed="false">
      <c r="B162" s="412"/>
    </row>
    <row r="163" customFormat="false" ht="12.75" hidden="false" customHeight="false" outlineLevel="0" collapsed="false">
      <c r="B163" s="412"/>
    </row>
    <row r="164" customFormat="false" ht="12.75" hidden="false" customHeight="false" outlineLevel="0" collapsed="false">
      <c r="B164" s="412"/>
    </row>
    <row r="165" customFormat="false" ht="12.75" hidden="false" customHeight="false" outlineLevel="0" collapsed="false">
      <c r="B165" s="412"/>
    </row>
    <row r="166" customFormat="false" ht="12.75" hidden="false" customHeight="false" outlineLevel="0" collapsed="false">
      <c r="B166" s="412"/>
    </row>
    <row r="167" customFormat="false" ht="12.75" hidden="false" customHeight="false" outlineLevel="0" collapsed="false">
      <c r="B167" s="412"/>
    </row>
    <row r="168" customFormat="false" ht="12.75" hidden="false" customHeight="false" outlineLevel="0" collapsed="false">
      <c r="B168" s="412"/>
    </row>
    <row r="169" customFormat="false" ht="12.75" hidden="false" customHeight="false" outlineLevel="0" collapsed="false">
      <c r="B169" s="412"/>
    </row>
    <row r="170" customFormat="false" ht="12.75" hidden="false" customHeight="false" outlineLevel="0" collapsed="false">
      <c r="B170" s="412"/>
    </row>
    <row r="171" customFormat="false" ht="12.75" hidden="false" customHeight="false" outlineLevel="0" collapsed="false">
      <c r="B171" s="412"/>
    </row>
    <row r="172" customFormat="false" ht="12.75" hidden="false" customHeight="false" outlineLevel="0" collapsed="false">
      <c r="B172" s="412"/>
    </row>
    <row r="173" customFormat="false" ht="12.75" hidden="false" customHeight="false" outlineLevel="0" collapsed="false">
      <c r="B173" s="412"/>
    </row>
    <row r="174" customFormat="false" ht="12.75" hidden="false" customHeight="false" outlineLevel="0" collapsed="false">
      <c r="B174" s="412"/>
    </row>
    <row r="175" customFormat="false" ht="12.75" hidden="false" customHeight="false" outlineLevel="0" collapsed="false">
      <c r="B175" s="412"/>
    </row>
    <row r="176" customFormat="false" ht="12.75" hidden="false" customHeight="false" outlineLevel="0" collapsed="false">
      <c r="B176" s="412"/>
    </row>
    <row r="177" customFormat="false" ht="12.75" hidden="false" customHeight="false" outlineLevel="0" collapsed="false">
      <c r="B177" s="412"/>
    </row>
    <row r="178" customFormat="false" ht="12.75" hidden="false" customHeight="false" outlineLevel="0" collapsed="false">
      <c r="B178" s="412"/>
    </row>
    <row r="179" customFormat="false" ht="12.75" hidden="false" customHeight="false" outlineLevel="0" collapsed="false">
      <c r="B179" s="412"/>
    </row>
    <row r="180" customFormat="false" ht="12.75" hidden="false" customHeight="false" outlineLevel="0" collapsed="false">
      <c r="B180" s="412"/>
    </row>
    <row r="181" customFormat="false" ht="12.75" hidden="false" customHeight="false" outlineLevel="0" collapsed="false">
      <c r="B181" s="412"/>
    </row>
    <row r="182" customFormat="false" ht="12.75" hidden="false" customHeight="false" outlineLevel="0" collapsed="false">
      <c r="B182" s="412"/>
    </row>
    <row r="183" customFormat="false" ht="12.75" hidden="false" customHeight="false" outlineLevel="0" collapsed="false">
      <c r="B183" s="412"/>
    </row>
    <row r="184" customFormat="false" ht="12.75" hidden="false" customHeight="false" outlineLevel="0" collapsed="false">
      <c r="B184" s="412"/>
    </row>
    <row r="185" customFormat="false" ht="12.75" hidden="false" customHeight="false" outlineLevel="0" collapsed="false">
      <c r="B185" s="412"/>
    </row>
    <row r="186" customFormat="false" ht="12.75" hidden="false" customHeight="false" outlineLevel="0" collapsed="false">
      <c r="B186" s="412"/>
    </row>
    <row r="187" customFormat="false" ht="12.75" hidden="false" customHeight="false" outlineLevel="0" collapsed="false">
      <c r="B187" s="412"/>
    </row>
    <row r="188" customFormat="false" ht="12.75" hidden="false" customHeight="false" outlineLevel="0" collapsed="false">
      <c r="B188" s="412"/>
    </row>
    <row r="189" customFormat="false" ht="12.75" hidden="false" customHeight="false" outlineLevel="0" collapsed="false">
      <c r="B189" s="412"/>
    </row>
    <row r="190" customFormat="false" ht="12.75" hidden="false" customHeight="false" outlineLevel="0" collapsed="false">
      <c r="B190" s="412"/>
    </row>
    <row r="191" customFormat="false" ht="12.75" hidden="false" customHeight="false" outlineLevel="0" collapsed="false">
      <c r="B191" s="412"/>
    </row>
    <row r="192" customFormat="false" ht="12.75" hidden="false" customHeight="false" outlineLevel="0" collapsed="false">
      <c r="B192" s="412"/>
    </row>
    <row r="193" customFormat="false" ht="12.75" hidden="false" customHeight="false" outlineLevel="0" collapsed="false">
      <c r="B193" s="412"/>
    </row>
    <row r="194" customFormat="false" ht="12.75" hidden="false" customHeight="false" outlineLevel="0" collapsed="false">
      <c r="B194" s="412"/>
    </row>
    <row r="195" customFormat="false" ht="12.75" hidden="false" customHeight="false" outlineLevel="0" collapsed="false">
      <c r="B195" s="412"/>
    </row>
    <row r="196" customFormat="false" ht="12.75" hidden="false" customHeight="false" outlineLevel="0" collapsed="false">
      <c r="B196" s="412"/>
    </row>
    <row r="197" customFormat="false" ht="12.75" hidden="false" customHeight="false" outlineLevel="0" collapsed="false">
      <c r="B197" s="412"/>
    </row>
    <row r="198" customFormat="false" ht="12.75" hidden="false" customHeight="false" outlineLevel="0" collapsed="false">
      <c r="B198" s="412"/>
    </row>
    <row r="199" customFormat="false" ht="12.75" hidden="false" customHeight="false" outlineLevel="0" collapsed="false">
      <c r="B199" s="412"/>
    </row>
    <row r="200" customFormat="false" ht="12.75" hidden="false" customHeight="false" outlineLevel="0" collapsed="false">
      <c r="B200" s="412"/>
    </row>
    <row r="201" customFormat="false" ht="12.75" hidden="false" customHeight="false" outlineLevel="0" collapsed="false">
      <c r="B201" s="412"/>
    </row>
    <row r="202" customFormat="false" ht="12.75" hidden="false" customHeight="false" outlineLevel="0" collapsed="false">
      <c r="B202" s="412"/>
    </row>
    <row r="203" customFormat="false" ht="12.75" hidden="false" customHeight="false" outlineLevel="0" collapsed="false">
      <c r="B203" s="412"/>
    </row>
    <row r="204" customFormat="false" ht="12.75" hidden="false" customHeight="false" outlineLevel="0" collapsed="false">
      <c r="B204" s="412"/>
    </row>
    <row r="205" customFormat="false" ht="12.75" hidden="false" customHeight="false" outlineLevel="0" collapsed="false">
      <c r="B205" s="412"/>
    </row>
    <row r="206" customFormat="false" ht="12.75" hidden="false" customHeight="false" outlineLevel="0" collapsed="false">
      <c r="B206" s="412"/>
    </row>
    <row r="207" customFormat="false" ht="12.75" hidden="false" customHeight="false" outlineLevel="0" collapsed="false">
      <c r="B207" s="412"/>
    </row>
    <row r="208" customFormat="false" ht="12.75" hidden="false" customHeight="false" outlineLevel="0" collapsed="false">
      <c r="B208" s="412"/>
    </row>
    <row r="209" customFormat="false" ht="12.75" hidden="false" customHeight="false" outlineLevel="0" collapsed="false">
      <c r="B209" s="412"/>
    </row>
    <row r="210" customFormat="false" ht="12.75" hidden="false" customHeight="false" outlineLevel="0" collapsed="false">
      <c r="B210" s="412"/>
    </row>
    <row r="211" customFormat="false" ht="12.75" hidden="false" customHeight="false" outlineLevel="0" collapsed="false">
      <c r="B211" s="412"/>
    </row>
    <row r="212" customFormat="false" ht="12.75" hidden="false" customHeight="false" outlineLevel="0" collapsed="false">
      <c r="B212" s="412"/>
    </row>
    <row r="213" customFormat="false" ht="12.75" hidden="false" customHeight="false" outlineLevel="0" collapsed="false">
      <c r="B213" s="412"/>
    </row>
    <row r="214" customFormat="false" ht="12.75" hidden="false" customHeight="false" outlineLevel="0" collapsed="false">
      <c r="B214" s="412"/>
    </row>
    <row r="215" customFormat="false" ht="12.75" hidden="false" customHeight="false" outlineLevel="0" collapsed="false">
      <c r="B215" s="412"/>
    </row>
    <row r="216" customFormat="false" ht="12.75" hidden="false" customHeight="false" outlineLevel="0" collapsed="false">
      <c r="B216" s="412"/>
    </row>
    <row r="217" customFormat="false" ht="12.75" hidden="false" customHeight="false" outlineLevel="0" collapsed="false">
      <c r="B217" s="412"/>
    </row>
    <row r="218" customFormat="false" ht="12.75" hidden="false" customHeight="false" outlineLevel="0" collapsed="false">
      <c r="B218" s="412"/>
    </row>
    <row r="219" customFormat="false" ht="12.75" hidden="false" customHeight="false" outlineLevel="0" collapsed="false">
      <c r="B219" s="412"/>
    </row>
    <row r="220" customFormat="false" ht="12.75" hidden="false" customHeight="false" outlineLevel="0" collapsed="false">
      <c r="B220" s="412"/>
    </row>
    <row r="221" customFormat="false" ht="12.75" hidden="false" customHeight="false" outlineLevel="0" collapsed="false">
      <c r="B221" s="412"/>
    </row>
    <row r="222" customFormat="false" ht="12.75" hidden="false" customHeight="false" outlineLevel="0" collapsed="false">
      <c r="B222" s="412"/>
    </row>
    <row r="223" customFormat="false" ht="12.75" hidden="false" customHeight="false" outlineLevel="0" collapsed="false">
      <c r="B223" s="412"/>
    </row>
    <row r="224" customFormat="false" ht="12.75" hidden="false" customHeight="false" outlineLevel="0" collapsed="false">
      <c r="B224" s="412"/>
    </row>
    <row r="225" customFormat="false" ht="12.75" hidden="false" customHeight="false" outlineLevel="0" collapsed="false">
      <c r="B225" s="412"/>
    </row>
    <row r="226" customFormat="false" ht="12.75" hidden="false" customHeight="false" outlineLevel="0" collapsed="false">
      <c r="B226" s="412"/>
    </row>
    <row r="227" customFormat="false" ht="12.75" hidden="false" customHeight="false" outlineLevel="0" collapsed="false">
      <c r="B227" s="412"/>
    </row>
    <row r="228" customFormat="false" ht="12.75" hidden="false" customHeight="false" outlineLevel="0" collapsed="false">
      <c r="B228" s="412"/>
    </row>
    <row r="229" customFormat="false" ht="12.75" hidden="false" customHeight="false" outlineLevel="0" collapsed="false">
      <c r="B229" s="412"/>
    </row>
    <row r="230" customFormat="false" ht="12.75" hidden="false" customHeight="false" outlineLevel="0" collapsed="false">
      <c r="B230" s="412"/>
    </row>
    <row r="231" customFormat="false" ht="12.75" hidden="false" customHeight="false" outlineLevel="0" collapsed="false">
      <c r="B231" s="412"/>
    </row>
    <row r="232" customFormat="false" ht="12.75" hidden="false" customHeight="false" outlineLevel="0" collapsed="false">
      <c r="B232" s="412"/>
    </row>
    <row r="233" customFormat="false" ht="12.75" hidden="false" customHeight="false" outlineLevel="0" collapsed="false">
      <c r="B233" s="412"/>
    </row>
    <row r="234" customFormat="false" ht="12.75" hidden="false" customHeight="false" outlineLevel="0" collapsed="false">
      <c r="B234" s="412"/>
    </row>
    <row r="235" customFormat="false" ht="12.75" hidden="false" customHeight="false" outlineLevel="0" collapsed="false">
      <c r="B235" s="412"/>
    </row>
    <row r="236" customFormat="false" ht="12.75" hidden="false" customHeight="false" outlineLevel="0" collapsed="false">
      <c r="B236" s="412"/>
    </row>
    <row r="237" customFormat="false" ht="12.75" hidden="false" customHeight="false" outlineLevel="0" collapsed="false">
      <c r="B237" s="412"/>
    </row>
    <row r="238" customFormat="false" ht="12.75" hidden="false" customHeight="false" outlineLevel="0" collapsed="false">
      <c r="B238" s="412"/>
    </row>
    <row r="239" customFormat="false" ht="12.75" hidden="false" customHeight="false" outlineLevel="0" collapsed="false">
      <c r="B239" s="412"/>
    </row>
    <row r="240" customFormat="false" ht="12.75" hidden="false" customHeight="false" outlineLevel="0" collapsed="false">
      <c r="B240" s="412"/>
    </row>
    <row r="241" customFormat="false" ht="12.75" hidden="false" customHeight="false" outlineLevel="0" collapsed="false">
      <c r="B241" s="412"/>
    </row>
    <row r="242" customFormat="false" ht="12.75" hidden="false" customHeight="false" outlineLevel="0" collapsed="false">
      <c r="B242" s="412"/>
    </row>
    <row r="243" customFormat="false" ht="12.75" hidden="false" customHeight="false" outlineLevel="0" collapsed="false">
      <c r="B243" s="412"/>
    </row>
    <row r="244" customFormat="false" ht="12.75" hidden="false" customHeight="false" outlineLevel="0" collapsed="false">
      <c r="B244" s="412"/>
    </row>
    <row r="245" customFormat="false" ht="12.75" hidden="false" customHeight="false" outlineLevel="0" collapsed="false">
      <c r="B245" s="412"/>
    </row>
    <row r="246" customFormat="false" ht="12.75" hidden="false" customHeight="false" outlineLevel="0" collapsed="false">
      <c r="B246" s="412"/>
    </row>
    <row r="247" customFormat="false" ht="12.75" hidden="false" customHeight="false" outlineLevel="0" collapsed="false">
      <c r="B247" s="412"/>
    </row>
    <row r="248" customFormat="false" ht="12.75" hidden="false" customHeight="false" outlineLevel="0" collapsed="false">
      <c r="B248" s="412"/>
    </row>
    <row r="249" customFormat="false" ht="12.75" hidden="false" customHeight="false" outlineLevel="0" collapsed="false">
      <c r="B249" s="412"/>
    </row>
    <row r="250" customFormat="false" ht="12.75" hidden="false" customHeight="false" outlineLevel="0" collapsed="false">
      <c r="B250" s="412"/>
    </row>
    <row r="251" customFormat="false" ht="12.75" hidden="false" customHeight="false" outlineLevel="0" collapsed="false">
      <c r="B251" s="412"/>
    </row>
    <row r="252" customFormat="false" ht="12.75" hidden="false" customHeight="false" outlineLevel="0" collapsed="false">
      <c r="B252" s="412"/>
    </row>
    <row r="253" customFormat="false" ht="12.75" hidden="false" customHeight="false" outlineLevel="0" collapsed="false">
      <c r="B253" s="412"/>
    </row>
    <row r="254" customFormat="false" ht="12.75" hidden="false" customHeight="false" outlineLevel="0" collapsed="false">
      <c r="B254" s="412"/>
    </row>
    <row r="255" customFormat="false" ht="12.75" hidden="false" customHeight="false" outlineLevel="0" collapsed="false">
      <c r="B255" s="412"/>
    </row>
    <row r="256" customFormat="false" ht="12.75" hidden="false" customHeight="false" outlineLevel="0" collapsed="false">
      <c r="B256" s="412"/>
    </row>
    <row r="257" customFormat="false" ht="12.75" hidden="false" customHeight="false" outlineLevel="0" collapsed="false">
      <c r="B257" s="412"/>
    </row>
    <row r="258" customFormat="false" ht="12.75" hidden="false" customHeight="false" outlineLevel="0" collapsed="false">
      <c r="B258" s="412"/>
    </row>
    <row r="259" customFormat="false" ht="12.75" hidden="false" customHeight="false" outlineLevel="0" collapsed="false">
      <c r="B259" s="412"/>
    </row>
    <row r="260" customFormat="false" ht="12.75" hidden="false" customHeight="false" outlineLevel="0" collapsed="false">
      <c r="B260" s="412"/>
    </row>
    <row r="261" customFormat="false" ht="12.75" hidden="false" customHeight="false" outlineLevel="0" collapsed="false">
      <c r="B261" s="412"/>
    </row>
    <row r="262" customFormat="false" ht="12.75" hidden="false" customHeight="false" outlineLevel="0" collapsed="false">
      <c r="B262" s="412"/>
    </row>
    <row r="263" customFormat="false" ht="12.75" hidden="false" customHeight="false" outlineLevel="0" collapsed="false">
      <c r="B263" s="412"/>
    </row>
    <row r="264" customFormat="false" ht="12.75" hidden="false" customHeight="false" outlineLevel="0" collapsed="false">
      <c r="B264" s="412"/>
    </row>
    <row r="265" customFormat="false" ht="12.75" hidden="false" customHeight="false" outlineLevel="0" collapsed="false">
      <c r="B265" s="412"/>
    </row>
    <row r="266" customFormat="false" ht="12.75" hidden="false" customHeight="false" outlineLevel="0" collapsed="false">
      <c r="B266" s="412"/>
    </row>
    <row r="267" customFormat="false" ht="12.75" hidden="false" customHeight="false" outlineLevel="0" collapsed="false">
      <c r="B267" s="412"/>
    </row>
    <row r="268" customFormat="false" ht="12.75" hidden="false" customHeight="false" outlineLevel="0" collapsed="false">
      <c r="B268" s="412"/>
    </row>
    <row r="269" customFormat="false" ht="12.75" hidden="false" customHeight="false" outlineLevel="0" collapsed="false">
      <c r="B269" s="412"/>
    </row>
    <row r="270" customFormat="false" ht="12.75" hidden="false" customHeight="false" outlineLevel="0" collapsed="false">
      <c r="B270" s="412"/>
    </row>
    <row r="271" customFormat="false" ht="12.75" hidden="false" customHeight="false" outlineLevel="0" collapsed="false">
      <c r="B271" s="412"/>
    </row>
    <row r="272" customFormat="false" ht="12.75" hidden="false" customHeight="false" outlineLevel="0" collapsed="false">
      <c r="B272" s="412"/>
    </row>
    <row r="273" customFormat="false" ht="12.75" hidden="false" customHeight="false" outlineLevel="0" collapsed="false">
      <c r="B273" s="412"/>
    </row>
    <row r="274" customFormat="false" ht="12.75" hidden="false" customHeight="false" outlineLevel="0" collapsed="false">
      <c r="B274" s="412"/>
    </row>
    <row r="275" customFormat="false" ht="12.75" hidden="false" customHeight="false" outlineLevel="0" collapsed="false">
      <c r="B275" s="412"/>
    </row>
    <row r="276" customFormat="false" ht="12.75" hidden="false" customHeight="false" outlineLevel="0" collapsed="false">
      <c r="B276" s="412"/>
    </row>
    <row r="277" customFormat="false" ht="12.75" hidden="false" customHeight="false" outlineLevel="0" collapsed="false">
      <c r="B277" s="412"/>
    </row>
    <row r="278" customFormat="false" ht="12.75" hidden="false" customHeight="false" outlineLevel="0" collapsed="false">
      <c r="B278" s="412"/>
    </row>
    <row r="279" customFormat="false" ht="12.75" hidden="false" customHeight="false" outlineLevel="0" collapsed="false">
      <c r="B279" s="412"/>
    </row>
    <row r="280" customFormat="false" ht="12.75" hidden="false" customHeight="false" outlineLevel="0" collapsed="false">
      <c r="B280" s="412"/>
    </row>
    <row r="281" customFormat="false" ht="12.75" hidden="false" customHeight="false" outlineLevel="0" collapsed="false">
      <c r="B281" s="412"/>
    </row>
    <row r="282" customFormat="false" ht="12.75" hidden="false" customHeight="false" outlineLevel="0" collapsed="false">
      <c r="B282" s="412"/>
    </row>
    <row r="283" customFormat="false" ht="12.75" hidden="false" customHeight="false" outlineLevel="0" collapsed="false">
      <c r="B283" s="412"/>
    </row>
    <row r="284" customFormat="false" ht="12.75" hidden="false" customHeight="false" outlineLevel="0" collapsed="false">
      <c r="B284" s="412"/>
    </row>
    <row r="285" customFormat="false" ht="12.75" hidden="false" customHeight="false" outlineLevel="0" collapsed="false">
      <c r="B285" s="412"/>
    </row>
    <row r="286" customFormat="false" ht="12.75" hidden="false" customHeight="false" outlineLevel="0" collapsed="false">
      <c r="B286" s="412"/>
    </row>
    <row r="287" customFormat="false" ht="12.75" hidden="false" customHeight="false" outlineLevel="0" collapsed="false">
      <c r="B287" s="412"/>
    </row>
    <row r="288" customFormat="false" ht="12.75" hidden="false" customHeight="false" outlineLevel="0" collapsed="false">
      <c r="B288" s="412"/>
    </row>
    <row r="289" customFormat="false" ht="12.75" hidden="false" customHeight="false" outlineLevel="0" collapsed="false">
      <c r="B289" s="412"/>
    </row>
    <row r="290" customFormat="false" ht="12.75" hidden="false" customHeight="false" outlineLevel="0" collapsed="false">
      <c r="B290" s="412"/>
    </row>
    <row r="291" customFormat="false" ht="12.75" hidden="false" customHeight="false" outlineLevel="0" collapsed="false">
      <c r="B291" s="412"/>
    </row>
    <row r="292" customFormat="false" ht="12.75" hidden="false" customHeight="false" outlineLevel="0" collapsed="false">
      <c r="B292" s="412"/>
    </row>
    <row r="293" customFormat="false" ht="12.75" hidden="false" customHeight="false" outlineLevel="0" collapsed="false">
      <c r="B293" s="412"/>
    </row>
    <row r="294" customFormat="false" ht="12.75" hidden="false" customHeight="false" outlineLevel="0" collapsed="false">
      <c r="B294" s="412"/>
    </row>
    <row r="295" customFormat="false" ht="12.75" hidden="false" customHeight="false" outlineLevel="0" collapsed="false">
      <c r="B295" s="412"/>
    </row>
    <row r="296" customFormat="false" ht="12.75" hidden="false" customHeight="false" outlineLevel="0" collapsed="false">
      <c r="B296" s="412"/>
    </row>
    <row r="297" customFormat="false" ht="12.75" hidden="false" customHeight="false" outlineLevel="0" collapsed="false">
      <c r="B297" s="412"/>
    </row>
    <row r="298" customFormat="false" ht="12.75" hidden="false" customHeight="false" outlineLevel="0" collapsed="false">
      <c r="B298" s="412"/>
    </row>
    <row r="299" customFormat="false" ht="12.75" hidden="false" customHeight="false" outlineLevel="0" collapsed="false">
      <c r="B299" s="412"/>
    </row>
    <row r="300" customFormat="false" ht="12.75" hidden="false" customHeight="false" outlineLevel="0" collapsed="false">
      <c r="B300" s="412"/>
    </row>
    <row r="301" customFormat="false" ht="12.75" hidden="false" customHeight="false" outlineLevel="0" collapsed="false">
      <c r="B301" s="412"/>
    </row>
    <row r="302" customFormat="false" ht="12.75" hidden="false" customHeight="false" outlineLevel="0" collapsed="false">
      <c r="B302" s="412"/>
    </row>
    <row r="303" customFormat="false" ht="12.75" hidden="false" customHeight="false" outlineLevel="0" collapsed="false">
      <c r="B303" s="412"/>
    </row>
    <row r="304" customFormat="false" ht="12.75" hidden="false" customHeight="false" outlineLevel="0" collapsed="false">
      <c r="B304" s="412"/>
    </row>
    <row r="305" customFormat="false" ht="12.75" hidden="false" customHeight="false" outlineLevel="0" collapsed="false">
      <c r="B305" s="412"/>
    </row>
    <row r="306" customFormat="false" ht="12.75" hidden="false" customHeight="false" outlineLevel="0" collapsed="false">
      <c r="B306" s="412"/>
    </row>
    <row r="307" customFormat="false" ht="12.75" hidden="false" customHeight="false" outlineLevel="0" collapsed="false">
      <c r="B307" s="412"/>
    </row>
    <row r="308" customFormat="false" ht="12.75" hidden="false" customHeight="false" outlineLevel="0" collapsed="false">
      <c r="B308" s="41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FV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3" min="3" style="0" width="12.13"/>
    <col collapsed="false" customWidth="true" hidden="false" outlineLevel="0" max="7" min="7" style="0" width="13.99"/>
  </cols>
  <sheetData>
    <row r="2" customFormat="false" ht="10.5" hidden="false" customHeight="false" outlineLevel="0" collapsed="false">
      <c r="A2" s="0" t="s">
        <v>45</v>
      </c>
      <c r="C2" s="0" t="s">
        <v>46</v>
      </c>
    </row>
    <row r="3" customFormat="false" ht="10.5" hidden="false" customHeight="false" outlineLevel="0" collapsed="false">
      <c r="A3" s="0" t="s">
        <v>47</v>
      </c>
      <c r="C3" s="18" t="n">
        <v>37180</v>
      </c>
      <c r="E3" s="0" t="s">
        <v>48</v>
      </c>
      <c r="G3" s="18" t="n">
        <f aca="false">WORKDAY(Top!C3,-1,Holidays)</f>
        <v>37179</v>
      </c>
    </row>
    <row r="4" customFormat="false" ht="10.5" hidden="false" customHeight="false" outlineLevel="0" collapsed="false">
      <c r="A4" s="63" t="s">
        <v>49</v>
      </c>
    </row>
    <row r="5" customFormat="false" ht="10.5" hidden="false" customHeight="false" outlineLevel="0" collapsed="false">
      <c r="A5" s="64" t="s">
        <v>2</v>
      </c>
    </row>
    <row r="6" customFormat="false" ht="10.5" hidden="false" customHeight="false" outlineLevel="0" collapsed="false">
      <c r="A6" s="64" t="s">
        <v>1</v>
      </c>
    </row>
    <row r="7" customFormat="false" ht="10.5" hidden="false" customHeight="false" outlineLevel="0" collapsed="false">
      <c r="A7" s="64" t="s">
        <v>3</v>
      </c>
    </row>
    <row r="8" customFormat="false" ht="10.5" hidden="false" customHeight="false" outlineLevel="0" collapsed="false">
      <c r="A8" s="64" t="s">
        <v>6</v>
      </c>
    </row>
    <row r="9" customFormat="false" ht="10.5" hidden="false" customHeight="false" outlineLevel="0" collapsed="false">
      <c r="A9" s="64" t="s">
        <v>4</v>
      </c>
    </row>
    <row r="10" customFormat="false" ht="10.5" hidden="false" customHeight="false" outlineLevel="0" collapsed="false">
      <c r="A10" s="64" t="s">
        <v>0</v>
      </c>
    </row>
    <row r="11" customFormat="false" ht="12.75" hidden="false" customHeight="true" outlineLevel="0" collapsed="false">
      <c r="A11" s="64" t="s">
        <v>5</v>
      </c>
    </row>
    <row r="12" customFormat="false" ht="12.75" hidden="false" customHeight="true" outlineLevel="0" collapsed="false">
      <c r="A12" s="64" t="s">
        <v>7</v>
      </c>
    </row>
    <row r="13" customFormat="false" ht="12.75" hidden="false" customHeight="true" outlineLevel="0" collapsed="false"/>
    <row r="14" customFormat="false" ht="12.75" hidden="false" customHeight="true" outlineLevel="0" collapsed="false"/>
    <row r="15" customFormat="false" ht="12.75" hidden="false" customHeight="true" outlineLevel="0" collapsed="false"/>
    <row r="16" customFormat="false" ht="12.75" hidden="false" customHeight="true" outlineLevel="0" collapsed="false"/>
    <row r="17" customFormat="false" ht="12.75" hidden="false" customHeight="true" outlineLevel="0" collapsed="false"/>
    <row r="18" customFormat="false" ht="12.75" hidden="false" customHeight="true" outlineLevel="0" collapsed="false"/>
    <row r="19" customFormat="false" ht="12.75" hidden="false" customHeight="true" outlineLevel="0" collapsed="false"/>
    <row r="20" customFormat="false" ht="12.75" hidden="false" customHeight="true" outlineLevel="0" collapsed="false"/>
    <row r="21" customFormat="false" ht="12.75" hidden="false" customHeight="true" outlineLevel="0" collapsed="false"/>
    <row r="22" customFormat="false" ht="12.75" hidden="false" customHeight="true" outlineLevel="0" collapsed="false"/>
    <row r="23" customFormat="false" ht="12.75" hidden="false" customHeight="true" outlineLevel="0" collapsed="false"/>
    <row r="24" customFormat="false" ht="12.75" hidden="false" customHeight="true" outlineLevel="0" collapsed="false"/>
    <row r="25" customFormat="false" ht="12.75" hidden="false" customHeight="true" outlineLevel="0" collapsed="false"/>
    <row r="26" customFormat="false" ht="12.75" hidden="false" customHeight="true" outlineLevel="0" collapsed="false"/>
    <row r="27" customFormat="false" ht="12.75" hidden="false" customHeight="true" outlineLevel="0" collapsed="false"/>
    <row r="28" customFormat="false" ht="12.75" hidden="false" customHeight="true" outlineLevel="0" collapsed="false"/>
    <row r="29" customFormat="false" ht="12.75" hidden="false" customHeight="true" outlineLevel="0" collapsed="false"/>
    <row r="30" customFormat="false" ht="12.75" hidden="false" customHeight="true" outlineLevel="0" collapsed="false"/>
    <row r="31" customFormat="false" ht="12.75" hidden="false" customHeight="true" outlineLevel="0" collapsed="false"/>
    <row r="32" customFormat="false" ht="12.75" hidden="false" customHeight="true" outlineLevel="0" collapsed="false"/>
    <row r="33" customFormat="false" ht="12.75" hidden="false" customHeight="true" outlineLevel="0" collapsed="false"/>
    <row r="34" customFormat="false" ht="12.75" hidden="false" customHeight="true" outlineLevel="0" collapsed="false">
      <c r="A34" s="65"/>
    </row>
    <row r="35" customFormat="false" ht="12.75" hidden="false" customHeight="true" outlineLevel="0" collapsed="false">
      <c r="A35" s="65"/>
    </row>
    <row r="36" customFormat="false" ht="12.75" hidden="false" customHeight="true" outlineLevel="0" collapsed="false">
      <c r="A36" s="65"/>
    </row>
    <row r="37" customFormat="false" ht="12.75" hidden="false" customHeight="true" outlineLevel="0" collapsed="false">
      <c r="A37" s="65"/>
    </row>
    <row r="38" customFormat="false" ht="12.75" hidden="false" customHeight="true" outlineLevel="0" collapsed="false">
      <c r="A38" s="65"/>
    </row>
    <row r="39" customFormat="false" ht="12.75" hidden="false" customHeight="true" outlineLevel="0" collapsed="false">
      <c r="A39" s="65"/>
    </row>
    <row r="40" customFormat="false" ht="12.75" hidden="false" customHeight="true" outlineLevel="0" collapsed="false">
      <c r="A40" s="65"/>
    </row>
    <row r="41" customFormat="false" ht="12.75" hidden="false" customHeight="true" outlineLevel="0" collapsed="false">
      <c r="A41" s="65"/>
    </row>
    <row r="42" customFormat="false" ht="12.75" hidden="false" customHeight="true" outlineLevel="0" collapsed="false">
      <c r="A42" s="65"/>
    </row>
    <row r="43" customFormat="false" ht="13.5" hidden="false" customHeight="true" outlineLevel="0" collapsed="false">
      <c r="A43" s="65"/>
    </row>
    <row r="44" customFormat="false" ht="12.75" hidden="false" customHeight="true" outlineLevel="0" collapsed="false">
      <c r="A44" s="65"/>
    </row>
    <row r="45" customFormat="false" ht="12.75" hidden="false" customHeight="true" outlineLevel="0" collapsed="false">
      <c r="A45" s="65"/>
    </row>
    <row r="46" customFormat="false" ht="12.75" hidden="false" customHeight="true" outlineLevel="0" collapsed="false">
      <c r="A46" s="65"/>
    </row>
    <row r="47" customFormat="false" ht="12.75" hidden="false" customHeight="true" outlineLevel="0" collapsed="false">
      <c r="A47" s="65"/>
    </row>
    <row r="48" customFormat="false" ht="12.75" hidden="false" customHeight="true" outlineLevel="0" collapsed="false">
      <c r="A48" s="65"/>
    </row>
    <row r="49" customFormat="false" ht="12.75" hidden="false" customHeight="true" outlineLevel="0" collapsed="false">
      <c r="A49" s="65"/>
    </row>
    <row r="50" customFormat="false" ht="12.75" hidden="false" customHeight="true" outlineLevel="0" collapsed="false">
      <c r="A50" s="65"/>
    </row>
    <row r="51" customFormat="false" ht="12.75" hidden="false" customHeight="true" outlineLevel="0" collapsed="false">
      <c r="A51" s="65"/>
    </row>
    <row r="53" customFormat="false" ht="10.5" hidden="false" customHeight="false" outlineLevel="0" collapsed="false">
      <c r="A53" s="0" t="s">
        <v>50</v>
      </c>
      <c r="C53" s="66" t="n">
        <v>37180</v>
      </c>
    </row>
    <row r="54" customFormat="false" ht="12.75" hidden="false" customHeight="false" outlineLevel="0" collapsed="false">
      <c r="A54" s="67" t="s">
        <v>51</v>
      </c>
      <c r="B54" s="68"/>
      <c r="C54" s="69"/>
      <c r="D54" s="69"/>
      <c r="E54" s="69"/>
      <c r="F54" s="69"/>
      <c r="G54" s="69"/>
      <c r="H54" s="69"/>
      <c r="I54" s="69"/>
      <c r="J54" s="69"/>
      <c r="K54" s="69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70"/>
      <c r="AE54" s="70"/>
      <c r="AF54" s="70"/>
      <c r="AG54" s="70"/>
      <c r="AH54" s="70"/>
      <c r="AI54" s="70"/>
      <c r="AJ54" s="70"/>
      <c r="AK54" s="70"/>
      <c r="AL54" s="70"/>
      <c r="AM54" s="70"/>
      <c r="AN54" s="70"/>
      <c r="AO54" s="70"/>
      <c r="AP54" s="70"/>
      <c r="AQ54" s="70"/>
      <c r="AR54" s="70"/>
      <c r="AS54" s="70"/>
      <c r="AT54" s="70"/>
      <c r="AU54" s="70"/>
      <c r="AV54" s="70"/>
      <c r="AW54" s="70"/>
      <c r="AX54" s="70"/>
      <c r="AY54" s="70"/>
      <c r="AZ54" s="70"/>
      <c r="BA54" s="70"/>
      <c r="BB54" s="70"/>
      <c r="BC54" s="70"/>
      <c r="BD54" s="70"/>
      <c r="BE54" s="70"/>
      <c r="BF54" s="70"/>
      <c r="BG54" s="70"/>
      <c r="BH54" s="70"/>
      <c r="BI54" s="70"/>
      <c r="BJ54" s="70"/>
      <c r="BK54" s="70"/>
      <c r="BL54" s="70"/>
      <c r="BM54" s="70"/>
      <c r="BN54" s="70"/>
      <c r="BO54" s="70"/>
      <c r="BP54" s="70"/>
      <c r="BQ54" s="70"/>
      <c r="BR54" s="70"/>
      <c r="BS54" s="70"/>
      <c r="BT54" s="70"/>
      <c r="BU54" s="70"/>
      <c r="BV54" s="70"/>
      <c r="BW54" s="70"/>
      <c r="BX54" s="70"/>
      <c r="BY54" s="70"/>
      <c r="BZ54" s="70"/>
      <c r="CA54" s="70"/>
      <c r="CB54" s="70"/>
      <c r="CC54" s="70"/>
      <c r="CD54" s="70"/>
      <c r="CE54" s="70"/>
      <c r="CF54" s="70"/>
      <c r="CG54" s="70"/>
      <c r="CH54" s="70"/>
      <c r="CI54" s="70"/>
      <c r="CJ54" s="70"/>
      <c r="CK54" s="70"/>
      <c r="CL54" s="70"/>
      <c r="CM54" s="70"/>
      <c r="CN54" s="70"/>
      <c r="CO54" s="70"/>
      <c r="CP54" s="70"/>
      <c r="CQ54" s="70"/>
      <c r="CR54" s="70"/>
      <c r="CS54" s="70"/>
      <c r="CT54" s="70"/>
      <c r="CU54" s="70"/>
      <c r="CV54" s="70"/>
      <c r="CW54" s="70"/>
      <c r="CX54" s="70"/>
      <c r="CY54" s="70"/>
      <c r="CZ54" s="70"/>
      <c r="DA54" s="70"/>
      <c r="DB54" s="70"/>
      <c r="DC54" s="70"/>
      <c r="DD54" s="70"/>
      <c r="DE54" s="70"/>
      <c r="DF54" s="70"/>
      <c r="DG54" s="70"/>
      <c r="DH54" s="70"/>
      <c r="DI54" s="70"/>
      <c r="DJ54" s="70"/>
      <c r="DK54" s="70"/>
      <c r="DL54" s="70"/>
      <c r="DM54" s="70"/>
      <c r="DN54" s="70"/>
      <c r="DO54" s="70"/>
      <c r="DP54" s="70"/>
      <c r="DQ54" s="70"/>
      <c r="DR54" s="70"/>
      <c r="DS54" s="70"/>
      <c r="DT54" s="70"/>
      <c r="DU54" s="70"/>
      <c r="DV54" s="70"/>
      <c r="DW54" s="70"/>
      <c r="DX54" s="70"/>
      <c r="DY54" s="70"/>
      <c r="DZ54" s="70"/>
      <c r="EA54" s="70"/>
      <c r="EB54" s="70"/>
      <c r="EC54" s="70"/>
      <c r="ED54" s="70"/>
      <c r="EE54" s="70"/>
      <c r="EF54" s="70"/>
      <c r="EG54" s="70"/>
      <c r="EH54" s="70"/>
      <c r="EI54" s="70"/>
      <c r="EJ54" s="70"/>
      <c r="EK54" s="70"/>
      <c r="EL54" s="70"/>
      <c r="EM54" s="70"/>
      <c r="EN54" s="70"/>
      <c r="EO54" s="70"/>
      <c r="EP54" s="70"/>
      <c r="EQ54" s="70"/>
      <c r="ER54" s="70"/>
      <c r="ES54" s="70"/>
      <c r="ET54" s="70"/>
      <c r="EU54" s="70"/>
      <c r="EV54" s="70"/>
      <c r="EW54" s="70"/>
      <c r="EX54" s="70"/>
      <c r="EY54" s="70"/>
      <c r="EZ54" s="70"/>
      <c r="FA54" s="70"/>
      <c r="FB54" s="70"/>
      <c r="FC54" s="70"/>
      <c r="FD54" s="70"/>
      <c r="FE54" s="70"/>
      <c r="FF54" s="70"/>
      <c r="FG54" s="70"/>
      <c r="FH54" s="70"/>
      <c r="FI54" s="70"/>
      <c r="FJ54" s="70"/>
      <c r="FK54" s="70"/>
      <c r="FL54" s="70"/>
      <c r="FM54" s="70"/>
      <c r="FN54" s="70"/>
      <c r="FO54" s="70"/>
      <c r="FP54" s="70"/>
      <c r="FQ54" s="70"/>
      <c r="FR54" s="70"/>
      <c r="FS54" s="70"/>
      <c r="FT54" s="70"/>
      <c r="FU54" s="70"/>
      <c r="FV54" s="7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8">
              <controlPr defaultSize="0" print="false" autoFill="0" autoPict="0" macro="Module15.rollprior">
                <anchor moveWithCells="true" sizeWithCells="false">
                  <from>
                    <xdr:col>12</xdr:col>
                    <xdr:colOff>16200</xdr:colOff>
                    <xdr:row>8</xdr:row>
                    <xdr:rowOff>57240</xdr:rowOff>
                  </from>
                  <to>
                    <xdr:col>13</xdr:col>
                    <xdr:colOff>24840</xdr:colOff>
                    <xdr:row>10</xdr:row>
                    <xdr:rowOff>86040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9">
              <controlPr defaultSize="0" print="false" autoFill="0" autoPict="0" macro="Module15.rollprior">
                <anchor moveWithCells="true" sizeWithCells="false">
                  <from>
                    <xdr:col>2</xdr:col>
                    <xdr:colOff>169560</xdr:colOff>
                    <xdr:row>8</xdr:row>
                    <xdr:rowOff>28800</xdr:rowOff>
                  </from>
                  <to>
                    <xdr:col>3</xdr:col>
                    <xdr:colOff>8640</xdr:colOff>
                    <xdr:row>11</xdr:row>
                    <xdr:rowOff>19080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0">
              <controlPr defaultSize="0" print="false" autoFill="0" autoPict="0">
                <anchor moveWithCells="true" sizeWithCells="false">
                  <from>
                    <xdr:col>2</xdr:col>
                    <xdr:colOff>88920</xdr:colOff>
                    <xdr:row>14</xdr:row>
                    <xdr:rowOff>9720</xdr:rowOff>
                  </from>
                  <to>
                    <xdr:col>3</xdr:col>
                    <xdr:colOff>25200</xdr:colOff>
                    <xdr:row>16</xdr:row>
                    <xdr:rowOff>114480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HL304"/>
  <sheetViews>
    <sheetView showFormulas="false" showGridLines="true" showRowColHeaders="true" showZeros="true" rightToLeft="false" tabSelected="false" showOutlineSymbols="true" defaultGridColor="true" view="normal" topLeftCell="J1" colorId="64" zoomScale="100" zoomScaleNormal="100" zoomScalePageLayoutView="100" workbookViewId="0">
      <selection pane="topLeft" activeCell="S5" activeCellId="0" sqref="S5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0" width="9.99"/>
    <col collapsed="false" customWidth="true" hidden="false" outlineLevel="0" max="2" min="2" style="0" width="8.84"/>
    <col collapsed="false" customWidth="true" hidden="false" outlineLevel="0" max="3" min="3" style="0" width="10.13"/>
    <col collapsed="false" customWidth="true" hidden="false" outlineLevel="0" max="4" min="4" style="0" width="10.99"/>
    <col collapsed="false" customWidth="true" hidden="false" outlineLevel="0" max="9" min="5" style="0" width="10.13"/>
    <col collapsed="false" customWidth="true" hidden="false" outlineLevel="0" max="10" min="10" style="0" width="9.99"/>
    <col collapsed="false" customWidth="true" hidden="false" outlineLevel="0" max="166" min="11" style="0" width="10.13"/>
    <col collapsed="false" customWidth="true" hidden="false" outlineLevel="0" max="206" min="167" style="0" width="9.99"/>
    <col collapsed="false" customWidth="true" hidden="false" outlineLevel="0" max="207" min="207" style="0" width="12.13"/>
    <col collapsed="false" customWidth="true" hidden="false" outlineLevel="0" max="208" min="208" style="0" width="11.13"/>
    <col collapsed="false" customWidth="true" hidden="false" outlineLevel="0" max="209" min="209" style="0" width="10.99"/>
    <col collapsed="false" customWidth="true" hidden="false" outlineLevel="0" max="210" min="210" style="0" width="11.99"/>
    <col collapsed="false" customWidth="true" hidden="false" outlineLevel="0" max="211" min="211" style="0" width="12.56"/>
    <col collapsed="false" customWidth="true" hidden="false" outlineLevel="0" max="215" min="212" style="0" width="11.99"/>
    <col collapsed="false" customWidth="true" hidden="false" outlineLevel="0" max="220" min="220" style="0" width="13.13"/>
  </cols>
  <sheetData>
    <row r="2" customFormat="false" ht="10.5" hidden="false" customHeight="false" outlineLevel="0" collapsed="false">
      <c r="A2" s="0" t="s">
        <v>201</v>
      </c>
      <c r="Q2" s="0" t="n">
        <v>0.387096774193548</v>
      </c>
      <c r="R2" s="0" t="n">
        <v>0.258064516129032</v>
      </c>
      <c r="S2" s="0" t="n">
        <v>0.4</v>
      </c>
      <c r="T2" s="0" t="n">
        <v>0.258064516129032</v>
      </c>
      <c r="U2" s="0" t="n">
        <v>0.333333333333333</v>
      </c>
      <c r="V2" s="0" t="n">
        <v>0.387096774193548</v>
      </c>
      <c r="W2" s="0" t="n">
        <v>0.32258064516129</v>
      </c>
      <c r="X2" s="0" t="n">
        <v>0.285714285714286</v>
      </c>
      <c r="Y2" s="0" t="n">
        <v>0.32258064516129</v>
      </c>
      <c r="Z2" s="0" t="n">
        <v>0.266666666666667</v>
      </c>
      <c r="AA2" s="0" t="n">
        <v>0.32258064516129</v>
      </c>
      <c r="AB2" s="0" t="n">
        <v>0.333333333333333</v>
      </c>
      <c r="AC2" s="0" t="n">
        <v>0.32258064516129</v>
      </c>
      <c r="AD2" s="0" t="n">
        <v>0.258064516129032</v>
      </c>
      <c r="AE2" s="0" t="n">
        <v>0.4</v>
      </c>
      <c r="AF2" s="0" t="n">
        <v>0.258064516129032</v>
      </c>
      <c r="AG2" s="0" t="n">
        <v>0.333333333333333</v>
      </c>
      <c r="AH2" s="0" t="n">
        <v>0.387096774193548</v>
      </c>
      <c r="AI2" s="0" t="n">
        <v>0.32258064516129</v>
      </c>
      <c r="AJ2" s="0" t="n">
        <v>0.285714285714286</v>
      </c>
      <c r="AK2" s="0" t="n">
        <v>0.32258064516129</v>
      </c>
      <c r="AL2" s="0" t="n">
        <v>0.266666666666667</v>
      </c>
      <c r="AM2" s="0" t="n">
        <v>0.32258064516129</v>
      </c>
      <c r="AN2" s="0" t="n">
        <v>0.333333333333333</v>
      </c>
      <c r="AO2" s="0" t="n">
        <v>0.32258064516129</v>
      </c>
      <c r="AP2" s="0" t="n">
        <v>0.32258064516129</v>
      </c>
      <c r="AQ2" s="0" t="n">
        <v>0.333333333333333</v>
      </c>
      <c r="AR2" s="0" t="n">
        <v>0.258064516129032</v>
      </c>
      <c r="AS2" s="0" t="n">
        <v>0.4</v>
      </c>
      <c r="AT2" s="0" t="n">
        <v>0.32258064516129</v>
      </c>
      <c r="AU2" s="0" t="n">
        <v>0.32258064516129</v>
      </c>
      <c r="AV2" s="0" t="n">
        <v>0.344827586206897</v>
      </c>
      <c r="AW2" s="0" t="n">
        <v>0.258064516129032</v>
      </c>
      <c r="AX2" s="0" t="n">
        <v>0.266666666666667</v>
      </c>
      <c r="AY2" s="0" t="n">
        <v>0.387096774193548</v>
      </c>
      <c r="AZ2" s="0" t="n">
        <v>0.266666666666667</v>
      </c>
      <c r="BA2" s="0" t="n">
        <v>0.32258064516129</v>
      </c>
      <c r="BB2" s="0" t="n">
        <v>0.32258064516129</v>
      </c>
      <c r="BC2" s="0" t="n">
        <v>0.333333333333333</v>
      </c>
      <c r="BD2" s="0" t="n">
        <v>0.32258064516129</v>
      </c>
      <c r="BE2" s="0" t="n">
        <v>0.333333333333333</v>
      </c>
      <c r="BF2" s="414" t="n">
        <v>0.32258064516129</v>
      </c>
      <c r="BG2" s="0" t="n">
        <v>0.387096774193548</v>
      </c>
      <c r="BH2" s="0" t="n">
        <v>0.285714285714286</v>
      </c>
      <c r="BI2" s="0" t="n">
        <v>0.258064516129032</v>
      </c>
      <c r="BJ2" s="0" t="n">
        <v>0.266666666666667</v>
      </c>
      <c r="BK2" s="0" t="n">
        <v>0.387096774193548</v>
      </c>
      <c r="BL2" s="0" t="n">
        <v>0.266666666666667</v>
      </c>
      <c r="BM2" s="0" t="n">
        <v>0.387096774193548</v>
      </c>
      <c r="BN2" s="0" t="n">
        <v>0.258064516129032</v>
      </c>
      <c r="BO2" s="0" t="n">
        <v>0.333333333333333</v>
      </c>
      <c r="BP2" s="0" t="n">
        <v>0.32258064516129</v>
      </c>
      <c r="BQ2" s="0" t="n">
        <v>0.333333333333333</v>
      </c>
      <c r="BR2" s="0" t="n">
        <v>0.32258064516129</v>
      </c>
      <c r="BS2" s="0" t="n">
        <v>0.387096774193548</v>
      </c>
      <c r="BT2" s="0" t="n">
        <v>0.285714285714286</v>
      </c>
      <c r="BU2" s="0" t="n">
        <v>0.258064516129032</v>
      </c>
      <c r="BV2" s="0" t="n">
        <v>0.333333333333333</v>
      </c>
      <c r="BW2" s="0" t="n">
        <v>0.32258064516129</v>
      </c>
      <c r="BX2" s="0" t="n">
        <v>0.266666666666667</v>
      </c>
      <c r="BY2" s="0" t="n">
        <v>0.387096774193548</v>
      </c>
      <c r="BZ2" s="0" t="n">
        <v>0.258064516129032</v>
      </c>
      <c r="CA2" s="0" t="n">
        <v>0.333333333333333</v>
      </c>
      <c r="CB2" s="0" t="n">
        <v>0.32258064516129</v>
      </c>
      <c r="CC2" s="0" t="n">
        <v>0.333333333333333</v>
      </c>
      <c r="CD2" s="0" t="n">
        <v>0.387096774193548</v>
      </c>
      <c r="CE2" s="0" t="n">
        <v>0.32258064516129</v>
      </c>
      <c r="CF2" s="0" t="n">
        <v>0.285714285714286</v>
      </c>
      <c r="CG2" s="0" t="n">
        <v>0.258064516129032</v>
      </c>
      <c r="CH2" s="0" t="n">
        <v>0.333333333333333</v>
      </c>
      <c r="CI2" s="0" t="n">
        <v>0.32258064516129</v>
      </c>
      <c r="CJ2" s="0" t="n">
        <v>0.266666666666667</v>
      </c>
      <c r="CK2" s="0" t="n">
        <v>0.387096774193548</v>
      </c>
      <c r="CL2" s="0" t="n">
        <v>0.258064516129032</v>
      </c>
      <c r="CM2" s="0" t="n">
        <v>0.4</v>
      </c>
      <c r="CN2" s="0" t="n">
        <v>0.258064516129032</v>
      </c>
      <c r="CO2" s="0" t="n">
        <v>0.333333333333333</v>
      </c>
      <c r="CP2" s="0" t="n">
        <v>0.387096774193548</v>
      </c>
      <c r="CQ2" s="0" t="n">
        <v>0.32258064516129</v>
      </c>
      <c r="CR2" s="0" t="n">
        <v>0.275862068965517</v>
      </c>
      <c r="CS2" s="0" t="n">
        <v>0.32258064516129</v>
      </c>
      <c r="CT2" s="0" t="n">
        <v>0.266666666666667</v>
      </c>
      <c r="CU2" s="0" t="n">
        <v>0.32258064516129</v>
      </c>
      <c r="CV2" s="0" t="n">
        <v>0.333333333333333</v>
      </c>
      <c r="CW2" s="0" t="n">
        <v>0.32258064516129</v>
      </c>
      <c r="CX2" s="0" t="n">
        <v>0.32258064516129</v>
      </c>
      <c r="CY2" s="0" t="n">
        <v>0.333333333333333</v>
      </c>
      <c r="CZ2" s="0" t="n">
        <v>0.258064516129032</v>
      </c>
      <c r="DA2" s="0" t="n">
        <v>0.4</v>
      </c>
      <c r="DB2" s="0" t="n">
        <v>0.32258064516129</v>
      </c>
      <c r="DC2" s="0" t="n">
        <v>0.32258064516129</v>
      </c>
      <c r="DD2" s="0" t="n">
        <v>0.285714285714286</v>
      </c>
      <c r="DE2" s="0" t="n">
        <v>0.32258064516129</v>
      </c>
      <c r="DF2" s="0" t="n">
        <v>0.266666666666667</v>
      </c>
      <c r="DG2" s="0" t="n">
        <v>0.387096774193548</v>
      </c>
      <c r="DH2" s="0" t="n">
        <v>0.266666666666667</v>
      </c>
      <c r="DI2" s="0" t="n">
        <v>0.32258064516129</v>
      </c>
      <c r="DJ2" s="0" t="n">
        <v>0.32258064516129</v>
      </c>
      <c r="DK2" s="0" t="n">
        <v>0.333333333333333</v>
      </c>
      <c r="DL2" s="0" t="n">
        <v>0.258064516129032</v>
      </c>
      <c r="DM2" s="0" t="n">
        <v>0.4</v>
      </c>
      <c r="DN2" s="0" t="n">
        <v>0.32258064516129</v>
      </c>
      <c r="DO2" s="0" t="n">
        <v>0.387096774193548</v>
      </c>
      <c r="DP2" s="0" t="n">
        <v>0.285714285714286</v>
      </c>
      <c r="DQ2" s="0" t="n">
        <v>0.258064516129032</v>
      </c>
      <c r="DR2" s="0" t="n">
        <v>0.266666666666667</v>
      </c>
      <c r="DS2" s="0" t="n">
        <v>0.387096774193548</v>
      </c>
      <c r="DT2" s="0" t="n">
        <v>0.266666666666667</v>
      </c>
      <c r="DU2" s="0" t="n">
        <v>0.32258064516129</v>
      </c>
      <c r="DV2" s="0" t="n">
        <v>0.32258064516129</v>
      </c>
      <c r="DW2" s="0" t="n">
        <v>0.333333333333333</v>
      </c>
      <c r="DX2" s="0" t="n">
        <v>0.32258064516129</v>
      </c>
      <c r="DY2" s="0" t="n">
        <v>0.333333333333333</v>
      </c>
      <c r="DZ2" s="0" t="n">
        <v>0.32258064516129</v>
      </c>
      <c r="EA2" s="0" t="n">
        <v>0.387096774193548</v>
      </c>
      <c r="EB2" s="0" t="n">
        <v>0.285714285714286</v>
      </c>
      <c r="EC2" s="0" t="n">
        <v>0.258064516129032</v>
      </c>
      <c r="ED2" s="0" t="n">
        <v>0.266666666666667</v>
      </c>
      <c r="EE2" s="0" t="n">
        <v>0.387096774193548</v>
      </c>
      <c r="EF2" s="0" t="n">
        <v>0.266666666666667</v>
      </c>
      <c r="EG2" s="0" t="n">
        <v>0.387096774193548</v>
      </c>
      <c r="EH2" s="0" t="n">
        <v>0.258064516129032</v>
      </c>
      <c r="EI2" s="0" t="n">
        <v>0.333333333333333</v>
      </c>
      <c r="EJ2" s="0" t="n">
        <v>0.32258064516129</v>
      </c>
      <c r="EK2" s="0" t="n">
        <v>0.333333333333333</v>
      </c>
      <c r="EL2" s="0" t="n">
        <v>0.32258064516129</v>
      </c>
      <c r="EM2" s="0" t="n">
        <v>0.387096774193548</v>
      </c>
      <c r="EN2" s="0" t="n">
        <v>0.275862068965517</v>
      </c>
      <c r="EO2" s="0" t="n">
        <v>0.258064516129032</v>
      </c>
      <c r="EP2" s="0" t="n">
        <v>0.333333333333333</v>
      </c>
      <c r="EQ2" s="0" t="n">
        <v>0.32258064516129</v>
      </c>
      <c r="ER2" s="0" t="n">
        <v>0.266666666666667</v>
      </c>
      <c r="ES2" s="0" t="n">
        <v>0.387096774193548</v>
      </c>
      <c r="ET2" s="0" t="n">
        <v>0.258064516129032</v>
      </c>
      <c r="EU2" s="0" t="n">
        <v>0.4</v>
      </c>
      <c r="EV2" s="0" t="n">
        <v>0.258064516129032</v>
      </c>
      <c r="EW2" s="0" t="n">
        <v>0.333333333333333</v>
      </c>
      <c r="EX2" s="0" t="n">
        <v>0.387096774193548</v>
      </c>
      <c r="EY2" s="0" t="n">
        <v>0.32258064516129</v>
      </c>
      <c r="EZ2" s="0" t="n">
        <v>0.285714285714286</v>
      </c>
      <c r="FA2" s="0" t="n">
        <v>0.32258064516129</v>
      </c>
      <c r="FB2" s="0" t="n">
        <v>0.266666666666667</v>
      </c>
      <c r="FC2" s="0" t="n">
        <v>0.32258064516129</v>
      </c>
      <c r="FD2" s="0" t="n">
        <v>0.333333333333333</v>
      </c>
      <c r="FE2" s="0" t="n">
        <v>0.32258064516129</v>
      </c>
      <c r="FF2" s="0" t="n">
        <v>0.258064516129032</v>
      </c>
      <c r="FG2" s="0" t="n">
        <v>0.4</v>
      </c>
      <c r="FH2" s="0" t="n">
        <v>0.258064516129032</v>
      </c>
      <c r="FI2" s="0" t="n">
        <v>0.333333333333333</v>
      </c>
      <c r="FJ2" s="0" t="n">
        <v>0.387096774193548</v>
      </c>
      <c r="FK2" s="0" t="n">
        <v>0.32258064516129</v>
      </c>
      <c r="FL2" s="0" t="n">
        <v>0.285714285714286</v>
      </c>
      <c r="FM2" s="0" t="n">
        <v>0.32258064516129</v>
      </c>
      <c r="FN2" s="0" t="n">
        <v>0.266666666666667</v>
      </c>
      <c r="FO2" s="0" t="n">
        <v>0.32258064516129</v>
      </c>
      <c r="FP2" s="0" t="n">
        <v>0.333333333333333</v>
      </c>
      <c r="FQ2" s="0" t="n">
        <v>0.32258064516129</v>
      </c>
      <c r="FR2" s="0" t="n">
        <v>0.32258064516129</v>
      </c>
      <c r="FS2" s="0" t="n">
        <v>0.333333333333333</v>
      </c>
      <c r="FT2" s="0" t="n">
        <v>0.258064516129032</v>
      </c>
      <c r="FU2" s="0" t="n">
        <v>0.4</v>
      </c>
      <c r="FV2" s="0" t="n">
        <v>0.32258064516129</v>
      </c>
      <c r="FW2" s="0" t="n">
        <v>0.387096774193548</v>
      </c>
      <c r="FX2" s="0" t="n">
        <v>0.357142857142857</v>
      </c>
      <c r="FY2" s="0" t="n">
        <v>0.32258064516129</v>
      </c>
      <c r="FZ2" s="0" t="n">
        <v>0.333333333333333</v>
      </c>
      <c r="GA2" s="0" t="n">
        <v>0.387096774193548</v>
      </c>
      <c r="GB2" s="0" t="n">
        <v>0.266666666666667</v>
      </c>
      <c r="GC2" s="0" t="n">
        <v>0.32258064516129</v>
      </c>
      <c r="GD2" s="0" t="n">
        <v>0.32258064516129</v>
      </c>
      <c r="GE2" s="0" t="n">
        <v>0.333333333333333</v>
      </c>
      <c r="GF2" s="0" t="n">
        <v>0.32258064516129</v>
      </c>
      <c r="GG2" s="0" t="n">
        <v>0.466666666666667</v>
      </c>
      <c r="GH2" s="0" t="n">
        <v>0.32258064516129</v>
      </c>
      <c r="GI2" s="0" t="n">
        <v>0.451612903225806</v>
      </c>
      <c r="GJ2" s="0" t="n">
        <v>0.344827586206897</v>
      </c>
      <c r="GK2" s="0" t="n">
        <v>0.32258064516129</v>
      </c>
      <c r="GL2" s="0" t="n">
        <v>0.266666666666667</v>
      </c>
      <c r="GM2" s="0" t="n">
        <v>0.387096774193548</v>
      </c>
      <c r="GN2" s="0" t="n">
        <v>0.266666666666667</v>
      </c>
      <c r="GO2" s="0" t="n">
        <v>0.387096774193548</v>
      </c>
      <c r="GP2" s="0" t="n">
        <v>0.258064516129032</v>
      </c>
      <c r="GQ2" s="0" t="n">
        <v>0.333333333333333</v>
      </c>
      <c r="GR2" s="0" t="n">
        <v>0.387096774193548</v>
      </c>
      <c r="GS2" s="0" t="n">
        <v>0.4</v>
      </c>
      <c r="GT2" s="0" t="n">
        <v>0.32258064516129</v>
      </c>
      <c r="GU2" s="0" t="n">
        <v>0.451612903225806</v>
      </c>
      <c r="GV2" s="0" t="n">
        <v>0.357142857142857</v>
      </c>
      <c r="GW2" s="0" t="n">
        <v>0.258064516129032</v>
      </c>
      <c r="GX2" s="0" t="n">
        <v>0.4</v>
      </c>
      <c r="GY2" s="0" t="n">
        <v>0.32258064516129</v>
      </c>
      <c r="GZ2" s="0" t="n">
        <v>0.266666666666667</v>
      </c>
      <c r="HA2" s="0" t="n">
        <v>0.387096774193548</v>
      </c>
      <c r="HB2" s="0" t="n">
        <v>0.258064516129032</v>
      </c>
      <c r="HC2" s="0" t="n">
        <v>0.333333333333333</v>
      </c>
      <c r="HD2" s="0" t="n">
        <v>0.387096774193548</v>
      </c>
      <c r="HE2" s="0" t="n">
        <v>0.4</v>
      </c>
      <c r="HF2" s="0" t="n">
        <v>0.387096774193548</v>
      </c>
      <c r="HG2" s="0" t="n">
        <v>0.387096774193548</v>
      </c>
      <c r="HH2" s="0" t="n">
        <v>0.357142857142857</v>
      </c>
      <c r="HI2" s="0" t="n">
        <v>0.32258064516129</v>
      </c>
      <c r="HJ2" s="0" t="n">
        <v>0.333333333333333</v>
      </c>
      <c r="HK2" s="0" t="n">
        <v>0.32258064516129</v>
      </c>
      <c r="HL2" s="0" t="n">
        <v>0.266666666666667</v>
      </c>
    </row>
    <row r="3" customFormat="false" ht="10.5" hidden="false" customHeight="false" outlineLevel="0" collapsed="false">
      <c r="A3" s="404"/>
      <c r="B3" s="405"/>
      <c r="C3" s="405" t="n">
        <v>36647</v>
      </c>
      <c r="D3" s="405" t="n">
        <v>36678</v>
      </c>
      <c r="E3" s="405" t="n">
        <v>36708</v>
      </c>
      <c r="F3" s="66" t="n">
        <v>36739</v>
      </c>
      <c r="G3" s="66" t="n">
        <v>36799</v>
      </c>
      <c r="H3" s="66" t="n">
        <v>36830</v>
      </c>
      <c r="I3" s="66" t="n">
        <v>36860</v>
      </c>
      <c r="J3" s="66" t="n">
        <v>36890</v>
      </c>
      <c r="K3" s="66" t="n">
        <v>36922</v>
      </c>
      <c r="L3" s="66" t="n">
        <v>36950</v>
      </c>
      <c r="M3" s="66" t="n">
        <v>36981</v>
      </c>
      <c r="N3" s="66" t="n">
        <v>37011</v>
      </c>
      <c r="O3" s="66" t="n">
        <v>37042</v>
      </c>
      <c r="P3" s="66" t="n">
        <v>37072</v>
      </c>
      <c r="Q3" s="66" t="n">
        <v>37103</v>
      </c>
      <c r="R3" s="66" t="n">
        <v>37134</v>
      </c>
      <c r="S3" s="66" t="n">
        <v>37135</v>
      </c>
      <c r="T3" s="66" t="n">
        <v>37165</v>
      </c>
      <c r="U3" s="66" t="n">
        <v>37196</v>
      </c>
      <c r="V3" s="66" t="n">
        <v>37226</v>
      </c>
      <c r="W3" s="66" t="n">
        <v>37257</v>
      </c>
      <c r="X3" s="66" t="n">
        <v>37288</v>
      </c>
      <c r="Y3" s="66" t="n">
        <v>37316</v>
      </c>
      <c r="Z3" s="66" t="n">
        <v>37347</v>
      </c>
      <c r="AA3" s="66" t="n">
        <v>37377</v>
      </c>
      <c r="AB3" s="66" t="n">
        <v>37408</v>
      </c>
      <c r="AC3" s="66" t="n">
        <v>37438</v>
      </c>
      <c r="AD3" s="66" t="n">
        <v>37469</v>
      </c>
      <c r="AE3" s="66" t="n">
        <v>37500</v>
      </c>
      <c r="AF3" s="66" t="n">
        <v>37530</v>
      </c>
      <c r="AG3" s="66" t="n">
        <v>37561</v>
      </c>
      <c r="AH3" s="66" t="n">
        <v>37591</v>
      </c>
      <c r="AI3" s="66" t="n">
        <v>37622</v>
      </c>
      <c r="AJ3" s="66" t="n">
        <v>37653</v>
      </c>
      <c r="AK3" s="66" t="n">
        <v>37681</v>
      </c>
      <c r="AL3" s="66" t="n">
        <v>37712</v>
      </c>
      <c r="AM3" s="66" t="n">
        <v>37742</v>
      </c>
      <c r="AN3" s="66" t="n">
        <v>37773</v>
      </c>
      <c r="AO3" s="66" t="n">
        <v>37803</v>
      </c>
      <c r="AP3" s="66" t="n">
        <v>37834</v>
      </c>
      <c r="AQ3" s="66" t="n">
        <v>37865</v>
      </c>
      <c r="AR3" s="66" t="n">
        <v>37895</v>
      </c>
      <c r="AS3" s="66" t="n">
        <v>37926</v>
      </c>
      <c r="AT3" s="66" t="n">
        <v>37956</v>
      </c>
      <c r="AU3" s="66" t="n">
        <v>37987</v>
      </c>
      <c r="AV3" s="66" t="n">
        <v>38018</v>
      </c>
      <c r="AW3" s="66" t="n">
        <v>38047</v>
      </c>
      <c r="AX3" s="66" t="n">
        <v>38078</v>
      </c>
      <c r="AY3" s="66" t="n">
        <v>38108</v>
      </c>
      <c r="AZ3" s="66" t="n">
        <v>38139</v>
      </c>
      <c r="BA3" s="66" t="n">
        <v>38169</v>
      </c>
      <c r="BB3" s="66" t="n">
        <v>38200</v>
      </c>
      <c r="BC3" s="66" t="n">
        <v>38231</v>
      </c>
      <c r="BD3" s="66" t="n">
        <v>38261</v>
      </c>
      <c r="BE3" s="66" t="n">
        <v>38292</v>
      </c>
      <c r="BF3" s="66" t="n">
        <v>38322</v>
      </c>
      <c r="BG3" s="66" t="n">
        <v>38353</v>
      </c>
      <c r="BH3" s="66" t="n">
        <v>38384</v>
      </c>
      <c r="BI3" s="66" t="n">
        <v>38412</v>
      </c>
      <c r="BJ3" s="66" t="n">
        <v>38443</v>
      </c>
      <c r="BK3" s="66" t="n">
        <v>38473</v>
      </c>
      <c r="BL3" s="66" t="n">
        <v>38504</v>
      </c>
      <c r="BM3" s="66" t="n">
        <v>38534</v>
      </c>
      <c r="BN3" s="66" t="n">
        <v>38565</v>
      </c>
      <c r="BO3" s="66" t="n">
        <v>38596</v>
      </c>
      <c r="BP3" s="66" t="n">
        <v>38626</v>
      </c>
      <c r="BQ3" s="66" t="n">
        <v>38657</v>
      </c>
      <c r="BR3" s="66" t="n">
        <v>38687</v>
      </c>
      <c r="BS3" s="66" t="n">
        <v>38718</v>
      </c>
      <c r="BT3" s="66" t="n">
        <v>38749</v>
      </c>
      <c r="BU3" s="66" t="n">
        <v>38777</v>
      </c>
      <c r="BV3" s="66" t="n">
        <v>38808</v>
      </c>
      <c r="BW3" s="66" t="n">
        <v>38838</v>
      </c>
      <c r="BX3" s="66" t="n">
        <v>38869</v>
      </c>
      <c r="BY3" s="66" t="n">
        <v>38899</v>
      </c>
      <c r="BZ3" s="66" t="n">
        <v>38930</v>
      </c>
      <c r="CA3" s="66" t="n">
        <v>38961</v>
      </c>
      <c r="CB3" s="66" t="n">
        <v>38991</v>
      </c>
      <c r="CC3" s="66" t="n">
        <v>39022</v>
      </c>
      <c r="CD3" s="66" t="n">
        <v>39052</v>
      </c>
      <c r="CE3" s="66" t="n">
        <v>39083</v>
      </c>
      <c r="CF3" s="66" t="n">
        <v>39114</v>
      </c>
      <c r="CG3" s="66" t="n">
        <v>39142</v>
      </c>
      <c r="CH3" s="66" t="n">
        <v>39173</v>
      </c>
      <c r="CI3" s="66" t="n">
        <v>39203</v>
      </c>
      <c r="CJ3" s="66" t="n">
        <v>39234</v>
      </c>
      <c r="CK3" s="66" t="n">
        <v>39264</v>
      </c>
      <c r="CL3" s="66" t="n">
        <v>39295</v>
      </c>
      <c r="CM3" s="66" t="n">
        <v>39326</v>
      </c>
      <c r="CN3" s="66" t="n">
        <v>39356</v>
      </c>
      <c r="CO3" s="66" t="n">
        <v>39387</v>
      </c>
      <c r="CP3" s="66" t="n">
        <v>39417</v>
      </c>
      <c r="CQ3" s="66" t="n">
        <v>39448</v>
      </c>
      <c r="CR3" s="66" t="n">
        <v>39479</v>
      </c>
      <c r="CS3" s="66" t="n">
        <v>39508</v>
      </c>
      <c r="CT3" s="66" t="n">
        <v>39539</v>
      </c>
      <c r="CU3" s="66" t="n">
        <v>39569</v>
      </c>
      <c r="CV3" s="66" t="n">
        <v>39600</v>
      </c>
      <c r="CW3" s="66" t="n">
        <v>39630</v>
      </c>
      <c r="CX3" s="66" t="n">
        <v>39661</v>
      </c>
      <c r="CY3" s="66" t="n">
        <v>39692</v>
      </c>
      <c r="CZ3" s="66" t="n">
        <v>39722</v>
      </c>
      <c r="DA3" s="66" t="n">
        <v>39753</v>
      </c>
      <c r="DB3" s="66" t="n">
        <v>39783</v>
      </c>
      <c r="DC3" s="66" t="n">
        <v>39814</v>
      </c>
      <c r="DD3" s="66" t="n">
        <v>39845</v>
      </c>
      <c r="DE3" s="66" t="n">
        <v>39873</v>
      </c>
      <c r="DF3" s="66" t="n">
        <v>39904</v>
      </c>
      <c r="DG3" s="66" t="n">
        <v>39934</v>
      </c>
      <c r="DH3" s="66" t="n">
        <v>39965</v>
      </c>
      <c r="DI3" s="66" t="n">
        <v>39995</v>
      </c>
      <c r="DJ3" s="66" t="n">
        <v>40026</v>
      </c>
      <c r="DK3" s="66" t="n">
        <v>40057</v>
      </c>
      <c r="DL3" s="66" t="n">
        <v>40087</v>
      </c>
      <c r="DM3" s="66" t="n">
        <v>40118</v>
      </c>
      <c r="DN3" s="66" t="n">
        <v>40148</v>
      </c>
      <c r="DO3" s="66" t="n">
        <v>40179</v>
      </c>
      <c r="DP3" s="66" t="n">
        <v>40210</v>
      </c>
      <c r="DQ3" s="66" t="n">
        <v>40238</v>
      </c>
      <c r="DR3" s="66" t="n">
        <v>40269</v>
      </c>
      <c r="DS3" s="66" t="n">
        <v>40299</v>
      </c>
      <c r="DT3" s="66" t="n">
        <v>40330</v>
      </c>
      <c r="DU3" s="66" t="n">
        <v>40360</v>
      </c>
      <c r="DV3" s="66" t="n">
        <v>40391</v>
      </c>
      <c r="DW3" s="66" t="n">
        <v>40422</v>
      </c>
      <c r="DX3" s="66" t="n">
        <v>40452</v>
      </c>
      <c r="DY3" s="66" t="n">
        <v>40483</v>
      </c>
      <c r="DZ3" s="66" t="n">
        <v>40513</v>
      </c>
      <c r="EA3" s="66" t="n">
        <v>40544</v>
      </c>
      <c r="EB3" s="66" t="n">
        <v>40575</v>
      </c>
      <c r="EC3" s="66" t="n">
        <v>40603</v>
      </c>
      <c r="ED3" s="66" t="n">
        <v>40634</v>
      </c>
      <c r="EE3" s="66" t="n">
        <v>40664</v>
      </c>
      <c r="EF3" s="66" t="n">
        <v>40695</v>
      </c>
      <c r="EG3" s="66" t="n">
        <v>40725</v>
      </c>
      <c r="EH3" s="66" t="n">
        <v>40756</v>
      </c>
      <c r="EI3" s="66" t="n">
        <v>40787</v>
      </c>
      <c r="EJ3" s="66" t="n">
        <v>40817</v>
      </c>
      <c r="EK3" s="66" t="n">
        <v>40848</v>
      </c>
      <c r="EL3" s="66" t="n">
        <v>40878</v>
      </c>
      <c r="EM3" s="66" t="n">
        <v>40909</v>
      </c>
      <c r="EN3" s="66" t="n">
        <v>40940</v>
      </c>
      <c r="EO3" s="66" t="n">
        <v>40969</v>
      </c>
      <c r="EP3" s="66" t="n">
        <v>41000</v>
      </c>
      <c r="EQ3" s="66" t="n">
        <v>41030</v>
      </c>
      <c r="ER3" s="66" t="n">
        <v>41061</v>
      </c>
      <c r="ES3" s="66" t="n">
        <v>41091</v>
      </c>
      <c r="ET3" s="66" t="n">
        <v>41122</v>
      </c>
      <c r="EU3" s="66" t="n">
        <v>41153</v>
      </c>
      <c r="EV3" s="66" t="n">
        <v>41183</v>
      </c>
      <c r="EW3" s="66" t="n">
        <v>41214</v>
      </c>
      <c r="EX3" s="66" t="n">
        <v>41244</v>
      </c>
      <c r="EY3" s="66" t="n">
        <v>41275</v>
      </c>
      <c r="EZ3" s="66" t="n">
        <v>41306</v>
      </c>
      <c r="FA3" s="66" t="n">
        <v>41334</v>
      </c>
      <c r="FB3" s="66" t="n">
        <v>41365</v>
      </c>
      <c r="FC3" s="66" t="n">
        <v>41395</v>
      </c>
      <c r="FD3" s="66" t="n">
        <v>41426</v>
      </c>
      <c r="FE3" s="66" t="n">
        <v>41456</v>
      </c>
      <c r="FF3" s="66" t="n">
        <v>41487</v>
      </c>
      <c r="FG3" s="66" t="n">
        <v>41518</v>
      </c>
      <c r="FH3" s="66" t="n">
        <v>41548</v>
      </c>
      <c r="FI3" s="66" t="n">
        <v>41579</v>
      </c>
      <c r="FJ3" s="66" t="n">
        <v>41609</v>
      </c>
      <c r="FK3" s="66" t="n">
        <v>41640</v>
      </c>
      <c r="FL3" s="66" t="n">
        <v>41671</v>
      </c>
      <c r="FM3" s="66" t="n">
        <v>41699</v>
      </c>
      <c r="FN3" s="66" t="n">
        <v>41730</v>
      </c>
      <c r="FO3" s="66" t="n">
        <v>41760</v>
      </c>
      <c r="FP3" s="66" t="n">
        <v>41791</v>
      </c>
      <c r="FQ3" s="66" t="n">
        <v>41821</v>
      </c>
      <c r="FR3" s="66" t="n">
        <v>41852</v>
      </c>
      <c r="FS3" s="66" t="n">
        <v>41883</v>
      </c>
      <c r="FT3" s="66" t="n">
        <v>41913</v>
      </c>
      <c r="FU3" s="66" t="n">
        <v>41944</v>
      </c>
      <c r="FV3" s="66" t="n">
        <v>41974</v>
      </c>
      <c r="FW3" s="66" t="n">
        <v>42005</v>
      </c>
      <c r="FX3" s="66" t="n">
        <v>42036</v>
      </c>
      <c r="FY3" s="66" t="n">
        <v>42064</v>
      </c>
      <c r="FZ3" s="66" t="n">
        <v>42095</v>
      </c>
      <c r="GA3" s="66" t="n">
        <v>42125</v>
      </c>
      <c r="GB3" s="66" t="n">
        <v>42156</v>
      </c>
      <c r="GC3" s="66" t="n">
        <v>42186</v>
      </c>
      <c r="GD3" s="66" t="n">
        <v>42217</v>
      </c>
      <c r="GE3" s="66" t="n">
        <v>42248</v>
      </c>
      <c r="GF3" s="66" t="n">
        <v>42278</v>
      </c>
      <c r="GG3" s="66" t="n">
        <v>42309</v>
      </c>
      <c r="GH3" s="66" t="n">
        <v>42339</v>
      </c>
      <c r="GI3" s="66" t="n">
        <v>42370</v>
      </c>
      <c r="GJ3" s="66" t="n">
        <v>42401</v>
      </c>
      <c r="GK3" s="66" t="n">
        <v>42430</v>
      </c>
      <c r="GL3" s="66" t="n">
        <v>42461</v>
      </c>
      <c r="GM3" s="66" t="n">
        <v>42491</v>
      </c>
      <c r="GN3" s="66" t="n">
        <v>42522</v>
      </c>
      <c r="GO3" s="66" t="n">
        <v>42552</v>
      </c>
      <c r="GP3" s="66" t="n">
        <v>42583</v>
      </c>
      <c r="GQ3" s="66" t="n">
        <v>42614</v>
      </c>
      <c r="GR3" s="66" t="n">
        <v>42644</v>
      </c>
      <c r="GS3" s="66" t="n">
        <v>42675</v>
      </c>
      <c r="GT3" s="66" t="n">
        <v>42705</v>
      </c>
      <c r="GU3" s="66" t="n">
        <v>42736</v>
      </c>
      <c r="GV3" s="66" t="n">
        <v>42767</v>
      </c>
      <c r="GW3" s="66" t="n">
        <v>42795</v>
      </c>
      <c r="GX3" s="66" t="n">
        <v>42826</v>
      </c>
      <c r="GY3" s="66" t="n">
        <v>42856</v>
      </c>
      <c r="GZ3" s="66" t="n">
        <v>42887</v>
      </c>
      <c r="HA3" s="66" t="n">
        <v>42917</v>
      </c>
      <c r="HB3" s="66" t="n">
        <v>42948</v>
      </c>
      <c r="HC3" s="66" t="n">
        <v>42979</v>
      </c>
      <c r="HD3" s="66" t="n">
        <v>43009</v>
      </c>
      <c r="HE3" s="66" t="n">
        <v>43040</v>
      </c>
      <c r="HF3" s="66" t="n">
        <v>43070</v>
      </c>
      <c r="HG3" s="66" t="n">
        <v>43101</v>
      </c>
      <c r="HH3" s="66" t="n">
        <v>43132</v>
      </c>
      <c r="HI3" s="66" t="n">
        <v>43160</v>
      </c>
      <c r="HJ3" s="66" t="n">
        <v>43191</v>
      </c>
      <c r="HK3" s="66" t="n">
        <v>43221</v>
      </c>
      <c r="HL3" s="66" t="n">
        <v>43252</v>
      </c>
    </row>
    <row r="4" customFormat="false" ht="10.5" hidden="false" customHeight="false" outlineLevel="0" collapsed="false">
      <c r="A4" s="406" t="s">
        <v>2</v>
      </c>
      <c r="B4" s="407" t="s">
        <v>194</v>
      </c>
      <c r="C4" s="405"/>
      <c r="D4" s="405"/>
      <c r="E4" s="405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66"/>
      <c r="Y4" s="66"/>
      <c r="Z4" s="66"/>
      <c r="AA4" s="66"/>
      <c r="AB4" s="66"/>
      <c r="AC4" s="66"/>
      <c r="AD4" s="66"/>
      <c r="AE4" s="66"/>
      <c r="AF4" s="66"/>
      <c r="AG4" s="66"/>
      <c r="AH4" s="66"/>
      <c r="AI4" s="66"/>
      <c r="AJ4" s="66"/>
      <c r="AK4" s="66"/>
      <c r="AL4" s="66"/>
      <c r="AM4" s="66"/>
      <c r="AN4" s="66"/>
      <c r="AO4" s="66"/>
      <c r="AP4" s="66"/>
      <c r="AQ4" s="66"/>
      <c r="AR4" s="66"/>
      <c r="AS4" s="66"/>
      <c r="AT4" s="66"/>
      <c r="AU4" s="66"/>
      <c r="AV4" s="66"/>
      <c r="AW4" s="66"/>
      <c r="AX4" s="66"/>
      <c r="AY4" s="66"/>
      <c r="AZ4" s="66"/>
      <c r="BA4" s="66"/>
      <c r="BB4" s="66"/>
      <c r="BC4" s="66"/>
      <c r="BD4" s="66"/>
      <c r="BE4" s="66"/>
      <c r="BF4" s="66"/>
      <c r="BG4" s="66"/>
      <c r="BH4" s="66"/>
      <c r="BI4" s="66"/>
      <c r="BJ4" s="66"/>
      <c r="BK4" s="66"/>
      <c r="BL4" s="66"/>
      <c r="BM4" s="66"/>
      <c r="BN4" s="66"/>
      <c r="BO4" s="66"/>
      <c r="BP4" s="66"/>
      <c r="BQ4" s="66"/>
      <c r="BR4" s="66"/>
      <c r="BS4" s="66"/>
      <c r="BT4" s="66"/>
      <c r="BU4" s="66"/>
      <c r="BV4" s="66"/>
      <c r="BW4" s="66"/>
      <c r="BX4" s="66"/>
      <c r="BY4" s="66"/>
      <c r="BZ4" s="66"/>
      <c r="CA4" s="66"/>
      <c r="CB4" s="66"/>
      <c r="CC4" s="66"/>
      <c r="CD4" s="66"/>
      <c r="CE4" s="66"/>
      <c r="CF4" s="66"/>
      <c r="CG4" s="66"/>
      <c r="CH4" s="66"/>
      <c r="CI4" s="66"/>
      <c r="CJ4" s="66"/>
      <c r="CK4" s="66"/>
      <c r="CL4" s="66"/>
      <c r="CM4" s="66"/>
      <c r="CN4" s="66"/>
      <c r="CO4" s="66"/>
      <c r="CP4" s="66"/>
      <c r="CQ4" s="66"/>
      <c r="CR4" s="66"/>
      <c r="CS4" s="66"/>
      <c r="CT4" s="66"/>
      <c r="CU4" s="66"/>
      <c r="CV4" s="66"/>
      <c r="CW4" s="66"/>
      <c r="CX4" s="66"/>
      <c r="CY4" s="66"/>
      <c r="CZ4" s="66"/>
      <c r="DA4" s="66"/>
      <c r="DB4" s="66"/>
      <c r="DC4" s="66"/>
      <c r="DD4" s="66"/>
      <c r="DE4" s="66"/>
      <c r="DF4" s="66"/>
      <c r="DG4" s="66"/>
      <c r="DH4" s="66"/>
      <c r="DI4" s="66"/>
      <c r="DJ4" s="66"/>
      <c r="DK4" s="66"/>
      <c r="DL4" s="66"/>
      <c r="DM4" s="66"/>
      <c r="DN4" s="66"/>
      <c r="DO4" s="66"/>
      <c r="DP4" s="66"/>
      <c r="DQ4" s="66"/>
      <c r="DR4" s="66"/>
      <c r="DS4" s="66"/>
      <c r="DT4" s="66"/>
      <c r="DU4" s="66"/>
      <c r="DV4" s="66"/>
      <c r="DW4" s="66"/>
      <c r="DX4" s="66"/>
      <c r="DY4" s="66"/>
      <c r="DZ4" s="66"/>
      <c r="EA4" s="66"/>
      <c r="EB4" s="66"/>
      <c r="EC4" s="66"/>
      <c r="ED4" s="66"/>
      <c r="EE4" s="66"/>
      <c r="EF4" s="66"/>
      <c r="EG4" s="66"/>
      <c r="EH4" s="66"/>
      <c r="EI4" s="66"/>
      <c r="EJ4" s="66"/>
      <c r="EK4" s="66"/>
      <c r="EL4" s="66"/>
      <c r="EM4" s="66"/>
      <c r="EN4" s="66"/>
      <c r="EO4" s="66"/>
      <c r="EP4" s="66"/>
      <c r="EQ4" s="66"/>
      <c r="ER4" s="66"/>
      <c r="ES4" s="66"/>
      <c r="ET4" s="66"/>
      <c r="EU4" s="66"/>
      <c r="EV4" s="66"/>
      <c r="EW4" s="66"/>
      <c r="EX4" s="66"/>
      <c r="EY4" s="66"/>
      <c r="EZ4" s="66"/>
      <c r="FA4" s="66"/>
      <c r="FB4" s="66"/>
      <c r="FC4" s="66"/>
      <c r="FD4" s="66"/>
      <c r="FE4" s="66"/>
      <c r="FF4" s="66"/>
      <c r="FG4" s="66"/>
      <c r="FH4" s="66"/>
      <c r="FI4" s="66"/>
      <c r="FJ4" s="66"/>
      <c r="FK4" s="66"/>
      <c r="FL4" s="66"/>
      <c r="FM4" s="66"/>
      <c r="FN4" s="66"/>
      <c r="FO4" s="66"/>
      <c r="FP4" s="66"/>
      <c r="FQ4" s="66"/>
      <c r="FR4" s="66"/>
      <c r="FS4" s="66"/>
      <c r="FT4" s="66"/>
      <c r="FU4" s="66"/>
      <c r="FV4" s="66"/>
      <c r="FW4" s="66"/>
      <c r="FX4" s="66"/>
      <c r="FY4" s="66"/>
      <c r="FZ4" s="66"/>
      <c r="GA4" s="66"/>
      <c r="GB4" s="66"/>
      <c r="GC4" s="66"/>
      <c r="GD4" s="66"/>
      <c r="GE4" s="66"/>
      <c r="GF4" s="66"/>
      <c r="GG4" s="66"/>
      <c r="GH4" s="66"/>
      <c r="GI4" s="66"/>
      <c r="GJ4" s="66"/>
      <c r="GK4" s="66"/>
      <c r="GL4" s="66"/>
      <c r="GM4" s="66"/>
      <c r="GN4" s="66"/>
      <c r="GO4" s="66"/>
      <c r="GP4" s="66"/>
      <c r="GQ4" s="66"/>
      <c r="GR4" s="66"/>
      <c r="GS4" s="66"/>
      <c r="GT4" s="66"/>
      <c r="GU4" s="66"/>
      <c r="GV4" s="66"/>
      <c r="GW4" s="66"/>
      <c r="GX4" s="66"/>
      <c r="GY4" s="66"/>
      <c r="GZ4" s="66"/>
      <c r="HA4" s="66"/>
      <c r="HB4" s="66"/>
      <c r="HC4" s="66"/>
      <c r="HD4" s="66"/>
      <c r="HE4" s="66"/>
      <c r="HF4" s="66"/>
      <c r="HG4" s="66"/>
      <c r="HH4" s="66"/>
      <c r="HI4" s="66"/>
      <c r="HJ4" s="66"/>
      <c r="HK4" s="66"/>
      <c r="HL4" s="66"/>
    </row>
    <row r="5" customFormat="false" ht="10.5" hidden="false" customHeight="false" outlineLevel="0" collapsed="false">
      <c r="A5" s="406" t="s">
        <v>2</v>
      </c>
      <c r="B5" s="407" t="s">
        <v>196</v>
      </c>
      <c r="C5" s="407"/>
      <c r="D5" s="407"/>
      <c r="E5" s="407"/>
      <c r="F5" s="407"/>
      <c r="Q5" s="0" t="n">
        <f aca="false">(P2!Q5+P2!Q21*Q$2)/(Q$2+1)</f>
        <v>0</v>
      </c>
      <c r="R5" s="0" t="n">
        <f aca="false">(P2!R5+P2!R21*R$2)/(R$2+1)</f>
        <v>0</v>
      </c>
      <c r="S5" s="0" t="n">
        <f aca="false">(P2!S5+P2!S21*S$2)/(S$2+1)</f>
        <v>0</v>
      </c>
      <c r="T5" s="0" t="n">
        <f aca="false">(P2!T5+P2!T21*T$2)/(T$2+1)</f>
        <v>21.1410256410256</v>
      </c>
      <c r="U5" s="0" t="n">
        <f aca="false">(P2!U5+P2!U21*U$2)/(U$2+1)</f>
        <v>24.000375</v>
      </c>
      <c r="V5" s="0" t="n">
        <f aca="false">(P2!V5+P2!V21*V$2)/(V$2+1)</f>
        <v>28.9998604651163</v>
      </c>
      <c r="W5" s="0" t="n">
        <f aca="false">(P2!W5+P2!W21*W$2)/(W$2+1)</f>
        <v>27.5004390243902</v>
      </c>
      <c r="X5" s="0" t="n">
        <f aca="false">(P2!X5+P2!X21*X$2)/(X$2+1)</f>
        <v>23.9996666666667</v>
      </c>
      <c r="Y5" s="0" t="n">
        <f aca="false">(P2!Y5+P2!Y21*Y$2)/(Y$2+1)</f>
        <v>20.9998780487805</v>
      </c>
      <c r="Z5" s="0" t="n">
        <f aca="false">(P2!Z5+P2!Z21*Z$2)/(Z$2+1)</f>
        <v>19.0002631578947</v>
      </c>
      <c r="AA5" s="0" t="n">
        <f aca="false">(P2!AA5+P2!AA21*AA$2)/(AA$2+1)</f>
        <v>19.999756097561</v>
      </c>
      <c r="AB5" s="0" t="n">
        <f aca="false">(P2!AB5+P2!AB21*AB$2)/(AB$2+1)</f>
        <v>21</v>
      </c>
      <c r="AC5" s="0" t="n">
        <f aca="false">(P2!AC5+P2!AC21*AC$2)/(AC$2+1)</f>
        <v>29.5001707317073</v>
      </c>
      <c r="AD5" s="0" t="n">
        <f aca="false">(P2!AD5+P2!AD21*AD$2)/(AD$2+1)</f>
        <v>33.9999230769231</v>
      </c>
      <c r="AE5" s="0" t="n">
        <f aca="false">(P2!AE5+P2!AE21*AE$2)/(AE$2+1)</f>
        <v>29.5</v>
      </c>
      <c r="AF5" s="0" t="n">
        <f aca="false">(P2!AF5+P2!AF21*AF$2)/(AF$2+1)</f>
        <v>27</v>
      </c>
      <c r="AG5" s="0" t="n">
        <f aca="false">(P2!AG5+P2!AG21*AG$2)/(AG$2+1)</f>
        <v>24</v>
      </c>
      <c r="AH5" s="0" t="n">
        <f aca="false">(P2!AH5+P2!AH21*AH$2)/(AH$2+1)</f>
        <v>29.0002790697674</v>
      </c>
      <c r="AI5" s="0" t="n">
        <f aca="false">(P2!AI5+P2!AI21*AI$2)/(AI$2+1)</f>
        <v>28.9996829268293</v>
      </c>
      <c r="AJ5" s="0" t="n">
        <f aca="false">(P2!AJ5+P2!AJ21*AJ$2)/(AJ$2+1)</f>
        <v>28</v>
      </c>
      <c r="AK5" s="0" t="n">
        <f aca="false">(P2!AK5+P2!AK21*AK$2)/(AK$2+1)</f>
        <v>25.2497317073171</v>
      </c>
      <c r="AL5" s="0" t="n">
        <f aca="false">(P2!AL5+P2!AL21*AL$2)/(AL$2+1)</f>
        <v>22.0002631578947</v>
      </c>
      <c r="AM5" s="0" t="n">
        <f aca="false">(P2!AM5+P2!AM21*AM$2)/(AM$2+1)</f>
        <v>14.0000731707317</v>
      </c>
      <c r="AN5" s="0" t="n">
        <f aca="false">(P2!AN5+P2!AN21*AN$2)/(AN$2+1)</f>
        <v>16.00025</v>
      </c>
      <c r="AO5" s="0" t="n">
        <f aca="false">(P2!AO5+P2!AO21*AO$2)/(AO$2+1)</f>
        <v>35.5002682926829</v>
      </c>
      <c r="AP5" s="0" t="n">
        <f aca="false">(P2!AP5+P2!AP21*AP$2)/(AP$2+1)</f>
        <v>38.5000731707317</v>
      </c>
      <c r="AQ5" s="0" t="n">
        <f aca="false">(P2!AQ5+P2!AQ21*AQ$2)/(AQ$2+1)</f>
        <v>32.49975</v>
      </c>
      <c r="AR5" s="0" t="n">
        <f aca="false">(P2!AR5+P2!AR21*AR$2)/(AR$2+1)</f>
        <v>27.4996923076923</v>
      </c>
      <c r="AS5" s="0" t="n">
        <f aca="false">(P2!AS5+P2!AS21*AS$2)/(AS$2+1)</f>
        <v>25</v>
      </c>
      <c r="AT5" s="0" t="n">
        <f aca="false">(P2!AT5+P2!AT21*AT$2)/(AT$2+1)</f>
        <v>30.0001219512195</v>
      </c>
      <c r="AU5" s="0" t="n">
        <f aca="false">(P2!AU5+P2!AU21*AU$2)/(AU$2+1)</f>
        <v>28.4698048780488</v>
      </c>
      <c r="AV5" s="0" t="n">
        <f aca="false">(P2!AV5+P2!AV21*AV$2)/(AV$2+1)</f>
        <v>27.6899743589744</v>
      </c>
      <c r="AW5" s="0" t="n">
        <f aca="false">(P2!AW5+P2!AW21*AW$2)/(AW$2+1)</f>
        <v>25.4697948717949</v>
      </c>
      <c r="AX5" s="0" t="n">
        <f aca="false">(P2!AX5+P2!AX21*AX$2)/(AX$2+1)</f>
        <v>22.8402631578947</v>
      </c>
      <c r="AY5" s="0" t="n">
        <f aca="false">(P2!AY5+P2!AY21*AY$2)/(AY$2+1)</f>
        <v>16.3100930232558</v>
      </c>
      <c r="AZ5" s="0" t="n">
        <f aca="false">(P2!AZ5+P2!AZ21*AZ$2)/(AZ$2+1)</f>
        <v>17.9701052631579</v>
      </c>
      <c r="BA5" s="0" t="n">
        <f aca="false">(P2!BA5+P2!BA21*BA$2)/(BA$2+1)</f>
        <v>34.0000487804878</v>
      </c>
      <c r="BB5" s="0" t="n">
        <f aca="false">(P2!BB5+P2!BB21*BB$2)/(BB$2+1)</f>
        <v>36.5002195121951</v>
      </c>
      <c r="BC5" s="0" t="n">
        <f aca="false">(P2!BC5+P2!BC21*BC$2)/(BC$2+1)</f>
        <v>31.59975</v>
      </c>
      <c r="BD5" s="0" t="n">
        <f aca="false">(P2!BD5+P2!BD21*BD$2)/(BD$2+1)</f>
        <v>27.5197804878049</v>
      </c>
      <c r="BE5" s="0" t="n">
        <f aca="false">(P2!BE5+P2!BE21*BE$2)/(BE$2+1)</f>
        <v>25.49025</v>
      </c>
      <c r="BF5" s="0" t="n">
        <f aca="false">(P2!BF5+P2!BF21*BF$2)/(BF$2+1)</f>
        <v>29.6396829268293</v>
      </c>
      <c r="BG5" s="0" t="n">
        <f aca="false">(P2!BG5+P2!BG21*BG$2)/(BG$2+1)</f>
        <v>28.7001395348837</v>
      </c>
      <c r="BH5" s="0" t="n">
        <f aca="false">(P2!BH5+P2!BH21*BH$2)/(BH$2+1)</f>
        <v>27.9798888888889</v>
      </c>
      <c r="BI5" s="0" t="n">
        <f aca="false">(P2!BI5+P2!BI21*BI$2)/(BI$2+1)</f>
        <v>25.9501025641026</v>
      </c>
      <c r="BJ5" s="0" t="n">
        <f aca="false">(P2!BJ5+P2!BJ21*BJ$2)/(BJ$2+1)</f>
        <v>23.5501052631579</v>
      </c>
      <c r="BK5" s="0" t="n">
        <f aca="false">(P2!BK5+P2!BK21*BK$2)/(BK$2+1)</f>
        <v>17.5997906976744</v>
      </c>
      <c r="BL5" s="0" t="n">
        <f aca="false">(P2!BL5+P2!BL21*BL$2)/(BL$2+1)</f>
        <v>19.11</v>
      </c>
      <c r="BM5" s="0" t="n">
        <f aca="false">(P2!BM5+P2!BM21*BM$2)/(BM$2+1)</f>
        <v>33.720023255814</v>
      </c>
      <c r="BN5" s="0" t="n">
        <f aca="false">(P2!BN5+P2!BN21*BN$2)/(BN$2+1)</f>
        <v>36.0000256410256</v>
      </c>
      <c r="BO5" s="0" t="n">
        <f aca="false">(P2!BO5+P2!BO21*BO$2)/(BO$2+1)</f>
        <v>31.5305</v>
      </c>
      <c r="BP5" s="0" t="n">
        <f aca="false">(P2!BP5+P2!BP21*BP$2)/(BP$2+1)</f>
        <v>27.8103658536585</v>
      </c>
      <c r="BQ5" s="0" t="n">
        <f aca="false">(P2!BQ5+P2!BQ21*BQ$2)/(BQ$2+1)</f>
        <v>25.95975</v>
      </c>
      <c r="BR5" s="0" t="n">
        <f aca="false">(P2!BR5+P2!BR21*BR$2)/(BR$2+1)</f>
        <v>29.7398292682927</v>
      </c>
      <c r="BS5" s="0" t="n">
        <f aca="false">(P2!BS5+P2!BS21*BS$2)/(BS$2+1)</f>
        <v>28.8800697674419</v>
      </c>
      <c r="BT5" s="0" t="n">
        <f aca="false">(P2!BT5+P2!BT21*BT$2)/(BT$2+1)</f>
        <v>28.2198888888889</v>
      </c>
      <c r="BU5" s="0" t="n">
        <f aca="false">(P2!BU5+P2!BU21*BU$2)/(BU$2+1)</f>
        <v>26.3801794871795</v>
      </c>
      <c r="BV5" s="0" t="n">
        <f aca="false">(P2!BV5+P2!BV21*BV$2)/(BV$2+1)</f>
        <v>24.19025</v>
      </c>
      <c r="BW5" s="0" t="n">
        <f aca="false">(P2!BW5+P2!BW21*BW$2)/(BW$2+1)</f>
        <v>18.7699024390244</v>
      </c>
      <c r="BX5" s="0" t="n">
        <f aca="false">(P2!BX5+P2!BX21*BX$2)/(BX$2+1)</f>
        <v>20.1498421052632</v>
      </c>
      <c r="BY5" s="0" t="n">
        <f aca="false">(P2!BY5+P2!BY21*BY$2)/(BY$2+1)</f>
        <v>33.4397441860465</v>
      </c>
      <c r="BZ5" s="0" t="n">
        <f aca="false">(P2!BZ5+P2!BZ21*BZ$2)/(BZ$2+1)</f>
        <v>35.5104102564103</v>
      </c>
      <c r="CA5" s="0" t="n">
        <f aca="false">(P2!CA5+P2!CA21*CA$2)/(CA$2+1)</f>
        <v>31.44</v>
      </c>
      <c r="CB5" s="0" t="n">
        <f aca="false">(P2!CB5+P2!CB21*CB$2)/(CB$2+1)</f>
        <v>28.0497317073171</v>
      </c>
      <c r="CC5" s="0" t="n">
        <f aca="false">(P2!CC5+P2!CC21*CC$2)/(CC$2+1)</f>
        <v>26.36975</v>
      </c>
      <c r="CD5" s="0" t="n">
        <f aca="false">(P2!CD5+P2!CD21*CD$2)/(CD$2+1)</f>
        <v>29.8101162790698</v>
      </c>
      <c r="CE5" s="0" t="n">
        <f aca="false">(P2!CE5+P2!CE21*CE$2)/(CE$2+1)</f>
        <v>28.9999268292683</v>
      </c>
      <c r="CF5" s="0" t="n">
        <f aca="false">(P2!CF5+P2!CF21*CF$2)/(CF$2+1)</f>
        <v>28.4097777777778</v>
      </c>
      <c r="CG5" s="0" t="n">
        <f aca="false">(P2!CG5+P2!CG21*CG$2)/(CG$2+1)</f>
        <v>26.7303846153846</v>
      </c>
      <c r="CH5" s="0" t="n">
        <f aca="false">(P2!CH5+P2!CH21*CH$2)/(CH$2+1)</f>
        <v>24.7505</v>
      </c>
      <c r="CI5" s="0" t="n">
        <f aca="false">(P2!CI5+P2!CI21*CI$2)/(CI$2+1)</f>
        <v>19.8303902439024</v>
      </c>
      <c r="CJ5" s="0" t="n">
        <f aca="false">(P2!CJ5+P2!CJ21*CJ$2)/(CJ$2+1)</f>
        <v>21.0798421052632</v>
      </c>
      <c r="CK5" s="0" t="n">
        <f aca="false">(P2!CK5+P2!CK21*CK$2)/(CK$2+1)</f>
        <v>33.1498604651163</v>
      </c>
      <c r="CL5" s="0" t="n">
        <f aca="false">(P2!CL5+P2!CL21*CL$2)/(CL$2+1)</f>
        <v>35.0304358974359</v>
      </c>
      <c r="CM5" s="0" t="n">
        <f aca="false">(P2!CM5+P2!CM21*CM$2)/(CM$2+1)</f>
        <v>31.34</v>
      </c>
      <c r="CN5" s="0" t="n">
        <f aca="false">(P2!CN5+P2!CN21*CN$2)/(CN$2+1)</f>
        <v>28.2704102564103</v>
      </c>
      <c r="CO5" s="0" t="n">
        <f aca="false">(P2!CO5+P2!CO21*CO$2)/(CO$2+1)</f>
        <v>26.73975</v>
      </c>
      <c r="CP5" s="0" t="n">
        <f aca="false">(P2!CP5+P2!CP21*CP$2)/(CP$2+1)</f>
        <v>29.86</v>
      </c>
      <c r="CQ5" s="0" t="n">
        <f aca="false">(P2!CQ5+P2!CQ21*CQ$2)/(CQ$2+1)</f>
        <v>29.1603658536585</v>
      </c>
      <c r="CR5" s="0" t="n">
        <f aca="false">(P2!CR5+P2!CR21*CR$2)/(CR$2+1)</f>
        <v>28.6098108108108</v>
      </c>
      <c r="CS5" s="0" t="n">
        <f aca="false">(P2!CS5+P2!CS21*CS$2)/(CS$2+1)</f>
        <v>27.0601219512195</v>
      </c>
      <c r="CT5" s="0" t="n">
        <f aca="false">(P2!CT5+P2!CT21*CT$2)/(CT$2+1)</f>
        <v>25.2198421052632</v>
      </c>
      <c r="CU5" s="0" t="n">
        <f aca="false">(P2!CU5+P2!CU21*CU$2)/(CU$2+1)</f>
        <v>20.649756097561</v>
      </c>
      <c r="CV5" s="0" t="n">
        <f aca="false">(P2!CV5+P2!CV21*CV$2)/(CV$2+1)</f>
        <v>21.82</v>
      </c>
      <c r="CW5" s="0" t="n">
        <f aca="false">(P2!CW5+P2!CW21*CW$2)/(CW$2+1)</f>
        <v>33.0197317073171</v>
      </c>
      <c r="CX5" s="0" t="n">
        <f aca="false">(P2!CX5+P2!CX21*CX$2)/(CX$2+1)</f>
        <v>34.769756097561</v>
      </c>
      <c r="CY5" s="0" t="n">
        <f aca="false">(P2!CY5+P2!CY21*CY$2)/(CY$2+1)</f>
        <v>31.35</v>
      </c>
      <c r="CZ5" s="0" t="n">
        <f aca="false">(P2!CZ5+P2!CZ21*CZ$2)/(CZ$2+1)</f>
        <v>28.4896666666667</v>
      </c>
      <c r="DA5" s="0" t="n">
        <f aca="false">(P2!DA5+P2!DA21*DA$2)/(DA$2+1)</f>
        <v>27.0801428571429</v>
      </c>
      <c r="DB5" s="0" t="n">
        <f aca="false">(P2!DB5+P2!DB21*DB$2)/(DB$2+1)</f>
        <v>29.9802682926829</v>
      </c>
      <c r="DC5" s="0" t="n">
        <f aca="false">(P2!DC5+P2!DC21*DC$2)/(DC$2+1)</f>
        <v>29.3296341463415</v>
      </c>
      <c r="DD5" s="0" t="n">
        <f aca="false">(P2!DD5+P2!DD21*DD$2)/(DD$2+1)</f>
        <v>28.8196666666667</v>
      </c>
      <c r="DE5" s="0" t="n">
        <f aca="false">(P2!DE5+P2!DE21*DE$2)/(DE$2+1)</f>
        <v>27.3799024390244</v>
      </c>
      <c r="DF5" s="0" t="n">
        <f aca="false">(P2!DF5+P2!DF21*DF$2)/(DF$2+1)</f>
        <v>25.6698421052632</v>
      </c>
      <c r="DG5" s="0" t="n">
        <f aca="false">(P2!DG5+P2!DG21*DG$2)/(DG$2+1)</f>
        <v>21.4401395348837</v>
      </c>
      <c r="DH5" s="0" t="n">
        <f aca="false">(P2!DH5+P2!DH21*DH$2)/(DH$2+1)</f>
        <v>22.5198421052632</v>
      </c>
      <c r="DI5" s="0" t="n">
        <f aca="false">(P2!DI5+P2!DI21*DI$2)/(DI$2+1)</f>
        <v>32.9197073170732</v>
      </c>
      <c r="DJ5" s="0" t="n">
        <f aca="false">(P2!DJ5+P2!DJ21*DJ$2)/(DJ$2+1)</f>
        <v>34.5398048780488</v>
      </c>
      <c r="DK5" s="0" t="n">
        <f aca="false">(P2!DK5+P2!DK21*DK$2)/(DK$2+1)</f>
        <v>31.37025</v>
      </c>
      <c r="DL5" s="0" t="n">
        <f aca="false">(P2!DL5+P2!DL21*DL$2)/(DL$2+1)</f>
        <v>28.7202564102564</v>
      </c>
      <c r="DM5" s="0" t="n">
        <f aca="false">(P2!DM5+P2!DM21*DM$2)/(DM$2+1)</f>
        <v>27.41</v>
      </c>
      <c r="DN5" s="0" t="n">
        <f aca="false">(P2!DN5+P2!DN21*DN$2)/(DN$2+1)</f>
        <v>30.1000243902439</v>
      </c>
      <c r="DO5" s="0" t="n">
        <f aca="false">(P2!DO5+P2!DO21*DO$2)/(DO$2+1)</f>
        <v>29.5004651162791</v>
      </c>
      <c r="DP5" s="0" t="n">
        <f aca="false">(P2!DP5+P2!DP21*DP$2)/(DP$2+1)</f>
        <v>29.0303333333333</v>
      </c>
      <c r="DQ5" s="0" t="n">
        <f aca="false">(P2!DQ5+P2!DQ21*DQ$2)/(DQ$2+1)</f>
        <v>27.6900256410256</v>
      </c>
      <c r="DR5" s="0" t="n">
        <f aca="false">(P2!DR5+P2!DR21*DR$2)/(DR$2+1)</f>
        <v>26.1103684210526</v>
      </c>
      <c r="DS5" s="0" t="n">
        <f aca="false">(P2!DS5+P2!DS21*DS$2)/(DS$2+1)</f>
        <v>22.1799534883721</v>
      </c>
      <c r="DT5" s="0" t="n">
        <f aca="false">(P2!DT5+P2!DT21*DT$2)/(DT$2+1)</f>
        <v>23.1798421052632</v>
      </c>
      <c r="DU5" s="0" t="n">
        <f aca="false">(P2!DU5+P2!DU21*DU$2)/(DU$2+1)</f>
        <v>32.8404146341463</v>
      </c>
      <c r="DV5" s="0" t="n">
        <f aca="false">(P2!DV5+P2!DV21*DV$2)/(DV$2+1)</f>
        <v>34.3501951219512</v>
      </c>
      <c r="DW5" s="0" t="n">
        <f aca="false">(P2!DW5+P2!DW21*DW$2)/(DW$2+1)</f>
        <v>31.40025</v>
      </c>
      <c r="DX5" s="0" t="n">
        <f aca="false">(P2!DX5+P2!DX21*DX$2)/(DX$2+1)</f>
        <v>28.9498780487805</v>
      </c>
      <c r="DY5" s="0" t="n">
        <f aca="false">(P2!DY5+P2!DY21*DY$2)/(DY$2+1)</f>
        <v>27.73025</v>
      </c>
      <c r="DZ5" s="0" t="n">
        <f aca="false">(P2!DZ5+P2!DZ21*DZ$2)/(DZ$2+1)</f>
        <v>30.2301219512195</v>
      </c>
      <c r="EA5" s="0" t="n">
        <f aca="false">(P2!EA5+P2!EA21*EA$2)/(EA$2+1)</f>
        <v>29.699976744186</v>
      </c>
      <c r="EB5" s="0" t="n">
        <f aca="false">(P2!EB5+P2!EB21*EB$2)/(EB$2+1)</f>
        <v>29.2497777777778</v>
      </c>
      <c r="EC5" s="0" t="n">
        <f aca="false">(P2!EC5+P2!EC21*EC$2)/(EC$2+1)</f>
        <v>27.9903846153846</v>
      </c>
      <c r="ED5" s="0" t="n">
        <f aca="false">(P2!ED5+P2!ED21*ED$2)/(ED$2+1)</f>
        <v>26.4901052631579</v>
      </c>
      <c r="EE5" s="0" t="n">
        <f aca="false">(P2!EE5+P2!EE21*EE$2)/(EE$2+1)</f>
        <v>22.7600697674419</v>
      </c>
      <c r="EF5" s="0" t="n">
        <f aca="false">(P2!EF5+P2!EF21*EF$2)/(EF$2+1)</f>
        <v>23.7103684210526</v>
      </c>
      <c r="EG5" s="0" t="n">
        <f aca="false">(P2!EG5+P2!EG21*EG$2)/(EG$2+1)</f>
        <v>32.8697906976744</v>
      </c>
      <c r="EH5" s="0" t="n">
        <f aca="false">(P2!EH5+P2!EH21*EH$2)/(EH$2+1)</f>
        <v>34.3000769230769</v>
      </c>
      <c r="EI5" s="0" t="n">
        <f aca="false">(P2!EI5+P2!EI21*EI$2)/(EI$2+1)</f>
        <v>31.50975</v>
      </c>
      <c r="EJ5" s="0" t="n">
        <f aca="false">(P2!EJ5+P2!EJ21*EJ$2)/(EJ$2+1)</f>
        <v>29.1899756097561</v>
      </c>
      <c r="EK5" s="0" t="n">
        <f aca="false">(P2!EK5+P2!EK21*EK$2)/(EK$2+1)</f>
        <v>28.02975</v>
      </c>
      <c r="EL5" s="0" t="n">
        <f aca="false">(P2!EL5+P2!EL21*EL$2)/(EL$2+1)</f>
        <v>30.3997804878049</v>
      </c>
      <c r="EM5" s="0" t="n">
        <f aca="false">(P2!EM5+P2!EM21*EM$2)/(EM$2+1)</f>
        <v>29.9</v>
      </c>
      <c r="EN5" s="0" t="n">
        <f aca="false">(P2!EN5+P2!EN21*EN$2)/(EN$2+1)</f>
        <v>29.470027027027</v>
      </c>
      <c r="EO5" s="0" t="n">
        <f aca="false">(P2!EO5+P2!EO21*EO$2)/(EO$2+1)</f>
        <v>28.280358974359</v>
      </c>
      <c r="EP5" s="0" t="n">
        <f aca="false">(P2!EP5+P2!EP21*EP$2)/(EP$2+1)</f>
        <v>26.85975</v>
      </c>
      <c r="EQ5" s="0" t="n">
        <f aca="false">(P2!EQ5+P2!EQ21*EQ$2)/(EQ$2+1)</f>
        <v>23.3201219512195</v>
      </c>
      <c r="ER5" s="0" t="n">
        <f aca="false">(P2!ER5+P2!ER21*ER$2)/(ER$2+1)</f>
        <v>24.2298421052632</v>
      </c>
      <c r="ES5" s="0" t="n">
        <f aca="false">(P2!ES5+P2!ES21*ES$2)/(ES$2+1)</f>
        <v>32.9098604651163</v>
      </c>
      <c r="ET5" s="0" t="n">
        <f aca="false">(P2!ET5+P2!ET21*ET$2)/(ET$2+1)</f>
        <v>34.2701282051282</v>
      </c>
      <c r="EU5" s="0" t="n">
        <f aca="false">(P2!EU5+P2!EU21*EU$2)/(EU$2+1)</f>
        <v>31.6298571428571</v>
      </c>
      <c r="EV5" s="0" t="n">
        <f aca="false">(P2!EV5+P2!EV21*EV$2)/(EV$2+1)</f>
        <v>29.4202564102564</v>
      </c>
      <c r="EW5" s="0" t="n">
        <f aca="false">(P2!EW5+P2!EW21*EW$2)/(EW$2+1)</f>
        <v>28.33025</v>
      </c>
      <c r="EX5" s="0" t="n">
        <f aca="false">(P2!EX5+P2!EX21*EX$2)/(EX$2+1)</f>
        <v>30.5798139534884</v>
      </c>
      <c r="EY5" s="0" t="n">
        <f aca="false">(P2!EY5+P2!EY21*EY$2)/(EY$2+1)</f>
        <v>30.1000243902439</v>
      </c>
      <c r="EZ5" s="0" t="n">
        <f aca="false">(P2!EZ5+P2!EZ21*EZ$2)/(EZ$2+1)</f>
        <v>29.7003333333333</v>
      </c>
      <c r="FA5" s="0" t="n">
        <f aca="false">(P2!FA5+P2!FA21*FA$2)/(FA$2+1)</f>
        <v>28.5697317073171</v>
      </c>
      <c r="FB5" s="0" t="n">
        <f aca="false">(P2!FB5+P2!FB21*FB$2)/(FB$2+1)</f>
        <v>27.2202631578947</v>
      </c>
      <c r="FC5" s="0" t="n">
        <f aca="false">(P2!FC5+P2!FC21*FC$2)/(FC$2+1)</f>
        <v>23.8701463414634</v>
      </c>
      <c r="FD5" s="0" t="n">
        <f aca="false">(P2!FD5+P2!FD21*FD$2)/(FD$2+1)</f>
        <v>24.72975</v>
      </c>
      <c r="FE5" s="0" t="n">
        <f aca="false">(P2!FE5+P2!FE21*FE$2)/(FE$2+1)</f>
        <v>32.9700975609756</v>
      </c>
      <c r="FF5" s="0" t="n">
        <f aca="false">(P2!FF5+P2!FF21*FF$2)/(FF$2+1)</f>
        <v>34.2503076923077</v>
      </c>
      <c r="FG5" s="0" t="n">
        <f aca="false">(P2!FG5+P2!FG21*FG$2)/(FG$2+1)</f>
        <v>31.7501428571429</v>
      </c>
      <c r="FH5" s="0" t="n">
        <f aca="false">(P2!FH5+P2!FH21*FH$2)/(FH$2+1)</f>
        <v>29.6601282051282</v>
      </c>
      <c r="FI5" s="0" t="n">
        <f aca="false">(P2!FI5+P2!FI21*FI$2)/(FI$2+1)</f>
        <v>28.61975</v>
      </c>
      <c r="FJ5" s="0" t="n">
        <f aca="false">(P2!FJ5+P2!FJ21*FJ$2)/(FJ$2+1)</f>
        <v>30.7601627906977</v>
      </c>
      <c r="FK5" s="0" t="n">
        <f aca="false">(P2!FK5+P2!FK21*FK$2)/(FK$2+1)</f>
        <v>30.3202195121951</v>
      </c>
      <c r="FL5" s="0" t="n">
        <f aca="false">(P2!FL5+P2!FL21*FL$2)/(FL$2+1)</f>
        <v>29.9397777777778</v>
      </c>
      <c r="FM5" s="0" t="n">
        <f aca="false">(P2!FM5+P2!FM21*FM$2)/(FM$2+1)</f>
        <v>28.839756097561</v>
      </c>
      <c r="FN5" s="0" t="n">
        <f aca="false">(P2!FN5+P2!FN21*FN$2)/(FN$2+1)</f>
        <v>27.54</v>
      </c>
      <c r="FO5" s="0" t="n">
        <f aca="false">(P2!FO5+P2!FO21*FO$2)/(FO$2+1)</f>
        <v>24.3003902439024</v>
      </c>
      <c r="FP5" s="0" t="n">
        <f aca="false">(P2!FP5+P2!FP21*FP$2)/(FP$2+1)</f>
        <v>25.13</v>
      </c>
      <c r="FQ5" s="0" t="n">
        <f aca="false">(P2!FQ5+P2!FQ21*FQ$2)/(FQ$2+1)</f>
        <v>33.0998780487805</v>
      </c>
      <c r="FR5" s="0" t="n">
        <f aca="false">(P2!FR5+P2!FR21*FR$2)/(FR$2+1)</f>
        <v>34.3496585365854</v>
      </c>
      <c r="FS5" s="0" t="n">
        <f aca="false">(P2!FS5+P2!FS21*FS$2)/(FS$2+1)</f>
        <v>31.92</v>
      </c>
      <c r="FT5" s="0" t="n">
        <f aca="false">(P2!FT5+P2!FT21*FT$2)/(FT$2+1)</f>
        <v>29.9</v>
      </c>
      <c r="FU5" s="0" t="n">
        <f aca="false">(P2!FU5+P2!FU21*FU$2)/(FU$2+1)</f>
        <v>28.9001428571429</v>
      </c>
      <c r="FV5" s="0" t="n">
        <f aca="false">(P2!FV5+P2!FV21*FV$2)/(FV$2+1)</f>
        <v>30.97</v>
      </c>
      <c r="FW5" s="0" t="n">
        <f aca="false">(P2!FW5+P2!FW21*FW$2)/(FW$2+1)</f>
        <v>30.5396744186047</v>
      </c>
      <c r="FX5" s="0" t="n">
        <f aca="false">(P2!FX5+P2!FX21*FX$2)/(FX$2+1)</f>
        <v>30.1695789473684</v>
      </c>
      <c r="FY5" s="0" t="n">
        <f aca="false">(P2!FY5+P2!FY21*FY$2)/(FY$2+1)</f>
        <v>29.1097804878049</v>
      </c>
      <c r="FZ5" s="0" t="n">
        <f aca="false">(P2!FZ5+P2!FZ21*FZ$2)/(FZ$2+1)</f>
        <v>27.85025</v>
      </c>
      <c r="GA5" s="0" t="n">
        <f aca="false">(P2!GA5+P2!GA21*GA$2)/(GA$2+1)</f>
        <v>24.7103255813953</v>
      </c>
      <c r="GB5" s="0" t="n">
        <f aca="false">(P2!GB5+P2!GB21*GB$2)/(GB$2+1)</f>
        <v>25.5198421052632</v>
      </c>
      <c r="GC5" s="0" t="n">
        <f aca="false">(P2!GC5+P2!GC21*GC$2)/(GC$2+1)</f>
        <v>33.2399268292683</v>
      </c>
      <c r="GD5" s="0" t="n">
        <f aca="false">(P2!GD5+P2!GD21*GD$2)/(GD$2+1)</f>
        <v>34.4501463414634</v>
      </c>
      <c r="GE5" s="0" t="n">
        <f aca="false">(P2!GE5+P2!GE21*GE$2)/(GE$2+1)</f>
        <v>32.1</v>
      </c>
      <c r="GF5" s="0" t="n">
        <f aca="false">(P2!GF5+P2!GF21*GF$2)/(GF$2+1)</f>
        <v>30.1400975609756</v>
      </c>
      <c r="GG5" s="0" t="n">
        <f aca="false">(P2!GG5+P2!GG21*GG$2)/(GG$2+1)</f>
        <v>29.1702272727273</v>
      </c>
      <c r="GH5" s="0" t="n">
        <f aca="false">(P2!GH5+P2!GH21*GH$2)/(GH$2+1)</f>
        <v>31.1801707317073</v>
      </c>
      <c r="GI5" s="0" t="n">
        <f aca="false">(P2!GI5+P2!GI21*GI$2)/(GI$2+1)</f>
        <v>30.7699333333333</v>
      </c>
      <c r="GJ5" s="0" t="n">
        <f aca="false">(P2!GJ5+P2!GJ21*GJ$2)/(GJ$2+1)</f>
        <v>30.4096666666667</v>
      </c>
      <c r="GK5" s="0" t="n">
        <f aca="false">(P2!GK5+P2!GK21*GK$2)/(GK$2+1)</f>
        <v>29.3798048780488</v>
      </c>
      <c r="GL5" s="0" t="n">
        <f aca="false">(P2!GL5+P2!GL21*GL$2)/(GL$2+1)</f>
        <v>28.1598421052632</v>
      </c>
      <c r="GM5" s="0" t="n">
        <f aca="false">(P2!GM5+P2!GM21*GM$2)/(GM$2+1)</f>
        <v>25.1302325581395</v>
      </c>
      <c r="GN5" s="0" t="n">
        <f aca="false">(P2!GN5+P2!GN21*GN$2)/(GN$2+1)</f>
        <v>25.9097368421053</v>
      </c>
      <c r="GO5" s="0" t="n">
        <f aca="false">(P2!GO5+P2!GO21*GO$2)/(GO$2+1)</f>
        <v>33.3800465116279</v>
      </c>
      <c r="GP5" s="0" t="n">
        <f aca="false">(P2!GP5+P2!GP21*GP$2)/(GP$2+1)</f>
        <v>34.5498461538462</v>
      </c>
      <c r="GQ5" s="0" t="n">
        <f aca="false">(P2!GQ5+P2!GQ21*GQ$2)/(GQ$2+1)</f>
        <v>32.28</v>
      </c>
      <c r="GR5" s="0" t="n">
        <f aca="false">(P2!GR5+P2!GR21*GR$2)/(GR$2+1)</f>
        <v>30.3898139534884</v>
      </c>
      <c r="GS5" s="0" t="n">
        <f aca="false">(P2!GS5+P2!GS21*GS$2)/(GS$2+1)</f>
        <v>29.45</v>
      </c>
      <c r="GT5" s="0" t="n">
        <f aca="false">(P2!GT5+P2!GT21*GT$2)/(GT$2+1)</f>
        <v>31.3903414634146</v>
      </c>
      <c r="GU5" s="0" t="n">
        <f aca="false">(P2!GU5+P2!GU21*GU$2)/(GU$2+1)</f>
        <v>31.03</v>
      </c>
      <c r="GV5" s="0" t="n">
        <f aca="false">(P2!GV5+P2!GV21*GV$2)/(GV$2+1)</f>
        <v>30.6602105263158</v>
      </c>
      <c r="GW5" s="0" t="n">
        <f aca="false">(P2!GW5+P2!GW21*GW$2)/(GW$2+1)</f>
        <v>29.6296666666667</v>
      </c>
      <c r="GX5" s="0" t="n">
        <f aca="false">(P2!GX5+P2!GX21*GX$2)/(GX$2+1)</f>
        <v>28.4001428571429</v>
      </c>
      <c r="GY5" s="0" t="n">
        <f aca="false">(P2!GY5+P2!GY21*GY$2)/(GY$2+1)</f>
        <v>25.3401707317073</v>
      </c>
      <c r="GZ5" s="0" t="n">
        <f aca="false">(P2!GZ5+P2!GZ21*GZ$2)/(GZ$2+1)</f>
        <v>26.1198421052632</v>
      </c>
      <c r="HA5" s="0" t="n">
        <f aca="false">(P2!HA5+P2!HA21*HA$2)/(HA$2+1)</f>
        <v>33.6601162790698</v>
      </c>
      <c r="HB5" s="0" t="n">
        <f aca="false">(P2!HB5+P2!HB21*HB$2)/(HB$2+1)</f>
        <v>34.8400256410256</v>
      </c>
      <c r="HC5" s="0" t="n">
        <f aca="false">(P2!HC5+P2!HC21*HC$2)/(HC$2+1)</f>
        <v>32.54975</v>
      </c>
      <c r="HD5" s="0" t="n">
        <f aca="false">(P2!HD5+P2!HD21*HD$2)/(HD$2+1)</f>
        <v>30.6398837209302</v>
      </c>
      <c r="HE5" s="0" t="n">
        <f aca="false">(P2!HE5+P2!HE21*HE$2)/(HE$2+1)</f>
        <v>29.69</v>
      </c>
      <c r="HF5" s="0" t="n">
        <f aca="false">(P2!HF5+P2!HF21*HF$2)/(HF$2+1)</f>
        <v>31.6503953488372</v>
      </c>
      <c r="HG5" s="0" t="n">
        <f aca="false">(P2!HG5+P2!HG21*HG$2)/(HG$2+1)</f>
        <v>31.2803488372093</v>
      </c>
      <c r="HH5" s="0" t="n">
        <f aca="false">(P2!HH5+P2!HH21*HH$2)/(HH$2+1)</f>
        <v>30.9195263157895</v>
      </c>
      <c r="HI5" s="0" t="n">
        <f aca="false">(P2!HI5+P2!HI21*HI$2)/(HI$2+1)</f>
        <v>29.8699512195122</v>
      </c>
      <c r="HJ5" s="0" t="n">
        <f aca="false">(P2!HJ5+P2!HJ21*HJ$2)/(HJ$2+1)</f>
        <v>28.62975</v>
      </c>
      <c r="HK5" s="0" t="n">
        <f aca="false">(P2!HK5+P2!HK21*HK$2)/(HK$2+1)</f>
        <v>25.5499512195122</v>
      </c>
      <c r="HL5" s="0" t="n">
        <f aca="false">(P2!HL5+P2!HL21*HL$2)/(HL$2+1)</f>
        <v>26.34</v>
      </c>
    </row>
    <row r="6" customFormat="false" ht="10.5" hidden="false" customHeight="false" outlineLevel="0" collapsed="false">
      <c r="A6" s="406" t="s">
        <v>1</v>
      </c>
      <c r="B6" s="407" t="s">
        <v>194</v>
      </c>
      <c r="C6" s="407"/>
      <c r="D6" s="407"/>
      <c r="E6" s="407"/>
      <c r="F6" s="407"/>
    </row>
    <row r="7" customFormat="false" ht="10.5" hidden="false" customHeight="false" outlineLevel="0" collapsed="false">
      <c r="A7" s="406" t="s">
        <v>1</v>
      </c>
      <c r="B7" s="407" t="s">
        <v>196</v>
      </c>
      <c r="C7" s="407"/>
      <c r="D7" s="407"/>
      <c r="E7" s="407"/>
      <c r="F7" s="407"/>
      <c r="Q7" s="0" t="n">
        <f aca="false">(P2!Q7+P2!Q22*Q$2)/(Q$2+1)</f>
        <v>0</v>
      </c>
      <c r="R7" s="0" t="n">
        <f aca="false">(P2!R7+P2!R22*R$2)/(R$2+1)</f>
        <v>0</v>
      </c>
      <c r="S7" s="0" t="n">
        <f aca="false">(P2!S7+P2!S22*S$2)/(S$2+1)</f>
        <v>0</v>
      </c>
      <c r="T7" s="0" t="n">
        <f aca="false">(P2!T7+P2!T22*T$2)/(T$2+1)</f>
        <v>21.5384615384615</v>
      </c>
      <c r="U7" s="0" t="n">
        <f aca="false">(P2!U7+P2!U22*U$2)/(U$2+1)</f>
        <v>24</v>
      </c>
      <c r="V7" s="0" t="n">
        <f aca="false">(P2!V7+P2!V22*V$2)/(V$2+1)</f>
        <v>29.0004186046512</v>
      </c>
      <c r="W7" s="0" t="n">
        <f aca="false">(P2!W7+P2!W22*W$2)/(W$2+1)</f>
        <v>27.0001707317073</v>
      </c>
      <c r="X7" s="0" t="n">
        <f aca="false">(P2!X7+P2!X22*X$2)/(X$2+1)</f>
        <v>23.5</v>
      </c>
      <c r="Y7" s="0" t="n">
        <f aca="false">(P2!Y7+P2!Y22*Y$2)/(Y$2+1)</f>
        <v>21.4996585365854</v>
      </c>
      <c r="Z7" s="0" t="n">
        <f aca="false">(P2!Z7+P2!Z22*Z$2)/(Z$2+1)</f>
        <v>19.9997368421053</v>
      </c>
      <c r="AA7" s="0" t="n">
        <f aca="false">(P2!AA7+P2!AA22*AA$2)/(AA$2+1)</f>
        <v>21.4997317073171</v>
      </c>
      <c r="AB7" s="0" t="n">
        <f aca="false">(P2!AB7+P2!AB22*AB$2)/(AB$2+1)</f>
        <v>22.5</v>
      </c>
      <c r="AC7" s="0" t="n">
        <f aca="false">(P2!AC7+P2!AC22*AC$2)/(AC$2+1)</f>
        <v>31.0001219512195</v>
      </c>
      <c r="AD7" s="0" t="n">
        <f aca="false">(P2!AD7+P2!AD22*AD$2)/(AD$2+1)</f>
        <v>35.4997435897436</v>
      </c>
      <c r="AE7" s="0" t="n">
        <f aca="false">(P2!AE7+P2!AE22*AE$2)/(AE$2+1)</f>
        <v>31</v>
      </c>
      <c r="AF7" s="0" t="n">
        <f aca="false">(P2!AF7+P2!AF22*AF$2)/(AF$2+1)</f>
        <v>28.5001025641026</v>
      </c>
      <c r="AG7" s="0" t="n">
        <f aca="false">(P2!AG7+P2!AG22*AG$2)/(AG$2+1)</f>
        <v>23.00025</v>
      </c>
      <c r="AH7" s="0" t="n">
        <f aca="false">(P2!AH7+P2!AH22*AH$2)/(AH$2+1)</f>
        <v>28.0002325581395</v>
      </c>
      <c r="AI7" s="0" t="n">
        <f aca="false">(P2!AI7+P2!AI22*AI$2)/(AI$2+1)</f>
        <v>27.9998780487805</v>
      </c>
      <c r="AJ7" s="0" t="n">
        <f aca="false">(P2!AJ7+P2!AJ22*AJ$2)/(AJ$2+1)</f>
        <v>27.0002222222222</v>
      </c>
      <c r="AK7" s="0" t="n">
        <f aca="false">(P2!AK7+P2!AK22*AK$2)/(AK$2+1)</f>
        <v>25.7502682926829</v>
      </c>
      <c r="AL7" s="0" t="n">
        <f aca="false">(P2!AL7+P2!AL22*AL$2)/(AL$2+1)</f>
        <v>23.7498421052632</v>
      </c>
      <c r="AM7" s="0" t="n">
        <f aca="false">(P2!AM7+P2!AM22*AM$2)/(AM$2+1)</f>
        <v>16.9998536585366</v>
      </c>
      <c r="AN7" s="0" t="n">
        <f aca="false">(P2!AN7+P2!AN22*AN$2)/(AN$2+1)</f>
        <v>19.5</v>
      </c>
      <c r="AO7" s="0" t="n">
        <f aca="false">(P2!AO7+P2!AO22*AO$2)/(AO$2+1)</f>
        <v>37.2496585365854</v>
      </c>
      <c r="AP7" s="0" t="n">
        <f aca="false">(P2!AP7+P2!AP22*AP$2)/(AP$2+1)</f>
        <v>40.2502682926829</v>
      </c>
      <c r="AQ7" s="0" t="n">
        <f aca="false">(P2!AQ7+P2!AQ22*AQ$2)/(AQ$2+1)</f>
        <v>34.25025</v>
      </c>
      <c r="AR7" s="0" t="n">
        <f aca="false">(P2!AR7+P2!AR22*AR$2)/(AR$2+1)</f>
        <v>29.2497948717949</v>
      </c>
      <c r="AS7" s="0" t="n">
        <f aca="false">(P2!AS7+P2!AS22*AS$2)/(AS$2+1)</f>
        <v>26.75</v>
      </c>
      <c r="AT7" s="0" t="n">
        <f aca="false">(P2!AT7+P2!AT22*AT$2)/(AT$2+1)</f>
        <v>31.7501219512195</v>
      </c>
      <c r="AU7" s="0" t="n">
        <f aca="false">(P2!AU7+P2!AU22*AU$2)/(AU$2+1)</f>
        <v>27.9203414634146</v>
      </c>
      <c r="AV7" s="0" t="n">
        <f aca="false">(P2!AV7+P2!AV22*AV$2)/(AV$2+1)</f>
        <v>27.1403076923077</v>
      </c>
      <c r="AW7" s="0" t="n">
        <f aca="false">(P2!AW7+P2!AW22*AW$2)/(AW$2+1)</f>
        <v>26.1402564102564</v>
      </c>
      <c r="AX7" s="0" t="n">
        <f aca="false">(P2!AX7+P2!AX22*AX$2)/(AX$2+1)</f>
        <v>24.5297368421053</v>
      </c>
      <c r="AY7" s="0" t="n">
        <f aca="false">(P2!AY7+P2!AY22*AY$2)/(AY$2+1)</f>
        <v>19.0299534883721</v>
      </c>
      <c r="AZ7" s="0" t="n">
        <f aca="false">(P2!AZ7+P2!AZ22*AZ$2)/(AZ$2+1)</f>
        <v>21.1002631578947</v>
      </c>
      <c r="BA7" s="0" t="n">
        <f aca="false">(P2!BA7+P2!BA22*BA$2)/(BA$2+1)</f>
        <v>35.6902926829268</v>
      </c>
      <c r="BB7" s="0" t="n">
        <f aca="false">(P2!BB7+P2!BB22*BB$2)/(BB$2+1)</f>
        <v>38.1902926829268</v>
      </c>
      <c r="BC7" s="0" t="n">
        <f aca="false">(P2!BC7+P2!BC22*BC$2)/(BC$2+1)</f>
        <v>33.29025</v>
      </c>
      <c r="BD7" s="0" t="n">
        <f aca="false">(P2!BD7+P2!BD22*BD$2)/(BD$2+1)</f>
        <v>29.2096341463415</v>
      </c>
      <c r="BE7" s="0" t="n">
        <f aca="false">(P2!BE7+P2!BE22*BE$2)/(BE$2+1)</f>
        <v>27.18</v>
      </c>
      <c r="BF7" s="0" t="n">
        <f aca="false">(P2!BF7+P2!BF22*BF$2)/(BF$2+1)</f>
        <v>31.3297804878049</v>
      </c>
      <c r="BG7" s="0" t="n">
        <f aca="false">(P2!BG7+P2!BG22*BG$2)/(BG$2+1)</f>
        <v>28.2997906976744</v>
      </c>
      <c r="BH7" s="0" t="n">
        <f aca="false">(P2!BH7+P2!BH22*BH$2)/(BH$2+1)</f>
        <v>27.5897777777778</v>
      </c>
      <c r="BI7" s="0" t="n">
        <f aca="false">(P2!BI7+P2!BI22*BI$2)/(BI$2+1)</f>
        <v>26.6801794871795</v>
      </c>
      <c r="BJ7" s="0" t="n">
        <f aca="false">(P2!BJ7+P2!BJ22*BJ$2)/(BJ$2+1)</f>
        <v>25.2198421052632</v>
      </c>
      <c r="BK7" s="0" t="n">
        <f aca="false">(P2!BK7+P2!BK22*BK$2)/(BK$2+1)</f>
        <v>20.2096976744186</v>
      </c>
      <c r="BL7" s="0" t="n">
        <f aca="false">(P2!BL7+P2!BL22*BL$2)/(BL$2+1)</f>
        <v>22.0903684210526</v>
      </c>
      <c r="BM7" s="0" t="n">
        <f aca="false">(P2!BM7+P2!BM22*BM$2)/(BM$2+1)</f>
        <v>35.3897209302326</v>
      </c>
      <c r="BN7" s="0" t="n">
        <f aca="false">(P2!BN7+P2!BN22*BN$2)/(BN$2+1)</f>
        <v>37.67</v>
      </c>
      <c r="BO7" s="0" t="n">
        <f aca="false">(P2!BO7+P2!BO22*BO$2)/(BO$2+1)</f>
        <v>33.21975</v>
      </c>
      <c r="BP7" s="0" t="n">
        <f aca="false">(P2!BP7+P2!BP22*BP$2)/(BP$2+1)</f>
        <v>29.5002926829268</v>
      </c>
      <c r="BQ7" s="0" t="n">
        <f aca="false">(P2!BQ7+P2!BQ22*BQ$2)/(BQ$2+1)</f>
        <v>27.65</v>
      </c>
      <c r="BR7" s="0" t="n">
        <f aca="false">(P2!BR7+P2!BR22*BR$2)/(BR$2+1)</f>
        <v>31.4403414634146</v>
      </c>
      <c r="BS7" s="0" t="n">
        <f aca="false">(P2!BS7+P2!BS22*BS$2)/(BS$2+1)</f>
        <v>28.6299302325581</v>
      </c>
      <c r="BT7" s="0" t="n">
        <f aca="false">(P2!BT7+P2!BT22*BT$2)/(BT$2+1)</f>
        <v>27.9903333333333</v>
      </c>
      <c r="BU7" s="0" t="n">
        <f aca="false">(P2!BU7+P2!BU22*BU$2)/(BU$2+1)</f>
        <v>27.1800769230769</v>
      </c>
      <c r="BV7" s="0" t="n">
        <f aca="false">(P2!BV7+P2!BV22*BV$2)/(BV$2+1)</f>
        <v>25.86</v>
      </c>
      <c r="BW7" s="0" t="n">
        <f aca="false">(P2!BW7+P2!BW22*BW$2)/(BW$2+1)</f>
        <v>21.3098048780488</v>
      </c>
      <c r="BX7" s="0" t="n">
        <f aca="false">(P2!BX7+P2!BX22*BX$2)/(BX$2+1)</f>
        <v>23.0298421052632</v>
      </c>
      <c r="BY7" s="0" t="n">
        <f aca="false">(P2!BY7+P2!BY22*BY$2)/(BY$2+1)</f>
        <v>35.1601860465116</v>
      </c>
      <c r="BZ7" s="0" t="n">
        <f aca="false">(P2!BZ7+P2!BZ22*BZ$2)/(BZ$2+1)</f>
        <v>37.2498205128205</v>
      </c>
      <c r="CA7" s="0" t="n">
        <f aca="false">(P2!CA7+P2!CA22*CA$2)/(CA$2+1)</f>
        <v>33.20025</v>
      </c>
      <c r="CB7" s="0" t="n">
        <f aca="false">(P2!CB7+P2!CB22*CB$2)/(CB$2+1)</f>
        <v>29.8198536585366</v>
      </c>
      <c r="CC7" s="0" t="n">
        <f aca="false">(P2!CC7+P2!CC22*CC$2)/(CC$2+1)</f>
        <v>28.14975</v>
      </c>
      <c r="CD7" s="0" t="n">
        <f aca="false">(P2!CD7+P2!CD22*CD$2)/(CD$2+1)</f>
        <v>31.6098139534884</v>
      </c>
      <c r="CE7" s="0" t="n">
        <f aca="false">(P2!CE7+P2!CE22*CE$2)/(CE$2+1)</f>
        <v>28.9</v>
      </c>
      <c r="CF7" s="0" t="n">
        <f aca="false">(P2!CF7+P2!CF22*CF$2)/(CF$2+1)</f>
        <v>28.3596666666667</v>
      </c>
      <c r="CG7" s="0" t="n">
        <f aca="false">(P2!CG7+P2!CG22*CG$2)/(CG$2+1)</f>
        <v>27.6704615384615</v>
      </c>
      <c r="CH7" s="0" t="n">
        <f aca="false">(P2!CH7+P2!CH22*CH$2)/(CH$2+1)</f>
        <v>26.51</v>
      </c>
      <c r="CI7" s="0" t="n">
        <f aca="false">(P2!CI7+P2!CI22*CI$2)/(CI$2+1)</f>
        <v>22.39</v>
      </c>
      <c r="CJ7" s="0" t="n">
        <f aca="false">(P2!CJ7+P2!CJ22*CJ$2)/(CJ$2+1)</f>
        <v>24</v>
      </c>
      <c r="CK7" s="0" t="n">
        <f aca="false">(P2!CK7+P2!CK22*CK$2)/(CK$2+1)</f>
        <v>35.1399302325581</v>
      </c>
      <c r="CL7" s="0" t="n">
        <f aca="false">(P2!CL7+P2!CL22*CL$2)/(CL$2+1)</f>
        <v>37.1102820512821</v>
      </c>
      <c r="CM7" s="0" t="n">
        <f aca="false">(P2!CM7+P2!CM22*CM$2)/(CM$2+1)</f>
        <v>33.45</v>
      </c>
      <c r="CN7" s="0" t="n">
        <f aca="false">(P2!CN7+P2!CN22*CN$2)/(CN$2+1)</f>
        <v>30.3899743589744</v>
      </c>
      <c r="CO7" s="0" t="n">
        <f aca="false">(P2!CO7+P2!CO22*CO$2)/(CO$2+1)</f>
        <v>28.90025</v>
      </c>
      <c r="CP7" s="0" t="n">
        <f aca="false">(P2!CP7+P2!CP22*CP$2)/(CP$2+1)</f>
        <v>32.1298604651163</v>
      </c>
      <c r="CQ7" s="0" t="n">
        <f aca="false">(P2!CQ7+P2!CQ22*CQ$2)/(CQ$2+1)</f>
        <v>29.8201707317073</v>
      </c>
      <c r="CR7" s="0" t="n">
        <f aca="false">(P2!CR7+P2!CR22*CR$2)/(CR$2+1)</f>
        <v>29.3200810810811</v>
      </c>
      <c r="CS7" s="0" t="n">
        <f aca="false">(P2!CS7+P2!CS22*CS$2)/(CS$2+1)</f>
        <v>28.6800487804878</v>
      </c>
      <c r="CT7" s="0" t="n">
        <f aca="false">(P2!CT7+P2!CT22*CT$2)/(CT$2+1)</f>
        <v>27.5803684210526</v>
      </c>
      <c r="CU7" s="0" t="n">
        <f aca="false">(P2!CU7+P2!CU22*CU$2)/(CU$2+1)</f>
        <v>23.690243902439</v>
      </c>
      <c r="CV7" s="0" t="n">
        <f aca="false">(P2!CV7+P2!CV22*CV$2)/(CV$2+1)</f>
        <v>25.2305</v>
      </c>
      <c r="CW7" s="0" t="n">
        <f aca="false">(P2!CW7+P2!CW22*CW$2)/(CW$2+1)</f>
        <v>35.8199024390244</v>
      </c>
      <c r="CX7" s="0" t="n">
        <f aca="false">(P2!CX7+P2!CX22*CX$2)/(CX$2+1)</f>
        <v>37.6998292682927</v>
      </c>
      <c r="CY7" s="0" t="n">
        <f aca="false">(P2!CY7+P2!CY22*CY$2)/(CY$2+1)</f>
        <v>34.24025</v>
      </c>
      <c r="CZ7" s="0" t="n">
        <f aca="false">(P2!CZ7+P2!CZ22*CZ$2)/(CZ$2+1)</f>
        <v>31.3498205128205</v>
      </c>
      <c r="DA7" s="0" t="n">
        <f aca="false">(P2!DA7+P2!DA22*DA$2)/(DA$2+1)</f>
        <v>29.9401428571429</v>
      </c>
      <c r="DB7" s="0" t="n">
        <f aca="false">(P2!DB7+P2!DB22*DB$2)/(DB$2+1)</f>
        <v>33.0297804878049</v>
      </c>
      <c r="DC7" s="0" t="n">
        <f aca="false">(P2!DC7+P2!DC22*DC$2)/(DC$2+1)</f>
        <v>30.8801219512195</v>
      </c>
      <c r="DD7" s="0" t="n">
        <f aca="false">(P2!DD7+P2!DD22*DD$2)/(DD$2+1)</f>
        <v>30.4098888888889</v>
      </c>
      <c r="DE7" s="0" t="n">
        <f aca="false">(P2!DE7+P2!DE22*DE$2)/(DE$2+1)</f>
        <v>29.8000243902439</v>
      </c>
      <c r="DF7" s="0" t="n">
        <f aca="false">(P2!DF7+P2!DF22*DF$2)/(DF$2+1)</f>
        <v>28.7598421052632</v>
      </c>
      <c r="DG7" s="0" t="n">
        <f aca="false">(P2!DG7+P2!DG22*DG$2)/(DG$2+1)</f>
        <v>25.0599302325581</v>
      </c>
      <c r="DH7" s="0" t="n">
        <f aca="false">(P2!DH7+P2!DH22*DH$2)/(DH$2+1)</f>
        <v>26.5398421052632</v>
      </c>
      <c r="DI7" s="0" t="n">
        <f aca="false">(P2!DI7+P2!DI22*DI$2)/(DI$2+1)</f>
        <v>36.6203658536585</v>
      </c>
      <c r="DJ7" s="0" t="n">
        <f aca="false">(P2!DJ7+P2!DJ22*DJ$2)/(DJ$2+1)</f>
        <v>38.4098292682927</v>
      </c>
      <c r="DK7" s="0" t="n">
        <f aca="false">(P2!DK7+P2!DK22*DK$2)/(DK$2+1)</f>
        <v>35.12</v>
      </c>
      <c r="DL7" s="0" t="n">
        <f aca="false">(P2!DL7+P2!DL22*DL$2)/(DL$2+1)</f>
        <v>32.369717948718</v>
      </c>
      <c r="DM7" s="0" t="n">
        <f aca="false">(P2!DM7+P2!DM22*DM$2)/(DM$2+1)</f>
        <v>31.04</v>
      </c>
      <c r="DN7" s="0" t="n">
        <f aca="false">(P2!DN7+P2!DN22*DN$2)/(DN$2+1)</f>
        <v>33.980243902439</v>
      </c>
      <c r="DO7" s="0" t="n">
        <f aca="false">(P2!DO7+P2!DO22*DO$2)/(DO$2+1)</f>
        <v>31.9397209302326</v>
      </c>
      <c r="DP7" s="0" t="n">
        <f aca="false">(P2!DP7+P2!DP22*DP$2)/(DP$2+1)</f>
        <v>31.5003333333333</v>
      </c>
      <c r="DQ7" s="0" t="n">
        <f aca="false">(P2!DQ7+P2!DQ22*DQ$2)/(DQ$2+1)</f>
        <v>30.9201538461538</v>
      </c>
      <c r="DR7" s="0" t="n">
        <f aca="false">(P2!DR7+P2!DR22*DR$2)/(DR$2+1)</f>
        <v>29.94</v>
      </c>
      <c r="DS7" s="0" t="n">
        <f aca="false">(P2!DS7+P2!DS22*DS$2)/(DS$2+1)</f>
        <v>26.4297906976744</v>
      </c>
      <c r="DT7" s="0" t="n">
        <f aca="false">(P2!DT7+P2!DT22*DT$2)/(DT$2+1)</f>
        <v>27.8298421052632</v>
      </c>
      <c r="DU7" s="0" t="n">
        <f aca="false">(P2!DU7+P2!DU22*DU$2)/(DU$2+1)</f>
        <v>37.419756097561</v>
      </c>
      <c r="DV7" s="0" t="n">
        <f aca="false">(P2!DV7+P2!DV22*DV$2)/(DV$2+1)</f>
        <v>39.1304146341463</v>
      </c>
      <c r="DW7" s="0" t="n">
        <f aca="false">(P2!DW7+P2!DW22*DW$2)/(DW$2+1)</f>
        <v>36.0005</v>
      </c>
      <c r="DX7" s="0" t="n">
        <f aca="false">(P2!DX7+P2!DX22*DX$2)/(DX$2+1)</f>
        <v>33.3998780487805</v>
      </c>
      <c r="DY7" s="0" t="n">
        <f aca="false">(P2!DY7+P2!DY22*DY$2)/(DY$2+1)</f>
        <v>32.13</v>
      </c>
      <c r="DZ7" s="0" t="n">
        <f aca="false">(P2!DZ7+P2!DZ22*DZ$2)/(DZ$2+1)</f>
        <v>34.9303170731707</v>
      </c>
      <c r="EA7" s="0" t="n">
        <f aca="false">(P2!EA7+P2!EA22*EA$2)/(EA$2+1)</f>
        <v>33.0002325581395</v>
      </c>
      <c r="EB7" s="0" t="n">
        <f aca="false">(P2!EB7+P2!EB22*EB$2)/(EB$2+1)</f>
        <v>32.5701111111111</v>
      </c>
      <c r="EC7" s="0" t="n">
        <f aca="false">(P2!EC7+P2!EC22*EC$2)/(EC$2+1)</f>
        <v>32.0100769230769</v>
      </c>
      <c r="ED7" s="0" t="n">
        <f aca="false">(P2!ED7+P2!ED22*ED$2)/(ED$2+1)</f>
        <v>31.0602631578947</v>
      </c>
      <c r="EE7" s="0" t="n">
        <f aca="false">(P2!EE7+P2!EE22*EE$2)/(EE$2+1)</f>
        <v>27.6502790697674</v>
      </c>
      <c r="EF7" s="0" t="n">
        <f aca="false">(P2!EF7+P2!EF22*EF$2)/(EF$2+1)</f>
        <v>29.0202631578947</v>
      </c>
      <c r="EG7" s="0" t="n">
        <f aca="false">(P2!EG7+P2!EG22*EG$2)/(EG$2+1)</f>
        <v>38.3304186046512</v>
      </c>
      <c r="EH7" s="0" t="n">
        <f aca="false">(P2!EH7+P2!EH22*EH$2)/(EH$2+1)</f>
        <v>39.9898461538462</v>
      </c>
      <c r="EI7" s="0" t="n">
        <f aca="false">(P2!EI7+P2!EI22*EI$2)/(EI$2+1)</f>
        <v>36.96</v>
      </c>
      <c r="EJ7" s="0" t="n">
        <f aca="false">(P2!EJ7+P2!EJ22*EJ$2)/(EJ$2+1)</f>
        <v>34.4300975609756</v>
      </c>
      <c r="EK7" s="0" t="n">
        <f aca="false">(P2!EK7+P2!EK22*EK$2)/(EK$2+1)</f>
        <v>33.2105</v>
      </c>
      <c r="EL7" s="0" t="n">
        <f aca="false">(P2!EL7+P2!EL22*EL$2)/(EL$2+1)</f>
        <v>35.9304878048781</v>
      </c>
      <c r="EM7" s="0" t="n">
        <f aca="false">(P2!EM7+P2!EM22*EM$2)/(EM$2+1)</f>
        <v>34.0501627906977</v>
      </c>
      <c r="EN7" s="0" t="n">
        <f aca="false">(P2!EN7+P2!EN22*EN$2)/(EN$2+1)</f>
        <v>33.6401621621622</v>
      </c>
      <c r="EO7" s="0" t="n">
        <f aca="false">(P2!EO7+P2!EO22*EO$2)/(EO$2+1)</f>
        <v>33.1003846153846</v>
      </c>
      <c r="EP7" s="0" t="n">
        <f aca="false">(P2!EP7+P2!EP22*EP$2)/(EP$2+1)</f>
        <v>32.1905</v>
      </c>
      <c r="EQ7" s="0" t="n">
        <f aca="false">(P2!EQ7+P2!EQ22*EQ$2)/(EQ$2+1)</f>
        <v>28.8796829268293</v>
      </c>
      <c r="ER7" s="0" t="n">
        <f aca="false">(P2!ER7+P2!ER22*ER$2)/(ER$2+1)</f>
        <v>30.2101052631579</v>
      </c>
      <c r="ES7" s="0" t="n">
        <f aca="false">(P2!ES7+P2!ES22*ES$2)/(ES$2+1)</f>
        <v>39.2298837209302</v>
      </c>
      <c r="ET7" s="0" t="n">
        <f aca="false">(P2!ET7+P2!ET22*ET$2)/(ET$2+1)</f>
        <v>40.8500512820513</v>
      </c>
      <c r="EU7" s="0" t="n">
        <f aca="false">(P2!EU7+P2!EU22*EU$2)/(EU$2+1)</f>
        <v>37.91</v>
      </c>
      <c r="EV7" s="0" t="n">
        <f aca="false">(P2!EV7+P2!EV22*EV$2)/(EV$2+1)</f>
        <v>35.4701282051282</v>
      </c>
      <c r="EW7" s="0" t="n">
        <f aca="false">(P2!EW7+P2!EW22*EW$2)/(EW$2+1)</f>
        <v>34.29</v>
      </c>
      <c r="EX7" s="0" t="n">
        <f aca="false">(P2!EX7+P2!EX22*EX$2)/(EX$2+1)</f>
        <v>36.9200930232558</v>
      </c>
      <c r="EY7" s="0" t="n">
        <f aca="false">(P2!EY7+P2!EY22*EY$2)/(EY$2+1)</f>
        <v>35.1104146341463</v>
      </c>
      <c r="EZ7" s="0" t="n">
        <f aca="false">(P2!EZ7+P2!EZ22*EZ$2)/(EZ$2+1)</f>
        <v>34.7097777777778</v>
      </c>
      <c r="FA7" s="0" t="n">
        <f aca="false">(P2!FA7+P2!FA22*FA$2)/(FA$2+1)</f>
        <v>34.1902682926829</v>
      </c>
      <c r="FB7" s="0" t="n">
        <f aca="false">(P2!FB7+P2!FB22*FB$2)/(FB$2+1)</f>
        <v>33.3103684210526</v>
      </c>
      <c r="FC7" s="0" t="n">
        <f aca="false">(P2!FC7+P2!FC22*FC$2)/(FC$2+1)</f>
        <v>30.1098048780488</v>
      </c>
      <c r="FD7" s="0" t="n">
        <f aca="false">(P2!FD7+P2!FD22*FD$2)/(FD$2+1)</f>
        <v>31.4</v>
      </c>
      <c r="FE7" s="0" t="n">
        <f aca="false">(P2!FE7+P2!FE22*FE$2)/(FE$2+1)</f>
        <v>40.1399268292683</v>
      </c>
      <c r="FF7" s="0" t="n">
        <f aca="false">(P2!FF7+P2!FF22*FF$2)/(FF$2+1)</f>
        <v>41.7097948717949</v>
      </c>
      <c r="FG7" s="0" t="n">
        <f aca="false">(P2!FG7+P2!FG22*FG$2)/(FG$2+1)</f>
        <v>38.87</v>
      </c>
      <c r="FH7" s="0" t="n">
        <f aca="false">(P2!FH7+P2!FH22*FH$2)/(FH$2+1)</f>
        <v>36.5098461538462</v>
      </c>
      <c r="FI7" s="0" t="n">
        <f aca="false">(P2!FI7+P2!FI22*FI$2)/(FI$2+1)</f>
        <v>35.36025</v>
      </c>
      <c r="FJ7" s="0" t="n">
        <f aca="false">(P2!FJ7+P2!FJ22*FJ$2)/(FJ$2+1)</f>
        <v>37.9203488372093</v>
      </c>
      <c r="FK7" s="0" t="n">
        <f aca="false">(P2!FK7+P2!FK22*FK$2)/(FK$2+1)</f>
        <v>36.1599756097561</v>
      </c>
      <c r="FL7" s="0" t="n">
        <f aca="false">(P2!FL7+P2!FL22*FL$2)/(FL$2+1)</f>
        <v>35.7702222222222</v>
      </c>
      <c r="FM7" s="0" t="n">
        <f aca="false">(P2!FM7+P2!FM22*FM$2)/(FM$2+1)</f>
        <v>35.2604146341463</v>
      </c>
      <c r="FN7" s="0" t="n">
        <f aca="false">(P2!FN7+P2!FN22*FN$2)/(FN$2+1)</f>
        <v>34.3903684210526</v>
      </c>
      <c r="FO7" s="0" t="n">
        <f aca="false">(P2!FO7+P2!FO22*FO$2)/(FO$2+1)</f>
        <v>31.2299756097561</v>
      </c>
      <c r="FP7" s="0" t="n">
        <f aca="false">(P2!FP7+P2!FP22*FP$2)/(FP$2+1)</f>
        <v>32.51025</v>
      </c>
      <c r="FQ7" s="0" t="n">
        <f aca="false">(P2!FQ7+P2!FQ22*FQ$2)/(FQ$2+1)</f>
        <v>41.1403658536585</v>
      </c>
      <c r="FR7" s="0" t="n">
        <f aca="false">(P2!FR7+P2!FR22*FR$2)/(FR$2+1)</f>
        <v>42.6900487804878</v>
      </c>
      <c r="FS7" s="0" t="n">
        <f aca="false">(P2!FS7+P2!FS22*FS$2)/(FS$2+1)</f>
        <v>39.87975</v>
      </c>
      <c r="FT7" s="0" t="n">
        <f aca="false">(P2!FT7+P2!FT22*FT$2)/(FT$2+1)</f>
        <v>37.5504102564103</v>
      </c>
      <c r="FU7" s="0" t="n">
        <f aca="false">(P2!FU7+P2!FU22*FU$2)/(FU$2+1)</f>
        <v>36.4201428571429</v>
      </c>
      <c r="FV7" s="0" t="n">
        <f aca="false">(P2!FV7+P2!FV22*FV$2)/(FV$2+1)</f>
        <v>38.949756097561</v>
      </c>
      <c r="FW7" s="0" t="n">
        <f aca="false">(P2!FW7+P2!FW22*FW$2)/(FW$2+1)</f>
        <v>37.2100465116279</v>
      </c>
      <c r="FX7" s="0" t="n">
        <f aca="false">(P2!FX7+P2!FX22*FX$2)/(FX$2+1)</f>
        <v>36.8296842105263</v>
      </c>
      <c r="FY7" s="0" t="n">
        <f aca="false">(P2!FY7+P2!FY22*FY$2)/(FY$2+1)</f>
        <v>36.3201707317073</v>
      </c>
      <c r="FZ7" s="0" t="n">
        <f aca="false">(P2!FZ7+P2!FZ22*FZ$2)/(FZ$2+1)</f>
        <v>35.4605</v>
      </c>
      <c r="GA7" s="0" t="n">
        <f aca="false">(P2!GA7+P2!GA22*GA$2)/(GA$2+1)</f>
        <v>32.3499534883721</v>
      </c>
      <c r="GB7" s="0" t="n">
        <f aca="false">(P2!GB7+P2!GB22*GB$2)/(GB$2+1)</f>
        <v>33.6102631578947</v>
      </c>
      <c r="GC7" s="0" t="n">
        <f aca="false">(P2!GC7+P2!GC22*GC$2)/(GC$2+1)</f>
        <v>42.1400487804878</v>
      </c>
      <c r="GD7" s="0" t="n">
        <f aca="false">(P2!GD7+P2!GD22*GD$2)/(GD$2+1)</f>
        <v>43.6703414634146</v>
      </c>
      <c r="GE7" s="0" t="n">
        <f aca="false">(P2!GE7+P2!GE22*GE$2)/(GE$2+1)</f>
        <v>40.9</v>
      </c>
      <c r="GF7" s="0" t="n">
        <f aca="false">(P2!GF7+P2!GF22*GF$2)/(GF$2+1)</f>
        <v>38.5897804878049</v>
      </c>
      <c r="GG7" s="0" t="n">
        <f aca="false">(P2!GG7+P2!GG22*GG$2)/(GG$2+1)</f>
        <v>37.4800454545455</v>
      </c>
      <c r="GH7" s="0" t="n">
        <f aca="false">(P2!GH7+P2!GH22*GH$2)/(GH$2+1)</f>
        <v>39.9800975609756</v>
      </c>
      <c r="GI7" s="0" t="n">
        <f aca="false">(P2!GI7+P2!GI22*GI$2)/(GI$2+1)</f>
        <v>38.2600888888889</v>
      </c>
      <c r="GJ7" s="0" t="n">
        <f aca="false">(P2!GJ7+P2!GJ22*GJ$2)/(GJ$2+1)</f>
        <v>37.8899230769231</v>
      </c>
      <c r="GK7" s="0" t="n">
        <f aca="false">(P2!GK7+P2!GK22*GK$2)/(GK$2+1)</f>
        <v>37.389756097561</v>
      </c>
      <c r="GL7" s="0" t="n">
        <f aca="false">(P2!GL7+P2!GL22*GL$2)/(GL$2+1)</f>
        <v>36.5401052631579</v>
      </c>
      <c r="GM7" s="0" t="n">
        <f aca="false">(P2!GM7+P2!GM22*GM$2)/(GM$2+1)</f>
        <v>33.4697906976744</v>
      </c>
      <c r="GN7" s="0" t="n">
        <f aca="false">(P2!GN7+P2!GN22*GN$2)/(GN$2+1)</f>
        <v>34.7203684210526</v>
      </c>
      <c r="GO7" s="0" t="n">
        <f aca="false">(P2!GO7+P2!GO22*GO$2)/(GO$2+1)</f>
        <v>43.1298139534884</v>
      </c>
      <c r="GP7" s="0" t="n">
        <f aca="false">(P2!GP7+P2!GP22*GP$2)/(GP$2+1)</f>
        <v>44.6397179487179</v>
      </c>
      <c r="GQ7" s="0" t="n">
        <f aca="false">(P2!GQ7+P2!GQ22*GQ$2)/(GQ$2+1)</f>
        <v>41.9105</v>
      </c>
      <c r="GR7" s="0" t="n">
        <f aca="false">(P2!GR7+P2!GR22*GR$2)/(GR$2+1)</f>
        <v>39.6404651162791</v>
      </c>
      <c r="GS7" s="0" t="n">
        <f aca="false">(P2!GS7+P2!GS22*GS$2)/(GS$2+1)</f>
        <v>38.54</v>
      </c>
      <c r="GT7" s="0" t="n">
        <f aca="false">(P2!GT7+P2!GT22*GT$2)/(GT$2+1)</f>
        <v>41.0000975609756</v>
      </c>
      <c r="GU7" s="0" t="n">
        <f aca="false">(P2!GU7+P2!GU22*GU$2)/(GU$2+1)</f>
        <v>39.3099333333333</v>
      </c>
      <c r="GV7" s="0" t="n">
        <f aca="false">(P2!GV7+P2!GV22*GV$2)/(GV$2+1)</f>
        <v>38.9197894736842</v>
      </c>
      <c r="GW7" s="0" t="n">
        <f aca="false">(P2!GW7+P2!GW22*GW$2)/(GW$2+1)</f>
        <v>38.4098461538462</v>
      </c>
      <c r="GX7" s="0" t="n">
        <f aca="false">(P2!GX7+P2!GX22*GX$2)/(GX$2+1)</f>
        <v>37.5301428571429</v>
      </c>
      <c r="GY7" s="0" t="n">
        <f aca="false">(P2!GY7+P2!GY22*GY$2)/(GY$2+1)</f>
        <v>34.3699024390244</v>
      </c>
      <c r="GZ7" s="0" t="n">
        <f aca="false">(P2!GZ7+P2!GZ22*GZ$2)/(GZ$2+1)</f>
        <v>35.6503684210526</v>
      </c>
      <c r="HA7" s="0" t="n">
        <f aca="false">(P2!HA7+P2!HA22*HA$2)/(HA$2+1)</f>
        <v>44.2899302325581</v>
      </c>
      <c r="HB7" s="0" t="n">
        <f aca="false">(P2!HB7+P2!HB22*HB$2)/(HB$2+1)</f>
        <v>45.8404615384615</v>
      </c>
      <c r="HC7" s="0" t="n">
        <f aca="false">(P2!HC7+P2!HC22*HC$2)/(HC$2+1)</f>
        <v>43.03025</v>
      </c>
      <c r="HD7" s="0" t="n">
        <f aca="false">(P2!HD7+P2!HD22*HD$2)/(HD$2+1)</f>
        <v>40.6999069767442</v>
      </c>
      <c r="HE7" s="0" t="n">
        <f aca="false">(P2!HE7+P2!HE22*HE$2)/(HE$2+1)</f>
        <v>39.57</v>
      </c>
      <c r="HF7" s="0" t="n">
        <f aca="false">(P2!HF7+P2!HF22*HF$2)/(HF$2+1)</f>
        <v>42.1</v>
      </c>
      <c r="HG7" s="0" t="n">
        <f aca="false">(P2!HG7+P2!HG22*HG$2)/(HG$2+1)</f>
        <v>40.3496744186047</v>
      </c>
      <c r="HH7" s="0" t="n">
        <f aca="false">(P2!HH7+P2!HH22*HH$2)/(HH$2+1)</f>
        <v>39.95</v>
      </c>
      <c r="HI7" s="0" t="n">
        <f aca="false">(P2!HI7+P2!HI22*HI$2)/(HI$2+1)</f>
        <v>39.4203658536585</v>
      </c>
      <c r="HJ7" s="0" t="n">
        <f aca="false">(P2!HJ7+P2!HJ22*HJ$2)/(HJ$2+1)</f>
        <v>38.53025</v>
      </c>
      <c r="HK7" s="0" t="n">
        <f aca="false">(P2!HK7+P2!HK22*HK$2)/(HK$2+1)</f>
        <v>35.2796341463415</v>
      </c>
      <c r="HL7" s="0" t="n">
        <f aca="false">(P2!HL7+P2!HL22*HL$2)/(HL$2+1)</f>
        <v>36.5898421052632</v>
      </c>
    </row>
    <row r="8" customFormat="false" ht="10.5" hidden="false" customHeight="false" outlineLevel="0" collapsed="false">
      <c r="A8" s="406" t="s">
        <v>3</v>
      </c>
      <c r="B8" s="407" t="s">
        <v>194</v>
      </c>
      <c r="C8" s="407"/>
      <c r="D8" s="407"/>
      <c r="E8" s="407"/>
      <c r="F8" s="407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66"/>
      <c r="AF8" s="66"/>
      <c r="AG8" s="66"/>
      <c r="AH8" s="66"/>
      <c r="AI8" s="66"/>
      <c r="AJ8" s="66"/>
      <c r="AK8" s="66"/>
      <c r="AL8" s="66"/>
      <c r="AM8" s="66"/>
      <c r="AN8" s="66"/>
      <c r="AO8" s="66"/>
      <c r="AP8" s="66"/>
      <c r="AQ8" s="66"/>
      <c r="AR8" s="66"/>
      <c r="AS8" s="66"/>
      <c r="AT8" s="66"/>
      <c r="AU8" s="66"/>
      <c r="AV8" s="66"/>
      <c r="AW8" s="66"/>
      <c r="AX8" s="66"/>
      <c r="AY8" s="66"/>
      <c r="AZ8" s="66"/>
      <c r="BA8" s="66"/>
      <c r="BB8" s="66"/>
      <c r="BC8" s="66"/>
      <c r="BD8" s="66"/>
      <c r="BE8" s="66"/>
      <c r="BF8" s="66"/>
      <c r="BG8" s="66"/>
      <c r="BH8" s="66"/>
      <c r="BI8" s="66"/>
      <c r="BJ8" s="66"/>
      <c r="BK8" s="66"/>
      <c r="BL8" s="66"/>
      <c r="BM8" s="66"/>
      <c r="BN8" s="66"/>
      <c r="BO8" s="66"/>
      <c r="BP8" s="66"/>
      <c r="BQ8" s="66"/>
      <c r="BR8" s="66"/>
      <c r="BS8" s="66"/>
      <c r="BT8" s="66"/>
      <c r="BU8" s="66"/>
      <c r="BV8" s="66"/>
      <c r="BW8" s="66"/>
      <c r="BX8" s="66"/>
      <c r="BY8" s="66"/>
      <c r="BZ8" s="66"/>
      <c r="CA8" s="66"/>
      <c r="CB8" s="66"/>
      <c r="CC8" s="66"/>
      <c r="CD8" s="66"/>
      <c r="CE8" s="66"/>
      <c r="CF8" s="66"/>
      <c r="CG8" s="66"/>
      <c r="CH8" s="66"/>
      <c r="CI8" s="66"/>
      <c r="CJ8" s="66"/>
      <c r="CK8" s="66"/>
      <c r="CL8" s="66"/>
      <c r="CM8" s="66"/>
      <c r="CN8" s="66"/>
      <c r="CO8" s="66"/>
      <c r="CP8" s="66"/>
      <c r="CQ8" s="66"/>
      <c r="CR8" s="66"/>
      <c r="CS8" s="66"/>
      <c r="CT8" s="66"/>
      <c r="CU8" s="66"/>
      <c r="CV8" s="66"/>
      <c r="CW8" s="66"/>
      <c r="CX8" s="66"/>
      <c r="CY8" s="66"/>
      <c r="CZ8" s="66"/>
      <c r="DA8" s="66"/>
      <c r="DB8" s="66"/>
      <c r="DC8" s="66"/>
      <c r="DD8" s="66"/>
      <c r="DE8" s="66"/>
      <c r="DF8" s="66"/>
      <c r="DG8" s="66"/>
      <c r="DH8" s="66"/>
      <c r="DI8" s="66"/>
      <c r="DJ8" s="66"/>
      <c r="DK8" s="66"/>
      <c r="DL8" s="66"/>
      <c r="DM8" s="66"/>
      <c r="DN8" s="66"/>
      <c r="DO8" s="66"/>
      <c r="DP8" s="66"/>
      <c r="DQ8" s="66"/>
      <c r="DR8" s="66"/>
      <c r="DS8" s="66"/>
      <c r="DT8" s="66"/>
      <c r="DU8" s="66"/>
      <c r="DV8" s="66"/>
      <c r="DW8" s="66"/>
      <c r="DX8" s="66"/>
      <c r="DY8" s="66"/>
      <c r="DZ8" s="66"/>
      <c r="EA8" s="66"/>
      <c r="EB8" s="66"/>
      <c r="EC8" s="66"/>
      <c r="ED8" s="66"/>
      <c r="EE8" s="66"/>
      <c r="EF8" s="66"/>
      <c r="EG8" s="66"/>
      <c r="EH8" s="66"/>
      <c r="EI8" s="66"/>
      <c r="EJ8" s="66"/>
      <c r="EK8" s="66"/>
      <c r="EL8" s="66"/>
      <c r="EM8" s="66"/>
      <c r="EN8" s="66"/>
      <c r="EO8" s="66"/>
      <c r="EP8" s="66"/>
      <c r="EQ8" s="66"/>
      <c r="ER8" s="66"/>
      <c r="ES8" s="66"/>
      <c r="ET8" s="66"/>
      <c r="EU8" s="66"/>
      <c r="EV8" s="66"/>
      <c r="EW8" s="66"/>
      <c r="EX8" s="66"/>
      <c r="EY8" s="66"/>
      <c r="EZ8" s="66"/>
      <c r="FA8" s="66"/>
      <c r="FB8" s="66"/>
      <c r="FC8" s="66"/>
      <c r="FD8" s="66"/>
      <c r="FE8" s="66"/>
      <c r="FF8" s="66"/>
      <c r="FG8" s="66"/>
      <c r="FH8" s="66"/>
      <c r="FI8" s="66"/>
      <c r="FJ8" s="66"/>
      <c r="FK8" s="66"/>
      <c r="FL8" s="66"/>
      <c r="FM8" s="66"/>
      <c r="FN8" s="66"/>
      <c r="FO8" s="66"/>
      <c r="FP8" s="66"/>
      <c r="FQ8" s="66"/>
      <c r="FR8" s="66"/>
      <c r="FS8" s="66"/>
      <c r="FT8" s="66"/>
      <c r="FU8" s="66"/>
      <c r="FV8" s="66"/>
      <c r="FW8" s="66"/>
      <c r="FX8" s="66"/>
      <c r="FY8" s="66"/>
      <c r="FZ8" s="66"/>
      <c r="GA8" s="66"/>
      <c r="GB8" s="66"/>
      <c r="GC8" s="66"/>
      <c r="GD8" s="66"/>
      <c r="GE8" s="66"/>
      <c r="GF8" s="66"/>
      <c r="GG8" s="66"/>
      <c r="GH8" s="66"/>
      <c r="GI8" s="66"/>
      <c r="GJ8" s="66"/>
      <c r="GK8" s="66"/>
      <c r="GL8" s="66"/>
      <c r="GM8" s="66"/>
      <c r="GN8" s="66"/>
      <c r="GO8" s="66"/>
      <c r="GP8" s="66"/>
      <c r="GQ8" s="66"/>
      <c r="GR8" s="66"/>
      <c r="GS8" s="66"/>
      <c r="GT8" s="66"/>
      <c r="GU8" s="66"/>
      <c r="GV8" s="66"/>
      <c r="GW8" s="66"/>
      <c r="GX8" s="66"/>
      <c r="GY8" s="66"/>
      <c r="GZ8" s="66"/>
      <c r="HA8" s="66"/>
      <c r="HB8" s="66"/>
      <c r="HC8" s="66"/>
      <c r="HD8" s="66"/>
      <c r="HE8" s="66"/>
      <c r="HF8" s="66"/>
      <c r="HG8" s="66"/>
      <c r="HH8" s="66"/>
      <c r="HI8" s="66"/>
      <c r="HJ8" s="66"/>
      <c r="HK8" s="66"/>
      <c r="HL8" s="66"/>
    </row>
    <row r="9" customFormat="false" ht="10.5" hidden="false" customHeight="false" outlineLevel="0" collapsed="false">
      <c r="A9" s="406" t="s">
        <v>3</v>
      </c>
      <c r="B9" s="407" t="s">
        <v>196</v>
      </c>
      <c r="C9" s="407"/>
      <c r="D9" s="407"/>
      <c r="E9" s="407"/>
      <c r="F9" s="407"/>
      <c r="Q9" s="0" t="n">
        <f aca="false">(P2!Q9+P2!Q23*Q$2)/(Q$2+1)</f>
        <v>0</v>
      </c>
      <c r="R9" s="0" t="n">
        <f aca="false">(P2!R9+P2!R23*R$2)/(R$2+1)</f>
        <v>0</v>
      </c>
      <c r="S9" s="0" t="n">
        <f aca="false">(P2!S9+P2!S23*S$2)/(S$2+1)</f>
        <v>0</v>
      </c>
      <c r="T9" s="0" t="n">
        <f aca="false">(P2!T9+P2!T23*T$2)/(T$2+1)</f>
        <v>20.8841025641026</v>
      </c>
      <c r="U9" s="0" t="n">
        <f aca="false">(P2!U9+P2!U23*U$2)/(U$2+1)</f>
        <v>23.73475</v>
      </c>
      <c r="V9" s="0" t="n">
        <f aca="false">(P2!V9+P2!V23*V$2)/(V$2+1)</f>
        <v>27.7497674418605</v>
      </c>
      <c r="W9" s="0" t="n">
        <f aca="false">(P2!W9+P2!W23*W$2)/(W$2+1)</f>
        <v>26.999756097561</v>
      </c>
      <c r="X9" s="0" t="n">
        <f aca="false">(P2!X9+P2!X23*X$2)/(X$2+1)</f>
        <v>26.7502222222222</v>
      </c>
      <c r="Y9" s="0" t="n">
        <f aca="false">(P2!Y9+P2!Y23*Y$2)/(Y$2+1)</f>
        <v>25.7503170731707</v>
      </c>
      <c r="Z9" s="0" t="n">
        <f aca="false">(P2!Z9+P2!Z23*Z$2)/(Z$2+1)</f>
        <v>22.0002631578947</v>
      </c>
      <c r="AA9" s="0" t="n">
        <f aca="false">(P2!AA9+P2!AA23*AA$2)/(AA$2+1)</f>
        <v>24.0000731707317</v>
      </c>
      <c r="AB9" s="0" t="n">
        <f aca="false">(P2!AB9+P2!AB23*AB$2)/(AB$2+1)</f>
        <v>26.00025</v>
      </c>
      <c r="AC9" s="0" t="n">
        <f aca="false">(P2!AC9+P2!AC23*AC$2)/(AC$2+1)</f>
        <v>31.0000243902439</v>
      </c>
      <c r="AD9" s="0" t="n">
        <f aca="false">(P2!AD9+P2!AD23*AD$2)/(AD$2+1)</f>
        <v>31.0000512820513</v>
      </c>
      <c r="AE9" s="0" t="n">
        <f aca="false">(P2!AE9+P2!AE23*AE$2)/(AE$2+1)</f>
        <v>30</v>
      </c>
      <c r="AF9" s="0" t="n">
        <f aca="false">(P2!AF9+P2!AF23*AF$2)/(AF$2+1)</f>
        <v>26.0001282051282</v>
      </c>
      <c r="AG9" s="0" t="n">
        <f aca="false">(P2!AG9+P2!AG23*AG$2)/(AG$2+1)</f>
        <v>27</v>
      </c>
      <c r="AH9" s="0" t="n">
        <f aca="false">(P2!AH9+P2!AH23*AH$2)/(AH$2+1)</f>
        <v>28.0002325581395</v>
      </c>
      <c r="AI9" s="0" t="n">
        <f aca="false">(P2!AI9+P2!AI23*AI$2)/(AI$2+1)</f>
        <v>27.7498536585366</v>
      </c>
      <c r="AJ9" s="0" t="n">
        <f aca="false">(P2!AJ9+P2!AJ23*AJ$2)/(AJ$2+1)</f>
        <v>25.75</v>
      </c>
      <c r="AK9" s="0" t="n">
        <f aca="false">(P2!AK9+P2!AK23*AK$2)/(AK$2+1)</f>
        <v>24.7498048780488</v>
      </c>
      <c r="AL9" s="0" t="n">
        <f aca="false">(P2!AL9+P2!AL23*AL$2)/(AL$2+1)</f>
        <v>23.7497368421053</v>
      </c>
      <c r="AM9" s="0" t="n">
        <f aca="false">(P2!AM9+P2!AM23*AM$2)/(AM$2+1)</f>
        <v>24.7499024390244</v>
      </c>
      <c r="AN9" s="0" t="n">
        <f aca="false">(P2!AN9+P2!AN23*AN$2)/(AN$2+1)</f>
        <v>26.75025</v>
      </c>
      <c r="AO9" s="0" t="n">
        <f aca="false">(P2!AO9+P2!AO23*AO$2)/(AO$2+1)</f>
        <v>28.7497073170732</v>
      </c>
      <c r="AP9" s="0" t="n">
        <f aca="false">(P2!AP9+P2!AP23*AP$2)/(AP$2+1)</f>
        <v>30.7499024390244</v>
      </c>
      <c r="AQ9" s="0" t="n">
        <f aca="false">(P2!AQ9+P2!AQ23*AQ$2)/(AQ$2+1)</f>
        <v>29.75025</v>
      </c>
      <c r="AR9" s="0" t="n">
        <f aca="false">(P2!AR9+P2!AR23*AR$2)/(AR$2+1)</f>
        <v>26.750358974359</v>
      </c>
      <c r="AS9" s="0" t="n">
        <f aca="false">(P2!AS9+P2!AS23*AS$2)/(AS$2+1)</f>
        <v>26.75</v>
      </c>
      <c r="AT9" s="0" t="n">
        <f aca="false">(P2!AT9+P2!AT23*AT$2)/(AT$2+1)</f>
        <v>27.7502195121951</v>
      </c>
      <c r="AU9" s="0" t="n">
        <f aca="false">(P2!AU9+P2!AU23*AU$2)/(AU$2+1)</f>
        <v>27.8501219512195</v>
      </c>
      <c r="AV9" s="0" t="n">
        <f aca="false">(P2!AV9+P2!AV23*AV$2)/(AV$2+1)</f>
        <v>26.2000512820513</v>
      </c>
      <c r="AW9" s="0" t="n">
        <f aca="false">(P2!AW9+P2!AW23*AW$2)/(AW$2+1)</f>
        <v>25.3801538461539</v>
      </c>
      <c r="AX9" s="0" t="n">
        <f aca="false">(P2!AX9+P2!AX23*AX$2)/(AX$2+1)</f>
        <v>24.5503684210526</v>
      </c>
      <c r="AY9" s="0" t="n">
        <f aca="false">(P2!AY9+P2!AY23*AY$2)/(AY$2+1)</f>
        <v>25.3799534883721</v>
      </c>
      <c r="AZ9" s="0" t="n">
        <f aca="false">(P2!AZ9+P2!AZ23*AZ$2)/(AZ$2+1)</f>
        <v>27.0402631578947</v>
      </c>
      <c r="BA9" s="0" t="n">
        <f aca="false">(P2!BA9+P2!BA23*BA$2)/(BA$2+1)</f>
        <v>28.7001219512195</v>
      </c>
      <c r="BB9" s="0" t="n">
        <f aca="false">(P2!BB9+P2!BB23*BB$2)/(BB$2+1)</f>
        <v>30.3601951219512</v>
      </c>
      <c r="BC9" s="0" t="n">
        <f aca="false">(P2!BC9+P2!BC23*BC$2)/(BC$2+1)</f>
        <v>29.54</v>
      </c>
      <c r="BD9" s="0" t="n">
        <f aca="false">(P2!BD9+P2!BD23*BD$2)/(BD$2+1)</f>
        <v>27.0600243902439</v>
      </c>
      <c r="BE9" s="0" t="n">
        <f aca="false">(P2!BE9+P2!BE23*BE$2)/(BE$2+1)</f>
        <v>27.06</v>
      </c>
      <c r="BF9" s="0" t="n">
        <f aca="false">(P2!BF9+P2!BF23*BF$2)/(BF$2+1)</f>
        <v>27.8903658536585</v>
      </c>
      <c r="BG9" s="0" t="n">
        <f aca="false">(P2!BG9+P2!BG23*BG$2)/(BG$2+1)</f>
        <v>28.0399069767442</v>
      </c>
      <c r="BH9" s="0" t="n">
        <f aca="false">(P2!BH9+P2!BH23*BH$2)/(BH$2+1)</f>
        <v>26.5398888888889</v>
      </c>
      <c r="BI9" s="0" t="n">
        <f aca="false">(P2!BI9+P2!BI23*BI$2)/(BI$2+1)</f>
        <v>25.7902820512821</v>
      </c>
      <c r="BJ9" s="0" t="n">
        <f aca="false">(P2!BJ9+P2!BJ23*BJ$2)/(BJ$2+1)</f>
        <v>25.05</v>
      </c>
      <c r="BK9" s="0" t="n">
        <f aca="false">(P2!BK9+P2!BK23*BK$2)/(BK$2+1)</f>
        <v>25.8003488372093</v>
      </c>
      <c r="BL9" s="0" t="n">
        <f aca="false">(P2!BL9+P2!BL23*BL$2)/(BL$2+1)</f>
        <v>27.3103684210526</v>
      </c>
      <c r="BM9" s="0" t="n">
        <f aca="false">(P2!BM9+P2!BM23*BM$2)/(BM$2+1)</f>
        <v>28.82</v>
      </c>
      <c r="BN9" s="0" t="n">
        <f aca="false">(P2!BN9+P2!BN23*BN$2)/(BN$2+1)</f>
        <v>30.3303846153846</v>
      </c>
      <c r="BO9" s="0" t="n">
        <f aca="false">(P2!BO9+P2!BO23*BO$2)/(BO$2+1)</f>
        <v>29.58</v>
      </c>
      <c r="BP9" s="0" t="n">
        <f aca="false">(P2!BP9+P2!BP23*BP$2)/(BP$2+1)</f>
        <v>27.3297804878049</v>
      </c>
      <c r="BQ9" s="0" t="n">
        <f aca="false">(P2!BQ9+P2!BQ23*BQ$2)/(BQ$2+1)</f>
        <v>27.3405</v>
      </c>
      <c r="BR9" s="0" t="n">
        <f aca="false">(P2!BR9+P2!BR23*BR$2)/(BR$2+1)</f>
        <v>28.0899268292683</v>
      </c>
      <c r="BS9" s="0" t="n">
        <f aca="false">(P2!BS9+P2!BS23*BS$2)/(BS$2+1)</f>
        <v>28.2300697674419</v>
      </c>
      <c r="BT9" s="0" t="n">
        <f aca="false">(P2!BT9+P2!BT23*BT$2)/(BT$2+1)</f>
        <v>26.8701111111111</v>
      </c>
      <c r="BU9" s="0" t="n">
        <f aca="false">(P2!BU9+P2!BU23*BU$2)/(BU$2+1)</f>
        <v>26.1902820512821</v>
      </c>
      <c r="BV9" s="0" t="n">
        <f aca="false">(P2!BV9+P2!BV23*BV$2)/(BV$2+1)</f>
        <v>25.52025</v>
      </c>
      <c r="BW9" s="0" t="n">
        <f aca="false">(P2!BW9+P2!BW23*BW$2)/(BW$2+1)</f>
        <v>26.2096585365854</v>
      </c>
      <c r="BX9" s="0" t="n">
        <f aca="false">(P2!BX9+P2!BX23*BX$2)/(BX$2+1)</f>
        <v>27.5802631578947</v>
      </c>
      <c r="BY9" s="0" t="n">
        <f aca="false">(P2!BY9+P2!BY23*BY$2)/(BY$2+1)</f>
        <v>28.9504651162791</v>
      </c>
      <c r="BZ9" s="0" t="n">
        <f aca="false">(P2!BZ9+P2!BZ23*BZ$2)/(BZ$2+1)</f>
        <v>30.3196153846154</v>
      </c>
      <c r="CA9" s="0" t="n">
        <f aca="false">(P2!CA9+P2!CA23*CA$2)/(CA$2+1)</f>
        <v>29.65025</v>
      </c>
      <c r="CB9" s="0" t="n">
        <f aca="false">(P2!CB9+P2!CB23*CB$2)/(CB$2+1)</f>
        <v>27.6099024390244</v>
      </c>
      <c r="CC9" s="0" t="n">
        <f aca="false">(P2!CC9+P2!CC23*CC$2)/(CC$2+1)</f>
        <v>27.6105</v>
      </c>
      <c r="CD9" s="0" t="n">
        <f aca="false">(P2!CD9+P2!CD23*CD$2)/(CD$2+1)</f>
        <v>28.3001860465116</v>
      </c>
      <c r="CE9" s="0" t="n">
        <f aca="false">(P2!CE9+P2!CE23*CE$2)/(CE$2+1)</f>
        <v>28.4301463414634</v>
      </c>
      <c r="CF9" s="0" t="n">
        <f aca="false">(P2!CF9+P2!CF23*CF$2)/(CF$2+1)</f>
        <v>27.1903333333333</v>
      </c>
      <c r="CG9" s="0" t="n">
        <f aca="false">(P2!CG9+P2!CG23*CG$2)/(CG$2+1)</f>
        <v>26.5804102564103</v>
      </c>
      <c r="CH9" s="0" t="n">
        <f aca="false">(P2!CH9+P2!CH23*CH$2)/(CH$2+1)</f>
        <v>25.97</v>
      </c>
      <c r="CI9" s="0" t="n">
        <f aca="false">(P2!CI9+P2!CI23*CI$2)/(CI$2+1)</f>
        <v>26.6000243902439</v>
      </c>
      <c r="CJ9" s="0" t="n">
        <f aca="false">(P2!CJ9+P2!CJ23*CJ$2)/(CJ$2+1)</f>
        <v>27.8503684210526</v>
      </c>
      <c r="CK9" s="0" t="n">
        <f aca="false">(P2!CK9+P2!CK23*CK$2)/(CK$2+1)</f>
        <v>29.0902325581395</v>
      </c>
      <c r="CL9" s="0" t="n">
        <f aca="false">(P2!CL9+P2!CL23*CL$2)/(CL$2+1)</f>
        <v>30.3398461538462</v>
      </c>
      <c r="CM9" s="0" t="n">
        <f aca="false">(P2!CM9+P2!CM23*CM$2)/(CM$2+1)</f>
        <v>29.7301428571429</v>
      </c>
      <c r="CN9" s="0" t="n">
        <f aca="false">(P2!CN9+P2!CN23*CN$2)/(CN$2+1)</f>
        <v>27.8801538461539</v>
      </c>
      <c r="CO9" s="0" t="n">
        <f aca="false">(P2!CO9+P2!CO23*CO$2)/(CO$2+1)</f>
        <v>27.88025</v>
      </c>
      <c r="CP9" s="0" t="n">
        <f aca="false">(P2!CP9+P2!CP23*CP$2)/(CP$2+1)</f>
        <v>28.5101627906977</v>
      </c>
      <c r="CQ9" s="0" t="n">
        <f aca="false">(P2!CQ9+P2!CQ23*CQ$2)/(CQ$2+1)</f>
        <v>28.6399268292683</v>
      </c>
      <c r="CR9" s="0" t="n">
        <f aca="false">(P2!CR9+P2!CR23*CR$2)/(CR$2+1)</f>
        <v>27.5</v>
      </c>
      <c r="CS9" s="0" t="n">
        <f aca="false">(P2!CS9+P2!CS23*CS$2)/(CS$2+1)</f>
        <v>26.9303658536585</v>
      </c>
      <c r="CT9" s="0" t="n">
        <f aca="false">(P2!CT9+P2!CT23*CT$2)/(CT$2+1)</f>
        <v>26.3597368421053</v>
      </c>
      <c r="CU9" s="0" t="n">
        <f aca="false">(P2!CU9+P2!CU23*CU$2)/(CU$2+1)</f>
        <v>26.9500487804878</v>
      </c>
      <c r="CV9" s="0" t="n">
        <f aca="false">(P2!CV9+P2!CV23*CV$2)/(CV$2+1)</f>
        <v>28.11</v>
      </c>
      <c r="CW9" s="0" t="n">
        <f aca="false">(P2!CW9+P2!CW23*CW$2)/(CW$2+1)</f>
        <v>29.2697804878049</v>
      </c>
      <c r="CX9" s="0" t="n">
        <f aca="false">(P2!CX9+P2!CX23*CX$2)/(CX$2+1)</f>
        <v>30.4296585365854</v>
      </c>
      <c r="CY9" s="0" t="n">
        <f aca="false">(P2!CY9+P2!CY23*CY$2)/(CY$2+1)</f>
        <v>29.85975</v>
      </c>
      <c r="CZ9" s="0" t="n">
        <f aca="false">(P2!CZ9+P2!CZ23*CZ$2)/(CZ$2+1)</f>
        <v>28.1400512820513</v>
      </c>
      <c r="DA9" s="0" t="n">
        <f aca="false">(P2!DA9+P2!DA23*DA$2)/(DA$2+1)</f>
        <v>28.1498571428571</v>
      </c>
      <c r="DB9" s="0" t="n">
        <f aca="false">(P2!DB9+P2!DB23*DB$2)/(DB$2+1)</f>
        <v>28.7304390243903</v>
      </c>
      <c r="DC9" s="0" t="n">
        <f aca="false">(P2!DC9+P2!DC23*DC$2)/(DC$2+1)</f>
        <v>28.8504634146342</v>
      </c>
      <c r="DD9" s="0" t="n">
        <f aca="false">(P2!DD9+P2!DD23*DD$2)/(DD$2+1)</f>
        <v>27.79</v>
      </c>
      <c r="DE9" s="0" t="n">
        <f aca="false">(P2!DE9+P2!DE23*DE$2)/(DE$2+1)</f>
        <v>27.2702195121951</v>
      </c>
      <c r="DF9" s="0" t="n">
        <f aca="false">(P2!DF9+P2!DF23*DF$2)/(DF$2+1)</f>
        <v>26.7402631578947</v>
      </c>
      <c r="DG9" s="0" t="n">
        <f aca="false">(P2!DG9+P2!DG23*DG$2)/(DG$2+1)</f>
        <v>27.2899069767442</v>
      </c>
      <c r="DH9" s="0" t="n">
        <f aca="false">(P2!DH9+P2!DH23*DH$2)/(DH$2+1)</f>
        <v>28.3698421052632</v>
      </c>
      <c r="DI9" s="0" t="n">
        <f aca="false">(P2!DI9+P2!DI23*DI$2)/(DI$2+1)</f>
        <v>29.4400975609756</v>
      </c>
      <c r="DJ9" s="0" t="n">
        <f aca="false">(P2!DJ9+P2!DJ23*DJ$2)/(DJ$2+1)</f>
        <v>30.5198780487805</v>
      </c>
      <c r="DK9" s="0" t="n">
        <f aca="false">(P2!DK9+P2!DK23*DK$2)/(DK$2+1)</f>
        <v>30</v>
      </c>
      <c r="DL9" s="0" t="n">
        <f aca="false">(P2!DL9+P2!DL23*DL$2)/(DL$2+1)</f>
        <v>28.4104871794872</v>
      </c>
      <c r="DM9" s="0" t="n">
        <f aca="false">(P2!DM9+P2!DM23*DM$2)/(DM$2+1)</f>
        <v>28.42</v>
      </c>
      <c r="DN9" s="0" t="n">
        <f aca="false">(P2!DN9+P2!DN23*DN$2)/(DN$2+1)</f>
        <v>28.9601951219512</v>
      </c>
      <c r="DO9" s="0" t="n">
        <f aca="false">(P2!DO9+P2!DO23*DO$2)/(DO$2+1)</f>
        <v>29.0703023255814</v>
      </c>
      <c r="DP9" s="0" t="n">
        <f aca="false">(P2!DP9+P2!DP23*DP$2)/(DP$2+1)</f>
        <v>28.0898888888889</v>
      </c>
      <c r="DQ9" s="0" t="n">
        <f aca="false">(P2!DQ9+P2!DQ23*DQ$2)/(DQ$2+1)</f>
        <v>27.600358974359</v>
      </c>
      <c r="DR9" s="0" t="n">
        <f aca="false">(P2!DR9+P2!DR23*DR$2)/(DR$2+1)</f>
        <v>27.12</v>
      </c>
      <c r="DS9" s="0" t="n">
        <f aca="false">(P2!DS9+P2!DS23*DS$2)/(DS$2+1)</f>
        <v>27.6200930232558</v>
      </c>
      <c r="DT9" s="0" t="n">
        <f aca="false">(P2!DT9+P2!DT23*DT$2)/(DT$2+1)</f>
        <v>28.6302631578947</v>
      </c>
      <c r="DU9" s="0" t="n">
        <f aca="false">(P2!DU9+P2!DU23*DU$2)/(DU$2+1)</f>
        <v>29.6302682926829</v>
      </c>
      <c r="DV9" s="0" t="n">
        <f aca="false">(P2!DV9+P2!DV23*DV$2)/(DV$2+1)</f>
        <v>30.6299024390244</v>
      </c>
      <c r="DW9" s="0" t="n">
        <f aca="false">(P2!DW9+P2!DW23*DW$2)/(DW$2+1)</f>
        <v>30.14025</v>
      </c>
      <c r="DX9" s="0" t="n">
        <f aca="false">(P2!DX9+P2!DX23*DX$2)/(DX$2+1)</f>
        <v>28.6700731707317</v>
      </c>
      <c r="DY9" s="0" t="n">
        <f aca="false">(P2!DY9+P2!DY23*DY$2)/(DY$2+1)</f>
        <v>28.68</v>
      </c>
      <c r="DZ9" s="0" t="n">
        <f aca="false">(P2!DZ9+P2!DZ23*DZ$2)/(DZ$2+1)</f>
        <v>29.1799268292683</v>
      </c>
      <c r="EA9" s="0" t="n">
        <f aca="false">(P2!EA9+P2!EA23*EA$2)/(EA$2+1)</f>
        <v>29.3002325581395</v>
      </c>
      <c r="EB9" s="0" t="n">
        <f aca="false">(P2!EB9+P2!EB23*EB$2)/(EB$2+1)</f>
        <v>28.3703333333333</v>
      </c>
      <c r="EC9" s="0" t="n">
        <f aca="false">(P2!EC9+P2!EC23*EC$2)/(EC$2+1)</f>
        <v>27.9100769230769</v>
      </c>
      <c r="ED9" s="0" t="n">
        <f aca="false">(P2!ED9+P2!ED23*ED$2)/(ED$2+1)</f>
        <v>27.45</v>
      </c>
      <c r="EE9" s="0" t="n">
        <f aca="false">(P2!EE9+P2!EE23*EE$2)/(EE$2+1)</f>
        <v>27.9302325581395</v>
      </c>
      <c r="EF9" s="0" t="n">
        <f aca="false">(P2!EF9+P2!EF23*EF$2)/(EF$2+1)</f>
        <v>28.8798421052632</v>
      </c>
      <c r="EG9" s="0" t="n">
        <f aca="false">(P2!EG9+P2!EG23*EG$2)/(EG$2+1)</f>
        <v>29.8298139534884</v>
      </c>
      <c r="EH9" s="0" t="n">
        <f aca="false">(P2!EH9+P2!EH23*EH$2)/(EH$2+1)</f>
        <v>30.78</v>
      </c>
      <c r="EI9" s="0" t="n">
        <f aca="false">(P2!EI9+P2!EI23*EI$2)/(EI$2+1)</f>
        <v>30.3305</v>
      </c>
      <c r="EJ9" s="0" t="n">
        <f aca="false">(P2!EJ9+P2!EJ23*EJ$2)/(EJ$2+1)</f>
        <v>28.929756097561</v>
      </c>
      <c r="EK9" s="0" t="n">
        <f aca="false">(P2!EK9+P2!EK23*EK$2)/(EK$2+1)</f>
        <v>28.94025</v>
      </c>
      <c r="EL9" s="0" t="n">
        <f aca="false">(P2!EL9+P2!EL23*EL$2)/(EL$2+1)</f>
        <v>29.4198780487805</v>
      </c>
      <c r="EM9" s="0" t="n">
        <f aca="false">(P2!EM9+P2!EM23*EM$2)/(EM$2+1)</f>
        <v>29.5301627906977</v>
      </c>
      <c r="EN9" s="0" t="n">
        <f aca="false">(P2!EN9+P2!EN23*EN$2)/(EN$2+1)</f>
        <v>28.6502972972973</v>
      </c>
      <c r="EO9" s="0" t="n">
        <f aca="false">(P2!EO9+P2!EO23*EO$2)/(EO$2+1)</f>
        <v>28.2102564102564</v>
      </c>
      <c r="EP9" s="0" t="n">
        <f aca="false">(P2!EP9+P2!EP23*EP$2)/(EP$2+1)</f>
        <v>27.78</v>
      </c>
      <c r="EQ9" s="0" t="n">
        <f aca="false">(P2!EQ9+P2!EQ23*EQ$2)/(EQ$2+1)</f>
        <v>28.2401951219512</v>
      </c>
      <c r="ER9" s="0" t="n">
        <f aca="false">(P2!ER9+P2!ER23*ER$2)/(ER$2+1)</f>
        <v>29.1402631578947</v>
      </c>
      <c r="ES9" s="0" t="n">
        <f aca="false">(P2!ES9+P2!ES23*ES$2)/(ES$2+1)</f>
        <v>30.0404186046512</v>
      </c>
      <c r="ET9" s="0" t="n">
        <f aca="false">(P2!ET9+P2!ET23*ET$2)/(ET$2+1)</f>
        <v>30.9398974358974</v>
      </c>
      <c r="EU9" s="0" t="n">
        <f aca="false">(P2!EU9+P2!EU23*EU$2)/(EU$2+1)</f>
        <v>30.51</v>
      </c>
      <c r="EV9" s="0" t="n">
        <f aca="false">(P2!EV9+P2!EV23*EV$2)/(EV$2+1)</f>
        <v>29.1804102564103</v>
      </c>
      <c r="EW9" s="0" t="n">
        <f aca="false">(P2!EW9+P2!EW23*EW$2)/(EW$2+1)</f>
        <v>29.2005</v>
      </c>
      <c r="EX9" s="0" t="n">
        <f aca="false">(P2!EX9+P2!EX23*EX$2)/(EX$2+1)</f>
        <v>29.6497906976744</v>
      </c>
      <c r="EY9" s="0" t="n">
        <f aca="false">(P2!EY9+P2!EY23*EY$2)/(EY$2+1)</f>
        <v>29.7603170731707</v>
      </c>
      <c r="EZ9" s="0" t="n">
        <f aca="false">(P2!EZ9+P2!EZ23*EZ$2)/(EZ$2+1)</f>
        <v>28.9203333333333</v>
      </c>
      <c r="FA9" s="0" t="n">
        <f aca="false">(P2!FA9+P2!FA23*FA$2)/(FA$2+1)</f>
        <v>28.5098536585366</v>
      </c>
      <c r="FB9" s="0" t="n">
        <f aca="false">(P2!FB9+P2!FB23*FB$2)/(FB$2+1)</f>
        <v>28.0998421052632</v>
      </c>
      <c r="FC9" s="0" t="n">
        <f aca="false">(P2!FC9+P2!FC23*FC$2)/(FC$2+1)</f>
        <v>28.5403658536585</v>
      </c>
      <c r="FD9" s="0" t="n">
        <f aca="false">(P2!FD9+P2!FD23*FD$2)/(FD$2+1)</f>
        <v>29.39025</v>
      </c>
      <c r="FE9" s="0" t="n">
        <f aca="false">(P2!FE9+P2!FE23*FE$2)/(FE$2+1)</f>
        <v>30.249756097561</v>
      </c>
      <c r="FF9" s="0" t="n">
        <f aca="false">(P2!FF9+P2!FF23*FF$2)/(FF$2+1)</f>
        <v>31.1103333333333</v>
      </c>
      <c r="FG9" s="0" t="n">
        <f aca="false">(P2!FG9+P2!FG23*FG$2)/(FG$2+1)</f>
        <v>30.7001428571429</v>
      </c>
      <c r="FH9" s="0" t="n">
        <f aca="false">(P2!FH9+P2!FH23*FH$2)/(FH$2+1)</f>
        <v>29.4400256410256</v>
      </c>
      <c r="FI9" s="0" t="n">
        <f aca="false">(P2!FI9+P2!FI23*FI$2)/(FI$2+1)</f>
        <v>29.45025</v>
      </c>
      <c r="FJ9" s="0" t="n">
        <f aca="false">(P2!FJ9+P2!FJ23*FJ$2)/(FJ$2+1)</f>
        <v>29.8903720930233</v>
      </c>
      <c r="FK9" s="0" t="n">
        <f aca="false">(P2!FK9+P2!FK23*FK$2)/(FK$2+1)</f>
        <v>30.0001951219512</v>
      </c>
      <c r="FL9" s="0" t="n">
        <f aca="false">(P2!FL9+P2!FL23*FL$2)/(FL$2+1)</f>
        <v>29.1901111111111</v>
      </c>
      <c r="FM9" s="0" t="n">
        <f aca="false">(P2!FM9+P2!FM23*FM$2)/(FM$2+1)</f>
        <v>28.7898048780488</v>
      </c>
      <c r="FN9" s="0" t="n">
        <f aca="false">(P2!FN9+P2!FN23*FN$2)/(FN$2+1)</f>
        <v>28.3998421052632</v>
      </c>
      <c r="FO9" s="0" t="n">
        <f aca="false">(P2!FO9+P2!FO23*FO$2)/(FO$2+1)</f>
        <v>28.8198780487805</v>
      </c>
      <c r="FP9" s="0" t="n">
        <f aca="false">(P2!FP9+P2!FP23*FP$2)/(FP$2+1)</f>
        <v>29.64975</v>
      </c>
      <c r="FQ9" s="0" t="n">
        <f aca="false">(P2!FQ9+P2!FQ23*FQ$2)/(FQ$2+1)</f>
        <v>30.4798780487805</v>
      </c>
      <c r="FR9" s="0" t="n">
        <f aca="false">(P2!FR9+P2!FR23*FR$2)/(FR$2+1)</f>
        <v>31.3100243902439</v>
      </c>
      <c r="FS9" s="0" t="n">
        <f aca="false">(P2!FS9+P2!FS23*FS$2)/(FS$2+1)</f>
        <v>30.90975</v>
      </c>
      <c r="FT9" s="0" t="n">
        <f aca="false">(P2!FT9+P2!FT23*FT$2)/(FT$2+1)</f>
        <v>29.6997948717949</v>
      </c>
      <c r="FU9" s="0" t="n">
        <f aca="false">(P2!FU9+P2!FU23*FU$2)/(FU$2+1)</f>
        <v>29.71</v>
      </c>
      <c r="FV9" s="0" t="n">
        <f aca="false">(P2!FV9+P2!FV23*FV$2)/(FV$2+1)</f>
        <v>30.1299512195122</v>
      </c>
      <c r="FW9" s="0" t="n">
        <f aca="false">(P2!FW9+P2!FW23*FW$2)/(FW$2+1)</f>
        <v>30.2303488372093</v>
      </c>
      <c r="FX9" s="0" t="n">
        <f aca="false">(P2!FX9+P2!FX23*FX$2)/(FX$2+1)</f>
        <v>29.4497368421053</v>
      </c>
      <c r="FY9" s="0" t="n">
        <f aca="false">(P2!FY9+P2!FY23*FY$2)/(FY$2+1)</f>
        <v>29.0703170731707</v>
      </c>
      <c r="FZ9" s="0" t="n">
        <f aca="false">(P2!FZ9+P2!FZ23*FZ$2)/(FZ$2+1)</f>
        <v>28.68975</v>
      </c>
      <c r="GA9" s="0" t="n">
        <f aca="false">(P2!GA9+P2!GA23*GA$2)/(GA$2+1)</f>
        <v>29.1002325581395</v>
      </c>
      <c r="GB9" s="0" t="n">
        <f aca="false">(P2!GB9+P2!GB23*GB$2)/(GB$2+1)</f>
        <v>29.8998421052632</v>
      </c>
      <c r="GC9" s="0" t="n">
        <f aca="false">(P2!GC9+P2!GC23*GC$2)/(GC$2+1)</f>
        <v>30.710243902439</v>
      </c>
      <c r="GD9" s="0" t="n">
        <f aca="false">(P2!GD9+P2!GD23*GD$2)/(GD$2+1)</f>
        <v>31.5102195121951</v>
      </c>
      <c r="GE9" s="0" t="n">
        <f aca="false">(P2!GE9+P2!GE23*GE$2)/(GE$2+1)</f>
        <v>31.13025</v>
      </c>
      <c r="GF9" s="0" t="n">
        <f aca="false">(P2!GF9+P2!GF23*GF$2)/(GF$2+1)</f>
        <v>29.9502195121951</v>
      </c>
      <c r="GG9" s="0" t="n">
        <f aca="false">(P2!GG9+P2!GG23*GG$2)/(GG$2+1)</f>
        <v>29.9599545454545</v>
      </c>
      <c r="GH9" s="0" t="n">
        <f aca="false">(P2!GH9+P2!GH23*GH$2)/(GH$2+1)</f>
        <v>30.3700243902439</v>
      </c>
      <c r="GI9" s="0" t="n">
        <f aca="false">(P2!GI9+P2!GI23*GI$2)/(GI$2+1)</f>
        <v>30.4698888888889</v>
      </c>
      <c r="GJ9" s="0" t="n">
        <f aca="false">(P2!GJ9+P2!GJ23*GJ$2)/(GJ$2+1)</f>
        <v>29.720358974359</v>
      </c>
      <c r="GK9" s="0" t="n">
        <f aca="false">(P2!GK9+P2!GK23*GK$2)/(GK$2+1)</f>
        <v>29.3502682926829</v>
      </c>
      <c r="GL9" s="0" t="n">
        <f aca="false">(P2!GL9+P2!GL23*GL$2)/(GL$2+1)</f>
        <v>28.9801052631579</v>
      </c>
      <c r="GM9" s="0" t="n">
        <f aca="false">(P2!GM9+P2!GM23*GM$2)/(GM$2+1)</f>
        <v>29.3698604651163</v>
      </c>
      <c r="GN9" s="0" t="n">
        <f aca="false">(P2!GN9+P2!GN23*GN$2)/(GN$2+1)</f>
        <v>30.1501052631579</v>
      </c>
      <c r="GO9" s="0" t="n">
        <f aca="false">(P2!GO9+P2!GO23*GO$2)/(GO$2+1)</f>
        <v>30.9303953488372</v>
      </c>
      <c r="GP9" s="0" t="n">
        <f aca="false">(P2!GP9+P2!GP23*GP$2)/(GP$2+1)</f>
        <v>31.7097179487179</v>
      </c>
      <c r="GQ9" s="0" t="n">
        <f aca="false">(P2!GQ9+P2!GQ23*GQ$2)/(GQ$2+1)</f>
        <v>31.34</v>
      </c>
      <c r="GR9" s="0" t="n">
        <f aca="false">(P2!GR9+P2!GR23*GR$2)/(GR$2+1)</f>
        <v>30.2097209302326</v>
      </c>
      <c r="GS9" s="0" t="n">
        <f aca="false">(P2!GS9+P2!GS23*GS$2)/(GS$2+1)</f>
        <v>30.2201428571429</v>
      </c>
      <c r="GT9" s="0" t="n">
        <f aca="false">(P2!GT9+P2!GT23*GT$2)/(GT$2+1)</f>
        <v>30.6099024390244</v>
      </c>
      <c r="GU9" s="0" t="n">
        <f aca="false">(P2!GU9+P2!GU23*GU$2)/(GU$2+1)</f>
        <v>30.7304</v>
      </c>
      <c r="GV9" s="0" t="n">
        <f aca="false">(P2!GV9+P2!GV23*GV$2)/(GV$2+1)</f>
        <v>29.9700526315789</v>
      </c>
      <c r="GW9" s="0" t="n">
        <f aca="false">(P2!GW9+P2!GW23*GW$2)/(GW$2+1)</f>
        <v>29.5902307692308</v>
      </c>
      <c r="GX9" s="0" t="n">
        <f aca="false">(P2!GX9+P2!GX23*GX$2)/(GX$2+1)</f>
        <v>29.22</v>
      </c>
      <c r="GY9" s="0" t="n">
        <f aca="false">(P2!GY9+P2!GY23*GY$2)/(GY$2+1)</f>
        <v>29.6199024390244</v>
      </c>
      <c r="GZ9" s="0" t="n">
        <f aca="false">(P2!GZ9+P2!GZ23*GZ$2)/(GZ$2+1)</f>
        <v>30.4001578947368</v>
      </c>
      <c r="HA9" s="0" t="n">
        <f aca="false">(P2!HA9+P2!HA23*HA$2)/(HA$2+1)</f>
        <v>31.1900930232558</v>
      </c>
      <c r="HB9" s="0" t="n">
        <f aca="false">(P2!HB9+P2!HB23*HB$2)/(HB$2+1)</f>
        <v>31.9699743589744</v>
      </c>
      <c r="HC9" s="0" t="n">
        <f aca="false">(P2!HC9+P2!HC23*HC$2)/(HC$2+1)</f>
        <v>31.59975</v>
      </c>
      <c r="HD9" s="0" t="n">
        <f aca="false">(P2!HD9+P2!HD23*HD$2)/(HD$2+1)</f>
        <v>30.4503720930233</v>
      </c>
      <c r="HE9" s="0" t="n">
        <f aca="false">(P2!HE9+P2!HE23*HE$2)/(HE$2+1)</f>
        <v>30.4701428571429</v>
      </c>
      <c r="HF9" s="0" t="n">
        <f aca="false">(P2!HF9+P2!HF23*HF$2)/(HF$2+1)</f>
        <v>30.8698604651163</v>
      </c>
      <c r="HG9" s="0" t="n">
        <f aca="false">(P2!HG9+P2!HG23*HG$2)/(HG$2+1)</f>
        <v>30.98</v>
      </c>
      <c r="HH9" s="0" t="n">
        <f aca="false">(P2!HH9+P2!HH23*HH$2)/(HH$2+1)</f>
        <v>30.2103157894737</v>
      </c>
      <c r="HI9" s="0" t="n">
        <f aca="false">(P2!HI9+P2!HI23*HI$2)/(HI$2+1)</f>
        <v>29.8399756097561</v>
      </c>
      <c r="HJ9" s="0" t="n">
        <f aca="false">(P2!HJ9+P2!HJ23*HJ$2)/(HJ$2+1)</f>
        <v>29.46</v>
      </c>
      <c r="HK9" s="0" t="n">
        <f aca="false">(P2!HK9+P2!HK23*HK$2)/(HK$2+1)</f>
        <v>29.8603414634146</v>
      </c>
      <c r="HL9" s="0" t="n">
        <f aca="false">(P2!HL9+P2!HL23*HL$2)/(HL$2+1)</f>
        <v>30.6498421052632</v>
      </c>
    </row>
    <row r="10" customFormat="false" ht="10.5" hidden="false" customHeight="false" outlineLevel="0" collapsed="false">
      <c r="A10" s="406" t="s">
        <v>6</v>
      </c>
      <c r="B10" s="407" t="s">
        <v>194</v>
      </c>
      <c r="C10" s="407"/>
      <c r="D10" s="407"/>
      <c r="E10" s="407"/>
      <c r="F10" s="407"/>
    </row>
    <row r="11" customFormat="false" ht="10.5" hidden="false" customHeight="false" outlineLevel="0" collapsed="false">
      <c r="A11" s="406" t="s">
        <v>6</v>
      </c>
      <c r="B11" s="407" t="s">
        <v>196</v>
      </c>
      <c r="Q11" s="0" t="n">
        <f aca="false">(P2!Q11+P2!Q24*Q$2)/(Q$2+1)</f>
        <v>0</v>
      </c>
      <c r="R11" s="0" t="n">
        <f aca="false">(P2!R11+P2!R24*R$2)/(R$2+1)</f>
        <v>0</v>
      </c>
      <c r="S11" s="0" t="n">
        <f aca="false">(P2!S11+P2!S24*S$2)/(S$2+1)</f>
        <v>0</v>
      </c>
      <c r="T11" s="0" t="n">
        <f aca="false">(P2!T11+P2!T24*T$2)/(T$2+1)</f>
        <v>27.1875</v>
      </c>
      <c r="U11" s="0" t="n">
        <f aca="false">(P2!U11+P2!U24*U$2)/(U$2+1)</f>
        <v>18.75</v>
      </c>
      <c r="V11" s="0" t="n">
        <f aca="false">(P2!V11+P2!V24*V$2)/(V$2+1)</f>
        <v>24.0001162790698</v>
      </c>
      <c r="W11" s="0" t="n">
        <f aca="false">(P2!W11+P2!W24*W$2)/(W$2+1)</f>
        <v>24.5000975609756</v>
      </c>
      <c r="X11" s="0" t="n">
        <f aca="false">(P2!X11+P2!X24*X$2)/(X$2+1)</f>
        <v>23.9998888888889</v>
      </c>
      <c r="Y11" s="0" t="n">
        <f aca="false">(P2!Y11+P2!Y24*Y$2)/(Y$2+1)</f>
        <v>23.5002682926829</v>
      </c>
      <c r="Z11" s="0" t="n">
        <f aca="false">(P2!Z11+P2!Z24*Z$2)/(Z$2+1)</f>
        <v>22.0002631578947</v>
      </c>
      <c r="AA11" s="0" t="n">
        <f aca="false">(P2!AA11+P2!AA24*AA$2)/(AA$2+1)</f>
        <v>23.9997317073171</v>
      </c>
      <c r="AB11" s="0" t="n">
        <f aca="false">(P2!AB11+P2!AB24*AB$2)/(AB$2+1)</f>
        <v>24.99975</v>
      </c>
      <c r="AC11" s="0" t="n">
        <f aca="false">(P2!AC11+P2!AC24*AC$2)/(AC$2+1)</f>
        <v>30.4999024390244</v>
      </c>
      <c r="AD11" s="0" t="n">
        <f aca="false">(P2!AD11+P2!AD24*AD$2)/(AD$2+1)</f>
        <v>30.9999230769231</v>
      </c>
      <c r="AE11" s="0" t="n">
        <f aca="false">(P2!AE11+P2!AE24*AE$2)/(AE$2+1)</f>
        <v>28</v>
      </c>
      <c r="AF11" s="0" t="n">
        <f aca="false">(P2!AF11+P2!AF24*AF$2)/(AF$2+1)</f>
        <v>24.9996153846154</v>
      </c>
      <c r="AG11" s="0" t="n">
        <f aca="false">(P2!AG11+P2!AG24*AG$2)/(AG$2+1)</f>
        <v>26.00025</v>
      </c>
      <c r="AH11" s="0" t="n">
        <f aca="false">(P2!AH11+P2!AH24*AH$2)/(AH$2+1)</f>
        <v>27.0000465116279</v>
      </c>
      <c r="AI11" s="0" t="n">
        <f aca="false">(P2!AI11+P2!AI24*AI$2)/(AI$2+1)</f>
        <v>15.7496341463415</v>
      </c>
      <c r="AJ11" s="0" t="n">
        <f aca="false">(P2!AJ11+P2!AJ24*AJ$2)/(AJ$2+1)</f>
        <v>14.7496666666667</v>
      </c>
      <c r="AK11" s="0" t="n">
        <f aca="false">(P2!AK11+P2!AK24*AK$2)/(AK$2+1)</f>
        <v>14.750243902439</v>
      </c>
      <c r="AL11" s="0" t="n">
        <f aca="false">(P2!AL11+P2!AL24*AL$2)/(AL$2+1)</f>
        <v>13.7502631578947</v>
      </c>
      <c r="AM11" s="0" t="n">
        <f aca="false">(P2!AM11+P2!AM24*AM$2)/(AM$2+1)</f>
        <v>14.7502682926829</v>
      </c>
      <c r="AN11" s="0" t="n">
        <f aca="false">(P2!AN11+P2!AN24*AN$2)/(AN$2+1)</f>
        <v>16.74975</v>
      </c>
      <c r="AO11" s="0" t="n">
        <f aca="false">(P2!AO11+P2!AO24*AO$2)/(AO$2+1)</f>
        <v>18.7497073170732</v>
      </c>
      <c r="AP11" s="0" t="n">
        <f aca="false">(P2!AP11+P2!AP24*AP$2)/(AP$2+1)</f>
        <v>20.7502926829268</v>
      </c>
      <c r="AQ11" s="0" t="n">
        <f aca="false">(P2!AQ11+P2!AQ24*AQ$2)/(AQ$2+1)</f>
        <v>17.75025</v>
      </c>
      <c r="AR11" s="0" t="n">
        <f aca="false">(P2!AR11+P2!AR24*AR$2)/(AR$2+1)</f>
        <v>15.7498717948718</v>
      </c>
      <c r="AS11" s="0" t="n">
        <f aca="false">(P2!AS11+P2!AS24*AS$2)/(AS$2+1)</f>
        <v>15.75</v>
      </c>
      <c r="AT11" s="0" t="n">
        <f aca="false">(P2!AT11+P2!AT24*AT$2)/(AT$2+1)</f>
        <v>16.7499268292683</v>
      </c>
      <c r="AU11" s="0" t="n">
        <f aca="false">(P2!AU11+P2!AU24*AU$2)/(AU$2+1)</f>
        <v>14.3335365853659</v>
      </c>
      <c r="AV11" s="0" t="n">
        <f aca="false">(P2!AV11+P2!AV24*AV$2)/(AV$2+1)</f>
        <v>14.6021282051282</v>
      </c>
      <c r="AW11" s="0" t="n">
        <f aca="false">(P2!AW11+P2!AW24*AW$2)/(AW$2+1)</f>
        <v>13.9894615384615</v>
      </c>
      <c r="AX11" s="0" t="n">
        <f aca="false">(P2!AX11+P2!AX24*AX$2)/(AX$2+1)</f>
        <v>15.1057894736842</v>
      </c>
      <c r="AY11" s="0" t="n">
        <f aca="false">(P2!AY11+P2!AY24*AY$2)/(AY$2+1)</f>
        <v>14.1911860465116</v>
      </c>
      <c r="AZ11" s="0" t="n">
        <f aca="false">(P2!AZ11+P2!AZ24*AZ$2)/(AZ$2+1)</f>
        <v>15.5265789473684</v>
      </c>
      <c r="BA11" s="0" t="n">
        <f aca="false">(P2!BA11+P2!BA24*BA$2)/(BA$2+1)</f>
        <v>15.129243902439</v>
      </c>
      <c r="BB11" s="0" t="n">
        <f aca="false">(P2!BB11+P2!BB24*BB$2)/(BB$2+1)</f>
        <v>19.3954634146341</v>
      </c>
      <c r="BC11" s="0" t="n">
        <f aca="false">(P2!BC11+P2!BC24*BC$2)/(BC$2+1)</f>
        <v>16.648875</v>
      </c>
      <c r="BD11" s="0" t="n">
        <f aca="false">(P2!BD11+P2!BD24*BD$2)/(BD$2+1)</f>
        <v>16.5336097560976</v>
      </c>
      <c r="BE11" s="0" t="n">
        <f aca="false">(P2!BE11+P2!BE24*BE$2)/(BE$2+1)</f>
        <v>15.19425</v>
      </c>
      <c r="BF11" s="0" t="n">
        <f aca="false">(P2!BF11+P2!BF24*BF$2)/(BF$2+1)</f>
        <v>16.1703902439024</v>
      </c>
      <c r="BG11" s="0" t="n">
        <f aca="false">(P2!BG11+P2!BG24*BG$2)/(BG$2+1)</f>
        <v>15.469511627907</v>
      </c>
      <c r="BH11" s="0" t="n">
        <f aca="false">(P2!BH11+P2!BH24*BH$2)/(BH$2+1)</f>
        <v>15.936</v>
      </c>
      <c r="BI11" s="0" t="n">
        <f aca="false">(P2!BI11+P2!BI24*BI$2)/(BI$2+1)</f>
        <v>15.3463076923077</v>
      </c>
      <c r="BJ11" s="0" t="n">
        <f aca="false">(P2!BJ11+P2!BJ24*BJ$2)/(BJ$2+1)</f>
        <v>15.7792105263158</v>
      </c>
      <c r="BK11" s="0" t="n">
        <f aca="false">(P2!BK11+P2!BK24*BK$2)/(BK$2+1)</f>
        <v>14.7064186046512</v>
      </c>
      <c r="BL11" s="0" t="n">
        <f aca="false">(P2!BL11+P2!BL24*BL$2)/(BL$2+1)</f>
        <v>13.8931578947368</v>
      </c>
      <c r="BM11" s="0" t="n">
        <f aca="false">(P2!BM11+P2!BM24*BM$2)/(BM$2+1)</f>
        <v>14.4790697674419</v>
      </c>
      <c r="BN11" s="0" t="n">
        <f aca="false">(P2!BN11+P2!BN24*BN$2)/(BN$2+1)</f>
        <v>18.6131282051282</v>
      </c>
      <c r="BO11" s="0" t="n">
        <f aca="false">(P2!BO11+P2!BO24*BO$2)/(BO$2+1)</f>
        <v>15.663375</v>
      </c>
      <c r="BP11" s="0" t="n">
        <f aca="false">(P2!BP11+P2!BP24*BP$2)/(BP$2+1)</f>
        <v>15.6135853658537</v>
      </c>
      <c r="BQ11" s="0" t="n">
        <f aca="false">(P2!BQ11+P2!BQ24*BQ$2)/(BQ$2+1)</f>
        <v>15.05175</v>
      </c>
      <c r="BR11" s="0" t="n">
        <f aca="false">(P2!BR11+P2!BR24*BR$2)/(BR$2+1)</f>
        <v>16.0230731707317</v>
      </c>
      <c r="BS11" s="0" t="n">
        <f aca="false">(P2!BS11+P2!BS24*BS$2)/(BS$2+1)</f>
        <v>15.6227674418605</v>
      </c>
      <c r="BT11" s="0" t="n">
        <f aca="false">(P2!BT11+P2!BT24*BT$2)/(BT$2+1)</f>
        <v>16.0787777777778</v>
      </c>
      <c r="BU11" s="0" t="n">
        <f aca="false">(P2!BU11+P2!BU24*BU$2)/(BU$2+1)</f>
        <v>15.4960512820513</v>
      </c>
      <c r="BV11" s="0" t="n">
        <f aca="false">(P2!BV11+P2!BV24*BV$2)/(BV$2+1)</f>
        <v>15.954375</v>
      </c>
      <c r="BW11" s="0" t="n">
        <f aca="false">(P2!BW11+P2!BW24*BW$2)/(BW$2+1)</f>
        <v>14.8314878048781</v>
      </c>
      <c r="BX11" s="0" t="n">
        <f aca="false">(P2!BX11+P2!BX24*BX$2)/(BX$2+1)</f>
        <v>14.0431578947368</v>
      </c>
      <c r="BY11" s="0" t="n">
        <f aca="false">(P2!BY11+P2!BY24*BY$2)/(BY$2+1)</f>
        <v>14.6323255813953</v>
      </c>
      <c r="BZ11" s="0" t="n">
        <f aca="false">(P2!BZ11+P2!BZ24*BZ$2)/(BZ$2+1)</f>
        <v>18.7628717948718</v>
      </c>
      <c r="CA11" s="0" t="n">
        <f aca="false">(P2!CA11+P2!CA24*CA$2)/(CA$2+1)</f>
        <v>15.79875</v>
      </c>
      <c r="CB11" s="0" t="n">
        <f aca="false">(P2!CB11+P2!CB24*CB$2)/(CB$2+1)</f>
        <v>15.6736829268293</v>
      </c>
      <c r="CC11" s="0" t="n">
        <f aca="false">(P2!CC11+P2!CC24*CC$2)/(CC$2+1)</f>
        <v>15.109875</v>
      </c>
      <c r="CD11" s="0" t="n">
        <f aca="false">(P2!CD11+P2!CD24*CD$2)/(CD$2+1)</f>
        <v>16.0367674418605</v>
      </c>
      <c r="CE11" s="0" t="n">
        <f aca="false">(P2!CE11+P2!CE24*CE$2)/(CE$2+1)</f>
        <v>18.6709512195122</v>
      </c>
      <c r="CF11" s="0" t="n">
        <f aca="false">(P2!CF11+P2!CF24*CF$2)/(CF$2+1)</f>
        <v>19.0347777777778</v>
      </c>
      <c r="CG11" s="0" t="n">
        <f aca="false">(P2!CG11+P2!CG24*CG$2)/(CG$2+1)</f>
        <v>18.4320512820513</v>
      </c>
      <c r="CH11" s="0" t="n">
        <f aca="false">(P2!CH11+P2!CH24*CH$2)/(CH$2+1)</f>
        <v>18.936</v>
      </c>
      <c r="CI11" s="0" t="n">
        <f aca="false">(P2!CI11+P2!CI24*CI$2)/(CI$2+1)</f>
        <v>17.8052926829268</v>
      </c>
      <c r="CJ11" s="0" t="n">
        <f aca="false">(P2!CJ11+P2!CJ24*CJ$2)/(CJ$2+1)</f>
        <v>19.3002631578947</v>
      </c>
      <c r="CK11" s="0" t="n">
        <f aca="false">(P2!CK11+P2!CK24*CK$2)/(CK$2+1)</f>
        <v>23.1141162790698</v>
      </c>
      <c r="CL11" s="0" t="n">
        <f aca="false">(P2!CL11+P2!CL24*CL$2)/(CL$2+1)</f>
        <v>27.7748974358974</v>
      </c>
      <c r="CM11" s="0" t="n">
        <f aca="false">(P2!CM11+P2!CM24*CM$2)/(CM$2+1)</f>
        <v>22.9992857142857</v>
      </c>
      <c r="CN11" s="0" t="n">
        <f aca="false">(P2!CN11+P2!CN24*CN$2)/(CN$2+1)</f>
        <v>21.035717948718</v>
      </c>
      <c r="CO11" s="0" t="n">
        <f aca="false">(P2!CO11+P2!CO24*CO$2)/(CO$2+1)</f>
        <v>19.56225</v>
      </c>
      <c r="CP11" s="0" t="n">
        <f aca="false">(P2!CP11+P2!CP24*CP$2)/(CP$2+1)</f>
        <v>20.5162558139535</v>
      </c>
      <c r="CQ11" s="0" t="n">
        <f aca="false">(P2!CQ11+P2!CQ24*CQ$2)/(CQ$2+1)</f>
        <v>18.8710731707317</v>
      </c>
      <c r="CR11" s="0" t="n">
        <f aca="false">(P2!CR11+P2!CR24*CR$2)/(CR$2+1)</f>
        <v>19.2324054054054</v>
      </c>
      <c r="CS11" s="0" t="n">
        <f aca="false">(P2!CS11+P2!CS24*CS$2)/(CS$2+1)</f>
        <v>18.6151707317073</v>
      </c>
      <c r="CT11" s="0" t="n">
        <f aca="false">(P2!CT11+P2!CT24*CT$2)/(CT$2+1)</f>
        <v>19.1352631578947</v>
      </c>
      <c r="CU11" s="0" t="n">
        <f aca="false">(P2!CU11+P2!CU24*CU$2)/(CU$2+1)</f>
        <v>18.0054146341463</v>
      </c>
      <c r="CV11" s="0" t="n">
        <f aca="false">(P2!CV11+P2!CV24*CV$2)/(CV$2+1)</f>
        <v>19.249875</v>
      </c>
      <c r="CW11" s="0" t="n">
        <f aca="false">(P2!CW11+P2!CW24*CW$2)/(CW$2+1)</f>
        <v>23.3140975609756</v>
      </c>
      <c r="CX11" s="0" t="n">
        <f aca="false">(P2!CX11+P2!CX24*CX$2)/(CX$2+1)</f>
        <v>28.4052195121951</v>
      </c>
      <c r="CY11" s="0" t="n">
        <f aca="false">(P2!CY11+P2!CY24*CY$2)/(CY$2+1)</f>
        <v>23.64825</v>
      </c>
      <c r="CZ11" s="0" t="n">
        <f aca="false">(P2!CZ11+P2!CZ24*CZ$2)/(CZ$2+1)</f>
        <v>21.2318461538462</v>
      </c>
      <c r="DA11" s="0" t="n">
        <f aca="false">(P2!DA11+P2!DA24*DA$2)/(DA$2+1)</f>
        <v>19.7514285714286</v>
      </c>
      <c r="DB11" s="0" t="n">
        <f aca="false">(P2!DB11+P2!DB24*DB$2)/(DB$2+1)</f>
        <v>20.7751951219512</v>
      </c>
      <c r="DC11" s="0" t="n">
        <f aca="false">(P2!DC11+P2!DC24*DC$2)/(DC$2+1)</f>
        <v>19.0683902439024</v>
      </c>
      <c r="DD11" s="0" t="n">
        <f aca="false">(P2!DD11+P2!DD24*DD$2)/(DD$2+1)</f>
        <v>19.4331111111111</v>
      </c>
      <c r="DE11" s="0" t="n">
        <f aca="false">(P2!DE11+P2!DE24*DE$2)/(DE$2+1)</f>
        <v>18.8124878048781</v>
      </c>
      <c r="DF11" s="0" t="n">
        <f aca="false">(P2!DF11+P2!DF24*DF$2)/(DF$2+1)</f>
        <v>19.3405263157895</v>
      </c>
      <c r="DG11" s="0" t="n">
        <f aca="false">(P2!DG11+P2!DG24*DG$2)/(DG$2+1)</f>
        <v>18.2068139534884</v>
      </c>
      <c r="DH11" s="0" t="n">
        <f aca="false">(P2!DH11+P2!DH24*DH$2)/(DH$2+1)</f>
        <v>19.7028947368421</v>
      </c>
      <c r="DI11" s="0" t="n">
        <f aca="false">(P2!DI11+P2!DI24*DI$2)/(DI$2+1)</f>
        <v>23.513</v>
      </c>
      <c r="DJ11" s="0" t="n">
        <f aca="false">(P2!DJ11+P2!DJ24*DJ$2)/(DJ$2+1)</f>
        <v>28.6026097560976</v>
      </c>
      <c r="DK11" s="0" t="n">
        <f aca="false">(P2!DK11+P2!DK24*DK$2)/(DK$2+1)</f>
        <v>23.808</v>
      </c>
      <c r="DL11" s="0" t="n">
        <f aca="false">(P2!DL11+P2!DL24*DL$2)/(DL$2+1)</f>
        <v>21.4356923076923</v>
      </c>
      <c r="DM11" s="0" t="n">
        <f aca="false">(P2!DM11+P2!DM24*DM$2)/(DM$2+1)</f>
        <v>19.955</v>
      </c>
      <c r="DN11" s="0" t="n">
        <f aca="false">(P2!DN11+P2!DN24*DN$2)/(DN$2+1)</f>
        <v>20.972512195122</v>
      </c>
      <c r="DO11" s="0" t="n">
        <f aca="false">(P2!DO11+P2!DO24*DO$2)/(DO$2+1)</f>
        <v>19.215488372093</v>
      </c>
      <c r="DP11" s="0" t="n">
        <f aca="false">(P2!DP11+P2!DP24*DP$2)/(DP$2+1)</f>
        <v>19.6797777777778</v>
      </c>
      <c r="DQ11" s="0" t="n">
        <f aca="false">(P2!DQ11+P2!DQ24*DQ$2)/(DQ$2+1)</f>
        <v>19.0769230769231</v>
      </c>
      <c r="DR11" s="0" t="n">
        <f aca="false">(P2!DR11+P2!DR24*DR$2)/(DR$2+1)</f>
        <v>19.5852631578947</v>
      </c>
      <c r="DS11" s="0" t="n">
        <f aca="false">(P2!DS11+P2!DS24*DS$2)/(DS$2+1)</f>
        <v>18.457511627907</v>
      </c>
      <c r="DT11" s="0" t="n">
        <f aca="false">(P2!DT11+P2!DT24*DT$2)/(DT$2+1)</f>
        <v>19.995</v>
      </c>
      <c r="DU11" s="0" t="n">
        <f aca="false">(P2!DU11+P2!DU24*DU$2)/(DU$2+1)</f>
        <v>23.7636097560976</v>
      </c>
      <c r="DV11" s="0" t="n">
        <f aca="false">(P2!DV11+P2!DV24*DV$2)/(DV$2+1)</f>
        <v>28.8539756097561</v>
      </c>
      <c r="DW11" s="0" t="n">
        <f aca="false">(P2!DW11+P2!DW24*DW$2)/(DW$2+1)</f>
        <v>23.97525</v>
      </c>
      <c r="DX11" s="0" t="n">
        <f aca="false">(P2!DX11+P2!DX24*DX$2)/(DX$2+1)</f>
        <v>21.6832195121951</v>
      </c>
      <c r="DY11" s="0" t="n">
        <f aca="false">(P2!DY11+P2!DY24*DY$2)/(DY$2+1)</f>
        <v>20.208375</v>
      </c>
      <c r="DZ11" s="0" t="n">
        <f aca="false">(P2!DZ11+P2!DZ24*DZ$2)/(DZ$2+1)</f>
        <v>21.1698292682927</v>
      </c>
      <c r="EA11" s="0" t="n">
        <f aca="false">(P2!EA11+P2!EA24*EA$2)/(EA$2+1)</f>
        <v>19.4643255813953</v>
      </c>
      <c r="EB11" s="0" t="n">
        <f aca="false">(P2!EB11+P2!EB24*EB$2)/(EB$2+1)</f>
        <v>19.9342222222222</v>
      </c>
      <c r="EC11" s="0" t="n">
        <f aca="false">(P2!EC11+P2!EC24*EC$2)/(EC$2+1)</f>
        <v>19.3287179487179</v>
      </c>
      <c r="ED11" s="0" t="n">
        <f aca="false">(P2!ED11+P2!ED24*ED$2)/(ED$2+1)</f>
        <v>19.8378947368421</v>
      </c>
      <c r="EE11" s="0" t="n">
        <f aca="false">(P2!EE11+P2!EE24*EE$2)/(EE$2+1)</f>
        <v>18.7063488372093</v>
      </c>
      <c r="EF11" s="0" t="n">
        <f aca="false">(P2!EF11+P2!EF24*EF$2)/(EF$2+1)</f>
        <v>20.2476315789474</v>
      </c>
      <c r="EG11" s="0" t="n">
        <f aca="false">(P2!EG11+P2!EG24*EG$2)/(EG$2+1)</f>
        <v>24.0110930232558</v>
      </c>
      <c r="EH11" s="0" t="n">
        <f aca="false">(P2!EH11+P2!EH24*EH$2)/(EH$2+1)</f>
        <v>28.6700256410256</v>
      </c>
      <c r="EI11" s="0" t="n">
        <f aca="false">(P2!EI11+P2!EI24*EI$2)/(EI$2+1)</f>
        <v>24.19575</v>
      </c>
      <c r="EJ11" s="0" t="n">
        <f aca="false">(P2!EJ11+P2!EJ24*EJ$2)/(EJ$2+1)</f>
        <v>21.9334634146342</v>
      </c>
      <c r="EK11" s="0" t="n">
        <f aca="false">(P2!EK11+P2!EK24*EK$2)/(EK$2+1)</f>
        <v>20.459625</v>
      </c>
      <c r="EL11" s="0" t="n">
        <f aca="false">(P2!EL11+P2!EL24*EL$2)/(EL$2+1)</f>
        <v>21.4200731707317</v>
      </c>
      <c r="EM11" s="0" t="n">
        <f aca="false">(P2!EM11+P2!EM24*EM$2)/(EM$2+1)</f>
        <v>19.718511627907</v>
      </c>
      <c r="EN11" s="0" t="n">
        <f aca="false">(P2!EN11+P2!EN24*EN$2)/(EN$2+1)</f>
        <v>20.1824054054054</v>
      </c>
      <c r="EO11" s="0" t="n">
        <f aca="false">(P2!EO11+P2!EO24*EO$2)/(EO$2+1)</f>
        <v>19.5817948717949</v>
      </c>
      <c r="EP11" s="0" t="n">
        <f aca="false">(P2!EP11+P2!EP24*EP$2)/(EP$2+1)</f>
        <v>20.09175</v>
      </c>
      <c r="EQ11" s="0" t="n">
        <f aca="false">(P2!EQ11+P2!EQ24*EQ$2)/(EQ$2+1)</f>
        <v>18.9550487804878</v>
      </c>
      <c r="ER11" s="0" t="n">
        <f aca="false">(P2!ER11+P2!ER24*ER$2)/(ER$2+1)</f>
        <v>20.4923684210526</v>
      </c>
      <c r="ES11" s="0" t="n">
        <f aca="false">(P2!ES11+P2!ES24*ES$2)/(ES$2+1)</f>
        <v>24.2580697674419</v>
      </c>
      <c r="ET11" s="0" t="n">
        <f aca="false">(P2!ET11+P2!ET24*ET$2)/(ET$2+1)</f>
        <v>28.9231025641026</v>
      </c>
      <c r="EU11" s="0" t="n">
        <f aca="false">(P2!EU11+P2!EU24*EU$2)/(EU$2+1)</f>
        <v>23.935</v>
      </c>
      <c r="EV11" s="0" t="n">
        <f aca="false">(P2!EV11+P2!EV24*EV$2)/(EV$2+1)</f>
        <v>22.1831282051282</v>
      </c>
      <c r="EW11" s="0" t="n">
        <f aca="false">(P2!EW11+P2!EW24*EW$2)/(EW$2+1)</f>
        <v>20.70825</v>
      </c>
      <c r="EX11" s="0" t="n">
        <f aca="false">(P2!EX11+P2!EX24*EX$2)/(EX$2+1)</f>
        <v>21.6046279069767</v>
      </c>
      <c r="EY11" s="0" t="n">
        <f aca="false">(P2!EY11+P2!EY24*EY$2)/(EY$2+1)</f>
        <v>20.1600975609756</v>
      </c>
      <c r="EZ11" s="0" t="n">
        <f aca="false">(P2!EZ11+P2!EZ24*EZ$2)/(EZ$2+1)</f>
        <v>20.4353333333333</v>
      </c>
      <c r="FA11" s="0" t="n">
        <f aca="false">(P2!FA11+P2!FA24*FA$2)/(FA$2+1)</f>
        <v>19.8134634146342</v>
      </c>
      <c r="FB11" s="0" t="n">
        <f aca="false">(P2!FB11+P2!FB24*FB$2)/(FB$2+1)</f>
        <v>20.3352631578947</v>
      </c>
      <c r="FC11" s="0" t="n">
        <f aca="false">(P2!FC11+P2!FC24*FC$2)/(FC$2+1)</f>
        <v>19.2056585365854</v>
      </c>
      <c r="FD11" s="0" t="n">
        <f aca="false">(P2!FD11+P2!FD24*FD$2)/(FD$2+1)</f>
        <v>20.599125</v>
      </c>
      <c r="FE11" s="0" t="n">
        <f aca="false">(P2!FE11+P2!FE24*FE$2)/(FE$2+1)</f>
        <v>24.5143414634146</v>
      </c>
      <c r="FF11" s="0" t="n">
        <f aca="false">(P2!FF11+P2!FF24*FF$2)/(FF$2+1)</f>
        <v>29.1736153846154</v>
      </c>
      <c r="FG11" s="0" t="n">
        <f aca="false">(P2!FG11+P2!FG24*FG$2)/(FG$2+1)</f>
        <v>24.0557142857143</v>
      </c>
      <c r="FH11" s="0" t="n">
        <f aca="false">(P2!FH11+P2!FH24*FH$2)/(FH$2+1)</f>
        <v>22.433641025641</v>
      </c>
      <c r="FI11" s="0" t="n">
        <f aca="false">(P2!FI11+P2!FI24*FI$2)/(FI$2+1)</f>
        <v>20.961375</v>
      </c>
      <c r="FJ11" s="0" t="n">
        <f aca="false">(P2!FJ11+P2!FJ24*FJ$2)/(FJ$2+1)</f>
        <v>21.7506744186047</v>
      </c>
      <c r="FK11" s="0" t="n">
        <f aca="false">(P2!FK11+P2!FK24*FK$2)/(FK$2+1)</f>
        <v>20.5014390243902</v>
      </c>
      <c r="FL11" s="0" t="n">
        <f aca="false">(P2!FL11+P2!FL24*FL$2)/(FL$2+1)</f>
        <v>20.6847777777778</v>
      </c>
      <c r="FM11" s="0" t="n">
        <f aca="false">(P2!FM11+P2!FM24*FM$2)/(FM$2+1)</f>
        <v>20.0640731707317</v>
      </c>
      <c r="FN11" s="0" t="n">
        <f aca="false">(P2!FN11+P2!FN24*FN$2)/(FN$2+1)</f>
        <v>20.5878947368421</v>
      </c>
      <c r="FO11" s="0" t="n">
        <f aca="false">(P2!FO11+P2!FO24*FO$2)/(FO$2+1)</f>
        <v>19.4562682926829</v>
      </c>
      <c r="FP11" s="0" t="n">
        <f aca="false">(P2!FP11+P2!FP24*FP$2)/(FP$2+1)</f>
        <v>20.9415</v>
      </c>
      <c r="FQ11" s="0" t="n">
        <f aca="false">(P2!FQ11+P2!FQ24*FQ$2)/(FQ$2+1)</f>
        <v>24.7649512195122</v>
      </c>
      <c r="FR11" s="0" t="n">
        <f aca="false">(P2!FR11+P2!FR24*FR$2)/(FR$2+1)</f>
        <v>29.8469268292683</v>
      </c>
      <c r="FS11" s="0" t="n">
        <f aca="false">(P2!FS11+P2!FS24*FS$2)/(FS$2+1)</f>
        <v>24.708375</v>
      </c>
      <c r="FT11" s="0" t="n">
        <f aca="false">(P2!FT11+P2!FT24*FT$2)/(FT$2+1)</f>
        <v>22.6841538461538</v>
      </c>
      <c r="FU11" s="0" t="n">
        <f aca="false">(P2!FU11+P2!FU24*FU$2)/(FU$2+1)</f>
        <v>21.205</v>
      </c>
      <c r="FV11" s="0" t="n">
        <f aca="false">(P2!FV11+P2!FV24*FV$2)/(FV$2+1)</f>
        <v>21.9874878048781</v>
      </c>
      <c r="FW11" s="0" t="n">
        <f aca="false">(P2!FW11+P2!FW24*FW$2)/(FW$2+1)</f>
        <v>20.7806046511628</v>
      </c>
      <c r="FX11" s="0" t="n">
        <f aca="false">(P2!FX11+P2!FX24*FX$2)/(FX$2+1)</f>
        <v>20.9186052631579</v>
      </c>
      <c r="FY11" s="0" t="n">
        <f aca="false">(P2!FY11+P2!FY24*FY$2)/(FY$2+1)</f>
        <v>20.3146829268293</v>
      </c>
      <c r="FZ11" s="0" t="n">
        <f aca="false">(P2!FZ11+P2!FZ24*FZ$2)/(FZ$2+1)</f>
        <v>20.835375</v>
      </c>
      <c r="GA11" s="0" t="n">
        <f aca="false">(P2!GA11+P2!GA24*GA$2)/(GA$2+1)</f>
        <v>19.7054186046512</v>
      </c>
      <c r="GB11" s="0" t="n">
        <f aca="false">(P2!GB11+P2!GB24*GB$2)/(GB$2+1)</f>
        <v>21.4792105263158</v>
      </c>
      <c r="GC11" s="0" t="n">
        <f aca="false">(P2!GC11+P2!GC24*GC$2)/(GC$2+1)</f>
        <v>25.0155609756098</v>
      </c>
      <c r="GD11" s="0" t="n">
        <f aca="false">(P2!GD11+P2!GD24*GD$2)/(GD$2+1)</f>
        <v>30.0045609756098</v>
      </c>
      <c r="GE11" s="0" t="n">
        <f aca="false">(P2!GE11+P2!GE24*GE$2)/(GE$2+1)</f>
        <v>24.85275</v>
      </c>
      <c r="GF11" s="0" t="n">
        <f aca="false">(P2!GF11+P2!GF24*GF$2)/(GF$2+1)</f>
        <v>22.9351707317073</v>
      </c>
      <c r="GG11" s="0" t="n">
        <f aca="false">(P2!GG11+P2!GG24*GG$2)/(GG$2+1)</f>
        <v>21.4414772727273</v>
      </c>
      <c r="GH11" s="0" t="n">
        <f aca="false">(P2!GH11+P2!GH24*GH$2)/(GH$2+1)</f>
        <v>22.1473902439024</v>
      </c>
      <c r="GI11" s="0" t="n">
        <f aca="false">(P2!GI11+P2!GI24*GI$2)/(GI$2+1)</f>
        <v>20.9285111111111</v>
      </c>
      <c r="GJ11" s="0" t="n">
        <f aca="false">(P2!GJ11+P2!GJ24*GJ$2)/(GJ$2+1)</f>
        <v>21.1700256410256</v>
      </c>
      <c r="GK11" s="0" t="n">
        <f aca="false">(P2!GK11+P2!GK24*GK$2)/(GK$2+1)</f>
        <v>20.5657804878049</v>
      </c>
      <c r="GL11" s="0" t="n">
        <f aca="false">(P2!GL11+P2!GL24*GL$2)/(GL$2+1)</f>
        <v>21.0852631578947</v>
      </c>
      <c r="GM11" s="0" t="n">
        <f aca="false">(P2!GM11+P2!GM24*GM$2)/(GM$2+1)</f>
        <v>19.9537906976744</v>
      </c>
      <c r="GN11" s="0" t="n">
        <f aca="false">(P2!GN11+P2!GN24*GN$2)/(GN$2+1)</f>
        <v>21.7002631578947</v>
      </c>
      <c r="GO11" s="0" t="n">
        <f aca="false">(P2!GO11+P2!GO24*GO$2)/(GO$2+1)</f>
        <v>25.2585348837209</v>
      </c>
      <c r="GP11" s="0" t="n">
        <f aca="false">(P2!GP11+P2!GP24*GP$2)/(GP$2+1)</f>
        <v>29.8669487179487</v>
      </c>
      <c r="GQ11" s="0" t="n">
        <f aca="false">(P2!GQ11+P2!GQ24*GQ$2)/(GQ$2+1)</f>
        <v>25.123875</v>
      </c>
      <c r="GR11" s="0" t="n">
        <f aca="false">(P2!GR11+P2!GR24*GR$2)/(GR$2+1)</f>
        <v>23.1782325581395</v>
      </c>
      <c r="GS11" s="0" t="n">
        <f aca="false">(P2!GS11+P2!GS24*GS$2)/(GS$2+1)</f>
        <v>21.705</v>
      </c>
      <c r="GT11" s="0" t="n">
        <f aca="false">(P2!GT11+P2!GT24*GT$2)/(GT$2+1)</f>
        <v>22.4343170731707</v>
      </c>
      <c r="GU11" s="0" t="n">
        <f aca="false">(P2!GU11+P2!GU24*GU$2)/(GU$2+1)</f>
        <v>21.1330666666667</v>
      </c>
      <c r="GV11" s="0" t="n">
        <f aca="false">(P2!GV11+P2!GV24*GV$2)/(GV$2+1)</f>
        <v>21.4172894736842</v>
      </c>
      <c r="GW11" s="0" t="n">
        <f aca="false">(P2!GW11+P2!GW24*GW$2)/(GW$2+1)</f>
        <v>20.825641025641</v>
      </c>
      <c r="GX11" s="0" t="n">
        <f aca="false">(P2!GX11+P2!GX24*GX$2)/(GX$2+1)</f>
        <v>21.3407142857143</v>
      </c>
      <c r="GY11" s="0" t="n">
        <f aca="false">(P2!GY11+P2!GY24*GY$2)/(GY$2+1)</f>
        <v>20.201512195122</v>
      </c>
      <c r="GZ11" s="0" t="n">
        <f aca="false">(P2!GZ11+P2!GZ24*GZ$2)/(GZ$2+1)</f>
        <v>21.9213157894737</v>
      </c>
      <c r="HA11" s="0" t="n">
        <f aca="false">(P2!HA11+P2!HA24*HA$2)/(HA$2+1)</f>
        <v>25.5141162790698</v>
      </c>
      <c r="HB11" s="0" t="n">
        <f aca="false">(P2!HB11+P2!HB24*HB$2)/(HB$2+1)</f>
        <v>30.1518205128205</v>
      </c>
      <c r="HC11" s="0" t="n">
        <f aca="false">(P2!HC11+P2!HC24*HC$2)/(HC$2+1)</f>
        <v>25.39575</v>
      </c>
      <c r="HD11" s="0" t="n">
        <f aca="false">(P2!HD11+P2!HD24*HD$2)/(HD$2+1)</f>
        <v>23.4273255813954</v>
      </c>
      <c r="HE11" s="0" t="n">
        <f aca="false">(P2!HE11+P2!HE24*HE$2)/(HE$2+1)</f>
        <v>21.9514285714286</v>
      </c>
      <c r="HF11" s="0" t="n">
        <f aca="false">(P2!HF11+P2!HF24*HF$2)/(HF$2+1)</f>
        <v>22.6232325581395</v>
      </c>
      <c r="HG11" s="0" t="n">
        <f aca="false">(P2!HG11+P2!HG24*HG$2)/(HG$2+1)</f>
        <v>21.4031627906977</v>
      </c>
      <c r="HH11" s="0" t="n">
        <f aca="false">(P2!HH11+P2!HH24*HH$2)/(HH$2+1)</f>
        <v>21.6695789473684</v>
      </c>
      <c r="HI11" s="0" t="n">
        <f aca="false">(P2!HI11+P2!HI24*HI$2)/(HI$2+1)</f>
        <v>21.0604146341463</v>
      </c>
      <c r="HJ11" s="0" t="n">
        <f aca="false">(P2!HJ11+P2!HJ24*HJ$2)/(HJ$2+1)</f>
        <v>21.591</v>
      </c>
      <c r="HK11" s="0" t="n">
        <f aca="false">(P2!HK11+P2!HK24*HK$2)/(HK$2+1)</f>
        <v>20.4526097560976</v>
      </c>
      <c r="HL11" s="0" t="n">
        <f aca="false">(P2!HL11+P2!HL24*HL$2)/(HL$2+1)</f>
        <v>22.1344736842105</v>
      </c>
    </row>
    <row r="12" customFormat="false" ht="10.5" hidden="false" customHeight="false" outlineLevel="0" collapsed="false">
      <c r="A12" s="406" t="s">
        <v>4</v>
      </c>
      <c r="B12" s="407" t="s">
        <v>194</v>
      </c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G12" s="66"/>
      <c r="AH12" s="66"/>
      <c r="AI12" s="66"/>
      <c r="AJ12" s="66"/>
      <c r="AK12" s="66"/>
      <c r="AL12" s="66"/>
      <c r="AM12" s="66"/>
      <c r="AN12" s="66"/>
      <c r="AO12" s="66"/>
      <c r="AP12" s="66"/>
      <c r="AQ12" s="66"/>
      <c r="AR12" s="66"/>
      <c r="AS12" s="66"/>
      <c r="AT12" s="66"/>
      <c r="AU12" s="66"/>
      <c r="AV12" s="66"/>
      <c r="AW12" s="66"/>
      <c r="AX12" s="66"/>
      <c r="AY12" s="66"/>
      <c r="AZ12" s="66"/>
      <c r="BA12" s="66"/>
      <c r="BB12" s="66"/>
      <c r="BC12" s="66"/>
      <c r="BD12" s="66"/>
      <c r="BE12" s="66"/>
      <c r="BF12" s="66"/>
      <c r="BG12" s="66"/>
      <c r="BH12" s="66"/>
      <c r="BI12" s="66"/>
      <c r="BJ12" s="66"/>
      <c r="BK12" s="66"/>
      <c r="BL12" s="66"/>
      <c r="BM12" s="66"/>
      <c r="BN12" s="66"/>
      <c r="BO12" s="66"/>
      <c r="BP12" s="66"/>
      <c r="BQ12" s="66"/>
      <c r="BR12" s="66"/>
      <c r="BS12" s="66"/>
      <c r="BT12" s="66"/>
      <c r="BU12" s="66"/>
      <c r="BV12" s="66"/>
      <c r="BW12" s="66"/>
      <c r="BX12" s="66"/>
      <c r="BY12" s="66"/>
      <c r="BZ12" s="66"/>
      <c r="CA12" s="66"/>
      <c r="CB12" s="66"/>
      <c r="CC12" s="66"/>
      <c r="CD12" s="66"/>
      <c r="CE12" s="66"/>
      <c r="CF12" s="66"/>
      <c r="CG12" s="66"/>
      <c r="CH12" s="66"/>
      <c r="CI12" s="66"/>
      <c r="CJ12" s="66"/>
      <c r="CK12" s="66"/>
      <c r="CL12" s="66"/>
      <c r="CM12" s="66"/>
      <c r="CN12" s="66"/>
      <c r="CO12" s="66"/>
      <c r="CP12" s="66"/>
      <c r="CQ12" s="66"/>
      <c r="CR12" s="66"/>
      <c r="CS12" s="66"/>
      <c r="CT12" s="66"/>
      <c r="CU12" s="66"/>
      <c r="CV12" s="66"/>
      <c r="CW12" s="66"/>
      <c r="CX12" s="66"/>
      <c r="CY12" s="66"/>
      <c r="CZ12" s="66"/>
      <c r="DA12" s="66"/>
      <c r="DB12" s="66"/>
      <c r="DC12" s="66"/>
      <c r="DD12" s="66"/>
      <c r="DE12" s="66"/>
      <c r="DF12" s="66"/>
      <c r="DG12" s="66"/>
      <c r="DH12" s="66"/>
      <c r="DI12" s="66"/>
      <c r="DJ12" s="66"/>
      <c r="DK12" s="66"/>
      <c r="DL12" s="66"/>
      <c r="DM12" s="66"/>
      <c r="DN12" s="66"/>
      <c r="DO12" s="66"/>
      <c r="DP12" s="66"/>
      <c r="DQ12" s="66"/>
      <c r="DR12" s="66"/>
      <c r="DS12" s="66"/>
      <c r="DT12" s="66"/>
      <c r="DU12" s="66"/>
      <c r="DV12" s="66"/>
      <c r="DW12" s="66"/>
      <c r="DX12" s="66"/>
      <c r="DY12" s="66"/>
      <c r="DZ12" s="66"/>
      <c r="EA12" s="66"/>
      <c r="EB12" s="66"/>
      <c r="EC12" s="66"/>
      <c r="ED12" s="66"/>
      <c r="EE12" s="66"/>
      <c r="EF12" s="66"/>
      <c r="EG12" s="66"/>
      <c r="EH12" s="66"/>
      <c r="EI12" s="66"/>
      <c r="EJ12" s="66"/>
      <c r="EK12" s="66"/>
      <c r="EL12" s="66"/>
      <c r="EM12" s="66"/>
      <c r="EN12" s="66"/>
      <c r="EO12" s="66"/>
      <c r="EP12" s="66"/>
      <c r="EQ12" s="66"/>
      <c r="ER12" s="66"/>
      <c r="ES12" s="66"/>
      <c r="ET12" s="66"/>
      <c r="EU12" s="66"/>
      <c r="EV12" s="66"/>
      <c r="EW12" s="66"/>
      <c r="EX12" s="66"/>
      <c r="EY12" s="66"/>
      <c r="EZ12" s="66"/>
      <c r="FA12" s="66"/>
      <c r="FB12" s="66"/>
      <c r="FC12" s="66"/>
      <c r="FD12" s="66"/>
      <c r="FE12" s="66"/>
      <c r="FF12" s="66"/>
      <c r="FG12" s="66"/>
      <c r="FH12" s="66"/>
      <c r="FI12" s="66"/>
      <c r="FJ12" s="66"/>
      <c r="FK12" s="66"/>
      <c r="FL12" s="66"/>
      <c r="FM12" s="66"/>
      <c r="FN12" s="66"/>
      <c r="FO12" s="66"/>
      <c r="FP12" s="66"/>
      <c r="FQ12" s="66"/>
      <c r="FR12" s="66"/>
      <c r="FS12" s="66"/>
      <c r="FT12" s="66"/>
      <c r="FU12" s="66"/>
      <c r="FV12" s="66"/>
      <c r="FW12" s="66"/>
      <c r="FX12" s="66"/>
      <c r="FY12" s="66"/>
      <c r="FZ12" s="66"/>
      <c r="GA12" s="66"/>
      <c r="GB12" s="66"/>
      <c r="GC12" s="66"/>
      <c r="GD12" s="66"/>
      <c r="GE12" s="66"/>
      <c r="GF12" s="66"/>
      <c r="GG12" s="66"/>
      <c r="GH12" s="66"/>
      <c r="GI12" s="66"/>
      <c r="GJ12" s="66"/>
      <c r="GK12" s="66"/>
      <c r="GL12" s="66"/>
      <c r="GM12" s="66"/>
      <c r="GN12" s="66"/>
      <c r="GO12" s="66"/>
      <c r="GP12" s="66"/>
      <c r="GQ12" s="66"/>
      <c r="GR12" s="66"/>
      <c r="GS12" s="66"/>
      <c r="GT12" s="66"/>
      <c r="GU12" s="66"/>
      <c r="GV12" s="66"/>
      <c r="GW12" s="66"/>
      <c r="GX12" s="66"/>
      <c r="GY12" s="66"/>
      <c r="GZ12" s="66"/>
      <c r="HA12" s="66"/>
      <c r="HB12" s="66"/>
      <c r="HC12" s="66"/>
      <c r="HD12" s="66"/>
      <c r="HE12" s="66"/>
      <c r="HF12" s="66"/>
      <c r="HG12" s="66"/>
      <c r="HH12" s="66"/>
      <c r="HI12" s="66"/>
      <c r="HJ12" s="66"/>
      <c r="HK12" s="66"/>
      <c r="HL12" s="66"/>
    </row>
    <row r="13" customFormat="false" ht="10.5" hidden="false" customHeight="false" outlineLevel="0" collapsed="false">
      <c r="A13" s="406" t="s">
        <v>4</v>
      </c>
      <c r="B13" s="407" t="s">
        <v>196</v>
      </c>
      <c r="C13" s="66"/>
      <c r="D13" s="66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0" t="n">
        <f aca="false">(P2!Q13+P2!Q25*Q$2)/(Q$2+1)</f>
        <v>0</v>
      </c>
      <c r="R13" s="0" t="n">
        <f aca="false">(P2!R13+P2!R25*R$2)/(R$2+1)</f>
        <v>0</v>
      </c>
      <c r="S13" s="0" t="n">
        <f aca="false">(P2!S13+P2!S25*S$2)/(S$2+1)</f>
        <v>0</v>
      </c>
      <c r="T13" s="0" t="n">
        <f aca="false">(P2!T13+P2!T25*T$2)/(T$2+1)</f>
        <v>19.768717948718</v>
      </c>
      <c r="U13" s="0" t="n">
        <f aca="false">(P2!U13+P2!U25*U$2)/(U$2+1)</f>
        <v>19.48525</v>
      </c>
      <c r="V13" s="0" t="n">
        <f aca="false">(P2!V13+P2!V25*V$2)/(V$2+1)</f>
        <v>22.9996976744186</v>
      </c>
      <c r="W13" s="0" t="n">
        <f aca="false">(P2!W13+P2!W25*W$2)/(W$2+1)</f>
        <v>23.9999024390244</v>
      </c>
      <c r="X13" s="0" t="n">
        <f aca="false">(P2!X13+P2!X25*X$2)/(X$2+1)</f>
        <v>24</v>
      </c>
      <c r="Y13" s="0" t="n">
        <f aca="false">(P2!Y13+P2!Y25*Y$2)/(Y$2+1)</f>
        <v>24.0004878048781</v>
      </c>
      <c r="Z13" s="0" t="n">
        <f aca="false">(P2!Z13+P2!Z25*Z$2)/(Z$2+1)</f>
        <v>24.0001052631579</v>
      </c>
      <c r="AA13" s="0" t="n">
        <f aca="false">(P2!AA13+P2!AA25*AA$2)/(AA$2+1)</f>
        <v>23.9999268292683</v>
      </c>
      <c r="AB13" s="0" t="n">
        <f aca="false">(P2!AB13+P2!AB25*AB$2)/(AB$2+1)</f>
        <v>24.75</v>
      </c>
      <c r="AC13" s="0" t="n">
        <f aca="false">(P2!AC13+P2!AC25*AC$2)/(AC$2+1)</f>
        <v>31.5003170731707</v>
      </c>
      <c r="AD13" s="0" t="n">
        <f aca="false">(P2!AD13+P2!AD25*AD$2)/(AD$2+1)</f>
        <v>32.9999487179487</v>
      </c>
      <c r="AE13" s="0" t="n">
        <f aca="false">(P2!AE13+P2!AE25*AE$2)/(AE$2+1)</f>
        <v>27.5001428571429</v>
      </c>
      <c r="AF13" s="0" t="n">
        <f aca="false">(P2!AF13+P2!AF25*AF$2)/(AF$2+1)</f>
        <v>26.5000769230769</v>
      </c>
      <c r="AG13" s="0" t="n">
        <f aca="false">(P2!AG13+P2!AG25*AG$2)/(AG$2+1)</f>
        <v>25.00025</v>
      </c>
      <c r="AH13" s="0" t="n">
        <f aca="false">(P2!AH13+P2!AH25*AH$2)/(AH$2+1)</f>
        <v>25.5001627906977</v>
      </c>
      <c r="AI13" s="0" t="n">
        <f aca="false">(P2!AI13+P2!AI25*AI$2)/(AI$2+1)</f>
        <v>25.75</v>
      </c>
      <c r="AJ13" s="0" t="n">
        <f aca="false">(P2!AJ13+P2!AJ25*AJ$2)/(AJ$2+1)</f>
        <v>25.7497777777778</v>
      </c>
      <c r="AK13" s="0" t="n">
        <f aca="false">(P2!AK13+P2!AK25*AK$2)/(AK$2+1)</f>
        <v>25.2503658536585</v>
      </c>
      <c r="AL13" s="0" t="n">
        <f aca="false">(P2!AL13+P2!AL25*AL$2)/(AL$2+1)</f>
        <v>24.75</v>
      </c>
      <c r="AM13" s="0" t="n">
        <f aca="false">(P2!AM13+P2!AM25*AM$2)/(AM$2+1)</f>
        <v>24.7498292682927</v>
      </c>
      <c r="AN13" s="0" t="n">
        <f aca="false">(P2!AN13+P2!AN25*AN$2)/(AN$2+1)</f>
        <v>26.25</v>
      </c>
      <c r="AO13" s="0" t="n">
        <f aca="false">(P2!AO13+P2!AO25*AO$2)/(AO$2+1)</f>
        <v>30.7500731707317</v>
      </c>
      <c r="AP13" s="0" t="n">
        <f aca="false">(P2!AP13+P2!AP25*AP$2)/(AP$2+1)</f>
        <v>34.7500243902439</v>
      </c>
      <c r="AQ13" s="0" t="n">
        <f aca="false">(P2!AQ13+P2!AQ25*AQ$2)/(AQ$2+1)</f>
        <v>31.25</v>
      </c>
      <c r="AR13" s="0" t="n">
        <f aca="false">(P2!AR13+P2!AR25*AR$2)/(AR$2+1)</f>
        <v>27.2496666666667</v>
      </c>
      <c r="AS13" s="0" t="n">
        <f aca="false">(P2!AS13+P2!AS25*AS$2)/(AS$2+1)</f>
        <v>24.7501428571429</v>
      </c>
      <c r="AT13" s="0" t="n">
        <f aca="false">(P2!AT13+P2!AT25*AT$2)/(AT$2+1)</f>
        <v>25.7500243902439</v>
      </c>
      <c r="AU13" s="0" t="n">
        <f aca="false">(P2!AU13+P2!AU25*AU$2)/(AU$2+1)</f>
        <v>26.2001951219512</v>
      </c>
      <c r="AV13" s="0" t="n">
        <f aca="false">(P2!AV13+P2!AV25*AV$2)/(AV$2+1)</f>
        <v>26.2002051282051</v>
      </c>
      <c r="AW13" s="0" t="n">
        <f aca="false">(P2!AW13+P2!AW25*AW$2)/(AW$2+1)</f>
        <v>25.7900512820513</v>
      </c>
      <c r="AX13" s="0" t="n">
        <f aca="false">(P2!AX13+P2!AX25*AX$2)/(AX$2+1)</f>
        <v>25.38</v>
      </c>
      <c r="AY13" s="0" t="n">
        <f aca="false">(P2!AY13+P2!AY25*AY$2)/(AY$2+1)</f>
        <v>25.3799302325581</v>
      </c>
      <c r="AZ13" s="0" t="n">
        <f aca="false">(P2!AZ13+P2!AZ25*AZ$2)/(AZ$2+1)</f>
        <v>26.6202631578947</v>
      </c>
      <c r="BA13" s="0" t="n">
        <f aca="false">(P2!BA13+P2!BA25*BA$2)/(BA$2+1)</f>
        <v>30.3398780487805</v>
      </c>
      <c r="BB13" s="0" t="n">
        <f aca="false">(P2!BB13+P2!BB25*BB$2)/(BB$2+1)</f>
        <v>33.6500243902439</v>
      </c>
      <c r="BC13" s="0" t="n">
        <f aca="false">(P2!BC13+P2!BC25*BC$2)/(BC$2+1)</f>
        <v>30.75975</v>
      </c>
      <c r="BD13" s="0" t="n">
        <f aca="false">(P2!BD13+P2!BD25*BD$2)/(BD$2+1)</f>
        <v>27.4602926829268</v>
      </c>
      <c r="BE13" s="0" t="n">
        <f aca="false">(P2!BE13+P2!BE25*BE$2)/(BE$2+1)</f>
        <v>25.4</v>
      </c>
      <c r="BF13" s="0" t="n">
        <f aca="false">(P2!BF13+P2!BF25*BF$2)/(BF$2+1)</f>
        <v>26.2299756097561</v>
      </c>
      <c r="BG13" s="0" t="n">
        <f aca="false">(P2!BG13+P2!BG25*BG$2)/(BG$2+1)</f>
        <v>26.5103720930233</v>
      </c>
      <c r="BH13" s="0" t="n">
        <f aca="false">(P2!BH13+P2!BH25*BH$2)/(BH$2+1)</f>
        <v>26.5098888888889</v>
      </c>
      <c r="BI13" s="0" t="n">
        <f aca="false">(P2!BI13+P2!BI25*BI$2)/(BI$2+1)</f>
        <v>26.1401282051282</v>
      </c>
      <c r="BJ13" s="0" t="n">
        <f aca="false">(P2!BJ13+P2!BJ25*BJ$2)/(BJ$2+1)</f>
        <v>25.7701052631579</v>
      </c>
      <c r="BK13" s="0" t="n">
        <f aca="false">(P2!BK13+P2!BK25*BK$2)/(BK$2+1)</f>
        <v>25.769976744186</v>
      </c>
      <c r="BL13" s="0" t="n">
        <f aca="false">(P2!BL13+P2!BL25*BL$2)/(BL$2+1)</f>
        <v>26.8998421052632</v>
      </c>
      <c r="BM13" s="0" t="n">
        <f aca="false">(P2!BM13+P2!BM25*BM$2)/(BM$2+1)</f>
        <v>30.2800930232558</v>
      </c>
      <c r="BN13" s="0" t="n">
        <f aca="false">(P2!BN13+P2!BN25*BN$2)/(BN$2+1)</f>
        <v>33.2702051282051</v>
      </c>
      <c r="BO13" s="0" t="n">
        <f aca="false">(P2!BO13+P2!BO25*BO$2)/(BO$2+1)</f>
        <v>30.66</v>
      </c>
      <c r="BP13" s="0" t="n">
        <f aca="false">(P2!BP13+P2!BP25*BP$2)/(BP$2+1)</f>
        <v>27.6700243902439</v>
      </c>
      <c r="BQ13" s="0" t="n">
        <f aca="false">(P2!BQ13+P2!BQ25*BQ$2)/(BQ$2+1)</f>
        <v>25.8</v>
      </c>
      <c r="BR13" s="0" t="n">
        <f aca="false">(P2!BR13+P2!BR25*BR$2)/(BR$2+1)</f>
        <v>26.5500731707317</v>
      </c>
      <c r="BS13" s="0" t="n">
        <f aca="false">(P2!BS13+P2!BS25*BS$2)/(BS$2+1)</f>
        <v>26.800023255814</v>
      </c>
      <c r="BT13" s="0" t="n">
        <f aca="false">(P2!BT13+P2!BT25*BT$2)/(BT$2+1)</f>
        <v>26.8101111111111</v>
      </c>
      <c r="BU13" s="0" t="n">
        <f aca="false">(P2!BU13+P2!BU25*BU$2)/(BU$2+1)</f>
        <v>26.4798974358974</v>
      </c>
      <c r="BV13" s="0" t="n">
        <f aca="false">(P2!BV13+P2!BV25*BV$2)/(BV$2+1)</f>
        <v>26.14025</v>
      </c>
      <c r="BW13" s="0" t="n">
        <f aca="false">(P2!BW13+P2!BW25*BW$2)/(BW$2+1)</f>
        <v>26.1502195121951</v>
      </c>
      <c r="BX13" s="0" t="n">
        <f aca="false">(P2!BX13+P2!BX25*BX$2)/(BX$2+1)</f>
        <v>27.1697368421053</v>
      </c>
      <c r="BY13" s="0" t="n">
        <f aca="false">(P2!BY13+P2!BY25*BY$2)/(BY$2+1)</f>
        <v>30.2300930232558</v>
      </c>
      <c r="BZ13" s="0" t="n">
        <f aca="false">(P2!BZ13+P2!BZ25*BZ$2)/(BZ$2+1)</f>
        <v>32.9503076923077</v>
      </c>
      <c r="CA13" s="0" t="n">
        <f aca="false">(P2!CA13+P2!CA25*CA$2)/(CA$2+1)</f>
        <v>30.57975</v>
      </c>
      <c r="CB13" s="0" t="n">
        <f aca="false">(P2!CB13+P2!CB25*CB$2)/(CB$2+1)</f>
        <v>27.8699024390244</v>
      </c>
      <c r="CC13" s="0" t="n">
        <f aca="false">(P2!CC13+P2!CC25*CC$2)/(CC$2+1)</f>
        <v>26.18025</v>
      </c>
      <c r="CD13" s="0" t="n">
        <f aca="false">(P2!CD13+P2!CD25*CD$2)/(CD$2+1)</f>
        <v>26.8597906976744</v>
      </c>
      <c r="CE13" s="0" t="n">
        <f aca="false">(P2!CE13+P2!CE25*CE$2)/(CE$2+1)</f>
        <v>27.089756097561</v>
      </c>
      <c r="CF13" s="0" t="n">
        <f aca="false">(P2!CF13+P2!CF25*CF$2)/(CF$2+1)</f>
        <v>27.1003333333333</v>
      </c>
      <c r="CG13" s="0" t="n">
        <f aca="false">(P2!CG13+P2!CG25*CG$2)/(CG$2+1)</f>
        <v>26.8004871794872</v>
      </c>
      <c r="CH13" s="0" t="n">
        <f aca="false">(P2!CH13+P2!CH25*CH$2)/(CH$2+1)</f>
        <v>26.50025</v>
      </c>
      <c r="CI13" s="0" t="n">
        <f aca="false">(P2!CI13+P2!CI25*CI$2)/(CI$2+1)</f>
        <v>26.5100487804878</v>
      </c>
      <c r="CJ13" s="0" t="n">
        <f aca="false">(P2!CJ13+P2!CJ25*CJ$2)/(CJ$2+1)</f>
        <v>27.4302631578947</v>
      </c>
      <c r="CK13" s="0" t="n">
        <f aca="false">(P2!CK13+P2!CK25*CK$2)/(CK$2+1)</f>
        <v>30.21</v>
      </c>
      <c r="CL13" s="0" t="n">
        <f aca="false">(P2!CL13+P2!CL25*CL$2)/(CL$2+1)</f>
        <v>32.679641025641</v>
      </c>
      <c r="CM13" s="0" t="n">
        <f aca="false">(P2!CM13+P2!CM25*CM$2)/(CM$2+1)</f>
        <v>30.5301428571429</v>
      </c>
      <c r="CN13" s="0" t="n">
        <f aca="false">(P2!CN13+P2!CN25*CN$2)/(CN$2+1)</f>
        <v>28.0797948717949</v>
      </c>
      <c r="CO13" s="0" t="n">
        <f aca="false">(P2!CO13+P2!CO25*CO$2)/(CO$2+1)</f>
        <v>26.54</v>
      </c>
      <c r="CP13" s="0" t="n">
        <f aca="false">(P2!CP13+P2!CP25*CP$2)/(CP$2+1)</f>
        <v>27.1701162790698</v>
      </c>
      <c r="CQ13" s="0" t="n">
        <f aca="false">(P2!CQ13+P2!CQ25*CQ$2)/(CQ$2+1)</f>
        <v>27.3601951219512</v>
      </c>
      <c r="CR13" s="0" t="n">
        <f aca="false">(P2!CR13+P2!CR25*CR$2)/(CR$2+1)</f>
        <v>27.3698648648649</v>
      </c>
      <c r="CS13" s="0" t="n">
        <f aca="false">(P2!CS13+P2!CS25*CS$2)/(CS$2+1)</f>
        <v>27.0902682926829</v>
      </c>
      <c r="CT13" s="0" t="n">
        <f aca="false">(P2!CT13+P2!CT25*CT$2)/(CT$2+1)</f>
        <v>26.8097368421053</v>
      </c>
      <c r="CU13" s="0" t="n">
        <f aca="false">(P2!CU13+P2!CU25*CU$2)/(CU$2+1)</f>
        <v>26.8200243902439</v>
      </c>
      <c r="CV13" s="0" t="n">
        <f aca="false">(P2!CV13+P2!CV25*CV$2)/(CV$2+1)</f>
        <v>27.68</v>
      </c>
      <c r="CW13" s="0" t="n">
        <f aca="false">(P2!CW13+P2!CW25*CW$2)/(CW$2+1)</f>
        <v>30.2502682926829</v>
      </c>
      <c r="CX13" s="0" t="n">
        <f aca="false">(P2!CX13+P2!CX25*CX$2)/(CX$2+1)</f>
        <v>32.5397073170732</v>
      </c>
      <c r="CY13" s="0" t="n">
        <f aca="false">(P2!CY13+P2!CY25*CY$2)/(CY$2+1)</f>
        <v>30.55025</v>
      </c>
      <c r="CZ13" s="0" t="n">
        <f aca="false">(P2!CZ13+P2!CZ25*CZ$2)/(CZ$2+1)</f>
        <v>28.2801794871795</v>
      </c>
      <c r="DA13" s="0" t="n">
        <f aca="false">(P2!DA13+P2!DA25*DA$2)/(DA$2+1)</f>
        <v>26.8601428571429</v>
      </c>
      <c r="DB13" s="0" t="n">
        <f aca="false">(P2!DB13+P2!DB25*DB$2)/(DB$2+1)</f>
        <v>27.4402926829268</v>
      </c>
      <c r="DC13" s="0" t="n">
        <f aca="false">(P2!DC13+P2!DC25*DC$2)/(DC$2+1)</f>
        <v>27.6203658536585</v>
      </c>
      <c r="DD13" s="0" t="n">
        <f aca="false">(P2!DD13+P2!DD25*DD$2)/(DD$2+1)</f>
        <v>27.63</v>
      </c>
      <c r="DE13" s="0" t="n">
        <f aca="false">(P2!DE13+P2!DE25*DE$2)/(DE$2+1)</f>
        <v>27.3701219512195</v>
      </c>
      <c r="DF13" s="0" t="n">
        <f aca="false">(P2!DF13+P2!DF25*DF$2)/(DF$2+1)</f>
        <v>27.1097368421053</v>
      </c>
      <c r="DG13" s="0" t="n">
        <f aca="false">(P2!DG13+P2!DG25*DG$2)/(DG$2+1)</f>
        <v>27.119976744186</v>
      </c>
      <c r="DH13" s="0" t="n">
        <f aca="false">(P2!DH13+P2!DH25*DH$2)/(DH$2+1)</f>
        <v>27.9198421052632</v>
      </c>
      <c r="DI13" s="0" t="n">
        <f aca="false">(P2!DI13+P2!DI25*DI$2)/(DI$2+1)</f>
        <v>30.3102682926829</v>
      </c>
      <c r="DJ13" s="0" t="n">
        <f aca="false">(P2!DJ13+P2!DJ25*DJ$2)/(DJ$2+1)</f>
        <v>32.4297804878049</v>
      </c>
      <c r="DK13" s="0" t="n">
        <f aca="false">(P2!DK13+P2!DK25*DK$2)/(DK$2+1)</f>
        <v>30.59</v>
      </c>
      <c r="DL13" s="0" t="n">
        <f aca="false">(P2!DL13+P2!DL25*DL$2)/(DL$2+1)</f>
        <v>28.4799230769231</v>
      </c>
      <c r="DM13" s="0" t="n">
        <f aca="false">(P2!DM13+P2!DM25*DM$2)/(DM$2+1)</f>
        <v>27.17</v>
      </c>
      <c r="DN13" s="0" t="n">
        <f aca="false">(P2!DN13+P2!DN25*DN$2)/(DN$2+1)</f>
        <v>27.7003414634146</v>
      </c>
      <c r="DO13" s="0" t="n">
        <f aca="false">(P2!DO13+P2!DO25*DO$2)/(DO$2+1)</f>
        <v>27.8701627906977</v>
      </c>
      <c r="DP13" s="0" t="n">
        <f aca="false">(P2!DP13+P2!DP25*DP$2)/(DP$2+1)</f>
        <v>27.8804444444444</v>
      </c>
      <c r="DQ13" s="0" t="n">
        <f aca="false">(P2!DQ13+P2!DQ25*DQ$2)/(DQ$2+1)</f>
        <v>27.6499230769231</v>
      </c>
      <c r="DR13" s="0" t="n">
        <f aca="false">(P2!DR13+P2!DR25*DR$2)/(DR$2+1)</f>
        <v>27.4098421052632</v>
      </c>
      <c r="DS13" s="0" t="n">
        <f aca="false">(P2!DS13+P2!DS25*DS$2)/(DS$2+1)</f>
        <v>27.4202790697674</v>
      </c>
      <c r="DT13" s="0" t="n">
        <f aca="false">(P2!DT13+P2!DT25*DT$2)/(DT$2+1)</f>
        <v>28.1597368421053</v>
      </c>
      <c r="DU13" s="0" t="n">
        <f aca="false">(P2!DU13+P2!DU25*DU$2)/(DU$2+1)</f>
        <v>30.3702682926829</v>
      </c>
      <c r="DV13" s="0" t="n">
        <f aca="false">(P2!DV13+P2!DV25*DV$2)/(DV$2+1)</f>
        <v>32.3402195121951</v>
      </c>
      <c r="DW13" s="0" t="n">
        <f aca="false">(P2!DW13+P2!DW25*DW$2)/(DW$2+1)</f>
        <v>30.63</v>
      </c>
      <c r="DX13" s="0" t="n">
        <f aca="false">(P2!DX13+P2!DX25*DX$2)/(DX$2+1)</f>
        <v>28.6802926829268</v>
      </c>
      <c r="DY13" s="0" t="n">
        <f aca="false">(P2!DY13+P2!DY25*DY$2)/(DY$2+1)</f>
        <v>27.47025</v>
      </c>
      <c r="DZ13" s="0" t="n">
        <f aca="false">(P2!DZ13+P2!DZ25*DZ$2)/(DZ$2+1)</f>
        <v>27.9697804878049</v>
      </c>
      <c r="EA13" s="0" t="n">
        <f aca="false">(P2!EA13+P2!EA25*EA$2)/(EA$2+1)</f>
        <v>28.110023255814</v>
      </c>
      <c r="EB13" s="0" t="n">
        <f aca="false">(P2!EB13+P2!EB25*EB$2)/(EB$2+1)</f>
        <v>28.1203333333333</v>
      </c>
      <c r="EC13" s="0" t="n">
        <f aca="false">(P2!EC13+P2!EC25*EC$2)/(EC$2+1)</f>
        <v>27.899641025641</v>
      </c>
      <c r="ED13" s="0" t="n">
        <f aca="false">(P2!ED13+P2!ED25*ED$2)/(ED$2+1)</f>
        <v>27.6703684210526</v>
      </c>
      <c r="EE13" s="0" t="n">
        <f aca="false">(P2!EE13+P2!EE25*EE$2)/(EE$2+1)</f>
        <v>27.6803488372093</v>
      </c>
      <c r="EF13" s="0" t="n">
        <f aca="false">(P2!EF13+P2!EF25*EF$2)/(EF$2+1)</f>
        <v>28.3903684210526</v>
      </c>
      <c r="EG13" s="0" t="n">
        <f aca="false">(P2!EG13+P2!EG25*EG$2)/(EG$2+1)</f>
        <v>30.4802790697674</v>
      </c>
      <c r="EH13" s="0" t="n">
        <f aca="false">(P2!EH13+P2!EH25*EH$2)/(EH$2+1)</f>
        <v>32.3403846153846</v>
      </c>
      <c r="EI13" s="0" t="n">
        <f aca="false">(P2!EI13+P2!EI25*EI$2)/(EI$2+1)</f>
        <v>30.73025</v>
      </c>
      <c r="EJ13" s="0" t="n">
        <f aca="false">(P2!EJ13+P2!EJ25*EJ$2)/(EJ$2+1)</f>
        <v>28.8903170731707</v>
      </c>
      <c r="EK13" s="0" t="n">
        <f aca="false">(P2!EK13+P2!EK25*EK$2)/(EK$2+1)</f>
        <v>27.74025</v>
      </c>
      <c r="EL13" s="0" t="n">
        <f aca="false">(P2!EL13+P2!EL25*EL$2)/(EL$2+1)</f>
        <v>28.2102926829268</v>
      </c>
      <c r="EM13" s="0" t="n">
        <f aca="false">(P2!EM13+P2!EM25*EM$2)/(EM$2+1)</f>
        <v>28.3498837209302</v>
      </c>
      <c r="EN13" s="0" t="n">
        <f aca="false">(P2!EN13+P2!EN25*EN$2)/(EN$2+1)</f>
        <v>28.3502432432432</v>
      </c>
      <c r="EO13" s="0" t="n">
        <f aca="false">(P2!EO13+P2!EO25*EO$2)/(EO$2+1)</f>
        <v>28.1399743589744</v>
      </c>
      <c r="EP13" s="0" t="n">
        <f aca="false">(P2!EP13+P2!EP25*EP$2)/(EP$2+1)</f>
        <v>27.93975</v>
      </c>
      <c r="EQ13" s="0" t="n">
        <f aca="false">(P2!EQ13+P2!EQ25*EQ$2)/(EQ$2+1)</f>
        <v>27.9401707317073</v>
      </c>
      <c r="ER13" s="0" t="n">
        <f aca="false">(P2!ER13+P2!ER25*ER$2)/(ER$2+1)</f>
        <v>28.6097368421053</v>
      </c>
      <c r="ES13" s="0" t="n">
        <f aca="false">(P2!ES13+P2!ES25*ES$2)/(ES$2+1)</f>
        <v>30.5900465116279</v>
      </c>
      <c r="ET13" s="0" t="n">
        <f aca="false">(P2!ET13+P2!ET25*ET$2)/(ET$2+1)</f>
        <v>32.3604102564103</v>
      </c>
      <c r="EU13" s="0" t="n">
        <f aca="false">(P2!EU13+P2!EU25*EU$2)/(EU$2+1)</f>
        <v>30.8301428571429</v>
      </c>
      <c r="EV13" s="0" t="n">
        <f aca="false">(P2!EV13+P2!EV25*EV$2)/(EV$2+1)</f>
        <v>29.0898974358974</v>
      </c>
      <c r="EW13" s="0" t="n">
        <f aca="false">(P2!EW13+P2!EW25*EW$2)/(EW$2+1)</f>
        <v>27.99975</v>
      </c>
      <c r="EX13" s="0" t="n">
        <f aca="false">(P2!EX13+P2!EX25*EX$2)/(EX$2+1)</f>
        <v>28.4499767441861</v>
      </c>
      <c r="EY13" s="0" t="n">
        <f aca="false">(P2!EY13+P2!EY25*EY$2)/(EY$2+1)</f>
        <v>28.5799268292683</v>
      </c>
      <c r="EZ13" s="0" t="n">
        <f aca="false">(P2!EZ13+P2!EZ25*EZ$2)/(EZ$2+1)</f>
        <v>28.59</v>
      </c>
      <c r="FA13" s="0" t="n">
        <f aca="false">(P2!FA13+P2!FA25*FA$2)/(FA$2+1)</f>
        <v>28.3900975609756</v>
      </c>
      <c r="FB13" s="0" t="n">
        <f aca="false">(P2!FB13+P2!FB25*FB$2)/(FB$2+1)</f>
        <v>28.1897368421053</v>
      </c>
      <c r="FC13" s="0" t="n">
        <f aca="false">(P2!FC13+P2!FC25*FC$2)/(FC$2+1)</f>
        <v>28.2003170731707</v>
      </c>
      <c r="FD13" s="0" t="n">
        <f aca="false">(P2!FD13+P2!FD25*FD$2)/(FD$2+1)</f>
        <v>28.84025</v>
      </c>
      <c r="FE13" s="0" t="n">
        <f aca="false">(P2!FE13+P2!FE25*FE$2)/(FE$2+1)</f>
        <v>30.7103170731707</v>
      </c>
      <c r="FF13" s="0" t="n">
        <f aca="false">(P2!FF13+P2!FF25*FF$2)/(FF$2+1)</f>
        <v>32.3802820512821</v>
      </c>
      <c r="FG13" s="0" t="n">
        <f aca="false">(P2!FG13+P2!FG25*FG$2)/(FG$2+1)</f>
        <v>30.94</v>
      </c>
      <c r="FH13" s="0" t="n">
        <f aca="false">(P2!FH13+P2!FH25*FH$2)/(FH$2+1)</f>
        <v>29.2897692307692</v>
      </c>
      <c r="FI13" s="0" t="n">
        <f aca="false">(P2!FI13+P2!FI25*FI$2)/(FI$2+1)</f>
        <v>28.26</v>
      </c>
      <c r="FJ13" s="0" t="n">
        <f aca="false">(P2!FJ13+P2!FJ25*FJ$2)/(FJ$2+1)</f>
        <v>28.6898139534884</v>
      </c>
      <c r="FK13" s="0" t="n">
        <f aca="false">(P2!FK13+P2!FK25*FK$2)/(FK$2+1)</f>
        <v>28.8</v>
      </c>
      <c r="FL13" s="0" t="n">
        <f aca="false">(P2!FL13+P2!FL25*FL$2)/(FL$2+1)</f>
        <v>28.8096666666667</v>
      </c>
      <c r="FM13" s="0" t="n">
        <f aca="false">(P2!FM13+P2!FM25*FM$2)/(FM$2+1)</f>
        <v>28.6203170731707</v>
      </c>
      <c r="FN13" s="0" t="n">
        <f aca="false">(P2!FN13+P2!FN25*FN$2)/(FN$2+1)</f>
        <v>28.4298421052632</v>
      </c>
      <c r="FO13" s="0" t="n">
        <f aca="false">(P2!FO13+P2!FO25*FO$2)/(FO$2+1)</f>
        <v>28.4400487804878</v>
      </c>
      <c r="FP13" s="0" t="n">
        <f aca="false">(P2!FP13+P2!FP25*FP$2)/(FP$2+1)</f>
        <v>29.04975</v>
      </c>
      <c r="FQ13" s="0" t="n">
        <f aca="false">(P2!FQ13+P2!FQ25*FQ$2)/(FQ$2+1)</f>
        <v>30.8598292682927</v>
      </c>
      <c r="FR13" s="0" t="n">
        <f aca="false">(P2!FR13+P2!FR25*FR$2)/(FR$2+1)</f>
        <v>32.4801951219512</v>
      </c>
      <c r="FS13" s="0" t="n">
        <f aca="false">(P2!FS13+P2!FS25*FS$2)/(FS$2+1)</f>
        <v>31.08</v>
      </c>
      <c r="FT13" s="0" t="n">
        <f aca="false">(P2!FT13+P2!FT25*FT$2)/(FT$2+1)</f>
        <v>29.489641025641</v>
      </c>
      <c r="FU13" s="0" t="n">
        <f aca="false">(P2!FU13+P2!FU25*FU$2)/(FU$2+1)</f>
        <v>28.5</v>
      </c>
      <c r="FV13" s="0" t="n">
        <f aca="false">(P2!FV13+P2!FV25*FV$2)/(FV$2+1)</f>
        <v>28.9104146341463</v>
      </c>
      <c r="FW13" s="0" t="n">
        <f aca="false">(P2!FW13+P2!FW25*FW$2)/(FW$2+1)</f>
        <v>29.0204418604651</v>
      </c>
      <c r="FX13" s="0" t="n">
        <f aca="false">(P2!FX13+P2!FX25*FX$2)/(FX$2+1)</f>
        <v>29.0302105263158</v>
      </c>
      <c r="FY13" s="0" t="n">
        <f aca="false">(P2!FY13+P2!FY25*FY$2)/(FY$2+1)</f>
        <v>28.8396341463415</v>
      </c>
      <c r="FZ13" s="0" t="n">
        <f aca="false">(P2!FZ13+P2!FZ25*FZ$2)/(FZ$2+1)</f>
        <v>28.66025</v>
      </c>
      <c r="GA13" s="0" t="n">
        <f aca="false">(P2!GA13+P2!GA25*GA$2)/(GA$2+1)</f>
        <v>28.6702325581395</v>
      </c>
      <c r="GB13" s="0" t="n">
        <f aca="false">(P2!GB13+P2!GB25*GB$2)/(GB$2+1)</f>
        <v>29.2603684210526</v>
      </c>
      <c r="GC13" s="0" t="n">
        <f aca="false">(P2!GC13+P2!GC25*GC$2)/(GC$2+1)</f>
        <v>31.0199268292683</v>
      </c>
      <c r="GD13" s="0" t="n">
        <f aca="false">(P2!GD13+P2!GD25*GD$2)/(GD$2+1)</f>
        <v>32.58</v>
      </c>
      <c r="GE13" s="0" t="n">
        <f aca="false">(P2!GE13+P2!GE25*GE$2)/(GE$2+1)</f>
        <v>31.23</v>
      </c>
      <c r="GF13" s="0" t="n">
        <f aca="false">(P2!GF13+P2!GF25*GF$2)/(GF$2+1)</f>
        <v>29.6903658536585</v>
      </c>
      <c r="GG13" s="0" t="n">
        <f aca="false">(P2!GG13+P2!GG25*GG$2)/(GG$2+1)</f>
        <v>28.7297727272727</v>
      </c>
      <c r="GH13" s="0" t="n">
        <f aca="false">(P2!GH13+P2!GH25*GH$2)/(GH$2+1)</f>
        <v>29.1299268292683</v>
      </c>
      <c r="GI13" s="0" t="n">
        <f aca="false">(P2!GI13+P2!GI25*GI$2)/(GI$2+1)</f>
        <v>29.2403333333333</v>
      </c>
      <c r="GJ13" s="0" t="n">
        <f aca="false">(P2!GJ13+P2!GJ25*GJ$2)/(GJ$2+1)</f>
        <v>29.2498717948718</v>
      </c>
      <c r="GK13" s="0" t="n">
        <f aca="false">(P2!GK13+P2!GK25*GK$2)/(GK$2+1)</f>
        <v>29.0702926829268</v>
      </c>
      <c r="GL13" s="0" t="n">
        <f aca="false">(P2!GL13+P2!GL25*GL$2)/(GL$2+1)</f>
        <v>28.89</v>
      </c>
      <c r="GM13" s="0" t="n">
        <f aca="false">(P2!GM13+P2!GM25*GM$2)/(GM$2+1)</f>
        <v>28.8999069767442</v>
      </c>
      <c r="GN13" s="0" t="n">
        <f aca="false">(P2!GN13+P2!GN25*GN$2)/(GN$2+1)</f>
        <v>29.4798421052632</v>
      </c>
      <c r="GO13" s="0" t="n">
        <f aca="false">(P2!GO13+P2!GO25*GO$2)/(GO$2+1)</f>
        <v>31.17</v>
      </c>
      <c r="GP13" s="0" t="n">
        <f aca="false">(P2!GP13+P2!GP25*GP$2)/(GP$2+1)</f>
        <v>32.680358974359</v>
      </c>
      <c r="GQ13" s="0" t="n">
        <f aca="false">(P2!GQ13+P2!GQ25*GQ$2)/(GQ$2+1)</f>
        <v>31.3805</v>
      </c>
      <c r="GR13" s="0" t="n">
        <f aca="false">(P2!GR13+P2!GR25*GR$2)/(GR$2+1)</f>
        <v>29.8898837209302</v>
      </c>
      <c r="GS13" s="0" t="n">
        <f aca="false">(P2!GS13+P2!GS25*GS$2)/(GS$2+1)</f>
        <v>28.97</v>
      </c>
      <c r="GT13" s="0" t="n">
        <f aca="false">(P2!GT13+P2!GT25*GT$2)/(GT$2+1)</f>
        <v>29.35</v>
      </c>
      <c r="GU13" s="0" t="n">
        <f aca="false">(P2!GU13+P2!GU25*GU$2)/(GU$2+1)</f>
        <v>29.4300888888889</v>
      </c>
      <c r="GV13" s="0" t="n">
        <f aca="false">(P2!GV13+P2!GV25*GV$2)/(GV$2+1)</f>
        <v>29.440052631579</v>
      </c>
      <c r="GW13" s="0" t="n">
        <f aca="false">(P2!GW13+P2!GW25*GW$2)/(GW$2+1)</f>
        <v>29.2601025641026</v>
      </c>
      <c r="GX13" s="0" t="n">
        <f aca="false">(P2!GX13+P2!GX25*GX$2)/(GX$2+1)</f>
        <v>29.09</v>
      </c>
      <c r="GY13" s="0" t="n">
        <f aca="false">(P2!GY13+P2!GY25*GY$2)/(GY$2+1)</f>
        <v>29.0998292682927</v>
      </c>
      <c r="GZ13" s="0" t="n">
        <f aca="false">(P2!GZ13+P2!GZ25*GZ$2)/(GZ$2+1)</f>
        <v>29.67</v>
      </c>
      <c r="HA13" s="0" t="n">
        <f aca="false">(P2!HA13+P2!HA25*HA$2)/(HA$2+1)</f>
        <v>31.38</v>
      </c>
      <c r="HB13" s="0" t="n">
        <f aca="false">(P2!HB13+P2!HB25*HB$2)/(HB$2+1)</f>
        <v>32.8997435897436</v>
      </c>
      <c r="HC13" s="0" t="n">
        <f aca="false">(P2!HC13+P2!HC25*HC$2)/(HC$2+1)</f>
        <v>31.5905</v>
      </c>
      <c r="HD13" s="0" t="n">
        <f aca="false">(P2!HD13+P2!HD25*HD$2)/(HD$2+1)</f>
        <v>30.0900697674419</v>
      </c>
      <c r="HE13" s="0" t="n">
        <f aca="false">(P2!HE13+P2!HE25*HE$2)/(HE$2+1)</f>
        <v>29.16</v>
      </c>
      <c r="HF13" s="0" t="n">
        <f aca="false">(P2!HF13+P2!HF25*HF$2)/(HF$2+1)</f>
        <v>29.5501860465116</v>
      </c>
      <c r="HG13" s="0" t="n">
        <f aca="false">(P2!HG13+P2!HG25*HG$2)/(HG$2+1)</f>
        <v>29.6301627906977</v>
      </c>
      <c r="HH13" s="0" t="n">
        <f aca="false">(P2!HH13+P2!HH25*HH$2)/(HH$2+1)</f>
        <v>29.6402105263158</v>
      </c>
      <c r="HI13" s="0" t="n">
        <f aca="false">(P2!HI13+P2!HI25*HI$2)/(HI$2+1)</f>
        <v>29.4603414634146</v>
      </c>
      <c r="HJ13" s="0" t="n">
        <f aca="false">(P2!HJ13+P2!HJ25*HJ$2)/(HJ$2+1)</f>
        <v>29.28</v>
      </c>
      <c r="HK13" s="0" t="n">
        <f aca="false">(P2!HK13+P2!HK25*HK$2)/(HK$2+1)</f>
        <v>29.2896585365854</v>
      </c>
      <c r="HL13" s="0" t="n">
        <f aca="false">(P2!HL13+P2!HL25*HL$2)/(HL$2+1)</f>
        <v>29.8698421052632</v>
      </c>
    </row>
    <row r="14" customFormat="false" ht="10.5" hidden="false" customHeight="false" outlineLevel="0" collapsed="false">
      <c r="A14" s="406" t="s">
        <v>0</v>
      </c>
      <c r="B14" s="407" t="s">
        <v>194</v>
      </c>
    </row>
    <row r="15" customFormat="false" ht="10.5" hidden="false" customHeight="false" outlineLevel="0" collapsed="false">
      <c r="A15" s="409" t="s">
        <v>0</v>
      </c>
      <c r="B15" s="410" t="s">
        <v>196</v>
      </c>
      <c r="C15" s="411"/>
      <c r="D15" s="411"/>
      <c r="E15" s="411"/>
      <c r="F15" s="411"/>
      <c r="G15" s="411"/>
      <c r="H15" s="411"/>
      <c r="I15" s="411"/>
      <c r="J15" s="411"/>
      <c r="K15" s="411"/>
      <c r="L15" s="411"/>
      <c r="M15" s="411"/>
      <c r="N15" s="411"/>
      <c r="O15" s="411"/>
      <c r="P15" s="411"/>
      <c r="Q15" s="411" t="n">
        <f aca="false">(P2!Q15+P2!Q26*Q$2)/(Q$2+1)</f>
        <v>0</v>
      </c>
      <c r="R15" s="411" t="n">
        <f aca="false">(P2!R15+P2!R26*R$2)/(R$2+1)</f>
        <v>0</v>
      </c>
      <c r="S15" s="411" t="n">
        <f aca="false">(P2!S15+P2!S26*S$2)/(S$2+1)</f>
        <v>0</v>
      </c>
      <c r="T15" s="411" t="n">
        <f aca="false">(P2!T15+P2!T26*T$2)/(T$2+1)</f>
        <v>18.4615384615385</v>
      </c>
      <c r="U15" s="411" t="n">
        <f aca="false">(P2!U15+P2!U26*U$2)/(U$2+1)</f>
        <v>17.75025</v>
      </c>
      <c r="V15" s="411" t="n">
        <f aca="false">(P2!V15+P2!V26*V$2)/(V$2+1)</f>
        <v>21.2502558139535</v>
      </c>
      <c r="W15" s="411" t="n">
        <f aca="false">(P2!W15+P2!W26*W$2)/(W$2+1)</f>
        <v>21.9998780487805</v>
      </c>
      <c r="X15" s="411" t="n">
        <f aca="false">(P2!X15+P2!X26*X$2)/(X$2+1)</f>
        <v>21.9998888888889</v>
      </c>
      <c r="Y15" s="411" t="n">
        <f aca="false">(P2!Y15+P2!Y26*Y$2)/(Y$2+1)</f>
        <v>22.0001951219512</v>
      </c>
      <c r="Z15" s="411" t="n">
        <f aca="false">(P2!Z15+P2!Z26*Z$2)/(Z$2+1)</f>
        <v>22.0003684210526</v>
      </c>
      <c r="AA15" s="411" t="n">
        <f aca="false">(P2!AA15+P2!AA26*AA$2)/(AA$2+1)</f>
        <v>22</v>
      </c>
      <c r="AB15" s="411" t="n">
        <f aca="false">(P2!AB15+P2!AB26*AB$2)/(AB$2+1)</f>
        <v>22.74975</v>
      </c>
      <c r="AC15" s="411" t="n">
        <f aca="false">(P2!AC15+P2!AC26*AC$2)/(AC$2+1)</f>
        <v>31.5003658536585</v>
      </c>
      <c r="AD15" s="411" t="n">
        <f aca="false">(P2!AD15+P2!AD26*AD$2)/(AD$2+1)</f>
        <v>33.000358974359</v>
      </c>
      <c r="AE15" s="411" t="n">
        <f aca="false">(P2!AE15+P2!AE26*AE$2)/(AE$2+1)</f>
        <v>27.5</v>
      </c>
      <c r="AF15" s="411" t="n">
        <f aca="false">(P2!AF15+P2!AF26*AF$2)/(AF$2+1)</f>
        <v>25.0000769230769</v>
      </c>
      <c r="AG15" s="411" t="n">
        <f aca="false">(P2!AG15+P2!AG26*AG$2)/(AG$2+1)</f>
        <v>23</v>
      </c>
      <c r="AH15" s="411" t="n">
        <f aca="false">(P2!AH15+P2!AH26*AH$2)/(AH$2+1)</f>
        <v>22.9999302325581</v>
      </c>
      <c r="AI15" s="411" t="n">
        <f aca="false">(P2!AI15+P2!AI26*AI$2)/(AI$2+1)</f>
        <v>23.2502926829268</v>
      </c>
      <c r="AJ15" s="411" t="n">
        <f aca="false">(P2!AJ15+P2!AJ26*AJ$2)/(AJ$2+1)</f>
        <v>23.2497777777778</v>
      </c>
      <c r="AK15" s="411" t="n">
        <f aca="false">(P2!AK15+P2!AK26*AK$2)/(AK$2+1)</f>
        <v>22.7497804878049</v>
      </c>
      <c r="AL15" s="411" t="n">
        <f aca="false">(P2!AL15+P2!AL26*AL$2)/(AL$2+1)</f>
        <v>22.2498421052632</v>
      </c>
      <c r="AM15" s="411" t="n">
        <f aca="false">(P2!AM15+P2!AM26*AM$2)/(AM$2+1)</f>
        <v>22.2500243902439</v>
      </c>
      <c r="AN15" s="411" t="n">
        <f aca="false">(P2!AN15+P2!AN26*AN$2)/(AN$2+1)</f>
        <v>23.75</v>
      </c>
      <c r="AO15" s="411" t="n">
        <f aca="false">(P2!AO15+P2!AO26*AO$2)/(AO$2+1)</f>
        <v>29.7503414634146</v>
      </c>
      <c r="AP15" s="411" t="n">
        <f aca="false">(P2!AP15+P2!AP26*AP$2)/(AP$2+1)</f>
        <v>33.7497804878049</v>
      </c>
      <c r="AQ15" s="411" t="n">
        <f aca="false">(P2!AQ15+P2!AQ26*AQ$2)/(AQ$2+1)</f>
        <v>30.25025</v>
      </c>
      <c r="AR15" s="411" t="n">
        <f aca="false">(P2!AR15+P2!AR26*AR$2)/(AR$2+1)</f>
        <v>25.2499230769231</v>
      </c>
      <c r="AS15" s="411" t="n">
        <f aca="false">(P2!AS15+P2!AS26*AS$2)/(AS$2+1)</f>
        <v>22.2501428571429</v>
      </c>
      <c r="AT15" s="411" t="n">
        <f aca="false">(P2!AT15+P2!AT26*AT$2)/(AT$2+1)</f>
        <v>22.749756097561</v>
      </c>
      <c r="AU15" s="411" t="n">
        <f aca="false">(P2!AU15+P2!AU26*AU$2)/(AU$2+1)</f>
        <v>23.7599756097561</v>
      </c>
      <c r="AV15" s="411" t="n">
        <f aca="false">(P2!AV15+P2!AV26*AV$2)/(AV$2+1)</f>
        <v>23.759641025641</v>
      </c>
      <c r="AW15" s="411" t="n">
        <f aca="false">(P2!AW15+P2!AW26*AW$2)/(AW$2+1)</f>
        <v>23.3501794871795</v>
      </c>
      <c r="AX15" s="411" t="n">
        <f aca="false">(P2!AX15+P2!AX26*AX$2)/(AX$2+1)</f>
        <v>22.9398421052632</v>
      </c>
      <c r="AY15" s="411" t="n">
        <f aca="false">(P2!AY15+P2!AY26*AY$2)/(AY$2+1)</f>
        <v>22.950023255814</v>
      </c>
      <c r="AZ15" s="411" t="n">
        <f aca="false">(P2!AZ15+P2!AZ26*AZ$2)/(AZ$2+1)</f>
        <v>24.1903684210526</v>
      </c>
      <c r="BA15" s="411" t="n">
        <f aca="false">(P2!BA15+P2!BA26*BA$2)/(BA$2+1)</f>
        <v>29.150243902439</v>
      </c>
      <c r="BB15" s="411" t="n">
        <f aca="false">(P2!BB15+P2!BB26*BB$2)/(BB$2+1)</f>
        <v>32.460243902439</v>
      </c>
      <c r="BC15" s="411" t="n">
        <f aca="false">(P2!BC15+P2!BC26*BC$2)/(BC$2+1)</f>
        <v>29.57</v>
      </c>
      <c r="BD15" s="411" t="n">
        <f aca="false">(P2!BD15+P2!BD26*BD$2)/(BD$2+1)</f>
        <v>25.4399756097561</v>
      </c>
      <c r="BE15" s="411" t="n">
        <f aca="false">(P2!BE15+P2!BE26*BE$2)/(BE$2+1)</f>
        <v>22.96025</v>
      </c>
      <c r="BF15" s="411" t="n">
        <f aca="false">(P2!BF15+P2!BF26*BF$2)/(BF$2+1)</f>
        <v>23.3804146341463</v>
      </c>
      <c r="BG15" s="411" t="n">
        <f aca="false">(P2!BG15+P2!BG26*BG$2)/(BG$2+1)</f>
        <v>24.0999534883721</v>
      </c>
      <c r="BH15" s="411" t="n">
        <f aca="false">(P2!BH15+P2!BH26*BH$2)/(BH$2+1)</f>
        <v>24.1001111111111</v>
      </c>
      <c r="BI15" s="411" t="n">
        <f aca="false">(P2!BI15+P2!BI26*BI$2)/(BI$2+1)</f>
        <v>23.7300769230769</v>
      </c>
      <c r="BJ15" s="411" t="n">
        <f aca="false">(P2!BJ15+P2!BJ26*BJ$2)/(BJ$2+1)</f>
        <v>23.3598421052632</v>
      </c>
      <c r="BK15" s="411" t="n">
        <f aca="false">(P2!BK15+P2!BK26*BK$2)/(BK$2+1)</f>
        <v>23.3698372093023</v>
      </c>
      <c r="BL15" s="411" t="n">
        <f aca="false">(P2!BL15+P2!BL26*BL$2)/(BL$2+1)</f>
        <v>24.4903684210526</v>
      </c>
      <c r="BM15" s="411" t="n">
        <f aca="false">(P2!BM15+P2!BM26*BM$2)/(BM$2+1)</f>
        <v>29.0003720930233</v>
      </c>
      <c r="BN15" s="411" t="n">
        <f aca="false">(P2!BN15+P2!BN26*BN$2)/(BN$2+1)</f>
        <v>31.9996666666667</v>
      </c>
      <c r="BO15" s="411" t="n">
        <f aca="false">(P2!BO15+P2!BO26*BO$2)/(BO$2+1)</f>
        <v>29.38025</v>
      </c>
      <c r="BP15" s="411" t="n">
        <f aca="false">(P2!BP15+P2!BP26*BP$2)/(BP$2+1)</f>
        <v>25.6404146341463</v>
      </c>
      <c r="BQ15" s="411" t="n">
        <f aca="false">(P2!BQ15+P2!BQ26*BQ$2)/(BQ$2+1)</f>
        <v>23.39</v>
      </c>
      <c r="BR15" s="411" t="n">
        <f aca="false">(P2!BR15+P2!BR26*BR$2)/(BR$2+1)</f>
        <v>23.770487804878</v>
      </c>
      <c r="BS15" s="411" t="n">
        <f aca="false">(P2!BS15+P2!BS26*BS$2)/(BS$2+1)</f>
        <v>24.4202325581395</v>
      </c>
      <c r="BT15" s="411" t="n">
        <f aca="false">(P2!BT15+P2!BT26*BT$2)/(BT$2+1)</f>
        <v>24.4298888888889</v>
      </c>
      <c r="BU15" s="411" t="n">
        <f aca="false">(P2!BU15+P2!BU26*BU$2)/(BU$2+1)</f>
        <v>24.0898205128205</v>
      </c>
      <c r="BV15" s="411" t="n">
        <f aca="false">(P2!BV15+P2!BV26*BV$2)/(BV$2+1)</f>
        <v>23.7605</v>
      </c>
      <c r="BW15" s="411" t="n">
        <f aca="false">(P2!BW15+P2!BW26*BW$2)/(BW$2+1)</f>
        <v>23.7604390243902</v>
      </c>
      <c r="BX15" s="411" t="n">
        <f aca="false">(P2!BX15+P2!BX26*BX$2)/(BX$2+1)</f>
        <v>24.7902631578947</v>
      </c>
      <c r="BY15" s="411" t="n">
        <f aca="false">(P2!BY15+P2!BY26*BY$2)/(BY$2+1)</f>
        <v>28.8804418604651</v>
      </c>
      <c r="BZ15" s="411" t="n">
        <f aca="false">(P2!BZ15+P2!BZ26*BZ$2)/(BZ$2+1)</f>
        <v>31.6003846153846</v>
      </c>
      <c r="CA15" s="411" t="n">
        <f aca="false">(P2!CA15+P2!CA26*CA$2)/(CA$2+1)</f>
        <v>29.22975</v>
      </c>
      <c r="CB15" s="411" t="n">
        <f aca="false">(P2!CB15+P2!CB26*CB$2)/(CB$2+1)</f>
        <v>25.8300731707317</v>
      </c>
      <c r="CC15" s="411" t="n">
        <f aca="false">(P2!CC15+P2!CC26*CC$2)/(CC$2+1)</f>
        <v>23.80025</v>
      </c>
      <c r="CD15" s="411" t="n">
        <f aca="false">(P2!CD15+P2!CD26*CD$2)/(CD$2+1)</f>
        <v>24.1398604651163</v>
      </c>
      <c r="CE15" s="411" t="n">
        <f aca="false">(P2!CE15+P2!CE26*CE$2)/(CE$2+1)</f>
        <v>24.7398292682927</v>
      </c>
      <c r="CF15" s="411" t="n">
        <f aca="false">(P2!CF15+P2!CF26*CF$2)/(CF$2+1)</f>
        <v>24.7398888888889</v>
      </c>
      <c r="CG15" s="411" t="n">
        <f aca="false">(P2!CG15+P2!CG26*CG$2)/(CG$2+1)</f>
        <v>24.4395128205128</v>
      </c>
      <c r="CH15" s="411" t="n">
        <f aca="false">(P2!CH15+P2!CH26*CH$2)/(CH$2+1)</f>
        <v>24.14</v>
      </c>
      <c r="CI15" s="411" t="n">
        <f aca="false">(P2!CI15+P2!CI26*CI$2)/(CI$2+1)</f>
        <v>24.1504634146342</v>
      </c>
      <c r="CJ15" s="411" t="n">
        <f aca="false">(P2!CJ15+P2!CJ26*CJ$2)/(CJ$2+1)</f>
        <v>25.0801052631579</v>
      </c>
      <c r="CK15" s="411" t="n">
        <f aca="false">(P2!CK15+P2!CK26*CK$2)/(CK$2+1)</f>
        <v>28.779976744186</v>
      </c>
      <c r="CL15" s="411" t="n">
        <f aca="false">(P2!CL15+P2!CL26*CL$2)/(CL$2+1)</f>
        <v>31.2598205128205</v>
      </c>
      <c r="CM15" s="411" t="n">
        <f aca="false">(P2!CM15+P2!CM26*CM$2)/(CM$2+1)</f>
        <v>29.11</v>
      </c>
      <c r="CN15" s="411" t="n">
        <f aca="false">(P2!CN15+P2!CN26*CN$2)/(CN$2+1)</f>
        <v>26.0298205128205</v>
      </c>
      <c r="CO15" s="411" t="n">
        <f aca="false">(P2!CO15+P2!CO26*CO$2)/(CO$2+1)</f>
        <v>24.17975</v>
      </c>
      <c r="CP15" s="411" t="n">
        <f aca="false">(P2!CP15+P2!CP26*CP$2)/(CP$2+1)</f>
        <v>24.4998837209302</v>
      </c>
      <c r="CQ15" s="411" t="n">
        <f aca="false">(P2!CQ15+P2!CQ26*CQ$2)/(CQ$2+1)</f>
        <v>25.0203170731707</v>
      </c>
      <c r="CR15" s="411" t="n">
        <f aca="false">(P2!CR15+P2!CR26*CR$2)/(CR$2+1)</f>
        <v>25.0198648648649</v>
      </c>
      <c r="CS15" s="411" t="n">
        <f aca="false">(P2!CS15+P2!CS26*CS$2)/(CS$2+1)</f>
        <v>24.7504634146341</v>
      </c>
      <c r="CT15" s="411" t="n">
        <f aca="false">(P2!CT15+P2!CT26*CT$2)/(CT$2+1)</f>
        <v>24.4697368421053</v>
      </c>
      <c r="CU15" s="411" t="n">
        <f aca="false">(P2!CU15+P2!CU26*CU$2)/(CU$2+1)</f>
        <v>24.4700243902439</v>
      </c>
      <c r="CV15" s="411" t="n">
        <f aca="false">(P2!CV15+P2!CV26*CV$2)/(CV$2+1)</f>
        <v>25.34025</v>
      </c>
      <c r="CW15" s="411" t="n">
        <f aca="false">(P2!CW15+P2!CW26*CW$2)/(CW$2+1)</f>
        <v>28.7799268292683</v>
      </c>
      <c r="CX15" s="411" t="n">
        <f aca="false">(P2!CX15+P2!CX26*CX$2)/(CX$2+1)</f>
        <v>31.0703414634146</v>
      </c>
      <c r="CY15" s="411" t="n">
        <f aca="false">(P2!CY15+P2!CY26*CY$2)/(CY$2+1)</f>
        <v>29.08025</v>
      </c>
      <c r="CZ15" s="411" t="n">
        <f aca="false">(P2!CZ15+P2!CZ26*CZ$2)/(CZ$2+1)</f>
        <v>26.2304102564103</v>
      </c>
      <c r="DA15" s="411" t="n">
        <f aca="false">(P2!DA15+P2!DA26*DA$2)/(DA$2+1)</f>
        <v>24.5201428571429</v>
      </c>
      <c r="DB15" s="411" t="n">
        <f aca="false">(P2!DB15+P2!DB26*DB$2)/(DB$2+1)</f>
        <v>24.81</v>
      </c>
      <c r="DC15" s="411" t="n">
        <f aca="false">(P2!DC15+P2!DC26*DC$2)/(DC$2+1)</f>
        <v>25.2903414634146</v>
      </c>
      <c r="DD15" s="411" t="n">
        <f aca="false">(P2!DD15+P2!DD26*DD$2)/(DD$2+1)</f>
        <v>25.3003333333333</v>
      </c>
      <c r="DE15" s="411" t="n">
        <f aca="false">(P2!DE15+P2!DE26*DE$2)/(DE$2+1)</f>
        <v>25.0400243902439</v>
      </c>
      <c r="DF15" s="411" t="n">
        <f aca="false">(P2!DF15+P2!DF26*DF$2)/(DF$2+1)</f>
        <v>24.7902631578947</v>
      </c>
      <c r="DG15" s="411" t="n">
        <f aca="false">(P2!DG15+P2!DG26*DG$2)/(DG$2+1)</f>
        <v>24.7899534883721</v>
      </c>
      <c r="DH15" s="411" t="n">
        <f aca="false">(P2!DH15+P2!DH26*DH$2)/(DH$2+1)</f>
        <v>25.6003684210526</v>
      </c>
      <c r="DI15" s="411" t="n">
        <f aca="false">(P2!DI15+P2!DI26*DI$2)/(DI$2+1)</f>
        <v>28.7799512195122</v>
      </c>
      <c r="DJ15" s="411" t="n">
        <f aca="false">(P2!DJ15+P2!DJ26*DJ$2)/(DJ$2+1)</f>
        <v>30.9101463414634</v>
      </c>
      <c r="DK15" s="411" t="n">
        <f aca="false">(P2!DK15+P2!DK26*DK$2)/(DK$2+1)</f>
        <v>29.0705</v>
      </c>
      <c r="DL15" s="411" t="n">
        <f aca="false">(P2!DL15+P2!DL26*DL$2)/(DL$2+1)</f>
        <v>26.4196666666667</v>
      </c>
      <c r="DM15" s="411" t="n">
        <f aca="false">(P2!DM15+P2!DM26*DM$2)/(DM$2+1)</f>
        <v>24.8401428571429</v>
      </c>
      <c r="DN15" s="411" t="n">
        <f aca="false">(P2!DN15+P2!DN26*DN$2)/(DN$2+1)</f>
        <v>25.1102682926829</v>
      </c>
      <c r="DO15" s="411" t="n">
        <f aca="false">(P2!DO15+P2!DO26*DO$2)/(DO$2+1)</f>
        <v>25.5603488372093</v>
      </c>
      <c r="DP15" s="411" t="n">
        <f aca="false">(P2!DP15+P2!DP26*DP$2)/(DP$2+1)</f>
        <v>25.5703333333333</v>
      </c>
      <c r="DQ15" s="411" t="n">
        <f aca="false">(P2!DQ15+P2!DQ26*DQ$2)/(DQ$2+1)</f>
        <v>25.3302307692308</v>
      </c>
      <c r="DR15" s="411" t="n">
        <f aca="false">(P2!DR15+P2!DR26*DR$2)/(DR$2+1)</f>
        <v>25.0998421052632</v>
      </c>
      <c r="DS15" s="411" t="n">
        <f aca="false">(P2!DS15+P2!DS26*DS$2)/(DS$2+1)</f>
        <v>25.1000697674419</v>
      </c>
      <c r="DT15" s="411" t="n">
        <f aca="false">(P2!DT15+P2!DT26*DT$2)/(DT$2+1)</f>
        <v>25.8498421052632</v>
      </c>
      <c r="DU15" s="411" t="n">
        <f aca="false">(P2!DU15+P2!DU26*DU$2)/(DU$2+1)</f>
        <v>28.8097804878049</v>
      </c>
      <c r="DV15" s="411" t="n">
        <f aca="false">(P2!DV15+P2!DV26*DV$2)/(DV$2+1)</f>
        <v>30.7800731707317</v>
      </c>
      <c r="DW15" s="411" t="n">
        <f aca="false">(P2!DW15+P2!DW26*DW$2)/(DW$2+1)</f>
        <v>29.06975</v>
      </c>
      <c r="DX15" s="411" t="n">
        <f aca="false">(P2!DX15+P2!DX26*DX$2)/(DX$2+1)</f>
        <v>26.620243902439</v>
      </c>
      <c r="DY15" s="411" t="n">
        <f aca="false">(P2!DY15+P2!DY26*DY$2)/(DY$2+1)</f>
        <v>25.14975</v>
      </c>
      <c r="DZ15" s="411" t="n">
        <f aca="false">(P2!DZ15+P2!DZ26*DZ$2)/(DZ$2+1)</f>
        <v>25.4100975609756</v>
      </c>
      <c r="EA15" s="411" t="n">
        <f aca="false">(P2!EA15+P2!EA26*EA$2)/(EA$2+1)</f>
        <v>25.8103953488372</v>
      </c>
      <c r="EB15" s="411" t="n">
        <f aca="false">(P2!EB15+P2!EB26*EB$2)/(EB$2+1)</f>
        <v>25.8196666666667</v>
      </c>
      <c r="EC15" s="411" t="n">
        <f aca="false">(P2!EC15+P2!EC26*EC$2)/(EC$2+1)</f>
        <v>25.5900769230769</v>
      </c>
      <c r="ED15" s="411" t="n">
        <f aca="false">(P2!ED15+P2!ED26*ED$2)/(ED$2+1)</f>
        <v>25.3697368421053</v>
      </c>
      <c r="EE15" s="411" t="n">
        <f aca="false">(P2!EE15+P2!EE26*EE$2)/(EE$2+1)</f>
        <v>25.3798372093023</v>
      </c>
      <c r="EF15" s="411" t="n">
        <f aca="false">(P2!EF15+P2!EF26*EF$2)/(EF$2+1)</f>
        <v>26.0898421052632</v>
      </c>
      <c r="EG15" s="411" t="n">
        <f aca="false">(P2!EG15+P2!EG26*EG$2)/(EG$2+1)</f>
        <v>28.8898837209302</v>
      </c>
      <c r="EH15" s="411" t="n">
        <f aca="false">(P2!EH15+P2!EH26*EH$2)/(EH$2+1)</f>
        <v>30.7601282051282</v>
      </c>
      <c r="EI15" s="411" t="n">
        <f aca="false">(P2!EI15+P2!EI26*EI$2)/(EI$2+1)</f>
        <v>29.14025</v>
      </c>
      <c r="EJ15" s="411" t="n">
        <f aca="false">(P2!EJ15+P2!EJ26*EJ$2)/(EJ$2+1)</f>
        <v>26.8196829268293</v>
      </c>
      <c r="EK15" s="411" t="n">
        <f aca="false">(P2!EK15+P2!EK26*EK$2)/(EK$2+1)</f>
        <v>25.42975</v>
      </c>
      <c r="EL15" s="411" t="n">
        <f aca="false">(P2!EL15+P2!EL26*EL$2)/(EL$2+1)</f>
        <v>25.6696585365854</v>
      </c>
      <c r="EM15" s="411" t="n">
        <f aca="false">(P2!EM15+P2!EM26*EM$2)/(EM$2+1)</f>
        <v>26.0500697674419</v>
      </c>
      <c r="EN15" s="411" t="n">
        <f aca="false">(P2!EN15+P2!EN26*EN$2)/(EN$2+1)</f>
        <v>26.0601351351351</v>
      </c>
      <c r="EO15" s="411" t="n">
        <f aca="false">(P2!EO15+P2!EO26*EO$2)/(EO$2+1)</f>
        <v>25.8500256410256</v>
      </c>
      <c r="EP15" s="411" t="n">
        <f aca="false">(P2!EP15+P2!EP26*EP$2)/(EP$2+1)</f>
        <v>25.64</v>
      </c>
      <c r="EQ15" s="411" t="n">
        <f aca="false">(P2!EQ15+P2!EQ26*EQ$2)/(EQ$2+1)</f>
        <v>25.649756097561</v>
      </c>
      <c r="ER15" s="411" t="n">
        <f aca="false">(P2!ER15+P2!ER26*ER$2)/(ER$2+1)</f>
        <v>26.3203684210526</v>
      </c>
      <c r="ES15" s="411" t="n">
        <f aca="false">(P2!ES15+P2!ES26*ES$2)/(ES$2+1)</f>
        <v>28.9700930232558</v>
      </c>
      <c r="ET15" s="411" t="n">
        <f aca="false">(P2!ET15+P2!ET26*ET$2)/(ET$2+1)</f>
        <v>30.7401538461539</v>
      </c>
      <c r="EU15" s="411" t="n">
        <f aca="false">(P2!EU15+P2!EU26*EU$2)/(EU$2+1)</f>
        <v>29.21</v>
      </c>
      <c r="EV15" s="411" t="n">
        <f aca="false">(P2!EV15+P2!EV26*EV$2)/(EV$2+1)</f>
        <v>27.0198974358974</v>
      </c>
      <c r="EW15" s="411" t="n">
        <f aca="false">(P2!EW15+P2!EW26*EW$2)/(EW$2+1)</f>
        <v>25.70025</v>
      </c>
      <c r="EX15" s="411" t="n">
        <f aca="false">(P2!EX15+P2!EX26*EX$2)/(EX$2+1)</f>
        <v>25.9302558139535</v>
      </c>
      <c r="EY15" s="411" t="n">
        <f aca="false">(P2!EY15+P2!EY26*EY$2)/(EY$2+1)</f>
        <v>26.2899268292683</v>
      </c>
      <c r="EZ15" s="411" t="n">
        <f aca="false">(P2!EZ15+P2!EZ26*EZ$2)/(EZ$2+1)</f>
        <v>26.3002222222222</v>
      </c>
      <c r="FA15" s="411" t="n">
        <f aca="false">(P2!FA15+P2!FA26*FA$2)/(FA$2+1)</f>
        <v>26.1002926829268</v>
      </c>
      <c r="FB15" s="411" t="n">
        <f aca="false">(P2!FB15+P2!FB26*FB$2)/(FB$2+1)</f>
        <v>25.9097368421053</v>
      </c>
      <c r="FC15" s="411" t="n">
        <f aca="false">(P2!FC15+P2!FC26*FC$2)/(FC$2+1)</f>
        <v>25.920243902439</v>
      </c>
      <c r="FD15" s="411" t="n">
        <f aca="false">(P2!FD15+P2!FD26*FD$2)/(FD$2+1)</f>
        <v>26.5505</v>
      </c>
      <c r="FE15" s="411" t="n">
        <f aca="false">(P2!FE15+P2!FE26*FE$2)/(FE$2+1)</f>
        <v>29.0698292682927</v>
      </c>
      <c r="FF15" s="411" t="n">
        <f aca="false">(P2!FF15+P2!FF26*FF$2)/(FF$2+1)</f>
        <v>30.7398974358974</v>
      </c>
      <c r="FG15" s="411" t="n">
        <f aca="false">(P2!FG15+P2!FG26*FG$2)/(FG$2+1)</f>
        <v>29.29</v>
      </c>
      <c r="FH15" s="411" t="n">
        <f aca="false">(P2!FH15+P2!FH26*FH$2)/(FH$2+1)</f>
        <v>27.2204102564103</v>
      </c>
      <c r="FI15" s="411" t="n">
        <f aca="false">(P2!FI15+P2!FI26*FI$2)/(FI$2+1)</f>
        <v>25.97</v>
      </c>
      <c r="FJ15" s="411" t="n">
        <f aca="false">(P2!FJ15+P2!FJ26*FJ$2)/(FJ$2+1)</f>
        <v>26.1900697674419</v>
      </c>
      <c r="FK15" s="411" t="n">
        <f aca="false">(P2!FK15+P2!FK26*FK$2)/(FK$2+1)</f>
        <v>26.5200243902439</v>
      </c>
      <c r="FL15" s="411" t="n">
        <f aca="false">(P2!FL15+P2!FL26*FL$2)/(FL$2+1)</f>
        <v>26.5296666666667</v>
      </c>
      <c r="FM15" s="411" t="n">
        <f aca="false">(P2!FM15+P2!FM26*FM$2)/(FM$2+1)</f>
        <v>26.3399756097561</v>
      </c>
      <c r="FN15" s="411" t="n">
        <f aca="false">(P2!FN15+P2!FN26*FN$2)/(FN$2+1)</f>
        <v>26.1402631578947</v>
      </c>
      <c r="FO15" s="411" t="n">
        <f aca="false">(P2!FO15+P2!FO26*FO$2)/(FO$2+1)</f>
        <v>26.1503414634146</v>
      </c>
      <c r="FP15" s="411" t="n">
        <f aca="false">(P2!FP15+P2!FP26*FP$2)/(FP$2+1)</f>
        <v>26.76975</v>
      </c>
      <c r="FQ15" s="411" t="n">
        <f aca="false">(P2!FQ15+P2!FQ26*FQ$2)/(FQ$2+1)</f>
        <v>29.1996341463415</v>
      </c>
      <c r="FR15" s="411" t="n">
        <f aca="false">(P2!FR15+P2!FR26*FR$2)/(FR$2+1)</f>
        <v>30.8304878048781</v>
      </c>
      <c r="FS15" s="411" t="n">
        <f aca="false">(P2!FS15+P2!FS26*FS$2)/(FS$2+1)</f>
        <v>29.42025</v>
      </c>
      <c r="FT15" s="411" t="n">
        <f aca="false">(P2!FT15+P2!FT26*FT$2)/(FT$2+1)</f>
        <v>27.4199230769231</v>
      </c>
      <c r="FU15" s="411" t="n">
        <f aca="false">(P2!FU15+P2!FU26*FU$2)/(FU$2+1)</f>
        <v>26.2102857142857</v>
      </c>
      <c r="FV15" s="411" t="n">
        <f aca="false">(P2!FV15+P2!FV26*FV$2)/(FV$2+1)</f>
        <v>26.4301219512195</v>
      </c>
      <c r="FW15" s="411" t="n">
        <f aca="false">(P2!FW15+P2!FW26*FW$2)/(FW$2+1)</f>
        <v>26.7397674418605</v>
      </c>
      <c r="FX15" s="411" t="n">
        <f aca="false">(P2!FX15+P2!FX26*FX$2)/(FX$2+1)</f>
        <v>26.7501052631579</v>
      </c>
      <c r="FY15" s="411" t="n">
        <f aca="false">(P2!FY15+P2!FY26*FY$2)/(FY$2+1)</f>
        <v>26.5696341463415</v>
      </c>
      <c r="FZ15" s="411" t="n">
        <f aca="false">(P2!FZ15+P2!FZ26*FZ$2)/(FZ$2+1)</f>
        <v>26.38025</v>
      </c>
      <c r="GA15" s="411" t="n">
        <f aca="false">(P2!GA15+P2!GA26*GA$2)/(GA$2+1)</f>
        <v>26.3900930232558</v>
      </c>
      <c r="GB15" s="411" t="n">
        <f aca="false">(P2!GB15+P2!GB26*GB$2)/(GB$2+1)</f>
        <v>26.9897368421053</v>
      </c>
      <c r="GC15" s="411" t="n">
        <f aca="false">(P2!GC15+P2!GC26*GC$2)/(GC$2+1)</f>
        <v>29.3397073170732</v>
      </c>
      <c r="GD15" s="411" t="n">
        <f aca="false">(P2!GD15+P2!GD26*GD$2)/(GD$2+1)</f>
        <v>30.9102682926829</v>
      </c>
      <c r="GE15" s="411" t="n">
        <f aca="false">(P2!GE15+P2!GE26*GE$2)/(GE$2+1)</f>
        <v>29.55975</v>
      </c>
      <c r="GF15" s="411" t="n">
        <f aca="false">(P2!GF15+P2!GF26*GF$2)/(GF$2+1)</f>
        <v>27.6103170731707</v>
      </c>
      <c r="GG15" s="411" t="n">
        <f aca="false">(P2!GG15+P2!GG26*GG$2)/(GG$2+1)</f>
        <v>26.4497727272727</v>
      </c>
      <c r="GH15" s="411" t="n">
        <f aca="false">(P2!GH15+P2!GH26*GH$2)/(GH$2+1)</f>
        <v>26.6597804878049</v>
      </c>
      <c r="GI15" s="411" t="n">
        <f aca="false">(P2!GI15+P2!GI26*GI$2)/(GI$2+1)</f>
        <v>26.9701777777778</v>
      </c>
      <c r="GJ15" s="411" t="n">
        <f aca="false">(P2!GJ15+P2!GJ26*GJ$2)/(GJ$2+1)</f>
        <v>26.9802307692308</v>
      </c>
      <c r="GK15" s="411" t="n">
        <f aca="false">(P2!GK15+P2!GK26*GK$2)/(GK$2+1)</f>
        <v>26.8004878048781</v>
      </c>
      <c r="GL15" s="411" t="n">
        <f aca="false">(P2!GL15+P2!GL26*GL$2)/(GL$2+1)</f>
        <v>26.6203684210526</v>
      </c>
      <c r="GM15" s="411" t="n">
        <f aca="false">(P2!GM15+P2!GM26*GM$2)/(GM$2+1)</f>
        <v>26.6303720930233</v>
      </c>
      <c r="GN15" s="411" t="n">
        <f aca="false">(P2!GN15+P2!GN26*GN$2)/(GN$2+1)</f>
        <v>27.21</v>
      </c>
      <c r="GO15" s="411" t="n">
        <f aca="false">(P2!GO15+P2!GO26*GO$2)/(GO$2+1)</f>
        <v>29.4803255813954</v>
      </c>
      <c r="GP15" s="411" t="n">
        <f aca="false">(P2!GP15+P2!GP26*GP$2)/(GP$2+1)</f>
        <v>30.9999487179487</v>
      </c>
      <c r="GQ15" s="411" t="n">
        <f aca="false">(P2!GQ15+P2!GQ26*GQ$2)/(GQ$2+1)</f>
        <v>29.69025</v>
      </c>
      <c r="GR15" s="411" t="n">
        <f aca="false">(P2!GR15+P2!GR26*GR$2)/(GR$2+1)</f>
        <v>27.8099069767442</v>
      </c>
      <c r="GS15" s="411" t="n">
        <f aca="false">(P2!GS15+P2!GS26*GS$2)/(GS$2+1)</f>
        <v>26.6901428571429</v>
      </c>
      <c r="GT15" s="411" t="n">
        <f aca="false">(P2!GT15+P2!GT26*GT$2)/(GT$2+1)</f>
        <v>26.8898780487805</v>
      </c>
      <c r="GU15" s="411" t="n">
        <f aca="false">(P2!GU15+P2!GU26*GU$2)/(GU$2+1)</f>
        <v>27.1599333333333</v>
      </c>
      <c r="GV15" s="411" t="n">
        <f aca="false">(P2!GV15+P2!GV26*GV$2)/(GV$2+1)</f>
        <v>27.17</v>
      </c>
      <c r="GW15" s="411" t="n">
        <f aca="false">(P2!GW15+P2!GW26*GW$2)/(GW$2+1)</f>
        <v>26.9903846153846</v>
      </c>
      <c r="GX15" s="411" t="n">
        <f aca="false">(P2!GX15+P2!GX26*GX$2)/(GX$2+1)</f>
        <v>26.81</v>
      </c>
      <c r="GY15" s="411" t="n">
        <f aca="false">(P2!GY15+P2!GY26*GY$2)/(GY$2+1)</f>
        <v>26.8198536585366</v>
      </c>
      <c r="GZ15" s="411" t="n">
        <f aca="false">(P2!GZ15+P2!GZ26*GZ$2)/(GZ$2+1)</f>
        <v>27.4003684210526</v>
      </c>
      <c r="HA15" s="411" t="n">
        <f aca="false">(P2!HA15+P2!HA26*HA$2)/(HA$2+1)</f>
        <v>29.6901162790698</v>
      </c>
      <c r="HB15" s="411" t="n">
        <f aca="false">(P2!HB15+P2!HB26*HB$2)/(HB$2+1)</f>
        <v>31.2198205128205</v>
      </c>
      <c r="HC15" s="411" t="n">
        <f aca="false">(P2!HC15+P2!HC26*HC$2)/(HC$2+1)</f>
        <v>29.90025</v>
      </c>
      <c r="HD15" s="411" t="n">
        <f aca="false">(P2!HD15+P2!HD26*HD$2)/(HD$2+1)</f>
        <v>28.0103255813953</v>
      </c>
      <c r="HE15" s="411" t="n">
        <f aca="false">(P2!HE15+P2!HE26*HE$2)/(HE$2+1)</f>
        <v>26.8802857142857</v>
      </c>
      <c r="HF15" s="411" t="n">
        <f aca="false">(P2!HF15+P2!HF26*HF$2)/(HF$2+1)</f>
        <v>27.0801860465116</v>
      </c>
      <c r="HG15" s="411" t="n">
        <f aca="false">(P2!HG15+P2!HG26*HG$2)/(HG$2+1)</f>
        <v>27.3602558139535</v>
      </c>
      <c r="HH15" s="411" t="n">
        <f aca="false">(P2!HH15+P2!HH26*HH$2)/(HH$2+1)</f>
        <v>27.3700526315789</v>
      </c>
      <c r="HI15" s="411" t="n">
        <f aca="false">(P2!HI15+P2!HI26*HI$2)/(HI$2+1)</f>
        <v>27.1798536585366</v>
      </c>
      <c r="HJ15" s="411" t="n">
        <f aca="false">(P2!HJ15+P2!HJ26*HJ$2)/(HJ$2+1)</f>
        <v>27</v>
      </c>
      <c r="HK15" s="411" t="n">
        <f aca="false">(P2!HK15+P2!HK26*HK$2)/(HK$2+1)</f>
        <v>27.0101951219512</v>
      </c>
      <c r="HL15" s="411" t="n">
        <f aca="false">(P2!HL15+P2!HL26*HL$2)/(HL$2+1)</f>
        <v>27.6001052631579</v>
      </c>
    </row>
    <row r="16" customFormat="false" ht="10.5" hidden="false" customHeight="false" outlineLevel="0" collapsed="false">
      <c r="A16" s="406" t="s">
        <v>197</v>
      </c>
      <c r="B16" s="407" t="s">
        <v>194</v>
      </c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  <c r="BM16" s="66"/>
      <c r="BN16" s="66"/>
      <c r="BO16" s="66"/>
      <c r="BP16" s="66"/>
      <c r="BQ16" s="66"/>
      <c r="BR16" s="66"/>
      <c r="BS16" s="66"/>
      <c r="BT16" s="66"/>
      <c r="BU16" s="66"/>
      <c r="BV16" s="66"/>
      <c r="BW16" s="66"/>
      <c r="BX16" s="66"/>
      <c r="BY16" s="66"/>
      <c r="BZ16" s="66"/>
      <c r="CA16" s="66"/>
      <c r="CB16" s="66"/>
      <c r="CC16" s="66"/>
      <c r="CD16" s="66"/>
      <c r="CE16" s="66"/>
      <c r="CF16" s="66"/>
      <c r="CG16" s="66"/>
      <c r="CH16" s="66"/>
      <c r="CI16" s="66"/>
      <c r="CJ16" s="66"/>
      <c r="CK16" s="66"/>
      <c r="CL16" s="66"/>
      <c r="CM16" s="66"/>
      <c r="CN16" s="66"/>
      <c r="CO16" s="66"/>
      <c r="CP16" s="66"/>
      <c r="CQ16" s="66"/>
      <c r="CR16" s="66"/>
      <c r="CS16" s="66"/>
      <c r="CT16" s="66"/>
      <c r="CU16" s="66"/>
      <c r="CV16" s="66"/>
      <c r="CW16" s="66"/>
      <c r="CX16" s="66"/>
      <c r="CY16" s="66"/>
      <c r="CZ16" s="66"/>
      <c r="DA16" s="66"/>
      <c r="DB16" s="66"/>
      <c r="DC16" s="66"/>
      <c r="DD16" s="66"/>
      <c r="DE16" s="66"/>
      <c r="DF16" s="66"/>
      <c r="DG16" s="66"/>
      <c r="DH16" s="66"/>
      <c r="DI16" s="66"/>
      <c r="DJ16" s="66"/>
      <c r="DK16" s="66"/>
      <c r="DL16" s="66"/>
      <c r="DM16" s="66"/>
      <c r="DN16" s="66"/>
      <c r="DO16" s="66"/>
      <c r="DP16" s="66"/>
      <c r="DQ16" s="66"/>
      <c r="DR16" s="66"/>
      <c r="DS16" s="66"/>
      <c r="DT16" s="66"/>
      <c r="DU16" s="66"/>
      <c r="DV16" s="66"/>
      <c r="DW16" s="66"/>
      <c r="DX16" s="66"/>
      <c r="DY16" s="66"/>
      <c r="DZ16" s="66"/>
      <c r="EA16" s="66"/>
      <c r="EB16" s="66"/>
      <c r="EC16" s="66"/>
      <c r="ED16" s="66"/>
      <c r="EE16" s="66"/>
      <c r="EF16" s="66"/>
      <c r="EG16" s="66"/>
      <c r="EH16" s="66"/>
      <c r="EI16" s="66"/>
      <c r="EJ16" s="66"/>
      <c r="EK16" s="66"/>
      <c r="EL16" s="66"/>
      <c r="EM16" s="66"/>
      <c r="EN16" s="66"/>
      <c r="EO16" s="66"/>
      <c r="EP16" s="66"/>
      <c r="EQ16" s="66"/>
      <c r="ER16" s="66"/>
      <c r="ES16" s="66"/>
      <c r="ET16" s="66"/>
      <c r="EU16" s="66"/>
      <c r="EV16" s="66"/>
      <c r="EW16" s="66"/>
      <c r="EX16" s="66"/>
      <c r="EY16" s="66"/>
      <c r="EZ16" s="66"/>
      <c r="FA16" s="66"/>
      <c r="FB16" s="66"/>
      <c r="FC16" s="66"/>
      <c r="FD16" s="66"/>
      <c r="FE16" s="66"/>
      <c r="FF16" s="66"/>
      <c r="FG16" s="66"/>
      <c r="FH16" s="66"/>
      <c r="FI16" s="66"/>
      <c r="FJ16" s="66"/>
      <c r="FK16" s="66"/>
      <c r="FL16" s="66"/>
      <c r="FM16" s="66"/>
      <c r="FN16" s="66"/>
      <c r="FO16" s="66"/>
      <c r="FP16" s="66"/>
      <c r="FQ16" s="66"/>
      <c r="FR16" s="66"/>
      <c r="FS16" s="66"/>
      <c r="FT16" s="66"/>
      <c r="FU16" s="66"/>
      <c r="FV16" s="66"/>
      <c r="FW16" s="66"/>
      <c r="FX16" s="66"/>
      <c r="FY16" s="66"/>
      <c r="FZ16" s="66"/>
      <c r="GA16" s="66"/>
      <c r="GB16" s="66"/>
      <c r="GC16" s="66"/>
      <c r="GD16" s="66"/>
      <c r="GE16" s="66"/>
      <c r="GF16" s="66"/>
      <c r="GG16" s="66"/>
      <c r="GH16" s="66"/>
      <c r="GI16" s="66"/>
      <c r="GJ16" s="66"/>
      <c r="GK16" s="66"/>
      <c r="GL16" s="66"/>
      <c r="GM16" s="66"/>
      <c r="GN16" s="66"/>
      <c r="GO16" s="66"/>
      <c r="GP16" s="66"/>
      <c r="GQ16" s="66"/>
      <c r="GR16" s="66"/>
      <c r="GS16" s="66"/>
      <c r="GT16" s="66"/>
      <c r="GU16" s="66"/>
      <c r="GV16" s="66"/>
      <c r="GW16" s="66"/>
      <c r="GX16" s="66"/>
      <c r="GY16" s="66"/>
      <c r="GZ16" s="66"/>
      <c r="HA16" s="66"/>
      <c r="HB16" s="66"/>
      <c r="HC16" s="66"/>
      <c r="HD16" s="66"/>
      <c r="HE16" s="66"/>
      <c r="HF16" s="66"/>
      <c r="HG16" s="66"/>
      <c r="HH16" s="66"/>
      <c r="HI16" s="66"/>
      <c r="HJ16" s="66"/>
      <c r="HK16" s="66"/>
      <c r="HL16" s="66"/>
    </row>
    <row r="17" customFormat="false" ht="10.5" hidden="false" customHeight="false" outlineLevel="0" collapsed="false">
      <c r="A17" s="406" t="s">
        <v>197</v>
      </c>
      <c r="B17" s="407" t="s">
        <v>196</v>
      </c>
      <c r="Q17" s="0" t="n">
        <f aca="false">(P2!Q17+P2!Q27*Q$2)/(Q$2+1)</f>
        <v>0</v>
      </c>
      <c r="R17" s="0" t="n">
        <f aca="false">(P2!R17+P2!R27*R$2)/(R$2+1)</f>
        <v>0</v>
      </c>
      <c r="S17" s="0" t="n">
        <f aca="false">(P2!S17+P2!S27*S$2)/(S$2+1)</f>
        <v>0</v>
      </c>
      <c r="T17" s="0" t="n">
        <f aca="false">(P2!T17+P2!T27*T$2)/(T$2+1)</f>
        <v>18.8589743589744</v>
      </c>
      <c r="U17" s="0" t="n">
        <f aca="false">(P2!U17+P2!U27*U$2)/(U$2+1)</f>
        <v>18.12525</v>
      </c>
      <c r="V17" s="0" t="n">
        <f aca="false">(P2!V17+P2!V27*V$2)/(V$2+1)</f>
        <v>21.9711860465116</v>
      </c>
      <c r="W17" s="0" t="n">
        <f aca="false">(P2!W17+P2!W27*W$2)/(W$2+1)</f>
        <v>22.5669512195122</v>
      </c>
      <c r="X17" s="0" t="n">
        <f aca="false">(P2!X17+P2!X27*X$2)/(X$2+1)</f>
        <v>22.4898888888889</v>
      </c>
      <c r="Y17" s="0" t="n">
        <f aca="false">(P2!Y17+P2!Y27*Y$2)/(Y$2+1)</f>
        <v>22.4765365853659</v>
      </c>
      <c r="Z17" s="0" t="n">
        <f aca="false">(P2!Z17+P2!Z27*Z$2)/(Z$2+1)</f>
        <v>22.7898421052632</v>
      </c>
      <c r="AA17" s="0" t="n">
        <f aca="false">(P2!AA17+P2!AA27*AA$2)/(AA$2+1)</f>
        <v>23.1341463414634</v>
      </c>
      <c r="AB17" s="0" t="n">
        <f aca="false">(P2!AB17+P2!AB27*AB$2)/(AB$2+1)</f>
        <v>24.62475</v>
      </c>
      <c r="AC17" s="0" t="n">
        <f aca="false">(P2!AC17+P2!AC27*AC$2)/(AC$2+1)</f>
        <v>34.1467073170732</v>
      </c>
      <c r="AD17" s="0" t="n">
        <f aca="false">(P2!AD17+P2!AD27*AD$2)/(AD$2+1)</f>
        <v>36.974717948718</v>
      </c>
      <c r="AE17" s="0" t="n">
        <f aca="false">(P2!AE17+P2!AE27*AE$2)/(AE$2+1)</f>
        <v>30</v>
      </c>
      <c r="AF17" s="0" t="n">
        <f aca="false">(P2!AF17+P2!AF27*AF$2)/(AF$2+1)</f>
        <v>25.9936666666667</v>
      </c>
      <c r="AG17" s="0" t="n">
        <f aca="false">(P2!AG17+P2!AG27*AG$2)/(AG$2+1)</f>
        <v>23.75</v>
      </c>
      <c r="AH17" s="0" t="n">
        <f aca="false">(P2!AH17+P2!AH27*AH$2)/(AH$2+1)</f>
        <v>23.7208604651163</v>
      </c>
      <c r="AI17" s="0" t="n">
        <f aca="false">(P2!AI17+P2!AI27*AI$2)/(AI$2+1)</f>
        <v>24.0063902439024</v>
      </c>
      <c r="AJ17" s="0" t="n">
        <f aca="false">(P2!AJ17+P2!AJ27*AJ$2)/(AJ$2+1)</f>
        <v>24.0275555555556</v>
      </c>
      <c r="AK17" s="0" t="n">
        <f aca="false">(P2!AK17+P2!AK27*AK$2)/(AK$2+1)</f>
        <v>23.5058780487805</v>
      </c>
      <c r="AL17" s="0" t="n">
        <f aca="false">(P2!AL17+P2!AL27*AL$2)/(AL$2+1)</f>
        <v>23.0393157894737</v>
      </c>
      <c r="AM17" s="0" t="n">
        <f aca="false">(P2!AM17+P2!AM27*AM$2)/(AM$2+1)</f>
        <v>23.0061219512195</v>
      </c>
      <c r="AN17" s="0" t="n">
        <f aca="false">(P2!AN17+P2!AN27*AN$2)/(AN$2+1)</f>
        <v>25.4375</v>
      </c>
      <c r="AO17" s="0" t="n">
        <f aca="false">(P2!AO17+P2!AO27*AO$2)/(AO$2+1)</f>
        <v>32.0186341463415</v>
      </c>
      <c r="AP17" s="0" t="n">
        <f aca="false">(P2!AP17+P2!AP27*AP$2)/(AP$2+1)</f>
        <v>36.7741707317073</v>
      </c>
      <c r="AQ17" s="0" t="n">
        <f aca="false">(P2!AQ17+P2!AQ27*AQ$2)/(AQ$2+1)</f>
        <v>32.50025</v>
      </c>
      <c r="AR17" s="0" t="n">
        <f aca="false">(P2!AR17+P2!AR27*AR$2)/(AR$2+1)</f>
        <v>26.1481282051282</v>
      </c>
      <c r="AS17" s="0" t="n">
        <f aca="false">(P2!AS17+P2!AS27*AS$2)/(AS$2+1)</f>
        <v>22.8787142857143</v>
      </c>
      <c r="AT17" s="0" t="n">
        <f aca="false">(P2!AT17+P2!AT27*AT$2)/(AT$2+1)</f>
        <v>23.3168292682927</v>
      </c>
      <c r="AU17" s="0" t="n">
        <f aca="false">(P2!AU17+P2!AU27*AU$2)/(AU$2+1)</f>
        <v>24.5916829268293</v>
      </c>
      <c r="AV17" s="0" t="n">
        <f aca="false">(P2!AV17+P2!AV27*AV$2)/(AV$2+1)</f>
        <v>24.5775897435897</v>
      </c>
      <c r="AW17" s="0" t="n">
        <f aca="false">(P2!AW17+P2!AW27*AW$2)/(AW$2+1)</f>
        <v>24.2245384615385</v>
      </c>
      <c r="AX17" s="0" t="n">
        <f aca="false">(P2!AX17+P2!AX27*AX$2)/(AX$2+1)</f>
        <v>23.8082631578947</v>
      </c>
      <c r="AY17" s="0" t="n">
        <f aca="false">(P2!AY17+P2!AY27*AY$2)/(AY$2+1)</f>
        <v>23.7430465116279</v>
      </c>
      <c r="AZ17" s="0" t="n">
        <f aca="false">(P2!AZ17+P2!AZ27*AZ$2)/(AZ$2+1)</f>
        <v>25.8956315789474</v>
      </c>
      <c r="BA17" s="0" t="n">
        <f aca="false">(P2!BA17+P2!BA27*BA$2)/(BA$2+1)</f>
        <v>31.2673170731707</v>
      </c>
      <c r="BB17" s="0" t="n">
        <f aca="false">(P2!BB17+P2!BB27*BB$2)/(BB$2+1)</f>
        <v>35.22</v>
      </c>
      <c r="BC17" s="0" t="n">
        <f aca="false">(P2!BC17+P2!BC27*BC$2)/(BC$2+1)</f>
        <v>31.67</v>
      </c>
      <c r="BD17" s="0" t="n">
        <f aca="false">(P2!BD17+P2!BD27*BD$2)/(BD$2+1)</f>
        <v>26.3472926829268</v>
      </c>
      <c r="BE17" s="0" t="n">
        <f aca="false">(P2!BE17+P2!BE27*BE$2)/(BE$2+1)</f>
        <v>23.70275</v>
      </c>
      <c r="BF17" s="0" t="n">
        <f aca="false">(P2!BF17+P2!BF27*BF$2)/(BF$2+1)</f>
        <v>24.0533414634146</v>
      </c>
      <c r="BG17" s="0" t="n">
        <f aca="false">(P2!BG17+P2!BG27*BG$2)/(BG$2+1)</f>
        <v>24.9362325581395</v>
      </c>
      <c r="BH17" s="0" t="n">
        <f aca="false">(P2!BH17+P2!BH27*BH$2)/(BH$2+1)</f>
        <v>25.0023333333333</v>
      </c>
      <c r="BI17" s="0" t="n">
        <f aca="false">(P2!BI17+P2!BI27*BI$2)/(BI$2+1)</f>
        <v>24.6521282051282</v>
      </c>
      <c r="BJ17" s="0" t="n">
        <f aca="false">(P2!BJ17+P2!BJ27*BJ$2)/(BJ$2+1)</f>
        <v>24.2756315789474</v>
      </c>
      <c r="BK17" s="0" t="n">
        <f aca="false">(P2!BK17+P2!BK27*BK$2)/(BK$2+1)</f>
        <v>24.2061162790698</v>
      </c>
      <c r="BL17" s="0" t="n">
        <f aca="false">(P2!BL17+P2!BL27*BL$2)/(BL$2+1)</f>
        <v>26.1245789473684</v>
      </c>
      <c r="BM17" s="0" t="n">
        <f aca="false">(P2!BM17+P2!BM27*BM$2)/(BM$2+1)</f>
        <v>30.8747906976744</v>
      </c>
      <c r="BN17" s="0" t="n">
        <f aca="false">(P2!BN17+P2!BN27*BN$2)/(BN$2+1)</f>
        <v>34.638641025641</v>
      </c>
      <c r="BO17" s="0" t="n">
        <f aca="false">(P2!BO17+P2!BO27*BO$2)/(BO$2+1)</f>
        <v>31.33025</v>
      </c>
      <c r="BP17" s="0" t="n">
        <f aca="false">(P2!BP17+P2!BP27*BP$2)/(BP$2+1)</f>
        <v>26.5855365853659</v>
      </c>
      <c r="BQ17" s="0" t="n">
        <f aca="false">(P2!BQ17+P2!BQ27*BQ$2)/(BQ$2+1)</f>
        <v>24.1925</v>
      </c>
      <c r="BR17" s="0" t="n">
        <f aca="false">(P2!BR17+P2!BR27*BR$2)/(BR$2+1)</f>
        <v>24.5114634146342</v>
      </c>
      <c r="BS17" s="0" t="n">
        <f aca="false">(P2!BS17+P2!BS27*BS$2)/(BS$2+1)</f>
        <v>25.2925581395349</v>
      </c>
      <c r="BT17" s="0" t="n">
        <f aca="false">(P2!BT17+P2!BT27*BT$2)/(BT$2+1)</f>
        <v>25.371</v>
      </c>
      <c r="BU17" s="0" t="n">
        <f aca="false">(P2!BU17+P2!BU27*BU$2)/(BU$2+1)</f>
        <v>25.0516153846154</v>
      </c>
      <c r="BV17" s="0" t="n">
        <f aca="false">(P2!BV17+P2!BV27*BV$2)/(BV$2+1)</f>
        <v>24.668</v>
      </c>
      <c r="BW17" s="0" t="n">
        <f aca="false">(P2!BW17+P2!BW27*BW$2)/(BW$2+1)</f>
        <v>24.6753170731707</v>
      </c>
      <c r="BX17" s="0" t="n">
        <f aca="false">(P2!BX17+P2!BX27*BX$2)/(BX$2+1)</f>
        <v>26.3534210526316</v>
      </c>
      <c r="BY17" s="0" t="n">
        <f aca="false">(P2!BY17+P2!BY27*BY$2)/(BY$2+1)</f>
        <v>30.6323023255814</v>
      </c>
      <c r="BZ17" s="0" t="n">
        <f aca="false">(P2!BZ17+P2!BZ27*BZ$2)/(BZ$2+1)</f>
        <v>34.0167948717949</v>
      </c>
      <c r="CA17" s="0" t="n">
        <f aca="false">(P2!CA17+P2!CA27*CA$2)/(CA$2+1)</f>
        <v>31.05225</v>
      </c>
      <c r="CB17" s="0" t="n">
        <f aca="false">(P2!CB17+P2!CB27*CB$2)/(CB$2+1)</f>
        <v>26.7978780487805</v>
      </c>
      <c r="CC17" s="0" t="n">
        <f aca="false">(P2!CC17+P2!CC27*CC$2)/(CC$2+1)</f>
        <v>24.64775</v>
      </c>
      <c r="CD17" s="0" t="n">
        <f aca="false">(P2!CD17+P2!CD27*CD$2)/(CD$2+1)</f>
        <v>24.8968372093023</v>
      </c>
      <c r="CE17" s="0" t="n">
        <f aca="false">(P2!CE17+P2!CE27*CE$2)/(CE$2+1)</f>
        <v>25.6698292682927</v>
      </c>
      <c r="CF17" s="0" t="n">
        <f aca="false">(P2!CF17+P2!CF27*CF$2)/(CF$2+1)</f>
        <v>25.6965555555556</v>
      </c>
      <c r="CG17" s="0" t="n">
        <f aca="false">(P2!CG17+P2!CG27*CG$2)/(CG$2+1)</f>
        <v>25.4172051282051</v>
      </c>
      <c r="CH17" s="0" t="n">
        <f aca="false">(P2!CH17+P2!CH27*CH$2)/(CH$2+1)</f>
        <v>25.0625</v>
      </c>
      <c r="CI17" s="0" t="n">
        <f aca="false">(P2!CI17+P2!CI27*CI$2)/(CI$2+1)</f>
        <v>25.0804634146342</v>
      </c>
      <c r="CJ17" s="0" t="n">
        <f aca="false">(P2!CJ17+P2!CJ27*CJ$2)/(CJ$2+1)</f>
        <v>26.5958947368421</v>
      </c>
      <c r="CK17" s="0" t="n">
        <f aca="false">(P2!CK17+P2!CK27*CK$2)/(CK$2+1)</f>
        <v>30.4525348837209</v>
      </c>
      <c r="CL17" s="0" t="n">
        <f aca="false">(P2!CL17+P2!CL27*CL$2)/(CL$2+1)</f>
        <v>33.5411025641026</v>
      </c>
      <c r="CM17" s="0" t="n">
        <f aca="false">(P2!CM17+P2!CM27*CM$2)/(CM$2+1)</f>
        <v>30.7671428571429</v>
      </c>
      <c r="CN17" s="0" t="n">
        <f aca="false">(P2!CN17+P2!CN27*CN$2)/(CN$2+1)</f>
        <v>27.0552051282051</v>
      </c>
      <c r="CO17" s="0" t="n">
        <f aca="false">(P2!CO17+P2!CO27*CO$2)/(CO$2+1)</f>
        <v>25.04975</v>
      </c>
      <c r="CP17" s="0" t="n">
        <f aca="false">(P2!CP17+P2!CP27*CP$2)/(CP$2+1)</f>
        <v>25.278488372093</v>
      </c>
      <c r="CQ17" s="0" t="n">
        <f aca="false">(P2!CQ17+P2!CQ27*CQ$2)/(CQ$2+1)</f>
        <v>25.9503170731707</v>
      </c>
      <c r="CR17" s="0" t="n">
        <f aca="false">(P2!CR17+P2!CR27*CR$2)/(CR$2+1)</f>
        <v>25.9839189189189</v>
      </c>
      <c r="CS17" s="0" t="n">
        <f aca="false">(P2!CS17+P2!CS27*CS$2)/(CS$2+1)</f>
        <v>25.6804634146341</v>
      </c>
      <c r="CT17" s="0" t="n">
        <f aca="false">(P2!CT17+P2!CT27*CT$2)/(CT$2+1)</f>
        <v>25.4407894736842</v>
      </c>
      <c r="CU17" s="0" t="n">
        <f aca="false">(P2!CU17+P2!CU27*CU$2)/(CU$2+1)</f>
        <v>25.4000243902439</v>
      </c>
      <c r="CV17" s="0" t="n">
        <f aca="false">(P2!CV17+P2!CV27*CV$2)/(CV$2+1)</f>
        <v>26.74275</v>
      </c>
      <c r="CW17" s="0" t="n">
        <f aca="false">(P2!CW17+P2!CW27*CW$2)/(CW$2+1)</f>
        <v>30.4660243902439</v>
      </c>
      <c r="CX17" s="0" t="n">
        <f aca="false">(P2!CX17+P2!CX27*CX$2)/(CX$2+1)</f>
        <v>33.1420487804878</v>
      </c>
      <c r="CY17" s="0" t="n">
        <f aca="false">(P2!CY17+P2!CY27*CY$2)/(CY$2+1)</f>
        <v>30.76025</v>
      </c>
      <c r="CZ17" s="0" t="n">
        <f aca="false">(P2!CZ17+P2!CZ27*CZ$2)/(CZ$2+1)</f>
        <v>27.2557948717949</v>
      </c>
      <c r="DA17" s="0" t="n">
        <f aca="false">(P2!DA17+P2!DA27*DA$2)/(DA$2+1)</f>
        <v>25.3558571428571</v>
      </c>
      <c r="DB17" s="0" t="n">
        <f aca="false">(P2!DB17+P2!DB27*DB$2)/(DB$2+1)</f>
        <v>25.6417073170732</v>
      </c>
      <c r="DC17" s="0" t="n">
        <f aca="false">(P2!DC17+P2!DC27*DC$2)/(DC$2+1)</f>
        <v>26.2203414634146</v>
      </c>
      <c r="DD17" s="0" t="n">
        <f aca="false">(P2!DD17+P2!DD27*DD$2)/(DD$2+1)</f>
        <v>26.257</v>
      </c>
      <c r="DE17" s="0" t="n">
        <f aca="false">(P2!DE17+P2!DE27*DE$2)/(DE$2+1)</f>
        <v>25.9775853658537</v>
      </c>
      <c r="DF17" s="0" t="n">
        <f aca="false">(P2!DF17+P2!DF27*DF$2)/(DF$2+1)</f>
        <v>25.7692105263158</v>
      </c>
      <c r="DG17" s="0" t="n">
        <f aca="false">(P2!DG17+P2!DG27*DG$2)/(DG$2+1)</f>
        <v>25.6839069767442</v>
      </c>
      <c r="DH17" s="0" t="n">
        <f aca="false">(P2!DH17+P2!DH27*DH$2)/(DH$2+1)</f>
        <v>27.0372105263158</v>
      </c>
      <c r="DI17" s="0" t="n">
        <f aca="false">(P2!DI17+P2!DI27*DI$2)/(DI$2+1)</f>
        <v>30.4055609756098</v>
      </c>
      <c r="DJ17" s="0" t="n">
        <f aca="false">(P2!DJ17+P2!DJ27*DJ$2)/(DJ$2+1)</f>
        <v>32.8911219512195</v>
      </c>
      <c r="DK17" s="0" t="n">
        <f aca="false">(P2!DK17+P2!DK27*DK$2)/(DK$2+1)</f>
        <v>30.6905</v>
      </c>
      <c r="DL17" s="0" t="n">
        <f aca="false">(P2!DL17+P2!DL27*DL$2)/(DL$2+1)</f>
        <v>27.4450512820513</v>
      </c>
      <c r="DM17" s="0" t="n">
        <f aca="false">(P2!DM17+P2!DM27*DM$2)/(DM$2+1)</f>
        <v>25.6758571428571</v>
      </c>
      <c r="DN17" s="0" t="n">
        <f aca="false">(P2!DN17+P2!DN27*DN$2)/(DN$2+1)</f>
        <v>25.9495365853659</v>
      </c>
      <c r="DO17" s="0" t="n">
        <f aca="false">(P2!DO17+P2!DO27*DO$2)/(DO$2+1)</f>
        <v>26.4326744186047</v>
      </c>
      <c r="DP17" s="0" t="n">
        <f aca="false">(P2!DP17+P2!DP27*DP$2)/(DP$2+1)</f>
        <v>26.5114444444445</v>
      </c>
      <c r="DQ17" s="0" t="n">
        <f aca="false">(P2!DQ17+P2!DQ27*DQ$2)/(DQ$2+1)</f>
        <v>26.2920256410256</v>
      </c>
      <c r="DR17" s="0" t="n">
        <f aca="false">(P2!DR17+P2!DR27*DR$2)/(DR$2+1)</f>
        <v>26.0551052631579</v>
      </c>
      <c r="DS17" s="0" t="n">
        <f aca="false">(P2!DS17+P2!DS27*DS$2)/(DS$2+1)</f>
        <v>25.9723953488372</v>
      </c>
      <c r="DT17" s="0" t="n">
        <f aca="false">(P2!DT17+P2!DT27*DT$2)/(DT$2+1)</f>
        <v>27.2314210526316</v>
      </c>
      <c r="DU17" s="0" t="n">
        <f aca="false">(P2!DU17+P2!DU27*DU$2)/(DU$2+1)</f>
        <v>30.3597804878049</v>
      </c>
      <c r="DV17" s="0" t="n">
        <f aca="false">(P2!DV17+P2!DV27*DV$2)/(DV$2+1)</f>
        <v>32.6476341463415</v>
      </c>
      <c r="DW17" s="0" t="n">
        <f aca="false">(P2!DW17+P2!DW27*DW$2)/(DW$2+1)</f>
        <v>30.60725</v>
      </c>
      <c r="DX17" s="0" t="n">
        <f aca="false">(P2!DX17+P2!DX27*DX$2)/(DX$2+1)</f>
        <v>27.5729268292683</v>
      </c>
      <c r="DY17" s="0" t="n">
        <f aca="false">(P2!DY17+P2!DY27*DY$2)/(DY$2+1)</f>
        <v>26.01225</v>
      </c>
      <c r="DZ17" s="0" t="n">
        <f aca="false">(P2!DZ17+P2!DZ27*DZ$2)/(DZ$2+1)</f>
        <v>26.2418048780488</v>
      </c>
      <c r="EA17" s="0" t="n">
        <f aca="false">(P2!EA17+P2!EA27*EA$2)/(EA$2+1)</f>
        <v>26.6683023255814</v>
      </c>
      <c r="EB17" s="0" t="n">
        <f aca="false">(P2!EB17+P2!EB27*EB$2)/(EB$2+1)</f>
        <v>26.7452222222222</v>
      </c>
      <c r="EC17" s="0" t="n">
        <f aca="false">(P2!EC17+P2!EC27*EC$2)/(EC$2+1)</f>
        <v>26.5359743589744</v>
      </c>
      <c r="ED17" s="0" t="n">
        <f aca="false">(P2!ED17+P2!ED27*ED$2)/(ED$2+1)</f>
        <v>26.3092105263158</v>
      </c>
      <c r="EE17" s="0" t="n">
        <f aca="false">(P2!EE17+P2!EE27*EE$2)/(EE$2+1)</f>
        <v>26.2377441860465</v>
      </c>
      <c r="EF17" s="0" t="n">
        <f aca="false">(P2!EF17+P2!EF27*EF$2)/(EF$2+1)</f>
        <v>27.4161578947368</v>
      </c>
      <c r="EG17" s="0" t="n">
        <f aca="false">(P2!EG17+P2!EG27*EG$2)/(EG$2+1)</f>
        <v>30.2956976744186</v>
      </c>
      <c r="EH17" s="0" t="n">
        <f aca="false">(P2!EH17+P2!EH27*EH$2)/(EH$2+1)</f>
        <v>32.6201282051282</v>
      </c>
      <c r="EI17" s="0" t="n">
        <f aca="false">(P2!EI17+P2!EI27*EI$2)/(EI$2+1)</f>
        <v>30.60275</v>
      </c>
      <c r="EJ17" s="0" t="n">
        <f aca="false">(P2!EJ17+P2!EJ27*EJ$2)/(EJ$2+1)</f>
        <v>27.7496829268293</v>
      </c>
      <c r="EK17" s="0" t="n">
        <f aca="false">(P2!EK17+P2!EK27*EK$2)/(EK$2+1)</f>
        <v>26.27725</v>
      </c>
      <c r="EL17" s="0" t="n">
        <f aca="false">(P2!EL17+P2!EL27*EL$2)/(EL$2+1)</f>
        <v>26.486243902439</v>
      </c>
      <c r="EM17" s="0" t="n">
        <f aca="false">(P2!EM17+P2!EM27*EM$2)/(EM$2+1)</f>
        <v>26.8863488372093</v>
      </c>
      <c r="EN17" s="0" t="n">
        <f aca="false">(P2!EN17+P2!EN27*EN$2)/(EN$2+1)</f>
        <v>26.9693243243243</v>
      </c>
      <c r="EO17" s="0" t="n">
        <f aca="false">(P2!EO17+P2!EO27*EO$2)/(EO$2+1)</f>
        <v>26.7720769230769</v>
      </c>
      <c r="EP17" s="0" t="n">
        <f aca="false">(P2!EP17+P2!EP27*EP$2)/(EP$2+1)</f>
        <v>26.51</v>
      </c>
      <c r="EQ17" s="0" t="n">
        <f aca="false">(P2!EQ17+P2!EQ27*EQ$2)/(EQ$2+1)</f>
        <v>26.5268292682927</v>
      </c>
      <c r="ER17" s="0" t="n">
        <f aca="false">(P2!ER17+P2!ER27*ER$2)/(ER$2+1)</f>
        <v>27.5914210526316</v>
      </c>
      <c r="ES17" s="0" t="n">
        <f aca="false">(P2!ES17+P2!ES27*ES$2)/(ES$2+1)</f>
        <v>30.3038139534884</v>
      </c>
      <c r="ET17" s="0" t="n">
        <f aca="false">(P2!ET17+P2!ET27*ET$2)/(ET$2+1)</f>
        <v>32.4968205128205</v>
      </c>
      <c r="EU17" s="0" t="n">
        <f aca="false">(P2!EU17+P2!EU27*EU$2)/(EU$2+1)</f>
        <v>30.5385714285714</v>
      </c>
      <c r="EV17" s="0" t="n">
        <f aca="false">(P2!EV17+P2!EV27*EV$2)/(EV$2+1)</f>
        <v>27.9737435897436</v>
      </c>
      <c r="EW17" s="0" t="n">
        <f aca="false">(P2!EW17+P2!EW27*EW$2)/(EW$2+1)</f>
        <v>26.53275</v>
      </c>
      <c r="EX17" s="0" t="n">
        <f aca="false">(P2!EX17+P2!EX27*EX$2)/(EX$2+1)</f>
        <v>26.6944418604651</v>
      </c>
      <c r="EY17" s="0" t="n">
        <f aca="false">(P2!EY17+P2!EY27*EY$2)/(EY$2+1)</f>
        <v>27.1291951219512</v>
      </c>
      <c r="EZ17" s="0" t="n">
        <f aca="false">(P2!EZ17+P2!EZ27*EZ$2)/(EZ$2+1)</f>
        <v>27.1635555555556</v>
      </c>
      <c r="FA17" s="0" t="n">
        <f aca="false">(P2!FA17+P2!FA27*FA$2)/(FA$2+1)</f>
        <v>26.9395609756098</v>
      </c>
      <c r="FB17" s="0" t="n">
        <f aca="false">(P2!FB17+P2!FB27*FB$2)/(FB$2+1)</f>
        <v>26.786052631579</v>
      </c>
      <c r="FC17" s="0" t="n">
        <f aca="false">(P2!FC17+P2!FC27*FC$2)/(FC$2+1)</f>
        <v>26.759512195122</v>
      </c>
      <c r="FD17" s="0" t="n">
        <f aca="false">(P2!FD17+P2!FD27*FD$2)/(FD$2+1)</f>
        <v>27.728</v>
      </c>
      <c r="FE17" s="0" t="n">
        <f aca="false">(P2!FE17+P2!FE27*FE$2)/(FE$2+1)</f>
        <v>30.423243902439</v>
      </c>
      <c r="FF17" s="0" t="n">
        <f aca="false">(P2!FF17+P2!FF27*FF$2)/(FF$2+1)</f>
        <v>32.4488717948718</v>
      </c>
      <c r="FG17" s="0" t="n">
        <f aca="false">(P2!FG17+P2!FG27*FG$2)/(FG$2+1)</f>
        <v>30.5757142857143</v>
      </c>
      <c r="FH17" s="0" t="n">
        <f aca="false">(P2!FH17+P2!FH27*FH$2)/(FH$2+1)</f>
        <v>28.1345128205128</v>
      </c>
      <c r="FI17" s="0" t="n">
        <f aca="false">(P2!FI17+P2!FI27*FI$2)/(FI$2+1)</f>
        <v>26.765</v>
      </c>
      <c r="FJ17" s="0" t="n">
        <f aca="false">(P2!FJ17+P2!FJ27*FJ$2)/(FJ$2+1)</f>
        <v>26.9182093023256</v>
      </c>
      <c r="FK17" s="0" t="n">
        <f aca="false">(P2!FK17+P2!FK27*FK$2)/(FK$2+1)</f>
        <v>27.3214878048781</v>
      </c>
      <c r="FL17" s="0" t="n">
        <f aca="false">(P2!FL17+P2!FL27*FL$2)/(FL$2+1)</f>
        <v>27.3541111111111</v>
      </c>
      <c r="FM17" s="0" t="n">
        <f aca="false">(P2!FM17+P2!FM27*FM$2)/(FM$2+1)</f>
        <v>27.149</v>
      </c>
      <c r="FN17" s="0" t="n">
        <f aca="false">(P2!FN17+P2!FN27*FN$2)/(FN$2+1)</f>
        <v>26.985</v>
      </c>
      <c r="FO17" s="0" t="n">
        <f aca="false">(P2!FO17+P2!FO27*FO$2)/(FO$2+1)</f>
        <v>26.9593658536585</v>
      </c>
      <c r="FP17" s="0" t="n">
        <f aca="false">(P2!FP17+P2!FP27*FP$2)/(FP$2+1)</f>
        <v>27.90975</v>
      </c>
      <c r="FQ17" s="0" t="n">
        <f aca="false">(P2!FQ17+P2!FQ27*FQ$2)/(FQ$2+1)</f>
        <v>30.515243902439</v>
      </c>
      <c r="FR17" s="0" t="n">
        <f aca="false">(P2!FR17+P2!FR27*FR$2)/(FR$2+1)</f>
        <v>32.4107317073171</v>
      </c>
      <c r="FS17" s="0" t="n">
        <f aca="false">(P2!FS17+P2!FS27*FS$2)/(FS$2+1)</f>
        <v>30.73275</v>
      </c>
      <c r="FT17" s="0" t="n">
        <f aca="false">(P2!FT17+P2!FT27*FT$2)/(FT$2+1)</f>
        <v>28.2942820512821</v>
      </c>
      <c r="FU17" s="0" t="n">
        <f aca="false">(P2!FU17+P2!FU27*FU$2)/(FU$2+1)</f>
        <v>26.9317142857143</v>
      </c>
      <c r="FV17" s="0" t="n">
        <f aca="false">(P2!FV17+P2!FV27*FV$2)/(FV$2+1)</f>
        <v>27.1559756097561</v>
      </c>
      <c r="FW17" s="0" t="n">
        <f aca="false">(P2!FW17+P2!FW27*FW$2)/(FW$2+1)</f>
        <v>27.453488372093</v>
      </c>
      <c r="FX17" s="0" t="n">
        <f aca="false">(P2!FX17+P2!FX27*FX$2)/(FX$2+1)</f>
        <v>27.4795789473684</v>
      </c>
      <c r="FY17" s="0" t="n">
        <f aca="false">(P2!FY17+P2!FY27*FY$2)/(FY$2+1)</f>
        <v>27.3257317073171</v>
      </c>
      <c r="FZ17" s="0" t="n">
        <f aca="false">(P2!FZ17+P2!FZ27*FZ$2)/(FZ$2+1)</f>
        <v>27.13025</v>
      </c>
      <c r="GA17" s="0" t="n">
        <f aca="false">(P2!GA17+P2!GA27*GA$2)/(GA$2+1)</f>
        <v>27.111023255814</v>
      </c>
      <c r="GB17" s="0" t="n">
        <f aca="false">(P2!GB17+P2!GB27*GB$2)/(GB$2+1)</f>
        <v>28.1265789473684</v>
      </c>
      <c r="GC17" s="0" t="n">
        <f aca="false">(P2!GC17+P2!GC27*GC$2)/(GC$2+1)</f>
        <v>30.5872682926829</v>
      </c>
      <c r="GD17" s="0" t="n">
        <f aca="false">(P2!GD17+P2!GD27*GD$2)/(GD$2+1)</f>
        <v>32.4224634146341</v>
      </c>
      <c r="GE17" s="0" t="n">
        <f aca="false">(P2!GE17+P2!GE27*GE$2)/(GE$2+1)</f>
        <v>30.80475</v>
      </c>
      <c r="GF17" s="0" t="n">
        <f aca="false">(P2!GF17+P2!GF27*GF$2)/(GF$2+1)</f>
        <v>28.3890975609756</v>
      </c>
      <c r="GG17" s="0" t="n">
        <f aca="false">(P2!GG17+P2!GG27*GG$2)/(GG$2+1)</f>
        <v>27.0906818181818</v>
      </c>
      <c r="GH17" s="0" t="n">
        <f aca="false">(P2!GH17+P2!GH27*GH$2)/(GH$2+1)</f>
        <v>27.3327073170732</v>
      </c>
      <c r="GI17" s="0" t="n">
        <f aca="false">(P2!GI17+P2!GI27*GI$2)/(GI$2+1)</f>
        <v>27.6039555555556</v>
      </c>
      <c r="GJ17" s="0" t="n">
        <f aca="false">(P2!GJ17+P2!GJ27*GJ$2)/(GJ$2+1)</f>
        <v>27.6643333333333</v>
      </c>
      <c r="GK17" s="0" t="n">
        <f aca="false">(P2!GK17+P2!GK27*GK$2)/(GK$2+1)</f>
        <v>27.4960975609756</v>
      </c>
      <c r="GL17" s="0" t="n">
        <f aca="false">(P2!GL17+P2!GL27*GL$2)/(GL$2+1)</f>
        <v>27.3545789473684</v>
      </c>
      <c r="GM17" s="0" t="n">
        <f aca="false">(P2!GM17+P2!GM27*GM$2)/(GM$2+1)</f>
        <v>27.3008372093023</v>
      </c>
      <c r="GN17" s="0" t="n">
        <f aca="false">(P2!GN17+P2!GN27*GN$2)/(GN$2+1)</f>
        <v>28.2915789473684</v>
      </c>
      <c r="GO17" s="0" t="n">
        <f aca="false">(P2!GO17+P2!GO27*GO$2)/(GO$2+1)</f>
        <v>30.6121860465116</v>
      </c>
      <c r="GP17" s="0" t="n">
        <f aca="false">(P2!GP17+P2!GP27*GP$2)/(GP$2+1)</f>
        <v>32.5181538461538</v>
      </c>
      <c r="GQ17" s="0" t="n">
        <f aca="false">(P2!GQ17+P2!GQ27*GQ$2)/(GQ$2+1)</f>
        <v>30.87525</v>
      </c>
      <c r="GR17" s="0" t="n">
        <f aca="false">(P2!GR17+P2!GR27*GR$2)/(GR$2+1)</f>
        <v>28.4947906976744</v>
      </c>
      <c r="GS17" s="0" t="n">
        <f aca="false">(P2!GS17+P2!GS27*GS$2)/(GS$2+1)</f>
        <v>27.3115714285714</v>
      </c>
      <c r="GT17" s="0" t="n">
        <f aca="false">(P2!GT17+P2!GT27*GT$2)/(GT$2+1)</f>
        <v>27.5098780487805</v>
      </c>
      <c r="GU17" s="0" t="n">
        <f aca="false">(P2!GU17+P2!GU27*GU$2)/(GU$2+1)</f>
        <v>27.7454888888889</v>
      </c>
      <c r="GV17" s="0" t="n">
        <f aca="false">(P2!GV17+P2!GV27*GV$2)/(GV$2+1)</f>
        <v>27.7963157894737</v>
      </c>
      <c r="GW17" s="0" t="n">
        <f aca="false">(P2!GW17+P2!GW27*GW$2)/(GW$2+1)</f>
        <v>27.6660256410256</v>
      </c>
      <c r="GX17" s="0" t="n">
        <f aca="false">(P2!GX17+P2!GX27*GX$2)/(GX$2+1)</f>
        <v>27.4242857142857</v>
      </c>
      <c r="GY17" s="0" t="n">
        <f aca="false">(P2!GY17+P2!GY27*GY$2)/(GY$2+1)</f>
        <v>27.4625365853659</v>
      </c>
      <c r="GZ17" s="0" t="n">
        <f aca="false">(P2!GZ17+P2!GZ27*GZ$2)/(GZ$2+1)</f>
        <v>28.4266842105263</v>
      </c>
      <c r="HA17" s="0" t="n">
        <f aca="false">(P2!HA17+P2!HA27*HA$2)/(HA$2+1)</f>
        <v>30.7570930232558</v>
      </c>
      <c r="HB17" s="0" t="n">
        <f aca="false">(P2!HB17+P2!HB27*HB$2)/(HB$2+1)</f>
        <v>32.6744358974359</v>
      </c>
      <c r="HC17" s="0" t="n">
        <f aca="false">(P2!HC17+P2!HC27*HC$2)/(HC$2+1)</f>
        <v>31.02525</v>
      </c>
      <c r="HD17" s="0" t="n">
        <f aca="false">(P2!HD17+P2!HD27*HD$2)/(HD$2+1)</f>
        <v>28.6447441860465</v>
      </c>
      <c r="HE17" s="0" t="n">
        <f aca="false">(P2!HE17+P2!HE27*HE$2)/(HE$2+1)</f>
        <v>27.4517142857143</v>
      </c>
      <c r="HF17" s="0" t="n">
        <f aca="false">(P2!HF17+P2!HF27*HF$2)/(HF$2+1)</f>
        <v>27.6208837209302</v>
      </c>
      <c r="HG17" s="0" t="n">
        <f aca="false">(P2!HG17+P2!HG27*HG$2)/(HG$2+1)</f>
        <v>27.9153720930233</v>
      </c>
      <c r="HH17" s="0" t="n">
        <f aca="false">(P2!HH17+P2!HH27*HH$2)/(HH$2+1)</f>
        <v>27.9447894736842</v>
      </c>
      <c r="HI17" s="0" t="n">
        <f aca="false">(P2!HI17+P2!HI27*HI$2)/(HI$2+1)</f>
        <v>27.7696097560976</v>
      </c>
      <c r="HJ17" s="0" t="n">
        <f aca="false">(P2!HJ17+P2!HJ27*HJ$2)/(HJ$2+1)</f>
        <v>27.585</v>
      </c>
      <c r="HK17" s="0" t="n">
        <f aca="false">(P2!HK17+P2!HK27*HK$2)/(HK$2+1)</f>
        <v>27.5999512195122</v>
      </c>
      <c r="HL17" s="0" t="n">
        <f aca="false">(P2!HL17+P2!HL27*HL$2)/(HL$2+1)</f>
        <v>28.5632631578947</v>
      </c>
    </row>
    <row r="18" customFormat="false" ht="12.75" hidden="false" customHeight="false" outlineLevel="0" collapsed="false">
      <c r="B18" s="412"/>
    </row>
    <row r="19" customFormat="false" ht="12.75" hidden="false" customHeight="false" outlineLevel="0" collapsed="false">
      <c r="B19" s="412"/>
    </row>
    <row r="20" customFormat="false" ht="12.75" hidden="false" customHeight="false" outlineLevel="0" collapsed="false">
      <c r="B20" s="412"/>
      <c r="R20" s="0" t="n">
        <v>39.9997948717949</v>
      </c>
      <c r="S20" s="0" t="n">
        <v>39</v>
      </c>
      <c r="T20" s="0" t="n">
        <v>36.9998205128205</v>
      </c>
      <c r="U20" s="0" t="n">
        <v>33.50025</v>
      </c>
      <c r="V20" s="0" t="n">
        <v>33.5000465116279</v>
      </c>
      <c r="W20" s="0" t="n">
        <v>33.5002926829268</v>
      </c>
      <c r="X20" s="0" t="n">
        <v>30.9998888888889</v>
      </c>
      <c r="Y20" s="0" t="n">
        <v>28.9997317073171</v>
      </c>
      <c r="Z20" s="0" t="n">
        <v>28.9997368421053</v>
      </c>
      <c r="AA20" s="0" t="n">
        <v>28.9997317073171</v>
      </c>
      <c r="AB20" s="0" t="n">
        <v>44.00025</v>
      </c>
      <c r="AC20" s="0" t="n">
        <v>53.0003902439024</v>
      </c>
      <c r="AD20" s="0" t="n">
        <v>72.3075897435897</v>
      </c>
      <c r="AE20" s="0" t="n">
        <v>47</v>
      </c>
      <c r="AF20" s="0" t="n">
        <v>38.0001025641026</v>
      </c>
      <c r="AG20" s="0" t="n">
        <v>27</v>
      </c>
      <c r="AH20" s="0" t="n">
        <v>26.999511627907</v>
      </c>
      <c r="AI20" s="0" t="n">
        <v>27.0007073170732</v>
      </c>
      <c r="AJ20" s="0" t="n">
        <v>27.9994444444444</v>
      </c>
      <c r="AK20" s="0" t="n">
        <v>25.0003170731707</v>
      </c>
      <c r="AL20" s="0" t="n">
        <v>25.0002631578947</v>
      </c>
      <c r="AM20" s="0" t="n">
        <v>25.0004146341463</v>
      </c>
      <c r="AN20" s="0" t="n">
        <v>35.00025</v>
      </c>
      <c r="AO20" s="0" t="n">
        <v>42.0003170731707</v>
      </c>
      <c r="AP20" s="0" t="n">
        <v>56.188</v>
      </c>
      <c r="AQ20" s="0" t="n">
        <v>39</v>
      </c>
      <c r="AR20" s="0" t="n">
        <v>34.0007179487179</v>
      </c>
      <c r="AS20" s="0" t="n">
        <v>26</v>
      </c>
      <c r="AT20" s="0" t="n">
        <v>25.9997804878049</v>
      </c>
      <c r="AU20" s="0" t="n">
        <v>24.9304390243902</v>
      </c>
      <c r="AV20" s="0" t="n">
        <v>26.0701025641026</v>
      </c>
      <c r="AW20" s="0" t="n">
        <v>24.0001794871795</v>
      </c>
      <c r="AX20" s="0" t="n">
        <v>24.1303684210526</v>
      </c>
      <c r="AY20" s="0" t="n">
        <v>24.2605813953488</v>
      </c>
      <c r="AZ20" s="0" t="n">
        <v>31.9698421052632</v>
      </c>
      <c r="BA20" s="0" t="n">
        <v>37.5099756097561</v>
      </c>
      <c r="BB20" s="0" t="n">
        <v>48.4480487804878</v>
      </c>
      <c r="BC20" s="0" t="n">
        <v>35.43</v>
      </c>
      <c r="BD20" s="0" t="n">
        <v>31.7498536585366</v>
      </c>
      <c r="BE20" s="0" t="n">
        <v>25.68</v>
      </c>
      <c r="BF20" s="0" t="n">
        <v>25.8302195121951</v>
      </c>
      <c r="BG20" s="0" t="n">
        <v>25.5800465116279</v>
      </c>
      <c r="BH20" s="0" t="n">
        <v>26.7106666666667</v>
      </c>
      <c r="BI20" s="0" t="n">
        <v>24.830641025641</v>
      </c>
      <c r="BJ20" s="0" t="n">
        <v>24.9498421052632</v>
      </c>
      <c r="BK20" s="0" t="n">
        <v>25.070488372093</v>
      </c>
      <c r="BL20" s="0" t="n">
        <v>32.07</v>
      </c>
      <c r="BM20" s="0" t="n">
        <v>37.089976744186</v>
      </c>
      <c r="BN20" s="0" t="n">
        <v>47.0684871794872</v>
      </c>
      <c r="BO20" s="0" t="n">
        <v>35.12</v>
      </c>
      <c r="BP20" s="0" t="n">
        <v>31.790243902439</v>
      </c>
      <c r="BQ20" s="0" t="n">
        <v>26.27075</v>
      </c>
      <c r="BR20" s="0" t="n">
        <v>26.4192682926829</v>
      </c>
      <c r="BS20" s="0" t="n">
        <v>26.1904186046512</v>
      </c>
      <c r="BT20" s="0" t="n">
        <v>27.3097777777778</v>
      </c>
      <c r="BU20" s="0" t="n">
        <v>25.6000769230769</v>
      </c>
      <c r="BV20" s="0" t="n">
        <v>25.7195</v>
      </c>
      <c r="BW20" s="0" t="n">
        <v>25.8297804878049</v>
      </c>
      <c r="BX20" s="0" t="n">
        <v>32.1798421052632</v>
      </c>
      <c r="BY20" s="0" t="n">
        <v>36.7397906976744</v>
      </c>
      <c r="BZ20" s="0" t="n">
        <v>45.7381538461538</v>
      </c>
      <c r="CA20" s="0" t="n">
        <v>34.86</v>
      </c>
      <c r="CB20" s="0" t="n">
        <v>31.8405609756098</v>
      </c>
      <c r="CC20" s="0" t="n">
        <v>26.84</v>
      </c>
      <c r="CD20" s="0" t="n">
        <v>26.9696046511628</v>
      </c>
      <c r="CE20" s="0" t="n">
        <v>26.7698292682927</v>
      </c>
      <c r="CF20" s="0" t="n">
        <v>27.8803333333333</v>
      </c>
      <c r="CG20" s="0" t="n">
        <v>26.3296923076923</v>
      </c>
      <c r="CH20" s="0" t="n">
        <v>26.43975</v>
      </c>
      <c r="CI20" s="0" t="n">
        <v>26.540756097561</v>
      </c>
      <c r="CJ20" s="0" t="n">
        <v>32.3101052631579</v>
      </c>
      <c r="CK20" s="0" t="n">
        <v>36.4499534883721</v>
      </c>
      <c r="CL20" s="0" t="n">
        <v>44.5379487179487</v>
      </c>
      <c r="CM20" s="0" t="n">
        <v>34.6501428571429</v>
      </c>
      <c r="CN20" s="0" t="n">
        <v>31.9102820512821</v>
      </c>
      <c r="CO20" s="0" t="n">
        <v>27.3795</v>
      </c>
      <c r="CP20" s="0" t="n">
        <v>27.4997906976744</v>
      </c>
      <c r="CQ20" s="0" t="n">
        <v>27.250487804878</v>
      </c>
      <c r="CR20" s="0" t="n">
        <v>28.3602972972973</v>
      </c>
      <c r="CS20" s="0" t="n">
        <v>26.9200243902439</v>
      </c>
      <c r="CT20" s="0" t="n">
        <v>27.0197368421053</v>
      </c>
      <c r="CU20" s="0" t="n">
        <v>27.1202682926829</v>
      </c>
      <c r="CV20" s="0" t="n">
        <v>32.47025</v>
      </c>
      <c r="CW20" s="0" t="n">
        <v>36.309756097561</v>
      </c>
      <c r="CX20" s="0" t="n">
        <v>43.648243902439</v>
      </c>
      <c r="CY20" s="0" t="n">
        <v>34.57025</v>
      </c>
      <c r="CZ20" s="0" t="n">
        <v>32.0398974358974</v>
      </c>
      <c r="DA20" s="0" t="n">
        <v>27.83</v>
      </c>
      <c r="DB20" s="0" t="n">
        <v>27.9504390243902</v>
      </c>
      <c r="DC20" s="0" t="n">
        <v>27.7203658536585</v>
      </c>
      <c r="DD20" s="0" t="n">
        <v>28.8196666666667</v>
      </c>
      <c r="DE20" s="0" t="n">
        <v>27.4901219512195</v>
      </c>
      <c r="DF20" s="0" t="n">
        <v>27.5803684210526</v>
      </c>
      <c r="DG20" s="0" t="n">
        <v>27.6799069767442</v>
      </c>
      <c r="DH20" s="0" t="n">
        <v>32.6401052631579</v>
      </c>
      <c r="DI20" s="0" t="n">
        <v>36.1998780487805</v>
      </c>
      <c r="DJ20" s="0" t="n">
        <v>42.9477804878049</v>
      </c>
      <c r="DK20" s="0" t="n">
        <v>34.52</v>
      </c>
      <c r="DL20" s="0" t="n">
        <v>32.1704615384615</v>
      </c>
      <c r="DM20" s="0" t="n">
        <v>28.2701428571429</v>
      </c>
      <c r="DN20" s="0" t="n">
        <v>28.3791951219512</v>
      </c>
      <c r="DO20" s="0" t="n">
        <v>28.1702325581395</v>
      </c>
      <c r="DP20" s="0" t="n">
        <v>29.2595555555556</v>
      </c>
      <c r="DQ20" s="0" t="n">
        <v>28.0298717948718</v>
      </c>
      <c r="DR20" s="0" t="n">
        <v>28.1202631578947</v>
      </c>
      <c r="DS20" s="0" t="n">
        <v>28.2102325581395</v>
      </c>
      <c r="DT20" s="0" t="n">
        <v>32.8098421052632</v>
      </c>
      <c r="DU20" s="0" t="n">
        <v>36.1100487804878</v>
      </c>
      <c r="DV20" s="0" t="n">
        <v>42.3179024390244</v>
      </c>
      <c r="DW20" s="0" t="n">
        <v>34.49075</v>
      </c>
      <c r="DX20" s="0" t="n">
        <v>32.3105365853659</v>
      </c>
      <c r="DY20" s="0" t="n">
        <v>28.6995</v>
      </c>
      <c r="DZ20" s="0" t="n">
        <v>28.8001951219512</v>
      </c>
      <c r="EA20" s="0" t="n">
        <v>28.5508372093023</v>
      </c>
      <c r="EB20" s="0" t="n">
        <v>29.6401111111111</v>
      </c>
      <c r="EC20" s="0" t="n">
        <v>28.4800769230769</v>
      </c>
      <c r="ED20" s="0" t="n">
        <v>28.5601052631579</v>
      </c>
      <c r="EE20" s="0" t="n">
        <v>28.65</v>
      </c>
      <c r="EF20" s="0" t="n">
        <v>33.0103684210526</v>
      </c>
      <c r="EG20" s="0" t="n">
        <v>36.1403023255814</v>
      </c>
      <c r="EH20" s="0" t="n">
        <v>42.0883846153846</v>
      </c>
      <c r="EI20" s="0" t="n">
        <v>34.55025</v>
      </c>
      <c r="EJ20" s="0" t="n">
        <v>32.4900243902439</v>
      </c>
      <c r="EK20" s="0" t="n">
        <v>29.06075</v>
      </c>
      <c r="EL20" s="0" t="n">
        <v>29.1598780487805</v>
      </c>
      <c r="EM20" s="0" t="n">
        <v>28.9308604651163</v>
      </c>
      <c r="EN20" s="0" t="n">
        <v>30.0199459459459</v>
      </c>
      <c r="EO20" s="0" t="n">
        <v>28.9192564102564</v>
      </c>
      <c r="EP20" s="0" t="n">
        <v>29.00025</v>
      </c>
      <c r="EQ20" s="0" t="n">
        <v>29.0803414634146</v>
      </c>
      <c r="ER20" s="0" t="n">
        <v>33.2101052631579</v>
      </c>
      <c r="ES20" s="0" t="n">
        <v>36.1800697674419</v>
      </c>
      <c r="ET20" s="0" t="n">
        <v>41.778</v>
      </c>
      <c r="EU20" s="0" t="n">
        <v>34.6201428571429</v>
      </c>
      <c r="EV20" s="0" t="n">
        <v>32.6702820512821</v>
      </c>
      <c r="EW20" s="0" t="n">
        <v>29.4305</v>
      </c>
      <c r="EX20" s="0" t="n">
        <v>29.5198604651163</v>
      </c>
      <c r="EY20" s="0" t="n">
        <v>29.3004634146341</v>
      </c>
      <c r="EZ20" s="0" t="n">
        <v>30.3902222222222</v>
      </c>
      <c r="FA20" s="0" t="n">
        <v>29.3399268292683</v>
      </c>
      <c r="FB20" s="0" t="n">
        <v>29.4198421052632</v>
      </c>
      <c r="FC20" s="0" t="n">
        <v>29.4993902439024</v>
      </c>
      <c r="FD20" s="0" t="n">
        <v>33.41</v>
      </c>
      <c r="FE20" s="0" t="n">
        <v>36.2307804878049</v>
      </c>
      <c r="FF20" s="0" t="n">
        <v>41.4981538461538</v>
      </c>
      <c r="FG20" s="0" t="n">
        <v>34.7</v>
      </c>
      <c r="FH20" s="0" t="n">
        <v>32.8504358974359</v>
      </c>
      <c r="FI20" s="0" t="n">
        <v>29.78025</v>
      </c>
      <c r="FJ20" s="0" t="n">
        <v>29.8699302325581</v>
      </c>
      <c r="FK20" s="0" t="n">
        <v>29.6203414634146</v>
      </c>
      <c r="FL20" s="0" t="n">
        <v>30.7001111111111</v>
      </c>
      <c r="FM20" s="0" t="n">
        <v>29.6994390243902</v>
      </c>
      <c r="FN20" s="0" t="n">
        <v>29.7703684210526</v>
      </c>
      <c r="FO20" s="0" t="n">
        <v>29.8496341463415</v>
      </c>
      <c r="FP20" s="0" t="n">
        <v>33.64025</v>
      </c>
      <c r="FQ20" s="0" t="n">
        <v>36.3605121951219</v>
      </c>
      <c r="FR20" s="0" t="n">
        <v>41.3181707317073</v>
      </c>
      <c r="FS20" s="0" t="n">
        <v>34.85</v>
      </c>
      <c r="FT20" s="0" t="n">
        <v>33.0605897435897</v>
      </c>
      <c r="FU20" s="0" t="n">
        <v>30.0901428571429</v>
      </c>
      <c r="FV20" s="0" t="n">
        <v>30.1801707317073</v>
      </c>
      <c r="FW20" s="0" t="n">
        <v>29.9411162790698</v>
      </c>
      <c r="FX20" s="0" t="n">
        <v>31.0200526315789</v>
      </c>
      <c r="FY20" s="0" t="n">
        <v>30.0501219512195</v>
      </c>
      <c r="FZ20" s="0" t="n">
        <v>30.1205</v>
      </c>
      <c r="GA20" s="0" t="n">
        <v>30.1999302325581</v>
      </c>
      <c r="GB20" s="0" t="n">
        <v>33.8597368421053</v>
      </c>
      <c r="GC20" s="0" t="n">
        <v>36.490243902439</v>
      </c>
      <c r="GD20" s="0" t="n">
        <v>41.2678292682927</v>
      </c>
      <c r="GE20" s="0" t="n">
        <v>35</v>
      </c>
      <c r="GF20" s="0" t="n">
        <v>33.2705609756098</v>
      </c>
      <c r="GG20" s="0" t="n">
        <v>30.4097727272727</v>
      </c>
      <c r="GH20" s="0" t="n">
        <v>30.4905365853659</v>
      </c>
    </row>
    <row r="21" customFormat="false" ht="12.75" hidden="false" customHeight="false" outlineLevel="0" collapsed="false">
      <c r="B21" s="412"/>
      <c r="R21" s="0" t="n">
        <v>35.032</v>
      </c>
      <c r="S21" s="0" t="n">
        <v>34.95</v>
      </c>
      <c r="T21" s="0" t="n">
        <v>35.903</v>
      </c>
      <c r="U21" s="0" t="n">
        <v>32.417</v>
      </c>
      <c r="V21" s="0" t="n">
        <v>32.242</v>
      </c>
      <c r="W21" s="0" t="n">
        <v>32.452</v>
      </c>
      <c r="X21" s="0" t="n">
        <v>30.857</v>
      </c>
      <c r="Y21" s="0" t="n">
        <v>28.919</v>
      </c>
      <c r="Z21" s="0" t="n">
        <v>28.933</v>
      </c>
      <c r="AA21" s="0" t="n">
        <v>28.919</v>
      </c>
      <c r="AB21" s="0" t="n">
        <v>44.917</v>
      </c>
      <c r="AC21" s="0" t="n">
        <v>52.436</v>
      </c>
      <c r="AD21" s="0" t="n">
        <v>74.516</v>
      </c>
      <c r="AE21" s="0" t="n">
        <v>45.7</v>
      </c>
      <c r="AF21" s="0" t="n">
        <v>39.484</v>
      </c>
      <c r="AG21" s="0" t="n">
        <v>26.75</v>
      </c>
      <c r="AH21" s="0" t="n">
        <v>26.709</v>
      </c>
      <c r="AI21" s="0" t="n">
        <v>26.759</v>
      </c>
      <c r="AJ21" s="0" t="n">
        <v>28.285</v>
      </c>
      <c r="AK21" s="0" t="n">
        <v>25.323</v>
      </c>
      <c r="AL21" s="0" t="n">
        <v>25.667</v>
      </c>
      <c r="AM21" s="0" t="n">
        <v>25.807</v>
      </c>
      <c r="AN21" s="0" t="n">
        <v>36.917</v>
      </c>
      <c r="AO21" s="0" t="n">
        <v>39.823</v>
      </c>
      <c r="AP21" s="0" t="n">
        <v>56.168</v>
      </c>
      <c r="AQ21" s="0" t="n">
        <v>37</v>
      </c>
      <c r="AR21" s="0" t="n">
        <v>36.388</v>
      </c>
      <c r="AS21" s="0" t="n">
        <v>26.5</v>
      </c>
      <c r="AT21" s="0" t="n">
        <v>26.161</v>
      </c>
      <c r="AU21" s="0" t="n">
        <v>24.478</v>
      </c>
      <c r="AV21" s="0" t="n">
        <v>26.176</v>
      </c>
      <c r="AW21" s="0" t="n">
        <v>24.153</v>
      </c>
      <c r="AX21" s="0" t="n">
        <v>24.635</v>
      </c>
      <c r="AY21" s="0" t="n">
        <v>25.035</v>
      </c>
      <c r="AZ21" s="0" t="n">
        <v>33.125</v>
      </c>
      <c r="BA21" s="0" t="n">
        <v>35.689</v>
      </c>
      <c r="BB21" s="0" t="n">
        <v>48.22</v>
      </c>
      <c r="BC21" s="0" t="n">
        <v>33.825</v>
      </c>
      <c r="BD21" s="0" t="n">
        <v>34.204</v>
      </c>
      <c r="BE21" s="0" t="n">
        <v>26.185</v>
      </c>
      <c r="BF21" s="0" t="n">
        <v>26.169</v>
      </c>
      <c r="BG21" s="0" t="n">
        <v>25.042</v>
      </c>
      <c r="BH21" s="0" t="n">
        <v>26.778</v>
      </c>
      <c r="BI21" s="0" t="n">
        <v>24.925</v>
      </c>
      <c r="BJ21" s="0" t="n">
        <v>25.345</v>
      </c>
      <c r="BK21" s="0" t="n">
        <v>25.685</v>
      </c>
      <c r="BL21" s="0" t="n">
        <v>33.134</v>
      </c>
      <c r="BM21" s="0" t="n">
        <v>35.439</v>
      </c>
      <c r="BN21" s="0" t="n">
        <v>47.217</v>
      </c>
      <c r="BO21" s="0" t="n">
        <v>33.869</v>
      </c>
      <c r="BP21" s="0" t="n">
        <v>33.95</v>
      </c>
      <c r="BQ21" s="0" t="n">
        <v>26.655</v>
      </c>
      <c r="BR21" s="0" t="n">
        <v>26.67</v>
      </c>
      <c r="BS21" s="0" t="n">
        <v>25.668</v>
      </c>
      <c r="BT21" s="0" t="n">
        <v>27.364</v>
      </c>
      <c r="BU21" s="0" t="n">
        <v>25.653</v>
      </c>
      <c r="BV21" s="0" t="n">
        <v>26.11</v>
      </c>
      <c r="BW21" s="0" t="n">
        <v>26.241</v>
      </c>
      <c r="BX21" s="0" t="n">
        <v>33.163</v>
      </c>
      <c r="BY21" s="0" t="n">
        <v>35.537</v>
      </c>
      <c r="BZ21" s="0" t="n">
        <v>46.124</v>
      </c>
      <c r="CA21" s="0" t="n">
        <v>33.905</v>
      </c>
      <c r="CB21" s="0" t="n">
        <v>33.743</v>
      </c>
      <c r="CC21" s="0" t="n">
        <v>27.134</v>
      </c>
      <c r="CD21" s="0" t="n">
        <v>27.187</v>
      </c>
      <c r="CE21" s="0" t="n">
        <v>26.393</v>
      </c>
      <c r="CF21" s="0" t="n">
        <v>27.971</v>
      </c>
      <c r="CG21" s="0" t="n">
        <v>26.414</v>
      </c>
      <c r="CH21" s="0" t="n">
        <v>26.843</v>
      </c>
      <c r="CI21" s="0" t="n">
        <v>26.961</v>
      </c>
      <c r="CJ21" s="0" t="n">
        <v>33.244</v>
      </c>
      <c r="CK21" s="0" t="n">
        <v>35.428</v>
      </c>
      <c r="CL21" s="0" t="n">
        <v>44.916</v>
      </c>
      <c r="CM21" s="0" t="n">
        <v>33.645</v>
      </c>
      <c r="CN21" s="0" t="n">
        <v>33.307</v>
      </c>
      <c r="CO21" s="0" t="n">
        <v>27.671</v>
      </c>
      <c r="CP21" s="0" t="n">
        <v>27.725</v>
      </c>
      <c r="CQ21" s="0" t="n">
        <v>26.92</v>
      </c>
      <c r="CR21" s="0" t="n">
        <v>28.479</v>
      </c>
      <c r="CS21" s="0" t="n">
        <v>27.061</v>
      </c>
      <c r="CT21" s="0" t="n">
        <v>27.353</v>
      </c>
      <c r="CU21" s="0" t="n">
        <v>27.551</v>
      </c>
      <c r="CV21" s="0" t="n">
        <v>33.601</v>
      </c>
      <c r="CW21" s="0" t="n">
        <v>35.57</v>
      </c>
      <c r="CX21" s="0" t="n">
        <v>44.088</v>
      </c>
      <c r="CY21" s="0" t="n">
        <v>33.821</v>
      </c>
      <c r="CZ21" s="0" t="n">
        <v>33.356</v>
      </c>
      <c r="DA21" s="0" t="n">
        <v>28.18</v>
      </c>
      <c r="DB21" s="0" t="n">
        <v>28.148</v>
      </c>
      <c r="DC21" s="0" t="n">
        <v>27.435</v>
      </c>
      <c r="DD21" s="0" t="n">
        <v>28.973</v>
      </c>
      <c r="DE21" s="0" t="n">
        <v>27.665</v>
      </c>
      <c r="DF21" s="0" t="n">
        <v>27.925</v>
      </c>
      <c r="DG21" s="0" t="n">
        <v>28.216</v>
      </c>
      <c r="DH21" s="0" t="n">
        <v>33.518</v>
      </c>
      <c r="DI21" s="0" t="n">
        <v>35.565</v>
      </c>
      <c r="DJ21" s="0" t="n">
        <v>43.389</v>
      </c>
      <c r="DK21" s="0" t="n">
        <v>33.854</v>
      </c>
      <c r="DL21" s="0" t="n">
        <v>33.408</v>
      </c>
      <c r="DM21" s="0" t="n">
        <v>28.625</v>
      </c>
      <c r="DN21" s="0" t="n">
        <v>28.587</v>
      </c>
      <c r="DO21" s="0" t="n">
        <v>27.88</v>
      </c>
      <c r="DP21" s="0" t="n">
        <v>29.44</v>
      </c>
      <c r="DQ21" s="0" t="n">
        <v>28.195</v>
      </c>
      <c r="DR21" s="0" t="n">
        <v>28.479</v>
      </c>
      <c r="DS21" s="0" t="n">
        <v>28.76</v>
      </c>
      <c r="DT21" s="0" t="n">
        <v>33.661</v>
      </c>
      <c r="DU21" s="0" t="n">
        <v>35.572</v>
      </c>
      <c r="DV21" s="0" t="n">
        <v>42.764</v>
      </c>
      <c r="DW21" s="0" t="n">
        <v>33.905</v>
      </c>
      <c r="DX21" s="0" t="n">
        <v>33.772</v>
      </c>
      <c r="DY21" s="0" t="n">
        <v>29.001</v>
      </c>
      <c r="DZ21" s="0" t="n">
        <v>29.018</v>
      </c>
      <c r="EA21" s="0" t="n">
        <v>28.286</v>
      </c>
      <c r="EB21" s="0" t="n">
        <v>29.835</v>
      </c>
      <c r="EC21" s="0" t="n">
        <v>28.653</v>
      </c>
      <c r="ED21" s="0" t="n">
        <v>28.91</v>
      </c>
      <c r="EE21" s="0" t="n">
        <v>29.19</v>
      </c>
      <c r="EF21" s="0" t="n">
        <v>33.847</v>
      </c>
      <c r="EG21" s="0" t="n">
        <v>35.643</v>
      </c>
      <c r="EH21" s="0" t="n">
        <v>42.537</v>
      </c>
      <c r="EI21" s="0" t="n">
        <v>34.062</v>
      </c>
      <c r="EJ21" s="0" t="n">
        <v>33.881</v>
      </c>
      <c r="EK21" s="0" t="n">
        <v>29.35</v>
      </c>
      <c r="EL21" s="0" t="n">
        <v>29.375</v>
      </c>
      <c r="EM21" s="0" t="n">
        <v>28.697</v>
      </c>
      <c r="EN21" s="0" t="n">
        <v>30.226</v>
      </c>
      <c r="EO21" s="0" t="n">
        <v>29.101</v>
      </c>
      <c r="EP21" s="0" t="n">
        <v>29.437</v>
      </c>
      <c r="EQ21" s="0" t="n">
        <v>29.524</v>
      </c>
      <c r="ER21" s="0" t="n">
        <v>34.032</v>
      </c>
      <c r="ES21" s="0" t="n">
        <v>35.817</v>
      </c>
      <c r="ET21" s="0" t="n">
        <v>42.282</v>
      </c>
      <c r="EU21" s="0" t="n">
        <v>34.143</v>
      </c>
      <c r="EV21" s="0" t="n">
        <v>33.731</v>
      </c>
      <c r="EW21" s="0" t="n">
        <v>29.718</v>
      </c>
      <c r="EX21" s="0" t="n">
        <v>29.778</v>
      </c>
      <c r="EY21" s="0" t="n">
        <v>29.169</v>
      </c>
      <c r="EZ21" s="0" t="n">
        <v>30.658</v>
      </c>
      <c r="FA21" s="0" t="n">
        <v>29.647</v>
      </c>
      <c r="FB21" s="0" t="n">
        <v>29.835</v>
      </c>
      <c r="FC21" s="0" t="n">
        <v>30.025</v>
      </c>
      <c r="FD21" s="0" t="n">
        <v>34.444</v>
      </c>
      <c r="FE21" s="0" t="n">
        <v>35.872</v>
      </c>
      <c r="FF21" s="0" t="n">
        <v>41.868</v>
      </c>
      <c r="FG21" s="0" t="n">
        <v>34.168</v>
      </c>
      <c r="FH21" s="0" t="n">
        <v>33.913</v>
      </c>
      <c r="FI21" s="0" t="n">
        <v>30.127</v>
      </c>
      <c r="FJ21" s="0" t="n">
        <v>30.197</v>
      </c>
      <c r="FK21" s="0" t="n">
        <v>29.534</v>
      </c>
      <c r="FL21" s="0" t="n">
        <v>31.005</v>
      </c>
      <c r="FM21" s="0" t="n">
        <v>30.067</v>
      </c>
      <c r="FN21" s="0" t="n">
        <v>30.235</v>
      </c>
      <c r="FO21" s="0" t="n">
        <v>30.435</v>
      </c>
      <c r="FP21" s="0" t="n">
        <v>34.691</v>
      </c>
      <c r="FQ21" s="0" t="n">
        <v>35.971</v>
      </c>
      <c r="FR21" s="0" t="n">
        <v>41.645</v>
      </c>
      <c r="FS21" s="0" t="n">
        <v>34.384</v>
      </c>
      <c r="FT21" s="0" t="n">
        <v>34.133</v>
      </c>
      <c r="FU21" s="0" t="n">
        <v>30.561</v>
      </c>
      <c r="FV21" s="0" t="n">
        <v>30.497</v>
      </c>
      <c r="FW21" s="0" t="n">
        <v>29.892</v>
      </c>
      <c r="FX21" s="0" t="n">
        <v>31.454</v>
      </c>
      <c r="FY21" s="0" t="n">
        <v>30.475</v>
      </c>
      <c r="FZ21" s="0" t="n">
        <v>30.763</v>
      </c>
      <c r="GA21" s="0" t="n">
        <v>30.971</v>
      </c>
      <c r="GB21" s="0" t="n">
        <v>34.709</v>
      </c>
      <c r="GC21" s="0" t="n">
        <v>36.07</v>
      </c>
      <c r="GD21" s="0" t="n">
        <v>41.501</v>
      </c>
      <c r="GE21" s="0" t="n">
        <v>34.514</v>
      </c>
      <c r="GF21" s="0" t="n">
        <v>34.623</v>
      </c>
      <c r="GG21" s="0" t="n">
        <v>31.028</v>
      </c>
      <c r="GH21" s="0" t="n">
        <v>30.852</v>
      </c>
    </row>
    <row r="22" customFormat="false" ht="12.75" hidden="false" customHeight="false" outlineLevel="0" collapsed="false">
      <c r="B22" s="412"/>
    </row>
    <row r="23" customFormat="false" ht="12.75" hidden="false" customHeight="false" outlineLevel="0" collapsed="false">
      <c r="B23" s="412"/>
    </row>
    <row r="24" customFormat="false" ht="12.75" hidden="false" customHeight="false" outlineLevel="0" collapsed="false">
      <c r="A24" s="414"/>
      <c r="B24" s="415"/>
      <c r="C24" s="414"/>
      <c r="D24" s="414"/>
      <c r="E24" s="414"/>
      <c r="F24" s="414"/>
      <c r="G24" s="414"/>
      <c r="H24" s="414"/>
      <c r="I24" s="414"/>
      <c r="J24" s="414"/>
      <c r="K24" s="414"/>
      <c r="L24" s="414"/>
      <c r="M24" s="414"/>
      <c r="N24" s="414"/>
      <c r="O24" s="414"/>
      <c r="P24" s="414"/>
      <c r="Q24" s="414" t="s">
        <v>202</v>
      </c>
      <c r="R24" s="414" t="n">
        <f aca="false">R20-R15</f>
        <v>39.9997948717949</v>
      </c>
      <c r="S24" s="414" t="n">
        <f aca="false">S20-S15</f>
        <v>39</v>
      </c>
      <c r="T24" s="414" t="n">
        <f aca="false">T20-T15</f>
        <v>18.538282051282</v>
      </c>
      <c r="U24" s="414" t="n">
        <f aca="false">U20-U15</f>
        <v>15.75</v>
      </c>
      <c r="V24" s="414" t="n">
        <f aca="false">V20-V15</f>
        <v>12.2497906976744</v>
      </c>
      <c r="W24" s="414" t="n">
        <f aca="false">W20-W15</f>
        <v>11.5004146341463</v>
      </c>
      <c r="X24" s="414" t="n">
        <f aca="false">X20-X15</f>
        <v>9.00000000000001</v>
      </c>
      <c r="Y24" s="414" t="n">
        <f aca="false">Y20-Y15</f>
        <v>6.99953658536588</v>
      </c>
      <c r="Z24" s="414" t="n">
        <f aca="false">Z20-Z15</f>
        <v>6.99936842105267</v>
      </c>
      <c r="AA24" s="414" t="n">
        <f aca="false">AA20-AA15</f>
        <v>6.9997317073171</v>
      </c>
      <c r="AB24" s="414" t="n">
        <f aca="false">AB20-AB15</f>
        <v>21.2505</v>
      </c>
      <c r="AC24" s="414" t="n">
        <f aca="false">AC20-AC15</f>
        <v>21.5000243902439</v>
      </c>
      <c r="AD24" s="414" t="n">
        <f aca="false">AD20-AD15</f>
        <v>39.3072307692307</v>
      </c>
      <c r="AE24" s="414" t="n">
        <f aca="false">AE20-AE15</f>
        <v>19.5</v>
      </c>
      <c r="AF24" s="414" t="n">
        <f aca="false">AF20-AF15</f>
        <v>13.0000256410257</v>
      </c>
      <c r="AG24" s="414" t="n">
        <f aca="false">AG20-AG15</f>
        <v>4</v>
      </c>
      <c r="AH24" s="414" t="n">
        <f aca="false">AH20-AH15</f>
        <v>3.99958139534886</v>
      </c>
      <c r="AI24" s="414" t="n">
        <f aca="false">AI20-AI15</f>
        <v>3.75041463414637</v>
      </c>
      <c r="AJ24" s="414" t="n">
        <f aca="false">AJ20-AJ15</f>
        <v>4.74966666666662</v>
      </c>
      <c r="AK24" s="414" t="n">
        <f aca="false">AK20-AK15</f>
        <v>2.25053658536582</v>
      </c>
      <c r="AL24" s="414" t="n">
        <f aca="false">AL20-AL15</f>
        <v>2.75042105263154</v>
      </c>
      <c r="AM24" s="414" t="n">
        <f aca="false">AM20-AM15</f>
        <v>2.75039024390239</v>
      </c>
      <c r="AN24" s="414" t="n">
        <f aca="false">AN20-AN15</f>
        <v>11.25025</v>
      </c>
      <c r="AO24" s="414" t="n">
        <f aca="false">AO20-AO15</f>
        <v>12.2499756097561</v>
      </c>
      <c r="AP24" s="414" t="n">
        <f aca="false">AP20-AP15</f>
        <v>22.4382195121951</v>
      </c>
      <c r="AQ24" s="414" t="n">
        <f aca="false">AQ20-AQ15</f>
        <v>8.74975</v>
      </c>
      <c r="AR24" s="414" t="n">
        <f aca="false">AR20-AR15</f>
        <v>8.75079487179482</v>
      </c>
      <c r="AS24" s="414" t="n">
        <f aca="false">AS20-AS15</f>
        <v>3.74985714285714</v>
      </c>
      <c r="AT24" s="414" t="n">
        <f aca="false">AT20-AT15</f>
        <v>3.25002439024393</v>
      </c>
      <c r="AU24" s="414" t="n">
        <f aca="false">AU20-AU15</f>
        <v>1.1704634146341</v>
      </c>
      <c r="AV24" s="414" t="n">
        <f aca="false">AV20-AV15</f>
        <v>2.31046153846157</v>
      </c>
      <c r="AW24" s="414" t="n">
        <f aca="false">AW20-AW15</f>
        <v>0.650000000000013</v>
      </c>
      <c r="AX24" s="414" t="n">
        <f aca="false">AX20-AX15</f>
        <v>1.19052631578944</v>
      </c>
      <c r="AY24" s="414" t="n">
        <f aca="false">AY20-AY15</f>
        <v>1.31055813953485</v>
      </c>
      <c r="AZ24" s="414" t="n">
        <f aca="false">AZ20-AZ15</f>
        <v>7.77947368421057</v>
      </c>
      <c r="BA24" s="414" t="n">
        <f aca="false">BA20-BA15</f>
        <v>8.35973170731707</v>
      </c>
      <c r="BB24" s="414" t="n">
        <f aca="false">BB20-BB15</f>
        <v>15.9878048780488</v>
      </c>
      <c r="BC24" s="414" t="n">
        <f aca="false">BC20-BC15</f>
        <v>5.86</v>
      </c>
      <c r="BD24" s="414" t="n">
        <f aca="false">BD20-BD15</f>
        <v>6.3098780487805</v>
      </c>
      <c r="BE24" s="414" t="n">
        <f aca="false">BE20-BE15</f>
        <v>2.71975</v>
      </c>
      <c r="BF24" s="416" t="n">
        <f aca="false">BF20-BF15</f>
        <v>2.44980487804876</v>
      </c>
      <c r="BG24" s="416" t="n">
        <f aca="false">BG20-BG15</f>
        <v>1.48009302325581</v>
      </c>
      <c r="BH24" s="414" t="n">
        <f aca="false">BH20-BH15</f>
        <v>2.61055555555559</v>
      </c>
      <c r="BI24" s="414" t="n">
        <f aca="false">BI20-BI15</f>
        <v>1.10056410256408</v>
      </c>
      <c r="BJ24" s="414" t="n">
        <f aca="false">BJ20-BJ15</f>
        <v>1.59000000000004</v>
      </c>
      <c r="BK24" s="414" t="n">
        <f aca="false">BK20-BK15</f>
        <v>1.70065116279067</v>
      </c>
      <c r="BL24" s="414" t="n">
        <f aca="false">BL20-BL15</f>
        <v>7.57963157894737</v>
      </c>
      <c r="BM24" s="414" t="n">
        <f aca="false">BM20-BM15</f>
        <v>8.08960465116275</v>
      </c>
      <c r="BN24" s="414" t="n">
        <f aca="false">BN20-BN15</f>
        <v>15.0688205128205</v>
      </c>
      <c r="BO24" s="414" t="n">
        <f aca="false">BO20-BO15</f>
        <v>5.73974999999999</v>
      </c>
      <c r="BP24" s="414" t="n">
        <f aca="false">BP20-BP15</f>
        <v>6.14982926829266</v>
      </c>
      <c r="BQ24" s="414" t="n">
        <f aca="false">BQ20-BQ15</f>
        <v>2.88075</v>
      </c>
      <c r="BR24" s="414" t="n">
        <f aca="false">BR20-BR15</f>
        <v>2.64878048780485</v>
      </c>
      <c r="BS24" s="414" t="n">
        <f aca="false">BS20-BS15</f>
        <v>1.77018604651166</v>
      </c>
      <c r="BT24" s="414" t="n">
        <f aca="false">BT20-BT15</f>
        <v>2.87988888888891</v>
      </c>
      <c r="BU24" s="414" t="n">
        <f aca="false">BU20-BU15</f>
        <v>1.51025641025639</v>
      </c>
      <c r="BV24" s="414" t="n">
        <f aca="false">BV20-BV15</f>
        <v>1.959</v>
      </c>
      <c r="BW24" s="414" t="n">
        <f aca="false">BW20-BW15</f>
        <v>2.06934146341466</v>
      </c>
      <c r="BX24" s="414" t="n">
        <f aca="false">BX20-BX15</f>
        <v>7.38957894736846</v>
      </c>
      <c r="BY24" s="414" t="n">
        <f aca="false">BY20-BY15</f>
        <v>7.85934883720929</v>
      </c>
      <c r="BZ24" s="414" t="n">
        <f aca="false">BZ20-BZ15</f>
        <v>14.1377692307692</v>
      </c>
      <c r="CA24" s="414" t="n">
        <f aca="false">CA20-CA15</f>
        <v>5.63025</v>
      </c>
      <c r="CB24" s="414" t="n">
        <f aca="false">CB20-CB15</f>
        <v>6.01048780487809</v>
      </c>
      <c r="CC24" s="414" t="n">
        <f aca="false">CC20-CC15</f>
        <v>3.03975</v>
      </c>
      <c r="CD24" s="414" t="n">
        <f aca="false">CD20-CD15</f>
        <v>2.82974418604652</v>
      </c>
      <c r="CE24" s="414" t="n">
        <f aca="false">CE20-CE15</f>
        <v>2.03000000000002</v>
      </c>
      <c r="CF24" s="414" t="n">
        <f aca="false">CF20-CF15</f>
        <v>3.14044444444441</v>
      </c>
      <c r="CG24" s="414" t="n">
        <f aca="false">CG20-CG15</f>
        <v>1.89017948717948</v>
      </c>
      <c r="CH24" s="414" t="n">
        <f aca="false">CH20-CH15</f>
        <v>2.29975</v>
      </c>
      <c r="CI24" s="414" t="n">
        <f aca="false">CI20-CI15</f>
        <v>2.39029268292685</v>
      </c>
      <c r="CJ24" s="414" t="n">
        <f aca="false">CJ20-CJ15</f>
        <v>7.23000000000001</v>
      </c>
      <c r="CK24" s="414" t="n">
        <f aca="false">CK20-CK15</f>
        <v>7.66997674418606</v>
      </c>
      <c r="CL24" s="414" t="n">
        <f aca="false">CL20-CL15</f>
        <v>13.2781282051282</v>
      </c>
      <c r="CM24" s="414" t="n">
        <f aca="false">CM20-CM15</f>
        <v>5.5401428571429</v>
      </c>
      <c r="CN24" s="414" t="n">
        <f aca="false">CN20-CN15</f>
        <v>5.88046153846158</v>
      </c>
      <c r="CO24" s="414" t="n">
        <f aca="false">CO20-CO15</f>
        <v>3.19975</v>
      </c>
      <c r="CP24" s="414" t="n">
        <f aca="false">CP20-CP15</f>
        <v>2.99990697674417</v>
      </c>
      <c r="CQ24" s="414" t="n">
        <f aca="false">CQ20-CQ15</f>
        <v>2.23017073170727</v>
      </c>
      <c r="CR24" s="414" t="n">
        <f aca="false">CR20-CR15</f>
        <v>3.34043243243244</v>
      </c>
      <c r="CS24" s="414" t="n">
        <f aca="false">CS20-CS15</f>
        <v>2.16956097560975</v>
      </c>
      <c r="CT24" s="414" t="n">
        <f aca="false">CT20-CT15</f>
        <v>2.55000000000003</v>
      </c>
      <c r="CU24" s="414" t="n">
        <f aca="false">CU20-CU15</f>
        <v>2.650243902439</v>
      </c>
      <c r="CV24" s="414" t="n">
        <f aca="false">CV20-CV15</f>
        <v>7.13</v>
      </c>
      <c r="CW24" s="414" t="n">
        <f aca="false">CW20-CW15</f>
        <v>7.52982926829271</v>
      </c>
      <c r="CX24" s="414" t="n">
        <f aca="false">CX20-CX15</f>
        <v>12.5779024390244</v>
      </c>
      <c r="CY24" s="414" t="n">
        <f aca="false">CY20-CY15</f>
        <v>5.49</v>
      </c>
      <c r="CZ24" s="414" t="n">
        <f aca="false">CZ20-CZ15</f>
        <v>5.80948717948715</v>
      </c>
      <c r="DA24" s="414" t="n">
        <f aca="false">DA20-DA15</f>
        <v>3.30985714285714</v>
      </c>
      <c r="DB24" s="414" t="n">
        <f aca="false">DB20-DB15</f>
        <v>3.1404390243902</v>
      </c>
      <c r="DC24" s="414" t="n">
        <f aca="false">DC20-DC15</f>
        <v>2.43002439024387</v>
      </c>
      <c r="DD24" s="414" t="n">
        <f aca="false">DD20-DD15</f>
        <v>3.51933333333336</v>
      </c>
      <c r="DE24" s="414" t="n">
        <f aca="false">DE20-DE15</f>
        <v>2.4500975609756</v>
      </c>
      <c r="DF24" s="414" t="n">
        <f aca="false">DF20-DF15</f>
        <v>2.79010526315786</v>
      </c>
      <c r="DG24" s="414" t="n">
        <f aca="false">DG20-DG15</f>
        <v>2.8899534883721</v>
      </c>
      <c r="DH24" s="414" t="n">
        <f aca="false">DH20-DH15</f>
        <v>7.03973684210527</v>
      </c>
      <c r="DI24" s="414" t="n">
        <f aca="false">DI20-DI15</f>
        <v>7.4199268292683</v>
      </c>
      <c r="DJ24" s="414" t="n">
        <f aca="false">DJ20-DJ15</f>
        <v>12.0376341463415</v>
      </c>
      <c r="DK24" s="414" t="n">
        <f aca="false">DK20-DK15</f>
        <v>5.4495</v>
      </c>
      <c r="DL24" s="414" t="n">
        <f aca="false">DL20-DL15</f>
        <v>5.75079487179483</v>
      </c>
      <c r="DM24" s="414" t="n">
        <f aca="false">DM20-DM15</f>
        <v>3.43000000000004</v>
      </c>
      <c r="DN24" s="414" t="n">
        <f aca="false">DN20-DN15</f>
        <v>3.26892682926827</v>
      </c>
      <c r="DO24" s="414" t="n">
        <f aca="false">DO20-DO15</f>
        <v>2.6098837209302</v>
      </c>
      <c r="DP24" s="414" t="n">
        <f aca="false">DP20-DP15</f>
        <v>3.68922222222226</v>
      </c>
      <c r="DQ24" s="414" t="n">
        <f aca="false">DQ20-DQ15</f>
        <v>2.69964102564103</v>
      </c>
      <c r="DR24" s="414" t="n">
        <f aca="false">DR20-DR15</f>
        <v>3.02042105263154</v>
      </c>
      <c r="DS24" s="414" t="n">
        <f aca="false">DS20-DS15</f>
        <v>3.11016279069764</v>
      </c>
      <c r="DT24" s="414" t="n">
        <f aca="false">DT20-DT15</f>
        <v>6.96000000000004</v>
      </c>
      <c r="DU24" s="414" t="n">
        <f aca="false">DU20-DU15</f>
        <v>7.30026829268293</v>
      </c>
      <c r="DV24" s="414" t="n">
        <f aca="false">DV20-DV15</f>
        <v>11.5378292682927</v>
      </c>
      <c r="DW24" s="414" t="n">
        <f aca="false">DW20-DW15</f>
        <v>5.421</v>
      </c>
      <c r="DX24" s="414" t="n">
        <f aca="false">DX20-DX15</f>
        <v>5.69029268292688</v>
      </c>
      <c r="DY24" s="414" t="n">
        <f aca="false">DY20-DY15</f>
        <v>3.54975</v>
      </c>
      <c r="DZ24" s="416" t="n">
        <f aca="false">DZ20-DZ15</f>
        <v>3.39009756097559</v>
      </c>
      <c r="EA24" s="416" t="n">
        <f aca="false">EA20-EA15</f>
        <v>2.74044186046509</v>
      </c>
      <c r="EB24" s="414" t="n">
        <f aca="false">EB20-EB15</f>
        <v>3.82044444444443</v>
      </c>
      <c r="EC24" s="414" t="n">
        <f aca="false">EC20-EC15</f>
        <v>2.88999999999998</v>
      </c>
      <c r="ED24" s="414" t="n">
        <f aca="false">ED20-ED15</f>
        <v>3.19036842105264</v>
      </c>
      <c r="EE24" s="416" t="n">
        <f aca="false">EE20-EE15</f>
        <v>3.27016279069767</v>
      </c>
      <c r="EF24" s="414" t="n">
        <f aca="false">EF20-EF15</f>
        <v>6.92052631578944</v>
      </c>
      <c r="EG24" s="416" t="n">
        <f aca="false">EG20-EG15</f>
        <v>7.25041860465117</v>
      </c>
      <c r="EH24" s="414" t="n">
        <f aca="false">EH20-EH15</f>
        <v>11.3282564102564</v>
      </c>
      <c r="EI24" s="416" t="n">
        <f aca="false">EI20-EI15</f>
        <v>5.41</v>
      </c>
      <c r="EJ24" s="414" t="n">
        <f aca="false">EJ20-EJ15</f>
        <v>5.67034146341463</v>
      </c>
      <c r="EK24" s="416" t="n">
        <f aca="false">EK20-EK15</f>
        <v>3.631</v>
      </c>
      <c r="EL24" s="416" t="n">
        <f aca="false">EL20-EL15</f>
        <v>3.49021951219513</v>
      </c>
      <c r="EM24" s="416" t="n">
        <f aca="false">EM20-EM15</f>
        <v>2.88079069767444</v>
      </c>
      <c r="EN24" s="414" t="n">
        <f aca="false">EN20-EN15</f>
        <v>3.95981081081077</v>
      </c>
      <c r="EO24" s="414" t="n">
        <f aca="false">EO20-EO15</f>
        <v>3.06923076923076</v>
      </c>
      <c r="EP24" s="414" t="n">
        <f aca="false">EP20-EP15</f>
        <v>3.36025</v>
      </c>
      <c r="EQ24" s="416" t="n">
        <f aca="false">EQ20-EQ15</f>
        <v>3.43058536585363</v>
      </c>
      <c r="ER24" s="414" t="n">
        <f aca="false">ER20-ER15</f>
        <v>6.88973684210527</v>
      </c>
      <c r="ES24" s="416" t="n">
        <f aca="false">ES20-ES15</f>
        <v>7.20997674418609</v>
      </c>
      <c r="ET24" s="414" t="n">
        <f aca="false">ET20-ET15</f>
        <v>11.0378461538462</v>
      </c>
      <c r="EU24" s="416" t="n">
        <f aca="false">EU20-EU15</f>
        <v>5.4101428571429</v>
      </c>
      <c r="EV24" s="414" t="n">
        <f aca="false">EV20-EV15</f>
        <v>5.65038461538466</v>
      </c>
      <c r="EW24" s="416" t="n">
        <f aca="false">EW20-EW15</f>
        <v>3.73024999999999</v>
      </c>
      <c r="EX24" s="416" t="n">
        <f aca="false">EX20-EX15</f>
        <v>3.58960465116281</v>
      </c>
      <c r="EY24" s="416" t="n">
        <f aca="false">EY20-EY15</f>
        <v>3.01053658536581</v>
      </c>
      <c r="EZ24" s="414" t="n">
        <f aca="false">EZ20-EZ15</f>
        <v>4.08999999999998</v>
      </c>
      <c r="FA24" s="414" t="n">
        <f aca="false">FA20-FA15</f>
        <v>3.23963414634147</v>
      </c>
      <c r="FB24" s="414" t="n">
        <f aca="false">FB20-FB15</f>
        <v>3.51010526315793</v>
      </c>
      <c r="FC24" s="416" t="n">
        <f aca="false">FC20-FC15</f>
        <v>3.57914634146337</v>
      </c>
      <c r="FD24" s="414" t="n">
        <f aca="false">FD20-FD15</f>
        <v>6.8595</v>
      </c>
      <c r="FE24" s="416" t="n">
        <f aca="false">FE20-FE15</f>
        <v>7.16095121951221</v>
      </c>
      <c r="FF24" s="414" t="n">
        <f aca="false">FF20-FF15</f>
        <v>10.7582564102564</v>
      </c>
      <c r="FG24" s="416" t="n">
        <f aca="false">FG20-FG15</f>
        <v>5.41</v>
      </c>
      <c r="FH24" s="414" t="n">
        <f aca="false">FH20-FH15</f>
        <v>5.63002564102564</v>
      </c>
      <c r="FI24" s="416" t="n">
        <f aca="false">FI20-FI15</f>
        <v>3.81025</v>
      </c>
      <c r="FJ24" s="416" t="n">
        <f aca="false">FJ20-FJ15</f>
        <v>3.67986046511624</v>
      </c>
      <c r="FK24" s="416" t="n">
        <f aca="false">FK20-FK15</f>
        <v>3.1003170731707</v>
      </c>
      <c r="FL24" s="414" t="n">
        <f aca="false">FL20-FL15</f>
        <v>4.17044444444443</v>
      </c>
      <c r="FM24" s="414" t="n">
        <f aca="false">FM20-FM15</f>
        <v>3.3594634146341</v>
      </c>
      <c r="FN24" s="414" t="n">
        <f aca="false">FN20-FN15</f>
        <v>3.63010526315786</v>
      </c>
      <c r="FO24" s="416" t="n">
        <f aca="false">FO20-FO15</f>
        <v>3.69929268292686</v>
      </c>
      <c r="FP24" s="414" t="n">
        <f aca="false">FP20-FP15</f>
        <v>6.8705</v>
      </c>
      <c r="FQ24" s="416" t="n">
        <f aca="false">FQ20-FQ15</f>
        <v>7.16087804878043</v>
      </c>
      <c r="FR24" s="414" t="n">
        <f aca="false">FR20-FR15</f>
        <v>10.4876829268292</v>
      </c>
      <c r="FS24" s="416" t="n">
        <f aca="false">FS20-FS15</f>
        <v>5.42975</v>
      </c>
      <c r="FT24" s="414" t="n">
        <f aca="false">FT20-FT15</f>
        <v>5.64066666666663</v>
      </c>
      <c r="FU24" s="416" t="n">
        <f aca="false">FU20-FU15</f>
        <v>3.87985714285718</v>
      </c>
      <c r="FV24" s="416" t="n">
        <f aca="false">FV20-FV15</f>
        <v>3.75004878048779</v>
      </c>
      <c r="FW24" s="416" t="n">
        <f aca="false">FW20-FW15</f>
        <v>3.20134883720933</v>
      </c>
      <c r="FX24" s="416" t="n">
        <f aca="false">FX20-FX15</f>
        <v>4.26994736842101</v>
      </c>
      <c r="FY24" s="414" t="n">
        <f aca="false">FY20-FY15</f>
        <v>3.48048780487803</v>
      </c>
      <c r="FZ24" s="414" t="n">
        <f aca="false">FZ20-FZ15</f>
        <v>3.74025</v>
      </c>
      <c r="GA24" s="414" t="n">
        <f aca="false">GA20-GA15</f>
        <v>3.80983720930229</v>
      </c>
      <c r="GB24" s="414" t="n">
        <f aca="false">GB20-GB15</f>
        <v>6.87000000000004</v>
      </c>
      <c r="GC24" s="416" t="n">
        <f aca="false">GC20-GC15</f>
        <v>7.15053658536583</v>
      </c>
      <c r="GD24" s="414" t="n">
        <f aca="false">GD20-GD15</f>
        <v>10.3575609756098</v>
      </c>
      <c r="GE24" s="416" t="n">
        <f aca="false">GE20-GE15</f>
        <v>5.44025</v>
      </c>
      <c r="GF24" s="416" t="n">
        <f aca="false">GF20-GF15</f>
        <v>5.66024390243906</v>
      </c>
      <c r="GG24" s="416" t="n">
        <f aca="false">GG20-GG15</f>
        <v>3.95999999999998</v>
      </c>
      <c r="GH24" s="416" t="n">
        <f aca="false">GH20-GH15</f>
        <v>3.83075609756101</v>
      </c>
      <c r="GI24" s="414" t="n">
        <f aca="false">GI20-GI15</f>
        <v>-26.9701777777778</v>
      </c>
      <c r="GJ24" s="414" t="n">
        <f aca="false">GJ20-GJ15</f>
        <v>-26.9802307692308</v>
      </c>
      <c r="GK24" s="414" t="n">
        <f aca="false">GK20-GK15</f>
        <v>-26.8004878048781</v>
      </c>
      <c r="GL24" s="414" t="n">
        <f aca="false">GL20-GL15</f>
        <v>-26.6203684210526</v>
      </c>
      <c r="GM24" s="414" t="n">
        <f aca="false">GM20-GM15</f>
        <v>-26.6303720930233</v>
      </c>
      <c r="GN24" s="414" t="n">
        <f aca="false">GN20-GN15</f>
        <v>-27.21</v>
      </c>
      <c r="GO24" s="414" t="n">
        <f aca="false">GO20-GO15</f>
        <v>-29.4803255813954</v>
      </c>
      <c r="GP24" s="414" t="n">
        <f aca="false">GP20-GP15</f>
        <v>-30.9999487179487</v>
      </c>
      <c r="GQ24" s="414" t="n">
        <f aca="false">GQ20-GQ15</f>
        <v>-29.69025</v>
      </c>
      <c r="GR24" s="414" t="n">
        <f aca="false">GR20-GR15</f>
        <v>-27.8099069767442</v>
      </c>
      <c r="GS24" s="414" t="n">
        <f aca="false">GS20-GS15</f>
        <v>-26.6901428571429</v>
      </c>
      <c r="GT24" s="414" t="n">
        <f aca="false">GT20-GT15</f>
        <v>-26.8898780487805</v>
      </c>
      <c r="GU24" s="414" t="n">
        <f aca="false">GU20-GU15</f>
        <v>-27.1599333333333</v>
      </c>
      <c r="GV24" s="414" t="n">
        <f aca="false">GV20-GV15</f>
        <v>-27.17</v>
      </c>
      <c r="GW24" s="414" t="n">
        <f aca="false">GW20-GW15</f>
        <v>-26.9903846153846</v>
      </c>
      <c r="GX24" s="414" t="n">
        <f aca="false">GX20-GX15</f>
        <v>-26.81</v>
      </c>
      <c r="GY24" s="414" t="n">
        <f aca="false">GY20-GY15</f>
        <v>-26.8198536585366</v>
      </c>
      <c r="GZ24" s="414" t="n">
        <f aca="false">GZ20-GZ15</f>
        <v>-27.4003684210526</v>
      </c>
      <c r="HA24" s="414" t="n">
        <f aca="false">HA20-HA15</f>
        <v>-29.6901162790698</v>
      </c>
      <c r="HB24" s="414" t="n">
        <f aca="false">HB20-HB15</f>
        <v>-31.2198205128205</v>
      </c>
      <c r="HC24" s="414" t="n">
        <f aca="false">HC20-HC15</f>
        <v>-29.90025</v>
      </c>
      <c r="HD24" s="414" t="n">
        <f aca="false">HD20-HD15</f>
        <v>-28.0103255813953</v>
      </c>
      <c r="HE24" s="414" t="n">
        <f aca="false">HE20-HE15</f>
        <v>-26.8802857142857</v>
      </c>
      <c r="HF24" s="414" t="n">
        <f aca="false">HF20-HF15</f>
        <v>-27.0801860465116</v>
      </c>
      <c r="HG24" s="414" t="n">
        <f aca="false">HG20-HG15</f>
        <v>-27.3602558139535</v>
      </c>
      <c r="HH24" s="414" t="n">
        <f aca="false">HH20-HH15</f>
        <v>-27.3700526315789</v>
      </c>
      <c r="HI24" s="414" t="n">
        <f aca="false">HI20-HI15</f>
        <v>-27.1798536585366</v>
      </c>
      <c r="HJ24" s="414" t="n">
        <f aca="false">HJ20-HJ15</f>
        <v>-27</v>
      </c>
      <c r="HK24" s="414" t="n">
        <f aca="false">HK20-HK15</f>
        <v>-27.0101951219512</v>
      </c>
      <c r="HL24" s="414" t="n">
        <f aca="false">HL20-HL15</f>
        <v>-27.6001052631579</v>
      </c>
    </row>
    <row r="25" customFormat="false" ht="12.75" hidden="false" customHeight="false" outlineLevel="0" collapsed="false">
      <c r="B25" s="412"/>
    </row>
    <row r="26" customFormat="false" ht="12.75" hidden="false" customHeight="false" outlineLevel="0" collapsed="false">
      <c r="A26" s="414"/>
      <c r="B26" s="415"/>
      <c r="C26" s="414"/>
      <c r="D26" s="414"/>
      <c r="E26" s="414"/>
      <c r="F26" s="414"/>
      <c r="G26" s="414"/>
      <c r="H26" s="414"/>
      <c r="I26" s="414"/>
      <c r="J26" s="414"/>
      <c r="K26" s="414"/>
      <c r="L26" s="414"/>
      <c r="M26" s="414"/>
      <c r="N26" s="414"/>
      <c r="O26" s="414"/>
      <c r="P26" s="414"/>
      <c r="Q26" s="414"/>
      <c r="R26" s="414"/>
      <c r="S26" s="414"/>
      <c r="T26" s="414"/>
      <c r="U26" s="414"/>
      <c r="V26" s="414"/>
      <c r="W26" s="414"/>
      <c r="X26" s="414"/>
      <c r="Y26" s="414"/>
      <c r="Z26" s="414"/>
      <c r="AA26" s="414"/>
      <c r="AB26" s="414"/>
      <c r="AC26" s="414"/>
      <c r="AD26" s="414"/>
      <c r="AE26" s="414"/>
      <c r="AF26" s="414"/>
      <c r="AG26" s="414"/>
      <c r="AH26" s="414"/>
      <c r="AI26" s="414"/>
      <c r="AJ26" s="414"/>
      <c r="AK26" s="414"/>
      <c r="AL26" s="414"/>
      <c r="AM26" s="414"/>
      <c r="AN26" s="414"/>
      <c r="AO26" s="414"/>
      <c r="AP26" s="414"/>
      <c r="AQ26" s="414"/>
      <c r="AR26" s="414"/>
      <c r="AS26" s="414"/>
      <c r="AT26" s="414"/>
      <c r="AU26" s="414"/>
      <c r="AV26" s="414"/>
      <c r="AW26" s="414"/>
      <c r="AX26" s="414"/>
      <c r="AY26" s="414"/>
      <c r="AZ26" s="414"/>
      <c r="BA26" s="414"/>
      <c r="BB26" s="414"/>
      <c r="BC26" s="414"/>
      <c r="BD26" s="414"/>
      <c r="BE26" s="414"/>
      <c r="BF26" s="414" t="n">
        <f aca="false">10/31</f>
        <v>0.32258064516129</v>
      </c>
      <c r="BG26" s="414"/>
      <c r="BH26" s="414"/>
      <c r="BI26" s="414"/>
      <c r="BJ26" s="414"/>
      <c r="BK26" s="414"/>
      <c r="BL26" s="414"/>
      <c r="BM26" s="414"/>
      <c r="BN26" s="414"/>
      <c r="BO26" s="414"/>
      <c r="BP26" s="414"/>
      <c r="BQ26" s="414"/>
      <c r="BR26" s="414"/>
      <c r="BS26" s="414"/>
      <c r="BT26" s="414"/>
      <c r="BU26" s="414"/>
      <c r="BV26" s="414"/>
      <c r="BW26" s="414"/>
      <c r="BX26" s="414"/>
      <c r="BY26" s="414"/>
      <c r="BZ26" s="414"/>
      <c r="CA26" s="414"/>
      <c r="CB26" s="414"/>
      <c r="CC26" s="414"/>
      <c r="CD26" s="414"/>
      <c r="CE26" s="414"/>
      <c r="CF26" s="414"/>
      <c r="CG26" s="414"/>
      <c r="CH26" s="414"/>
      <c r="CI26" s="414"/>
      <c r="CJ26" s="414"/>
      <c r="CK26" s="414"/>
      <c r="CL26" s="414"/>
      <c r="CM26" s="414"/>
      <c r="CN26" s="414"/>
      <c r="CO26" s="414"/>
      <c r="CP26" s="414"/>
      <c r="CQ26" s="414"/>
      <c r="CR26" s="414"/>
      <c r="CS26" s="414"/>
      <c r="CT26" s="414"/>
      <c r="CU26" s="414"/>
      <c r="CV26" s="414"/>
      <c r="CW26" s="414"/>
      <c r="CX26" s="414"/>
      <c r="CY26" s="414"/>
      <c r="CZ26" s="414"/>
      <c r="DA26" s="414"/>
      <c r="DB26" s="414"/>
      <c r="DC26" s="414"/>
      <c r="DD26" s="414"/>
      <c r="DE26" s="414"/>
      <c r="DF26" s="414"/>
      <c r="DG26" s="414"/>
      <c r="DH26" s="414"/>
      <c r="DI26" s="414"/>
      <c r="DJ26" s="414"/>
      <c r="DK26" s="414"/>
      <c r="DL26" s="414"/>
      <c r="DM26" s="414"/>
      <c r="DN26" s="414"/>
      <c r="DO26" s="414"/>
      <c r="DP26" s="414"/>
      <c r="DQ26" s="414"/>
      <c r="DR26" s="414"/>
      <c r="DS26" s="414"/>
      <c r="DT26" s="414"/>
      <c r="DU26" s="414"/>
      <c r="DV26" s="414"/>
      <c r="DW26" s="414"/>
      <c r="DX26" s="414"/>
      <c r="DY26" s="414"/>
      <c r="DZ26" s="414"/>
      <c r="EA26" s="414"/>
      <c r="EB26" s="414"/>
      <c r="EC26" s="414"/>
      <c r="ED26" s="414"/>
      <c r="EE26" s="414"/>
      <c r="EF26" s="414"/>
      <c r="EG26" s="414"/>
      <c r="EH26" s="414"/>
      <c r="EI26" s="414"/>
      <c r="EJ26" s="414"/>
      <c r="EK26" s="414"/>
      <c r="EL26" s="414"/>
      <c r="EM26" s="414"/>
      <c r="EN26" s="414"/>
      <c r="EO26" s="414"/>
      <c r="EP26" s="414"/>
      <c r="EQ26" s="414"/>
      <c r="ER26" s="414"/>
      <c r="ES26" s="414"/>
      <c r="ET26" s="414"/>
      <c r="EU26" s="414"/>
      <c r="EV26" s="414"/>
      <c r="EW26" s="414"/>
      <c r="EX26" s="414"/>
      <c r="EY26" s="414"/>
      <c r="EZ26" s="414"/>
      <c r="FA26" s="414"/>
      <c r="FB26" s="414"/>
      <c r="FC26" s="414"/>
      <c r="FD26" s="414"/>
      <c r="FE26" s="414"/>
      <c r="FF26" s="414"/>
      <c r="FG26" s="414"/>
      <c r="FH26" s="414"/>
      <c r="FI26" s="414"/>
      <c r="FJ26" s="414"/>
      <c r="FK26" s="414"/>
      <c r="FL26" s="414"/>
      <c r="FM26" s="414"/>
      <c r="FN26" s="414"/>
      <c r="FO26" s="414"/>
      <c r="FP26" s="414"/>
      <c r="FQ26" s="414"/>
      <c r="FR26" s="414"/>
      <c r="FS26" s="414"/>
      <c r="FT26" s="414"/>
      <c r="FU26" s="414"/>
      <c r="FV26" s="414"/>
      <c r="FW26" s="414"/>
      <c r="FX26" s="414"/>
      <c r="FY26" s="414"/>
      <c r="FZ26" s="414"/>
      <c r="GA26" s="414"/>
      <c r="GB26" s="414"/>
      <c r="GC26" s="414"/>
      <c r="GD26" s="414"/>
      <c r="GE26" s="414"/>
      <c r="GF26" s="414"/>
      <c r="GG26" s="414"/>
      <c r="GH26" s="414"/>
      <c r="GI26" s="414"/>
      <c r="GJ26" s="414"/>
      <c r="GK26" s="414"/>
      <c r="GL26" s="414"/>
      <c r="GM26" s="414"/>
      <c r="GN26" s="414"/>
      <c r="GO26" s="414"/>
      <c r="GP26" s="414"/>
      <c r="GQ26" s="414"/>
      <c r="GR26" s="414"/>
      <c r="GS26" s="414"/>
      <c r="GT26" s="414"/>
      <c r="GU26" s="414"/>
      <c r="GV26" s="414"/>
      <c r="GW26" s="414"/>
      <c r="GX26" s="414"/>
      <c r="GY26" s="414"/>
      <c r="GZ26" s="414"/>
      <c r="HA26" s="414"/>
      <c r="HB26" s="414"/>
      <c r="HC26" s="414"/>
      <c r="HD26" s="414"/>
      <c r="HE26" s="414"/>
      <c r="HF26" s="414"/>
      <c r="HG26" s="414"/>
      <c r="HH26" s="414"/>
      <c r="HI26" s="414"/>
      <c r="HJ26" s="414"/>
      <c r="HK26" s="414"/>
      <c r="HL26" s="414"/>
    </row>
    <row r="27" customFormat="false" ht="12.75" hidden="false" customHeight="false" outlineLevel="0" collapsed="false">
      <c r="B27" s="412"/>
      <c r="BF27" s="0" t="n">
        <v>0.258064516129032</v>
      </c>
    </row>
    <row r="28" customFormat="false" ht="12.75" hidden="false" customHeight="false" outlineLevel="0" collapsed="false">
      <c r="B28" s="412"/>
    </row>
    <row r="29" customFormat="false" ht="12.75" hidden="false" customHeight="false" outlineLevel="0" collapsed="false">
      <c r="B29" s="412"/>
    </row>
    <row r="30" customFormat="false" ht="10.5" hidden="false" customHeight="false" outlineLevel="0" collapsed="false">
      <c r="A30" s="0" t="s">
        <v>201</v>
      </c>
      <c r="Q30" s="0" t="n">
        <v>0.387096774193548</v>
      </c>
      <c r="R30" s="0" t="n">
        <v>0.258064516129032</v>
      </c>
      <c r="S30" s="0" t="n">
        <v>0.4</v>
      </c>
      <c r="T30" s="0" t="n">
        <v>0.258064516129032</v>
      </c>
      <c r="U30" s="0" t="n">
        <v>0.333333333333333</v>
      </c>
      <c r="V30" s="0" t="n">
        <v>0.387096774193548</v>
      </c>
      <c r="W30" s="0" t="n">
        <v>0.32258064516129</v>
      </c>
      <c r="X30" s="0" t="n">
        <v>0.285714285714286</v>
      </c>
      <c r="Y30" s="0" t="n">
        <v>0.32258064516129</v>
      </c>
      <c r="Z30" s="0" t="n">
        <v>0.266666666666667</v>
      </c>
      <c r="AA30" s="0" t="n">
        <v>0.32258064516129</v>
      </c>
      <c r="AB30" s="0" t="n">
        <v>0.333333333333333</v>
      </c>
      <c r="AC30" s="0" t="n">
        <v>0.32258064516129</v>
      </c>
      <c r="AD30" s="0" t="n">
        <v>0.258064516129032</v>
      </c>
      <c r="AE30" s="0" t="n">
        <v>0.4</v>
      </c>
      <c r="AF30" s="0" t="n">
        <v>0.258064516129032</v>
      </c>
      <c r="AG30" s="0" t="n">
        <v>0.333333333333333</v>
      </c>
      <c r="AH30" s="0" t="n">
        <v>0.387096774193548</v>
      </c>
      <c r="AI30" s="0" t="n">
        <v>0.32258064516129</v>
      </c>
      <c r="AJ30" s="0" t="n">
        <v>0.285714285714286</v>
      </c>
      <c r="AK30" s="0" t="n">
        <v>0.32258064516129</v>
      </c>
      <c r="AL30" s="0" t="n">
        <v>0.266666666666667</v>
      </c>
      <c r="AM30" s="0" t="n">
        <v>0.32258064516129</v>
      </c>
      <c r="AN30" s="0" t="n">
        <v>0.333333333333333</v>
      </c>
      <c r="AO30" s="0" t="n">
        <v>0.32258064516129</v>
      </c>
      <c r="AP30" s="0" t="n">
        <v>0.32258064516129</v>
      </c>
      <c r="AQ30" s="0" t="n">
        <v>0.333333333333333</v>
      </c>
      <c r="AR30" s="0" t="n">
        <v>0.258064516129032</v>
      </c>
      <c r="AS30" s="0" t="n">
        <v>0.4</v>
      </c>
      <c r="AT30" s="0" t="n">
        <v>0.32258064516129</v>
      </c>
      <c r="AU30" s="0" t="n">
        <v>0.32258064516129</v>
      </c>
      <c r="AV30" s="0" t="n">
        <v>0.344827586206897</v>
      </c>
      <c r="AW30" s="0" t="n">
        <v>0.258064516129032</v>
      </c>
      <c r="AX30" s="0" t="n">
        <v>0.266666666666667</v>
      </c>
      <c r="AY30" s="0" t="n">
        <v>0.387096774193548</v>
      </c>
      <c r="AZ30" s="0" t="n">
        <v>0.266666666666667</v>
      </c>
      <c r="BA30" s="0" t="n">
        <v>0.32258064516129</v>
      </c>
      <c r="BB30" s="0" t="n">
        <v>0.32258064516129</v>
      </c>
      <c r="BC30" s="0" t="n">
        <v>0.333333333333333</v>
      </c>
      <c r="BD30" s="0" t="n">
        <v>0.32258064516129</v>
      </c>
      <c r="BE30" s="0" t="n">
        <v>0.333333333333333</v>
      </c>
      <c r="BF30" s="0" t="n">
        <v>0.258064516129032</v>
      </c>
      <c r="BG30" s="0" t="n">
        <v>0.32258064516129</v>
      </c>
      <c r="BH30" s="0" t="n">
        <v>0.285714285714286</v>
      </c>
      <c r="BI30" s="0" t="n">
        <v>0.258064516129032</v>
      </c>
      <c r="BJ30" s="0" t="n">
        <v>0.266666666666667</v>
      </c>
      <c r="BK30" s="0" t="n">
        <v>0.387096774193548</v>
      </c>
      <c r="BL30" s="0" t="n">
        <v>0.266666666666667</v>
      </c>
      <c r="BM30" s="0" t="n">
        <v>0.387096774193548</v>
      </c>
      <c r="BN30" s="0" t="n">
        <v>0.258064516129032</v>
      </c>
      <c r="BO30" s="0" t="n">
        <v>0.333333333333333</v>
      </c>
      <c r="BP30" s="0" t="n">
        <v>0.32258064516129</v>
      </c>
      <c r="BQ30" s="0" t="n">
        <v>0.333333333333333</v>
      </c>
      <c r="BR30" s="0" t="n">
        <v>0.32258064516129</v>
      </c>
      <c r="BS30" s="0" t="n">
        <v>0.387096774193548</v>
      </c>
      <c r="BT30" s="0" t="n">
        <v>0.285714285714286</v>
      </c>
      <c r="BU30" s="0" t="n">
        <v>0.258064516129032</v>
      </c>
      <c r="BV30" s="0" t="n">
        <v>0.333333333333333</v>
      </c>
      <c r="BW30" s="0" t="n">
        <v>0.32258064516129</v>
      </c>
      <c r="BX30" s="0" t="n">
        <v>0.266666666666667</v>
      </c>
      <c r="BY30" s="0" t="n">
        <v>0.387096774193548</v>
      </c>
      <c r="BZ30" s="0" t="n">
        <v>0.258064516129032</v>
      </c>
      <c r="CA30" s="0" t="n">
        <v>0.333333333333333</v>
      </c>
      <c r="CB30" s="0" t="n">
        <v>0.32258064516129</v>
      </c>
      <c r="CC30" s="0" t="n">
        <v>0.333333333333333</v>
      </c>
      <c r="CD30" s="0" t="n">
        <v>0.387096774193548</v>
      </c>
      <c r="CE30" s="0" t="n">
        <v>0.32258064516129</v>
      </c>
      <c r="CF30" s="0" t="n">
        <v>0.285714285714286</v>
      </c>
      <c r="CG30" s="0" t="n">
        <v>0.258064516129032</v>
      </c>
      <c r="CH30" s="0" t="n">
        <v>0.333333333333333</v>
      </c>
      <c r="CI30" s="0" t="n">
        <v>0.32258064516129</v>
      </c>
      <c r="CJ30" s="0" t="n">
        <v>0.266666666666667</v>
      </c>
      <c r="CK30" s="0" t="n">
        <v>0.387096774193548</v>
      </c>
      <c r="CL30" s="0" t="n">
        <v>0.258064516129032</v>
      </c>
      <c r="CM30" s="0" t="n">
        <v>0.4</v>
      </c>
      <c r="CN30" s="0" t="n">
        <v>0.258064516129032</v>
      </c>
      <c r="CO30" s="0" t="n">
        <v>0.333333333333333</v>
      </c>
      <c r="CP30" s="0" t="n">
        <v>0.387096774193548</v>
      </c>
      <c r="CQ30" s="0" t="n">
        <v>0.32258064516129</v>
      </c>
      <c r="CR30" s="0" t="n">
        <v>0.275862068965517</v>
      </c>
      <c r="CS30" s="0" t="n">
        <v>0.32258064516129</v>
      </c>
      <c r="CT30" s="0" t="n">
        <v>0.266666666666667</v>
      </c>
      <c r="CU30" s="0" t="n">
        <v>0.32258064516129</v>
      </c>
      <c r="CV30" s="0" t="n">
        <v>0.333333333333333</v>
      </c>
      <c r="CW30" s="0" t="n">
        <v>0.32258064516129</v>
      </c>
      <c r="CX30" s="0" t="n">
        <v>0.32258064516129</v>
      </c>
      <c r="CY30" s="0" t="n">
        <v>0.333333333333333</v>
      </c>
      <c r="CZ30" s="0" t="n">
        <v>0.258064516129032</v>
      </c>
      <c r="DA30" s="0" t="n">
        <v>0.4</v>
      </c>
      <c r="DB30" s="0" t="n">
        <v>0.32258064516129</v>
      </c>
      <c r="DC30" s="0" t="n">
        <v>0.32258064516129</v>
      </c>
      <c r="DD30" s="0" t="n">
        <v>0.285714285714286</v>
      </c>
      <c r="DE30" s="0" t="n">
        <v>0.32258064516129</v>
      </c>
      <c r="DF30" s="0" t="n">
        <v>0.266666666666667</v>
      </c>
      <c r="DG30" s="0" t="n">
        <v>0.387096774193548</v>
      </c>
      <c r="DH30" s="0" t="n">
        <v>0.266666666666667</v>
      </c>
      <c r="DI30" s="0" t="n">
        <v>0.32258064516129</v>
      </c>
      <c r="DJ30" s="0" t="n">
        <v>0.32258064516129</v>
      </c>
      <c r="DK30" s="0" t="n">
        <v>0.333333333333333</v>
      </c>
      <c r="DL30" s="0" t="n">
        <v>0.258064516129032</v>
      </c>
      <c r="DM30" s="0" t="n">
        <v>0.4</v>
      </c>
      <c r="DN30" s="0" t="n">
        <v>0.32258064516129</v>
      </c>
      <c r="DO30" s="0" t="n">
        <v>0.387096774193548</v>
      </c>
      <c r="DP30" s="0" t="n">
        <v>0.285714285714286</v>
      </c>
      <c r="DQ30" s="0" t="n">
        <v>0.258064516129032</v>
      </c>
      <c r="DR30" s="0" t="n">
        <v>0.266666666666667</v>
      </c>
      <c r="DS30" s="0" t="n">
        <v>0.387096774193548</v>
      </c>
      <c r="DT30" s="0" t="n">
        <v>0.266666666666667</v>
      </c>
      <c r="DU30" s="0" t="n">
        <v>0.32258064516129</v>
      </c>
      <c r="DV30" s="0" t="n">
        <v>0.32258064516129</v>
      </c>
      <c r="DW30" s="0" t="n">
        <v>0.333333333333333</v>
      </c>
      <c r="DX30" s="0" t="n">
        <v>0.32258064516129</v>
      </c>
      <c r="DY30" s="0" t="n">
        <v>0.333333333333333</v>
      </c>
      <c r="DZ30" s="0" t="n">
        <v>0.258064516129032</v>
      </c>
      <c r="EA30" s="0" t="n">
        <v>0.32258064516129</v>
      </c>
      <c r="EB30" s="0" t="n">
        <v>0.285714285714286</v>
      </c>
      <c r="EC30" s="0" t="n">
        <v>0.258064516129032</v>
      </c>
      <c r="ED30" s="0" t="n">
        <v>0.266666666666667</v>
      </c>
      <c r="EE30" s="0" t="n">
        <v>0.32258064516129</v>
      </c>
      <c r="EF30" s="0" t="n">
        <v>0.266666666666667</v>
      </c>
      <c r="EG30" s="0" t="n">
        <v>0.32258064516129</v>
      </c>
      <c r="EH30" s="0" t="n">
        <v>0.258064516129032</v>
      </c>
      <c r="EI30" s="0" t="n">
        <v>0.266666666666667</v>
      </c>
      <c r="EJ30" s="0" t="n">
        <v>0.32258064516129</v>
      </c>
      <c r="EK30" s="0" t="n">
        <v>0.266666666666667</v>
      </c>
      <c r="EL30" s="0" t="n">
        <v>0.258064516129032</v>
      </c>
      <c r="EM30" s="0" t="n">
        <v>0.32258064516129</v>
      </c>
      <c r="EN30" s="0" t="n">
        <v>0.275862068965517</v>
      </c>
      <c r="EO30" s="0" t="n">
        <v>0.258064516129032</v>
      </c>
      <c r="EP30" s="0" t="n">
        <v>0.333333333333333</v>
      </c>
      <c r="EQ30" s="0" t="n">
        <v>0.258064516129032</v>
      </c>
      <c r="ER30" s="0" t="n">
        <v>0.266666666666667</v>
      </c>
      <c r="ES30" s="0" t="n">
        <v>0.32258064516129</v>
      </c>
      <c r="ET30" s="0" t="n">
        <v>0.258064516129032</v>
      </c>
      <c r="EU30" s="0" t="n">
        <v>0.333333333333333</v>
      </c>
      <c r="EV30" s="0" t="n">
        <v>0.258064516129032</v>
      </c>
      <c r="EW30" s="0" t="n">
        <v>0.266666666666667</v>
      </c>
      <c r="EX30" s="0" t="n">
        <v>0.32258064516129</v>
      </c>
      <c r="EY30" s="0" t="n">
        <v>0.258064516129032</v>
      </c>
      <c r="EZ30" s="0" t="n">
        <v>0.285714285714286</v>
      </c>
      <c r="FA30" s="0" t="n">
        <v>0.32258064516129</v>
      </c>
      <c r="FB30" s="0" t="n">
        <v>0.266666666666667</v>
      </c>
      <c r="FC30" s="0" t="n">
        <v>0.258064516129032</v>
      </c>
      <c r="FD30" s="0" t="n">
        <v>0.333333333333333</v>
      </c>
      <c r="FE30" s="0" t="n">
        <v>0.258064516129032</v>
      </c>
      <c r="FF30" s="0" t="n">
        <v>0.258064516129032</v>
      </c>
      <c r="FG30" s="0" t="n">
        <v>0.333333333333333</v>
      </c>
      <c r="FH30" s="0" t="n">
        <v>0.258064516129032</v>
      </c>
      <c r="FI30" s="0" t="n">
        <v>0.266666666666667</v>
      </c>
      <c r="FJ30" s="0" t="n">
        <v>0.32258064516129</v>
      </c>
      <c r="FK30" s="0" t="n">
        <v>0.258064516129032</v>
      </c>
      <c r="FL30" s="0" t="n">
        <v>0.285714285714286</v>
      </c>
      <c r="FM30" s="0" t="n">
        <v>0.32258064516129</v>
      </c>
      <c r="FN30" s="0" t="n">
        <v>0.266666666666667</v>
      </c>
      <c r="FO30" s="0" t="n">
        <v>0.258064516129032</v>
      </c>
      <c r="FP30" s="0" t="n">
        <v>0.333333333333333</v>
      </c>
      <c r="FQ30" s="0" t="n">
        <v>0.258064516129032</v>
      </c>
      <c r="FR30" s="0" t="n">
        <v>0.32258064516129</v>
      </c>
      <c r="FS30" s="0" t="n">
        <v>0.266666666666667</v>
      </c>
      <c r="FT30" s="0" t="n">
        <v>0.258064516129032</v>
      </c>
      <c r="FU30" s="0" t="n">
        <v>0.333333333333333</v>
      </c>
      <c r="FV30" s="0" t="n">
        <v>0.258064516129032</v>
      </c>
      <c r="FW30" s="0" t="n">
        <v>0.258064516129032</v>
      </c>
      <c r="FX30" s="0" t="n">
        <v>0.285714285714286</v>
      </c>
      <c r="FY30" s="0" t="n">
        <v>0.32258064516129</v>
      </c>
      <c r="FZ30" s="0" t="n">
        <v>0.266666666666667</v>
      </c>
      <c r="GA30" s="0" t="n">
        <v>0.32258064516129</v>
      </c>
      <c r="GB30" s="0" t="n">
        <v>0.266666666666667</v>
      </c>
      <c r="GC30" s="0" t="n">
        <v>0.258064516129032</v>
      </c>
      <c r="GD30" s="0" t="n">
        <v>0.32258064516129</v>
      </c>
      <c r="GE30" s="0" t="n">
        <v>0.266666666666667</v>
      </c>
      <c r="GF30" s="0" t="n">
        <v>0.258064516129032</v>
      </c>
      <c r="GG30" s="0" t="n">
        <v>0.333333333333333</v>
      </c>
      <c r="GH30" s="0" t="n">
        <v>0.258064516129032</v>
      </c>
      <c r="GI30" s="0" t="n">
        <v>0.32258064516129</v>
      </c>
      <c r="GJ30" s="0" t="n">
        <v>0.275862068965517</v>
      </c>
      <c r="GK30" s="0" t="n">
        <v>0.258064516129032</v>
      </c>
      <c r="GL30" s="0" t="n">
        <v>0.266666666666667</v>
      </c>
      <c r="GM30" s="0" t="n">
        <v>0.32258064516129</v>
      </c>
      <c r="GN30" s="0" t="n">
        <v>0.266666666666667</v>
      </c>
      <c r="GO30" s="0" t="n">
        <v>0.32258064516129</v>
      </c>
      <c r="GP30" s="0" t="n">
        <v>0.258064516129032</v>
      </c>
      <c r="GQ30" s="0" t="n">
        <v>0.266666666666667</v>
      </c>
      <c r="GR30" s="0" t="n">
        <v>0.32258064516129</v>
      </c>
      <c r="GS30" s="0" t="n">
        <v>0.266666666666667</v>
      </c>
      <c r="GT30" s="0" t="n">
        <v>0.258064516129032</v>
      </c>
      <c r="GU30" s="0" t="n">
        <v>0.32258064516129</v>
      </c>
      <c r="GV30" s="0" t="n">
        <v>0.285714285714286</v>
      </c>
      <c r="GW30" s="0" t="n">
        <v>0.258064516129032</v>
      </c>
      <c r="GX30" s="0" t="n">
        <v>0.333333333333333</v>
      </c>
      <c r="GY30" s="0" t="n">
        <v>0.258064516129032</v>
      </c>
      <c r="GZ30" s="0" t="n">
        <v>0.266666666666667</v>
      </c>
      <c r="HA30" s="0" t="n">
        <v>0.32258064516129</v>
      </c>
      <c r="HB30" s="0" t="n">
        <v>0.258064516129032</v>
      </c>
      <c r="HC30" s="0" t="n">
        <v>0.266666666666667</v>
      </c>
      <c r="HD30" s="0" t="n">
        <v>0.32258064516129</v>
      </c>
      <c r="HE30" s="0" t="n">
        <v>0.266666666666667</v>
      </c>
      <c r="HF30" s="0" t="n">
        <v>0.32258064516129</v>
      </c>
      <c r="HG30" s="0" t="n">
        <v>0.258064516129032</v>
      </c>
      <c r="HH30" s="0" t="n">
        <v>0.285714285714286</v>
      </c>
      <c r="HI30" s="0" t="n">
        <v>0.258064516129032</v>
      </c>
      <c r="HJ30" s="0" t="n">
        <v>0.333333333333333</v>
      </c>
      <c r="HK30" s="0" t="n">
        <v>0.258064516129032</v>
      </c>
      <c r="HL30" s="0" t="n">
        <v>0.266666666666667</v>
      </c>
    </row>
    <row r="31" customFormat="false" ht="10.5" hidden="false" customHeight="false" outlineLevel="0" collapsed="false">
      <c r="A31" s="404"/>
      <c r="B31" s="405"/>
      <c r="C31" s="405" t="n">
        <v>36647</v>
      </c>
      <c r="D31" s="405" t="n">
        <v>36678</v>
      </c>
      <c r="E31" s="405" t="n">
        <v>36708</v>
      </c>
      <c r="F31" s="66" t="n">
        <v>36739</v>
      </c>
      <c r="G31" s="66" t="n">
        <v>36799</v>
      </c>
      <c r="H31" s="66" t="n">
        <v>36830</v>
      </c>
      <c r="I31" s="66" t="n">
        <v>36860</v>
      </c>
      <c r="J31" s="66" t="n">
        <v>36890</v>
      </c>
      <c r="K31" s="66" t="n">
        <v>36922</v>
      </c>
      <c r="L31" s="66" t="n">
        <v>36950</v>
      </c>
      <c r="M31" s="66" t="n">
        <v>36981</v>
      </c>
      <c r="N31" s="66" t="n">
        <v>37011</v>
      </c>
      <c r="O31" s="66" t="n">
        <v>37042</v>
      </c>
      <c r="P31" s="66" t="n">
        <v>37072</v>
      </c>
      <c r="Q31" s="66" t="n">
        <v>37103</v>
      </c>
      <c r="R31" s="66" t="n">
        <v>37134</v>
      </c>
      <c r="S31" s="66" t="n">
        <v>37135</v>
      </c>
      <c r="T31" s="66" t="n">
        <v>37165</v>
      </c>
      <c r="U31" s="66" t="n">
        <v>37196</v>
      </c>
      <c r="V31" s="66" t="n">
        <v>37226</v>
      </c>
      <c r="W31" s="66" t="n">
        <v>37257</v>
      </c>
      <c r="X31" s="66" t="n">
        <v>37288</v>
      </c>
      <c r="Y31" s="66" t="n">
        <v>37316</v>
      </c>
      <c r="Z31" s="66" t="n">
        <v>37347</v>
      </c>
      <c r="AA31" s="66" t="n">
        <v>37377</v>
      </c>
      <c r="AB31" s="66" t="n">
        <v>37408</v>
      </c>
      <c r="AC31" s="66" t="n">
        <v>37438</v>
      </c>
      <c r="AD31" s="66" t="n">
        <v>37469</v>
      </c>
      <c r="AE31" s="66" t="n">
        <v>37500</v>
      </c>
      <c r="AF31" s="66" t="n">
        <v>37530</v>
      </c>
      <c r="AG31" s="66" t="n">
        <v>37561</v>
      </c>
      <c r="AH31" s="66" t="n">
        <v>37591</v>
      </c>
      <c r="AI31" s="66" t="n">
        <v>37622</v>
      </c>
      <c r="AJ31" s="66" t="n">
        <v>37653</v>
      </c>
      <c r="AK31" s="66" t="n">
        <v>37681</v>
      </c>
      <c r="AL31" s="66" t="n">
        <v>37712</v>
      </c>
      <c r="AM31" s="66" t="n">
        <v>37742</v>
      </c>
      <c r="AN31" s="66" t="n">
        <v>37773</v>
      </c>
      <c r="AO31" s="66" t="n">
        <v>37803</v>
      </c>
      <c r="AP31" s="66" t="n">
        <v>37834</v>
      </c>
      <c r="AQ31" s="66" t="n">
        <v>37865</v>
      </c>
      <c r="AR31" s="66" t="n">
        <v>37895</v>
      </c>
      <c r="AS31" s="66" t="n">
        <v>37926</v>
      </c>
      <c r="AT31" s="66" t="n">
        <v>37956</v>
      </c>
      <c r="AU31" s="66" t="n">
        <v>37987</v>
      </c>
      <c r="AV31" s="66" t="n">
        <v>38018</v>
      </c>
      <c r="AW31" s="66" t="n">
        <v>38047</v>
      </c>
      <c r="AX31" s="66" t="n">
        <v>38078</v>
      </c>
      <c r="AY31" s="66" t="n">
        <v>38108</v>
      </c>
      <c r="AZ31" s="66" t="n">
        <v>38139</v>
      </c>
      <c r="BA31" s="66" t="n">
        <v>38169</v>
      </c>
      <c r="BB31" s="66" t="n">
        <v>38200</v>
      </c>
      <c r="BC31" s="66" t="n">
        <v>38231</v>
      </c>
      <c r="BD31" s="66" t="n">
        <v>38261</v>
      </c>
      <c r="BE31" s="66" t="n">
        <v>38292</v>
      </c>
      <c r="BF31" s="66" t="n">
        <v>38322</v>
      </c>
      <c r="BG31" s="66" t="n">
        <v>38353</v>
      </c>
      <c r="BH31" s="66" t="n">
        <v>38384</v>
      </c>
      <c r="BI31" s="66" t="n">
        <v>38412</v>
      </c>
      <c r="BJ31" s="66" t="n">
        <v>38443</v>
      </c>
      <c r="BK31" s="66" t="n">
        <v>38473</v>
      </c>
      <c r="BL31" s="66" t="n">
        <v>38504</v>
      </c>
      <c r="BM31" s="66" t="n">
        <v>38534</v>
      </c>
      <c r="BN31" s="66" t="n">
        <v>38565</v>
      </c>
      <c r="BO31" s="66" t="n">
        <v>38596</v>
      </c>
      <c r="BP31" s="66" t="n">
        <v>38626</v>
      </c>
      <c r="BQ31" s="66" t="n">
        <v>38657</v>
      </c>
      <c r="BR31" s="66" t="n">
        <v>38687</v>
      </c>
      <c r="BS31" s="66" t="n">
        <v>38718</v>
      </c>
      <c r="BT31" s="66" t="n">
        <v>38749</v>
      </c>
      <c r="BU31" s="66" t="n">
        <v>38777</v>
      </c>
      <c r="BV31" s="66" t="n">
        <v>38808</v>
      </c>
      <c r="BW31" s="66" t="n">
        <v>38838</v>
      </c>
      <c r="BX31" s="66" t="n">
        <v>38869</v>
      </c>
      <c r="BY31" s="66" t="n">
        <v>38899</v>
      </c>
      <c r="BZ31" s="66" t="n">
        <v>38930</v>
      </c>
      <c r="CA31" s="66" t="n">
        <v>38961</v>
      </c>
      <c r="CB31" s="66" t="n">
        <v>38991</v>
      </c>
      <c r="CC31" s="66" t="n">
        <v>39022</v>
      </c>
      <c r="CD31" s="66" t="n">
        <v>39052</v>
      </c>
      <c r="CE31" s="66" t="n">
        <v>39083</v>
      </c>
      <c r="CF31" s="66" t="n">
        <v>39114</v>
      </c>
      <c r="CG31" s="66" t="n">
        <v>39142</v>
      </c>
      <c r="CH31" s="66" t="n">
        <v>39173</v>
      </c>
      <c r="CI31" s="66" t="n">
        <v>39203</v>
      </c>
      <c r="CJ31" s="66" t="n">
        <v>39234</v>
      </c>
      <c r="CK31" s="66" t="n">
        <v>39264</v>
      </c>
      <c r="CL31" s="66" t="n">
        <v>39295</v>
      </c>
      <c r="CM31" s="66" t="n">
        <v>39326</v>
      </c>
      <c r="CN31" s="66" t="n">
        <v>39356</v>
      </c>
      <c r="CO31" s="66" t="n">
        <v>39387</v>
      </c>
      <c r="CP31" s="66" t="n">
        <v>39417</v>
      </c>
      <c r="CQ31" s="66" t="n">
        <v>39448</v>
      </c>
      <c r="CR31" s="66" t="n">
        <v>39479</v>
      </c>
      <c r="CS31" s="66" t="n">
        <v>39508</v>
      </c>
      <c r="CT31" s="66" t="n">
        <v>39539</v>
      </c>
      <c r="CU31" s="66" t="n">
        <v>39569</v>
      </c>
      <c r="CV31" s="66" t="n">
        <v>39600</v>
      </c>
      <c r="CW31" s="66" t="n">
        <v>39630</v>
      </c>
      <c r="CX31" s="66" t="n">
        <v>39661</v>
      </c>
      <c r="CY31" s="66" t="n">
        <v>39692</v>
      </c>
      <c r="CZ31" s="66" t="n">
        <v>39722</v>
      </c>
      <c r="DA31" s="66" t="n">
        <v>39753</v>
      </c>
      <c r="DB31" s="66" t="n">
        <v>39783</v>
      </c>
      <c r="DC31" s="66" t="n">
        <v>39814</v>
      </c>
      <c r="DD31" s="66" t="n">
        <v>39845</v>
      </c>
      <c r="DE31" s="66" t="n">
        <v>39873</v>
      </c>
      <c r="DF31" s="66" t="n">
        <v>39904</v>
      </c>
      <c r="DG31" s="66" t="n">
        <v>39934</v>
      </c>
      <c r="DH31" s="66" t="n">
        <v>39965</v>
      </c>
      <c r="DI31" s="66" t="n">
        <v>39995</v>
      </c>
      <c r="DJ31" s="66" t="n">
        <v>40026</v>
      </c>
      <c r="DK31" s="66" t="n">
        <v>40057</v>
      </c>
      <c r="DL31" s="66" t="n">
        <v>40087</v>
      </c>
      <c r="DM31" s="66" t="n">
        <v>40118</v>
      </c>
      <c r="DN31" s="66" t="n">
        <v>40148</v>
      </c>
      <c r="DO31" s="66" t="n">
        <v>40179</v>
      </c>
      <c r="DP31" s="66" t="n">
        <v>40210</v>
      </c>
      <c r="DQ31" s="66" t="n">
        <v>40238</v>
      </c>
      <c r="DR31" s="66" t="n">
        <v>40269</v>
      </c>
      <c r="DS31" s="66" t="n">
        <v>40299</v>
      </c>
      <c r="DT31" s="66" t="n">
        <v>40330</v>
      </c>
      <c r="DU31" s="66" t="n">
        <v>40360</v>
      </c>
      <c r="DV31" s="66" t="n">
        <v>40391</v>
      </c>
      <c r="DW31" s="66" t="n">
        <v>40422</v>
      </c>
      <c r="DX31" s="66" t="n">
        <v>40452</v>
      </c>
      <c r="DY31" s="66" t="n">
        <v>40483</v>
      </c>
      <c r="DZ31" s="66" t="n">
        <v>40513</v>
      </c>
      <c r="EA31" s="66" t="n">
        <v>40544</v>
      </c>
      <c r="EB31" s="66" t="n">
        <v>40575</v>
      </c>
      <c r="EC31" s="66" t="n">
        <v>40603</v>
      </c>
      <c r="ED31" s="66" t="n">
        <v>40634</v>
      </c>
      <c r="EE31" s="66" t="n">
        <v>40664</v>
      </c>
      <c r="EF31" s="66" t="n">
        <v>40695</v>
      </c>
      <c r="EG31" s="66" t="n">
        <v>40725</v>
      </c>
      <c r="EH31" s="66" t="n">
        <v>40756</v>
      </c>
      <c r="EI31" s="66" t="n">
        <v>40787</v>
      </c>
      <c r="EJ31" s="66" t="n">
        <v>40817</v>
      </c>
      <c r="EK31" s="66" t="n">
        <v>40848</v>
      </c>
      <c r="EL31" s="66" t="n">
        <v>40878</v>
      </c>
      <c r="EM31" s="66" t="n">
        <v>40909</v>
      </c>
      <c r="EN31" s="66" t="n">
        <v>40940</v>
      </c>
      <c r="EO31" s="66" t="n">
        <v>40969</v>
      </c>
      <c r="EP31" s="66" t="n">
        <v>41000</v>
      </c>
      <c r="EQ31" s="66" t="n">
        <v>41030</v>
      </c>
      <c r="ER31" s="66" t="n">
        <v>41061</v>
      </c>
      <c r="ES31" s="66" t="n">
        <v>41091</v>
      </c>
      <c r="ET31" s="66" t="n">
        <v>41122</v>
      </c>
      <c r="EU31" s="66" t="n">
        <v>41153</v>
      </c>
      <c r="EV31" s="66" t="n">
        <v>41183</v>
      </c>
      <c r="EW31" s="66" t="n">
        <v>41214</v>
      </c>
      <c r="EX31" s="66" t="n">
        <v>41244</v>
      </c>
      <c r="EY31" s="66" t="n">
        <v>41275</v>
      </c>
      <c r="EZ31" s="66" t="n">
        <v>41306</v>
      </c>
      <c r="FA31" s="66" t="n">
        <v>41334</v>
      </c>
      <c r="FB31" s="66" t="n">
        <v>41365</v>
      </c>
      <c r="FC31" s="66" t="n">
        <v>41395</v>
      </c>
      <c r="FD31" s="66" t="n">
        <v>41426</v>
      </c>
      <c r="FE31" s="66" t="n">
        <v>41456</v>
      </c>
      <c r="FF31" s="66" t="n">
        <v>41487</v>
      </c>
      <c r="FG31" s="66" t="n">
        <v>41518</v>
      </c>
      <c r="FH31" s="66" t="n">
        <v>41548</v>
      </c>
      <c r="FI31" s="66" t="n">
        <v>41579</v>
      </c>
      <c r="FJ31" s="66" t="n">
        <v>41609</v>
      </c>
      <c r="FK31" s="66" t="n">
        <v>41640</v>
      </c>
      <c r="FL31" s="66" t="n">
        <v>41671</v>
      </c>
      <c r="FM31" s="66" t="n">
        <v>41699</v>
      </c>
      <c r="FN31" s="66" t="n">
        <v>41730</v>
      </c>
      <c r="FO31" s="66" t="n">
        <v>41760</v>
      </c>
      <c r="FP31" s="66" t="n">
        <v>41791</v>
      </c>
      <c r="FQ31" s="66" t="n">
        <v>41821</v>
      </c>
      <c r="FR31" s="66" t="n">
        <v>41852</v>
      </c>
      <c r="FS31" s="66" t="n">
        <v>41883</v>
      </c>
      <c r="FT31" s="66" t="n">
        <v>41913</v>
      </c>
      <c r="FU31" s="66" t="n">
        <v>41944</v>
      </c>
      <c r="FV31" s="66" t="n">
        <v>41974</v>
      </c>
      <c r="FW31" s="66" t="n">
        <v>42005</v>
      </c>
      <c r="FX31" s="66" t="n">
        <v>42036</v>
      </c>
      <c r="FY31" s="66" t="n">
        <v>42064</v>
      </c>
      <c r="FZ31" s="66" t="n">
        <v>42095</v>
      </c>
      <c r="GA31" s="66" t="n">
        <v>42125</v>
      </c>
      <c r="GB31" s="66" t="n">
        <v>42156</v>
      </c>
      <c r="GC31" s="66" t="n">
        <v>42186</v>
      </c>
      <c r="GD31" s="66" t="n">
        <v>42217</v>
      </c>
      <c r="GE31" s="66" t="n">
        <v>42248</v>
      </c>
      <c r="GF31" s="66" t="n">
        <v>42278</v>
      </c>
      <c r="GG31" s="66" t="n">
        <v>42309</v>
      </c>
      <c r="GH31" s="66" t="n">
        <v>42339</v>
      </c>
      <c r="GI31" s="66" t="n">
        <v>42370</v>
      </c>
      <c r="GJ31" s="66" t="n">
        <v>42401</v>
      </c>
      <c r="GK31" s="66" t="n">
        <v>42430</v>
      </c>
      <c r="GL31" s="66" t="n">
        <v>42461</v>
      </c>
      <c r="GM31" s="66" t="n">
        <v>42491</v>
      </c>
      <c r="GN31" s="66" t="n">
        <v>42522</v>
      </c>
      <c r="GO31" s="66" t="n">
        <v>42552</v>
      </c>
      <c r="GP31" s="66" t="n">
        <v>42583</v>
      </c>
      <c r="GQ31" s="66" t="n">
        <v>42614</v>
      </c>
      <c r="GR31" s="66" t="n">
        <v>42644</v>
      </c>
      <c r="GS31" s="66" t="n">
        <v>42675</v>
      </c>
      <c r="GT31" s="66" t="n">
        <v>42705</v>
      </c>
      <c r="GU31" s="66" t="n">
        <v>42736</v>
      </c>
      <c r="GV31" s="66" t="n">
        <v>42767</v>
      </c>
      <c r="GW31" s="66" t="n">
        <v>42795</v>
      </c>
      <c r="GX31" s="66" t="n">
        <v>42826</v>
      </c>
      <c r="GY31" s="66" t="n">
        <v>42856</v>
      </c>
      <c r="GZ31" s="66" t="n">
        <v>42887</v>
      </c>
      <c r="HA31" s="66" t="n">
        <v>42917</v>
      </c>
      <c r="HB31" s="66" t="n">
        <v>42948</v>
      </c>
      <c r="HC31" s="66" t="n">
        <v>42979</v>
      </c>
      <c r="HD31" s="66" t="n">
        <v>43009</v>
      </c>
      <c r="HE31" s="66" t="n">
        <v>43040</v>
      </c>
      <c r="HF31" s="66" t="n">
        <v>43070</v>
      </c>
      <c r="HG31" s="66" t="n">
        <v>43101</v>
      </c>
      <c r="HH31" s="66" t="n">
        <v>43132</v>
      </c>
      <c r="HI31" s="66" t="n">
        <v>43160</v>
      </c>
      <c r="HJ31" s="66" t="n">
        <v>43191</v>
      </c>
      <c r="HK31" s="66" t="n">
        <v>43221</v>
      </c>
      <c r="HL31" s="66" t="n">
        <v>43252</v>
      </c>
    </row>
    <row r="32" customFormat="false" ht="12.75" hidden="false" customHeight="false" outlineLevel="0" collapsed="false">
      <c r="B32" s="412"/>
    </row>
    <row r="33" customFormat="false" ht="12.75" hidden="false" customHeight="false" outlineLevel="0" collapsed="false">
      <c r="B33" s="412"/>
    </row>
    <row r="34" customFormat="false" ht="12.75" hidden="false" customHeight="false" outlineLevel="0" collapsed="false">
      <c r="B34" s="412"/>
    </row>
    <row r="35" customFormat="false" ht="12.75" hidden="false" customHeight="false" outlineLevel="0" collapsed="false">
      <c r="B35" s="412"/>
    </row>
    <row r="36" customFormat="false" ht="12.75" hidden="false" customHeight="false" outlineLevel="0" collapsed="false">
      <c r="B36" s="412"/>
    </row>
    <row r="37" customFormat="false" ht="12.75" hidden="false" customHeight="false" outlineLevel="0" collapsed="false">
      <c r="B37" s="412"/>
    </row>
    <row r="38" customFormat="false" ht="12.75" hidden="false" customHeight="false" outlineLevel="0" collapsed="false">
      <c r="B38" s="412"/>
    </row>
    <row r="39" customFormat="false" ht="12.75" hidden="false" customHeight="false" outlineLevel="0" collapsed="false">
      <c r="B39" s="412"/>
    </row>
    <row r="40" customFormat="false" ht="12.75" hidden="false" customHeight="false" outlineLevel="0" collapsed="false">
      <c r="B40" s="412"/>
    </row>
    <row r="41" customFormat="false" ht="12.75" hidden="false" customHeight="false" outlineLevel="0" collapsed="false">
      <c r="B41" s="412"/>
    </row>
    <row r="42" customFormat="false" ht="12.75" hidden="false" customHeight="false" outlineLevel="0" collapsed="false">
      <c r="B42" s="412"/>
    </row>
    <row r="43" customFormat="false" ht="12.75" hidden="false" customHeight="false" outlineLevel="0" collapsed="false">
      <c r="B43" s="412"/>
    </row>
    <row r="44" customFormat="false" ht="12.75" hidden="false" customHeight="false" outlineLevel="0" collapsed="false">
      <c r="B44" s="412"/>
    </row>
    <row r="45" customFormat="false" ht="12.75" hidden="false" customHeight="false" outlineLevel="0" collapsed="false">
      <c r="B45" s="412"/>
    </row>
    <row r="46" customFormat="false" ht="12.75" hidden="false" customHeight="false" outlineLevel="0" collapsed="false">
      <c r="B46" s="412"/>
    </row>
    <row r="47" customFormat="false" ht="12.75" hidden="false" customHeight="false" outlineLevel="0" collapsed="false">
      <c r="B47" s="412"/>
    </row>
    <row r="48" customFormat="false" ht="12.75" hidden="false" customHeight="false" outlineLevel="0" collapsed="false">
      <c r="B48" s="412"/>
    </row>
    <row r="49" customFormat="false" ht="12.75" hidden="false" customHeight="false" outlineLevel="0" collapsed="false">
      <c r="B49" s="412"/>
    </row>
    <row r="50" customFormat="false" ht="12.75" hidden="false" customHeight="false" outlineLevel="0" collapsed="false">
      <c r="B50" s="412"/>
    </row>
    <row r="51" customFormat="false" ht="12.75" hidden="false" customHeight="false" outlineLevel="0" collapsed="false">
      <c r="B51" s="412"/>
    </row>
    <row r="52" customFormat="false" ht="12.75" hidden="false" customHeight="false" outlineLevel="0" collapsed="false">
      <c r="B52" s="412"/>
    </row>
    <row r="53" customFormat="false" ht="12.75" hidden="false" customHeight="false" outlineLevel="0" collapsed="false">
      <c r="B53" s="412"/>
    </row>
    <row r="54" customFormat="false" ht="12.75" hidden="false" customHeight="false" outlineLevel="0" collapsed="false">
      <c r="B54" s="412"/>
    </row>
    <row r="55" customFormat="false" ht="12.75" hidden="false" customHeight="false" outlineLevel="0" collapsed="false">
      <c r="B55" s="412"/>
    </row>
    <row r="56" customFormat="false" ht="12.75" hidden="false" customHeight="false" outlineLevel="0" collapsed="false">
      <c r="B56" s="412"/>
    </row>
    <row r="57" customFormat="false" ht="12.75" hidden="false" customHeight="false" outlineLevel="0" collapsed="false">
      <c r="B57" s="412"/>
    </row>
    <row r="58" customFormat="false" ht="12.75" hidden="false" customHeight="false" outlineLevel="0" collapsed="false">
      <c r="B58" s="412"/>
    </row>
    <row r="59" customFormat="false" ht="12.75" hidden="false" customHeight="false" outlineLevel="0" collapsed="false">
      <c r="B59" s="412"/>
    </row>
    <row r="60" customFormat="false" ht="12.75" hidden="false" customHeight="false" outlineLevel="0" collapsed="false">
      <c r="B60" s="412"/>
    </row>
    <row r="61" customFormat="false" ht="12.75" hidden="false" customHeight="false" outlineLevel="0" collapsed="false">
      <c r="B61" s="412"/>
    </row>
    <row r="62" customFormat="false" ht="12.75" hidden="false" customHeight="false" outlineLevel="0" collapsed="false">
      <c r="B62" s="412"/>
    </row>
    <row r="63" customFormat="false" ht="12.75" hidden="false" customHeight="false" outlineLevel="0" collapsed="false">
      <c r="B63" s="412"/>
    </row>
    <row r="64" customFormat="false" ht="12.75" hidden="false" customHeight="false" outlineLevel="0" collapsed="false">
      <c r="B64" s="412"/>
    </row>
    <row r="65" customFormat="false" ht="12.75" hidden="false" customHeight="false" outlineLevel="0" collapsed="false">
      <c r="B65" s="412"/>
    </row>
    <row r="66" customFormat="false" ht="12.75" hidden="false" customHeight="false" outlineLevel="0" collapsed="false">
      <c r="B66" s="412"/>
    </row>
    <row r="67" customFormat="false" ht="12.75" hidden="false" customHeight="false" outlineLevel="0" collapsed="false">
      <c r="B67" s="412"/>
    </row>
    <row r="68" customFormat="false" ht="12.75" hidden="false" customHeight="false" outlineLevel="0" collapsed="false">
      <c r="B68" s="412"/>
    </row>
    <row r="69" customFormat="false" ht="12.75" hidden="false" customHeight="false" outlineLevel="0" collapsed="false">
      <c r="B69" s="412"/>
    </row>
    <row r="70" customFormat="false" ht="12.75" hidden="false" customHeight="false" outlineLevel="0" collapsed="false">
      <c r="B70" s="412"/>
    </row>
    <row r="71" customFormat="false" ht="12.75" hidden="false" customHeight="false" outlineLevel="0" collapsed="false">
      <c r="B71" s="412"/>
    </row>
    <row r="72" customFormat="false" ht="12.75" hidden="false" customHeight="false" outlineLevel="0" collapsed="false">
      <c r="B72" s="412"/>
    </row>
    <row r="73" customFormat="false" ht="12.75" hidden="false" customHeight="false" outlineLevel="0" collapsed="false">
      <c r="B73" s="412"/>
    </row>
    <row r="74" customFormat="false" ht="12.75" hidden="false" customHeight="false" outlineLevel="0" collapsed="false">
      <c r="B74" s="412"/>
    </row>
    <row r="75" customFormat="false" ht="12.75" hidden="false" customHeight="false" outlineLevel="0" collapsed="false">
      <c r="B75" s="412"/>
    </row>
    <row r="76" customFormat="false" ht="12.75" hidden="false" customHeight="false" outlineLevel="0" collapsed="false">
      <c r="B76" s="412"/>
    </row>
    <row r="77" customFormat="false" ht="12.75" hidden="false" customHeight="false" outlineLevel="0" collapsed="false">
      <c r="B77" s="412"/>
    </row>
    <row r="78" customFormat="false" ht="12.75" hidden="false" customHeight="false" outlineLevel="0" collapsed="false">
      <c r="B78" s="412"/>
    </row>
    <row r="79" customFormat="false" ht="12.75" hidden="false" customHeight="false" outlineLevel="0" collapsed="false">
      <c r="B79" s="412"/>
    </row>
    <row r="80" customFormat="false" ht="12.75" hidden="false" customHeight="false" outlineLevel="0" collapsed="false">
      <c r="B80" s="412"/>
    </row>
    <row r="81" customFormat="false" ht="12.75" hidden="false" customHeight="false" outlineLevel="0" collapsed="false">
      <c r="B81" s="412"/>
    </row>
    <row r="82" customFormat="false" ht="12.75" hidden="false" customHeight="false" outlineLevel="0" collapsed="false">
      <c r="B82" s="412"/>
    </row>
    <row r="83" customFormat="false" ht="12.75" hidden="false" customHeight="false" outlineLevel="0" collapsed="false">
      <c r="B83" s="412"/>
    </row>
    <row r="84" customFormat="false" ht="12.75" hidden="false" customHeight="false" outlineLevel="0" collapsed="false">
      <c r="B84" s="412"/>
    </row>
    <row r="85" customFormat="false" ht="12.75" hidden="false" customHeight="false" outlineLevel="0" collapsed="false">
      <c r="B85" s="412"/>
    </row>
    <row r="86" customFormat="false" ht="12.75" hidden="false" customHeight="false" outlineLevel="0" collapsed="false">
      <c r="B86" s="412"/>
    </row>
    <row r="87" customFormat="false" ht="12.75" hidden="false" customHeight="false" outlineLevel="0" collapsed="false">
      <c r="B87" s="412"/>
    </row>
    <row r="88" customFormat="false" ht="12.75" hidden="false" customHeight="false" outlineLevel="0" collapsed="false">
      <c r="B88" s="412"/>
    </row>
    <row r="89" customFormat="false" ht="12.75" hidden="false" customHeight="false" outlineLevel="0" collapsed="false">
      <c r="B89" s="412"/>
    </row>
    <row r="90" customFormat="false" ht="12.75" hidden="false" customHeight="false" outlineLevel="0" collapsed="false">
      <c r="B90" s="412"/>
    </row>
    <row r="91" customFormat="false" ht="12.75" hidden="false" customHeight="false" outlineLevel="0" collapsed="false">
      <c r="B91" s="412"/>
    </row>
    <row r="92" customFormat="false" ht="12.75" hidden="false" customHeight="false" outlineLevel="0" collapsed="false">
      <c r="B92" s="412"/>
    </row>
    <row r="93" customFormat="false" ht="12.75" hidden="false" customHeight="false" outlineLevel="0" collapsed="false">
      <c r="B93" s="412"/>
    </row>
    <row r="94" customFormat="false" ht="12.75" hidden="false" customHeight="false" outlineLevel="0" collapsed="false">
      <c r="B94" s="412"/>
    </row>
    <row r="95" customFormat="false" ht="12.75" hidden="false" customHeight="false" outlineLevel="0" collapsed="false">
      <c r="B95" s="412"/>
    </row>
    <row r="96" customFormat="false" ht="12.75" hidden="false" customHeight="false" outlineLevel="0" collapsed="false">
      <c r="B96" s="412"/>
    </row>
    <row r="97" customFormat="false" ht="12.75" hidden="false" customHeight="false" outlineLevel="0" collapsed="false">
      <c r="B97" s="412"/>
    </row>
    <row r="98" customFormat="false" ht="12.75" hidden="false" customHeight="false" outlineLevel="0" collapsed="false">
      <c r="B98" s="412"/>
    </row>
    <row r="99" customFormat="false" ht="12.75" hidden="false" customHeight="false" outlineLevel="0" collapsed="false">
      <c r="B99" s="412"/>
    </row>
    <row r="100" customFormat="false" ht="12.75" hidden="false" customHeight="false" outlineLevel="0" collapsed="false">
      <c r="B100" s="412"/>
    </row>
    <row r="101" customFormat="false" ht="12.75" hidden="false" customHeight="false" outlineLevel="0" collapsed="false">
      <c r="B101" s="412"/>
    </row>
    <row r="102" customFormat="false" ht="12.75" hidden="false" customHeight="false" outlineLevel="0" collapsed="false">
      <c r="B102" s="412"/>
    </row>
    <row r="103" customFormat="false" ht="12.75" hidden="false" customHeight="false" outlineLevel="0" collapsed="false">
      <c r="B103" s="412"/>
    </row>
    <row r="104" customFormat="false" ht="12.75" hidden="false" customHeight="false" outlineLevel="0" collapsed="false">
      <c r="B104" s="412"/>
    </row>
    <row r="105" customFormat="false" ht="12.75" hidden="false" customHeight="false" outlineLevel="0" collapsed="false">
      <c r="B105" s="412"/>
    </row>
    <row r="106" customFormat="false" ht="12.75" hidden="false" customHeight="false" outlineLevel="0" collapsed="false">
      <c r="B106" s="412"/>
    </row>
    <row r="107" customFormat="false" ht="12.75" hidden="false" customHeight="false" outlineLevel="0" collapsed="false">
      <c r="B107" s="412"/>
    </row>
    <row r="108" customFormat="false" ht="12.75" hidden="false" customHeight="false" outlineLevel="0" collapsed="false">
      <c r="B108" s="412"/>
    </row>
    <row r="109" customFormat="false" ht="12.75" hidden="false" customHeight="false" outlineLevel="0" collapsed="false">
      <c r="B109" s="412"/>
    </row>
    <row r="110" customFormat="false" ht="12.75" hidden="false" customHeight="false" outlineLevel="0" collapsed="false">
      <c r="B110" s="412"/>
    </row>
    <row r="111" customFormat="false" ht="12.75" hidden="false" customHeight="false" outlineLevel="0" collapsed="false">
      <c r="B111" s="412"/>
    </row>
    <row r="112" customFormat="false" ht="12.75" hidden="false" customHeight="false" outlineLevel="0" collapsed="false">
      <c r="B112" s="412"/>
    </row>
    <row r="113" customFormat="false" ht="12.75" hidden="false" customHeight="false" outlineLevel="0" collapsed="false">
      <c r="B113" s="412"/>
    </row>
    <row r="114" customFormat="false" ht="12.75" hidden="false" customHeight="false" outlineLevel="0" collapsed="false">
      <c r="B114" s="412"/>
    </row>
    <row r="115" customFormat="false" ht="12.75" hidden="false" customHeight="false" outlineLevel="0" collapsed="false">
      <c r="B115" s="412"/>
    </row>
    <row r="116" customFormat="false" ht="12.75" hidden="false" customHeight="false" outlineLevel="0" collapsed="false">
      <c r="B116" s="412"/>
    </row>
    <row r="117" customFormat="false" ht="12.75" hidden="false" customHeight="false" outlineLevel="0" collapsed="false">
      <c r="B117" s="412"/>
    </row>
    <row r="118" customFormat="false" ht="12.75" hidden="false" customHeight="false" outlineLevel="0" collapsed="false">
      <c r="B118" s="412"/>
    </row>
    <row r="119" customFormat="false" ht="12.75" hidden="false" customHeight="false" outlineLevel="0" collapsed="false">
      <c r="B119" s="412"/>
    </row>
    <row r="120" customFormat="false" ht="12.75" hidden="false" customHeight="false" outlineLevel="0" collapsed="false">
      <c r="B120" s="412"/>
    </row>
    <row r="121" customFormat="false" ht="12.75" hidden="false" customHeight="false" outlineLevel="0" collapsed="false">
      <c r="B121" s="412"/>
    </row>
    <row r="122" customFormat="false" ht="12.75" hidden="false" customHeight="false" outlineLevel="0" collapsed="false">
      <c r="B122" s="412"/>
    </row>
    <row r="123" customFormat="false" ht="12.75" hidden="false" customHeight="false" outlineLevel="0" collapsed="false">
      <c r="B123" s="412"/>
    </row>
    <row r="124" customFormat="false" ht="12.75" hidden="false" customHeight="false" outlineLevel="0" collapsed="false">
      <c r="B124" s="412"/>
    </row>
    <row r="125" customFormat="false" ht="12.75" hidden="false" customHeight="false" outlineLevel="0" collapsed="false">
      <c r="B125" s="412"/>
    </row>
    <row r="126" customFormat="false" ht="12.75" hidden="false" customHeight="false" outlineLevel="0" collapsed="false">
      <c r="B126" s="412"/>
    </row>
    <row r="127" customFormat="false" ht="12.75" hidden="false" customHeight="false" outlineLevel="0" collapsed="false">
      <c r="B127" s="412"/>
    </row>
    <row r="128" customFormat="false" ht="12.75" hidden="false" customHeight="false" outlineLevel="0" collapsed="false">
      <c r="B128" s="412"/>
    </row>
    <row r="129" customFormat="false" ht="12.75" hidden="false" customHeight="false" outlineLevel="0" collapsed="false">
      <c r="B129" s="412"/>
    </row>
    <row r="130" customFormat="false" ht="12.75" hidden="false" customHeight="false" outlineLevel="0" collapsed="false">
      <c r="B130" s="412"/>
    </row>
    <row r="131" customFormat="false" ht="12.75" hidden="false" customHeight="false" outlineLevel="0" collapsed="false">
      <c r="B131" s="412"/>
    </row>
    <row r="132" customFormat="false" ht="12.75" hidden="false" customHeight="false" outlineLevel="0" collapsed="false">
      <c r="B132" s="412"/>
    </row>
    <row r="133" customFormat="false" ht="12.75" hidden="false" customHeight="false" outlineLevel="0" collapsed="false">
      <c r="B133" s="412"/>
    </row>
    <row r="134" customFormat="false" ht="12.75" hidden="false" customHeight="false" outlineLevel="0" collapsed="false">
      <c r="B134" s="412"/>
    </row>
    <row r="135" customFormat="false" ht="12.75" hidden="false" customHeight="false" outlineLevel="0" collapsed="false">
      <c r="B135" s="412"/>
    </row>
    <row r="136" customFormat="false" ht="12.75" hidden="false" customHeight="false" outlineLevel="0" collapsed="false">
      <c r="B136" s="412"/>
    </row>
    <row r="137" customFormat="false" ht="12.75" hidden="false" customHeight="false" outlineLevel="0" collapsed="false">
      <c r="B137" s="412"/>
    </row>
    <row r="138" customFormat="false" ht="12.75" hidden="false" customHeight="false" outlineLevel="0" collapsed="false">
      <c r="B138" s="412"/>
    </row>
    <row r="139" customFormat="false" ht="12.75" hidden="false" customHeight="false" outlineLevel="0" collapsed="false">
      <c r="B139" s="412"/>
    </row>
    <row r="140" customFormat="false" ht="12.75" hidden="false" customHeight="false" outlineLevel="0" collapsed="false">
      <c r="B140" s="412"/>
    </row>
    <row r="141" customFormat="false" ht="12.75" hidden="false" customHeight="false" outlineLevel="0" collapsed="false">
      <c r="B141" s="412"/>
    </row>
    <row r="142" customFormat="false" ht="12.75" hidden="false" customHeight="false" outlineLevel="0" collapsed="false">
      <c r="B142" s="412"/>
    </row>
    <row r="143" customFormat="false" ht="12.75" hidden="false" customHeight="false" outlineLevel="0" collapsed="false">
      <c r="B143" s="412"/>
    </row>
    <row r="144" customFormat="false" ht="12.75" hidden="false" customHeight="false" outlineLevel="0" collapsed="false">
      <c r="B144" s="412"/>
    </row>
    <row r="145" customFormat="false" ht="12.75" hidden="false" customHeight="false" outlineLevel="0" collapsed="false">
      <c r="B145" s="412"/>
    </row>
    <row r="146" customFormat="false" ht="12.75" hidden="false" customHeight="false" outlineLevel="0" collapsed="false">
      <c r="B146" s="412"/>
    </row>
    <row r="147" customFormat="false" ht="12.75" hidden="false" customHeight="false" outlineLevel="0" collapsed="false">
      <c r="B147" s="412"/>
    </row>
    <row r="148" customFormat="false" ht="12.75" hidden="false" customHeight="false" outlineLevel="0" collapsed="false">
      <c r="B148" s="412"/>
    </row>
    <row r="149" customFormat="false" ht="12.75" hidden="false" customHeight="false" outlineLevel="0" collapsed="false">
      <c r="B149" s="412"/>
    </row>
    <row r="150" customFormat="false" ht="12.75" hidden="false" customHeight="false" outlineLevel="0" collapsed="false">
      <c r="B150" s="412"/>
    </row>
    <row r="151" customFormat="false" ht="12.75" hidden="false" customHeight="false" outlineLevel="0" collapsed="false">
      <c r="B151" s="412"/>
    </row>
    <row r="152" customFormat="false" ht="12.75" hidden="false" customHeight="false" outlineLevel="0" collapsed="false">
      <c r="B152" s="412"/>
    </row>
    <row r="153" customFormat="false" ht="12.75" hidden="false" customHeight="false" outlineLevel="0" collapsed="false">
      <c r="B153" s="412"/>
    </row>
    <row r="154" customFormat="false" ht="12.75" hidden="false" customHeight="false" outlineLevel="0" collapsed="false">
      <c r="B154" s="412"/>
    </row>
    <row r="155" customFormat="false" ht="12.75" hidden="false" customHeight="false" outlineLevel="0" collapsed="false">
      <c r="B155" s="412"/>
    </row>
    <row r="156" customFormat="false" ht="12.75" hidden="false" customHeight="false" outlineLevel="0" collapsed="false">
      <c r="B156" s="412"/>
    </row>
    <row r="157" customFormat="false" ht="12.75" hidden="false" customHeight="false" outlineLevel="0" collapsed="false">
      <c r="B157" s="412"/>
    </row>
    <row r="158" customFormat="false" ht="12.75" hidden="false" customHeight="false" outlineLevel="0" collapsed="false">
      <c r="B158" s="412"/>
    </row>
    <row r="159" customFormat="false" ht="12.75" hidden="false" customHeight="false" outlineLevel="0" collapsed="false">
      <c r="B159" s="412"/>
    </row>
    <row r="160" customFormat="false" ht="12.75" hidden="false" customHeight="false" outlineLevel="0" collapsed="false">
      <c r="B160" s="412"/>
    </row>
    <row r="161" customFormat="false" ht="12.75" hidden="false" customHeight="false" outlineLevel="0" collapsed="false">
      <c r="B161" s="412"/>
    </row>
    <row r="162" customFormat="false" ht="12.75" hidden="false" customHeight="false" outlineLevel="0" collapsed="false">
      <c r="B162" s="412"/>
    </row>
    <row r="163" customFormat="false" ht="12.75" hidden="false" customHeight="false" outlineLevel="0" collapsed="false">
      <c r="B163" s="412"/>
    </row>
    <row r="164" customFormat="false" ht="12.75" hidden="false" customHeight="false" outlineLevel="0" collapsed="false">
      <c r="B164" s="412"/>
    </row>
    <row r="165" customFormat="false" ht="12.75" hidden="false" customHeight="false" outlineLevel="0" collapsed="false">
      <c r="B165" s="412"/>
    </row>
    <row r="166" customFormat="false" ht="12.75" hidden="false" customHeight="false" outlineLevel="0" collapsed="false">
      <c r="B166" s="412"/>
    </row>
    <row r="167" customFormat="false" ht="12.75" hidden="false" customHeight="false" outlineLevel="0" collapsed="false">
      <c r="B167" s="412"/>
    </row>
    <row r="168" customFormat="false" ht="12.75" hidden="false" customHeight="false" outlineLevel="0" collapsed="false">
      <c r="B168" s="412"/>
    </row>
    <row r="169" customFormat="false" ht="12.75" hidden="false" customHeight="false" outlineLevel="0" collapsed="false">
      <c r="B169" s="412"/>
    </row>
    <row r="170" customFormat="false" ht="12.75" hidden="false" customHeight="false" outlineLevel="0" collapsed="false">
      <c r="B170" s="412"/>
    </row>
    <row r="171" customFormat="false" ht="12.75" hidden="false" customHeight="false" outlineLevel="0" collapsed="false">
      <c r="B171" s="412"/>
    </row>
    <row r="172" customFormat="false" ht="12.75" hidden="false" customHeight="false" outlineLevel="0" collapsed="false">
      <c r="B172" s="412"/>
    </row>
    <row r="173" customFormat="false" ht="12.75" hidden="false" customHeight="false" outlineLevel="0" collapsed="false">
      <c r="B173" s="412"/>
    </row>
    <row r="174" customFormat="false" ht="12.75" hidden="false" customHeight="false" outlineLevel="0" collapsed="false">
      <c r="B174" s="412"/>
    </row>
    <row r="175" customFormat="false" ht="12.75" hidden="false" customHeight="false" outlineLevel="0" collapsed="false">
      <c r="B175" s="412"/>
    </row>
    <row r="176" customFormat="false" ht="12.75" hidden="false" customHeight="false" outlineLevel="0" collapsed="false">
      <c r="B176" s="412"/>
    </row>
    <row r="177" customFormat="false" ht="12.75" hidden="false" customHeight="false" outlineLevel="0" collapsed="false">
      <c r="B177" s="412"/>
    </row>
    <row r="178" customFormat="false" ht="12.75" hidden="false" customHeight="false" outlineLevel="0" collapsed="false">
      <c r="B178" s="412"/>
    </row>
    <row r="179" customFormat="false" ht="12.75" hidden="false" customHeight="false" outlineLevel="0" collapsed="false">
      <c r="B179" s="412"/>
    </row>
    <row r="180" customFormat="false" ht="12.75" hidden="false" customHeight="false" outlineLevel="0" collapsed="false">
      <c r="B180" s="412"/>
    </row>
    <row r="181" customFormat="false" ht="12.75" hidden="false" customHeight="false" outlineLevel="0" collapsed="false">
      <c r="B181" s="412"/>
    </row>
    <row r="182" customFormat="false" ht="12.75" hidden="false" customHeight="false" outlineLevel="0" collapsed="false">
      <c r="B182" s="412"/>
    </row>
    <row r="183" customFormat="false" ht="12.75" hidden="false" customHeight="false" outlineLevel="0" collapsed="false">
      <c r="B183" s="412"/>
    </row>
    <row r="184" customFormat="false" ht="12.75" hidden="false" customHeight="false" outlineLevel="0" collapsed="false">
      <c r="B184" s="412"/>
    </row>
    <row r="185" customFormat="false" ht="12.75" hidden="false" customHeight="false" outlineLevel="0" collapsed="false">
      <c r="B185" s="412"/>
    </row>
    <row r="186" customFormat="false" ht="12.75" hidden="false" customHeight="false" outlineLevel="0" collapsed="false">
      <c r="B186" s="412"/>
    </row>
    <row r="187" customFormat="false" ht="12.75" hidden="false" customHeight="false" outlineLevel="0" collapsed="false">
      <c r="B187" s="412"/>
    </row>
    <row r="188" customFormat="false" ht="12.75" hidden="false" customHeight="false" outlineLevel="0" collapsed="false">
      <c r="B188" s="412"/>
    </row>
    <row r="189" customFormat="false" ht="12.75" hidden="false" customHeight="false" outlineLevel="0" collapsed="false">
      <c r="B189" s="412"/>
    </row>
    <row r="190" customFormat="false" ht="12.75" hidden="false" customHeight="false" outlineLevel="0" collapsed="false">
      <c r="B190" s="412"/>
    </row>
    <row r="191" customFormat="false" ht="12.75" hidden="false" customHeight="false" outlineLevel="0" collapsed="false">
      <c r="B191" s="412"/>
    </row>
    <row r="192" customFormat="false" ht="12.75" hidden="false" customHeight="false" outlineLevel="0" collapsed="false">
      <c r="B192" s="412"/>
    </row>
    <row r="193" customFormat="false" ht="12.75" hidden="false" customHeight="false" outlineLevel="0" collapsed="false">
      <c r="B193" s="412"/>
    </row>
    <row r="194" customFormat="false" ht="12.75" hidden="false" customHeight="false" outlineLevel="0" collapsed="false">
      <c r="B194" s="412"/>
    </row>
    <row r="195" customFormat="false" ht="12.75" hidden="false" customHeight="false" outlineLevel="0" collapsed="false">
      <c r="B195" s="412"/>
    </row>
    <row r="196" customFormat="false" ht="12.75" hidden="false" customHeight="false" outlineLevel="0" collapsed="false">
      <c r="B196" s="412"/>
    </row>
    <row r="197" customFormat="false" ht="12.75" hidden="false" customHeight="false" outlineLevel="0" collapsed="false">
      <c r="B197" s="412"/>
    </row>
    <row r="198" customFormat="false" ht="12.75" hidden="false" customHeight="false" outlineLevel="0" collapsed="false">
      <c r="B198" s="412"/>
    </row>
    <row r="199" customFormat="false" ht="12.75" hidden="false" customHeight="false" outlineLevel="0" collapsed="false">
      <c r="B199" s="412"/>
    </row>
    <row r="200" customFormat="false" ht="12.75" hidden="false" customHeight="false" outlineLevel="0" collapsed="false">
      <c r="B200" s="412"/>
    </row>
    <row r="201" customFormat="false" ht="12.75" hidden="false" customHeight="false" outlineLevel="0" collapsed="false">
      <c r="B201" s="412"/>
    </row>
    <row r="202" customFormat="false" ht="12.75" hidden="false" customHeight="false" outlineLevel="0" collapsed="false">
      <c r="B202" s="412"/>
    </row>
    <row r="203" customFormat="false" ht="12.75" hidden="false" customHeight="false" outlineLevel="0" collapsed="false">
      <c r="B203" s="412"/>
    </row>
    <row r="204" customFormat="false" ht="12.75" hidden="false" customHeight="false" outlineLevel="0" collapsed="false">
      <c r="B204" s="412"/>
    </row>
    <row r="205" customFormat="false" ht="12.75" hidden="false" customHeight="false" outlineLevel="0" collapsed="false">
      <c r="B205" s="412"/>
    </row>
    <row r="206" customFormat="false" ht="12.75" hidden="false" customHeight="false" outlineLevel="0" collapsed="false">
      <c r="B206" s="412"/>
    </row>
    <row r="207" customFormat="false" ht="12.75" hidden="false" customHeight="false" outlineLevel="0" collapsed="false">
      <c r="B207" s="412"/>
    </row>
    <row r="208" customFormat="false" ht="12.75" hidden="false" customHeight="false" outlineLevel="0" collapsed="false">
      <c r="B208" s="412"/>
    </row>
    <row r="209" customFormat="false" ht="12.75" hidden="false" customHeight="false" outlineLevel="0" collapsed="false">
      <c r="B209" s="412"/>
    </row>
    <row r="210" customFormat="false" ht="12.75" hidden="false" customHeight="false" outlineLevel="0" collapsed="false">
      <c r="B210" s="412"/>
    </row>
    <row r="211" customFormat="false" ht="12.75" hidden="false" customHeight="false" outlineLevel="0" collapsed="false">
      <c r="B211" s="412"/>
    </row>
    <row r="212" customFormat="false" ht="12.75" hidden="false" customHeight="false" outlineLevel="0" collapsed="false">
      <c r="B212" s="412"/>
    </row>
    <row r="213" customFormat="false" ht="12.75" hidden="false" customHeight="false" outlineLevel="0" collapsed="false">
      <c r="B213" s="412"/>
    </row>
    <row r="214" customFormat="false" ht="12.75" hidden="false" customHeight="false" outlineLevel="0" collapsed="false">
      <c r="B214" s="412"/>
    </row>
    <row r="215" customFormat="false" ht="12.75" hidden="false" customHeight="false" outlineLevel="0" collapsed="false">
      <c r="B215" s="412"/>
    </row>
    <row r="216" customFormat="false" ht="12.75" hidden="false" customHeight="false" outlineLevel="0" collapsed="false">
      <c r="B216" s="412"/>
    </row>
    <row r="217" customFormat="false" ht="12.75" hidden="false" customHeight="false" outlineLevel="0" collapsed="false">
      <c r="B217" s="412"/>
    </row>
    <row r="218" customFormat="false" ht="12.75" hidden="false" customHeight="false" outlineLevel="0" collapsed="false">
      <c r="B218" s="412"/>
    </row>
    <row r="219" customFormat="false" ht="12.75" hidden="false" customHeight="false" outlineLevel="0" collapsed="false">
      <c r="B219" s="412"/>
    </row>
    <row r="220" customFormat="false" ht="12.75" hidden="false" customHeight="false" outlineLevel="0" collapsed="false">
      <c r="B220" s="412"/>
    </row>
    <row r="221" customFormat="false" ht="12.75" hidden="false" customHeight="false" outlineLevel="0" collapsed="false">
      <c r="B221" s="412"/>
    </row>
    <row r="222" customFormat="false" ht="12.75" hidden="false" customHeight="false" outlineLevel="0" collapsed="false">
      <c r="B222" s="412"/>
    </row>
    <row r="223" customFormat="false" ht="12.75" hidden="false" customHeight="false" outlineLevel="0" collapsed="false">
      <c r="B223" s="412"/>
    </row>
    <row r="224" customFormat="false" ht="12.75" hidden="false" customHeight="false" outlineLevel="0" collapsed="false">
      <c r="B224" s="412"/>
    </row>
    <row r="225" customFormat="false" ht="12.75" hidden="false" customHeight="false" outlineLevel="0" collapsed="false">
      <c r="B225" s="412"/>
    </row>
    <row r="226" customFormat="false" ht="12.75" hidden="false" customHeight="false" outlineLevel="0" collapsed="false">
      <c r="B226" s="412"/>
    </row>
    <row r="227" customFormat="false" ht="12.75" hidden="false" customHeight="false" outlineLevel="0" collapsed="false">
      <c r="B227" s="412"/>
    </row>
    <row r="228" customFormat="false" ht="12.75" hidden="false" customHeight="false" outlineLevel="0" collapsed="false">
      <c r="B228" s="412"/>
    </row>
    <row r="229" customFormat="false" ht="12.75" hidden="false" customHeight="false" outlineLevel="0" collapsed="false">
      <c r="B229" s="412"/>
    </row>
    <row r="230" customFormat="false" ht="12.75" hidden="false" customHeight="false" outlineLevel="0" collapsed="false">
      <c r="B230" s="412"/>
    </row>
    <row r="231" customFormat="false" ht="12.75" hidden="false" customHeight="false" outlineLevel="0" collapsed="false">
      <c r="B231" s="412"/>
    </row>
    <row r="232" customFormat="false" ht="12.75" hidden="false" customHeight="false" outlineLevel="0" collapsed="false">
      <c r="B232" s="412"/>
    </row>
    <row r="233" customFormat="false" ht="12.75" hidden="false" customHeight="false" outlineLevel="0" collapsed="false">
      <c r="B233" s="412"/>
    </row>
    <row r="234" customFormat="false" ht="12.75" hidden="false" customHeight="false" outlineLevel="0" collapsed="false">
      <c r="B234" s="412"/>
    </row>
    <row r="235" customFormat="false" ht="12.75" hidden="false" customHeight="false" outlineLevel="0" collapsed="false">
      <c r="B235" s="412"/>
    </row>
    <row r="236" customFormat="false" ht="12.75" hidden="false" customHeight="false" outlineLevel="0" collapsed="false">
      <c r="B236" s="412"/>
    </row>
    <row r="237" customFormat="false" ht="12.75" hidden="false" customHeight="false" outlineLevel="0" collapsed="false">
      <c r="B237" s="412"/>
    </row>
    <row r="238" customFormat="false" ht="12.75" hidden="false" customHeight="false" outlineLevel="0" collapsed="false">
      <c r="B238" s="412"/>
    </row>
    <row r="239" customFormat="false" ht="12.75" hidden="false" customHeight="false" outlineLevel="0" collapsed="false">
      <c r="B239" s="412"/>
    </row>
    <row r="240" customFormat="false" ht="12.75" hidden="false" customHeight="false" outlineLevel="0" collapsed="false">
      <c r="B240" s="412"/>
    </row>
    <row r="241" customFormat="false" ht="12.75" hidden="false" customHeight="false" outlineLevel="0" collapsed="false">
      <c r="B241" s="412"/>
    </row>
    <row r="242" customFormat="false" ht="12.75" hidden="false" customHeight="false" outlineLevel="0" collapsed="false">
      <c r="B242" s="412"/>
    </row>
    <row r="243" customFormat="false" ht="12.75" hidden="false" customHeight="false" outlineLevel="0" collapsed="false">
      <c r="B243" s="412"/>
    </row>
    <row r="244" customFormat="false" ht="12.75" hidden="false" customHeight="false" outlineLevel="0" collapsed="false">
      <c r="B244" s="412"/>
    </row>
    <row r="245" customFormat="false" ht="12.75" hidden="false" customHeight="false" outlineLevel="0" collapsed="false">
      <c r="B245" s="412"/>
    </row>
    <row r="246" customFormat="false" ht="12.75" hidden="false" customHeight="false" outlineLevel="0" collapsed="false">
      <c r="B246" s="412"/>
    </row>
    <row r="247" customFormat="false" ht="12.75" hidden="false" customHeight="false" outlineLevel="0" collapsed="false">
      <c r="B247" s="412"/>
    </row>
    <row r="248" customFormat="false" ht="12.75" hidden="false" customHeight="false" outlineLevel="0" collapsed="false">
      <c r="B248" s="412"/>
    </row>
    <row r="249" customFormat="false" ht="12.75" hidden="false" customHeight="false" outlineLevel="0" collapsed="false">
      <c r="B249" s="412"/>
    </row>
    <row r="250" customFormat="false" ht="12.75" hidden="false" customHeight="false" outlineLevel="0" collapsed="false">
      <c r="B250" s="412"/>
    </row>
    <row r="251" customFormat="false" ht="12.75" hidden="false" customHeight="false" outlineLevel="0" collapsed="false">
      <c r="B251" s="412"/>
    </row>
    <row r="252" customFormat="false" ht="12.75" hidden="false" customHeight="false" outlineLevel="0" collapsed="false">
      <c r="B252" s="412"/>
    </row>
    <row r="253" customFormat="false" ht="12.75" hidden="false" customHeight="false" outlineLevel="0" collapsed="false">
      <c r="B253" s="412"/>
    </row>
    <row r="254" customFormat="false" ht="12.75" hidden="false" customHeight="false" outlineLevel="0" collapsed="false">
      <c r="B254" s="412"/>
    </row>
    <row r="255" customFormat="false" ht="12.75" hidden="false" customHeight="false" outlineLevel="0" collapsed="false">
      <c r="B255" s="412"/>
    </row>
    <row r="256" customFormat="false" ht="12.75" hidden="false" customHeight="false" outlineLevel="0" collapsed="false">
      <c r="B256" s="412"/>
    </row>
    <row r="257" customFormat="false" ht="12.75" hidden="false" customHeight="false" outlineLevel="0" collapsed="false">
      <c r="B257" s="412"/>
    </row>
    <row r="258" customFormat="false" ht="12.75" hidden="false" customHeight="false" outlineLevel="0" collapsed="false">
      <c r="B258" s="412"/>
    </row>
    <row r="259" customFormat="false" ht="12.75" hidden="false" customHeight="false" outlineLevel="0" collapsed="false">
      <c r="B259" s="412"/>
    </row>
    <row r="260" customFormat="false" ht="12.75" hidden="false" customHeight="false" outlineLevel="0" collapsed="false">
      <c r="B260" s="412"/>
    </row>
    <row r="261" customFormat="false" ht="12.75" hidden="false" customHeight="false" outlineLevel="0" collapsed="false">
      <c r="B261" s="412"/>
    </row>
    <row r="262" customFormat="false" ht="12.75" hidden="false" customHeight="false" outlineLevel="0" collapsed="false">
      <c r="B262" s="412"/>
    </row>
    <row r="263" customFormat="false" ht="12.75" hidden="false" customHeight="false" outlineLevel="0" collapsed="false">
      <c r="B263" s="412"/>
    </row>
    <row r="264" customFormat="false" ht="12.75" hidden="false" customHeight="false" outlineLevel="0" collapsed="false">
      <c r="B264" s="412"/>
    </row>
    <row r="265" customFormat="false" ht="12.75" hidden="false" customHeight="false" outlineLevel="0" collapsed="false">
      <c r="B265" s="412"/>
    </row>
    <row r="266" customFormat="false" ht="12.75" hidden="false" customHeight="false" outlineLevel="0" collapsed="false">
      <c r="B266" s="412"/>
    </row>
    <row r="267" customFormat="false" ht="12.75" hidden="false" customHeight="false" outlineLevel="0" collapsed="false">
      <c r="B267" s="412"/>
    </row>
    <row r="268" customFormat="false" ht="12.75" hidden="false" customHeight="false" outlineLevel="0" collapsed="false">
      <c r="B268" s="412"/>
    </row>
    <row r="269" customFormat="false" ht="12.75" hidden="false" customHeight="false" outlineLevel="0" collapsed="false">
      <c r="B269" s="412"/>
    </row>
    <row r="270" customFormat="false" ht="12.75" hidden="false" customHeight="false" outlineLevel="0" collapsed="false">
      <c r="B270" s="412"/>
    </row>
    <row r="271" customFormat="false" ht="12.75" hidden="false" customHeight="false" outlineLevel="0" collapsed="false">
      <c r="B271" s="412"/>
    </row>
    <row r="272" customFormat="false" ht="12.75" hidden="false" customHeight="false" outlineLevel="0" collapsed="false">
      <c r="B272" s="412"/>
    </row>
    <row r="273" customFormat="false" ht="12.75" hidden="false" customHeight="false" outlineLevel="0" collapsed="false">
      <c r="B273" s="412"/>
    </row>
    <row r="274" customFormat="false" ht="12.75" hidden="false" customHeight="false" outlineLevel="0" collapsed="false">
      <c r="B274" s="412"/>
    </row>
    <row r="275" customFormat="false" ht="12.75" hidden="false" customHeight="false" outlineLevel="0" collapsed="false">
      <c r="B275" s="412"/>
    </row>
    <row r="276" customFormat="false" ht="12.75" hidden="false" customHeight="false" outlineLevel="0" collapsed="false">
      <c r="B276" s="412"/>
    </row>
    <row r="277" customFormat="false" ht="12.75" hidden="false" customHeight="false" outlineLevel="0" collapsed="false">
      <c r="B277" s="412"/>
    </row>
    <row r="278" customFormat="false" ht="12.75" hidden="false" customHeight="false" outlineLevel="0" collapsed="false">
      <c r="B278" s="412"/>
    </row>
    <row r="279" customFormat="false" ht="12.75" hidden="false" customHeight="false" outlineLevel="0" collapsed="false">
      <c r="B279" s="412"/>
    </row>
    <row r="280" customFormat="false" ht="12.75" hidden="false" customHeight="false" outlineLevel="0" collapsed="false">
      <c r="B280" s="412"/>
    </row>
    <row r="281" customFormat="false" ht="12.75" hidden="false" customHeight="false" outlineLevel="0" collapsed="false">
      <c r="B281" s="412"/>
    </row>
    <row r="282" customFormat="false" ht="12.75" hidden="false" customHeight="false" outlineLevel="0" collapsed="false">
      <c r="B282" s="412"/>
    </row>
    <row r="283" customFormat="false" ht="12.75" hidden="false" customHeight="false" outlineLevel="0" collapsed="false">
      <c r="B283" s="412"/>
    </row>
    <row r="284" customFormat="false" ht="12.75" hidden="false" customHeight="false" outlineLevel="0" collapsed="false">
      <c r="B284" s="412"/>
    </row>
    <row r="285" customFormat="false" ht="12.75" hidden="false" customHeight="false" outlineLevel="0" collapsed="false">
      <c r="B285" s="412"/>
    </row>
    <row r="286" customFormat="false" ht="12.75" hidden="false" customHeight="false" outlineLevel="0" collapsed="false">
      <c r="B286" s="412"/>
    </row>
    <row r="287" customFormat="false" ht="12.75" hidden="false" customHeight="false" outlineLevel="0" collapsed="false">
      <c r="B287" s="412"/>
    </row>
    <row r="288" customFormat="false" ht="12.75" hidden="false" customHeight="false" outlineLevel="0" collapsed="false">
      <c r="B288" s="412"/>
    </row>
    <row r="289" customFormat="false" ht="12.75" hidden="false" customHeight="false" outlineLevel="0" collapsed="false">
      <c r="B289" s="412"/>
    </row>
    <row r="290" customFormat="false" ht="12.75" hidden="false" customHeight="false" outlineLevel="0" collapsed="false">
      <c r="B290" s="412"/>
    </row>
    <row r="291" customFormat="false" ht="12.75" hidden="false" customHeight="false" outlineLevel="0" collapsed="false">
      <c r="B291" s="412"/>
    </row>
    <row r="292" customFormat="false" ht="12.75" hidden="false" customHeight="false" outlineLevel="0" collapsed="false">
      <c r="B292" s="412"/>
    </row>
    <row r="293" customFormat="false" ht="12.75" hidden="false" customHeight="false" outlineLevel="0" collapsed="false">
      <c r="B293" s="412"/>
    </row>
    <row r="294" customFormat="false" ht="12.75" hidden="false" customHeight="false" outlineLevel="0" collapsed="false">
      <c r="B294" s="412"/>
    </row>
    <row r="295" customFormat="false" ht="12.75" hidden="false" customHeight="false" outlineLevel="0" collapsed="false">
      <c r="B295" s="412"/>
    </row>
    <row r="296" customFormat="false" ht="12.75" hidden="false" customHeight="false" outlineLevel="0" collapsed="false">
      <c r="B296" s="412"/>
    </row>
    <row r="297" customFormat="false" ht="12.75" hidden="false" customHeight="false" outlineLevel="0" collapsed="false">
      <c r="B297" s="412"/>
    </row>
    <row r="298" customFormat="false" ht="12.75" hidden="false" customHeight="false" outlineLevel="0" collapsed="false">
      <c r="B298" s="412"/>
    </row>
    <row r="299" customFormat="false" ht="12.75" hidden="false" customHeight="false" outlineLevel="0" collapsed="false">
      <c r="B299" s="412"/>
    </row>
    <row r="300" customFormat="false" ht="12.75" hidden="false" customHeight="false" outlineLevel="0" collapsed="false">
      <c r="B300" s="412"/>
    </row>
    <row r="301" customFormat="false" ht="12.75" hidden="false" customHeight="false" outlineLevel="0" collapsed="false">
      <c r="B301" s="412"/>
    </row>
    <row r="302" customFormat="false" ht="12.75" hidden="false" customHeight="false" outlineLevel="0" collapsed="false">
      <c r="B302" s="412"/>
    </row>
    <row r="303" customFormat="false" ht="12.75" hidden="false" customHeight="false" outlineLevel="0" collapsed="false">
      <c r="B303" s="412"/>
    </row>
    <row r="304" customFormat="false" ht="12.75" hidden="false" customHeight="false" outlineLevel="0" collapsed="false">
      <c r="B304" s="41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IA30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3" activeCellId="0" sqref="C3:GX27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0" width="3.99"/>
    <col collapsed="false" customWidth="true" hidden="false" outlineLevel="0" max="2" min="2" style="0" width="8.99"/>
    <col collapsed="false" customWidth="true" hidden="false" outlineLevel="0" max="4" min="4" style="0" width="11.84"/>
    <col collapsed="false" customWidth="true" hidden="false" outlineLevel="0" max="5" min="5" style="0" width="12.42"/>
    <col collapsed="false" customWidth="true" hidden="false" outlineLevel="0" max="6" min="6" style="0" width="13.13"/>
    <col collapsed="false" customWidth="true" hidden="false" outlineLevel="0" max="7" min="7" style="0" width="13.42"/>
    <col collapsed="false" customWidth="true" hidden="false" outlineLevel="0" max="8" min="8" style="0" width="9.99"/>
  </cols>
  <sheetData>
    <row r="2" customFormat="false" ht="58.5" hidden="false" customHeight="true" outlineLevel="0" collapsed="false"/>
    <row r="3" customFormat="false" ht="9.75" hidden="false" customHeight="true" outlineLevel="0" collapsed="false">
      <c r="A3" s="404"/>
      <c r="B3" s="405"/>
      <c r="C3" s="66" t="n">
        <v>37195</v>
      </c>
      <c r="D3" s="66" t="n">
        <v>37225</v>
      </c>
      <c r="E3" s="66" t="n">
        <v>37226</v>
      </c>
      <c r="F3" s="66" t="n">
        <v>37257</v>
      </c>
      <c r="G3" s="66" t="n">
        <v>37288</v>
      </c>
      <c r="H3" s="66" t="n">
        <v>37316</v>
      </c>
      <c r="I3" s="66" t="n">
        <v>37347</v>
      </c>
      <c r="J3" s="66" t="n">
        <v>37377</v>
      </c>
      <c r="K3" s="66" t="n">
        <v>37408</v>
      </c>
      <c r="L3" s="66" t="n">
        <v>37438</v>
      </c>
      <c r="M3" s="66" t="n">
        <v>37469</v>
      </c>
      <c r="N3" s="66" t="n">
        <v>37500</v>
      </c>
      <c r="O3" s="66" t="n">
        <v>37530</v>
      </c>
      <c r="P3" s="66" t="n">
        <v>37561</v>
      </c>
      <c r="Q3" s="66" t="n">
        <v>37591</v>
      </c>
      <c r="R3" s="66" t="n">
        <v>37622</v>
      </c>
      <c r="S3" s="66" t="n">
        <v>37653</v>
      </c>
      <c r="T3" s="66" t="n">
        <v>37681</v>
      </c>
      <c r="U3" s="66" t="n">
        <v>37712</v>
      </c>
      <c r="V3" s="66" t="n">
        <v>37742</v>
      </c>
      <c r="W3" s="66" t="n">
        <v>37773</v>
      </c>
      <c r="X3" s="66" t="n">
        <v>37803</v>
      </c>
      <c r="Y3" s="66" t="n">
        <v>37834</v>
      </c>
      <c r="Z3" s="66" t="n">
        <v>37865</v>
      </c>
      <c r="AA3" s="66" t="n">
        <v>37895</v>
      </c>
      <c r="AB3" s="66" t="n">
        <v>37926</v>
      </c>
      <c r="AC3" s="66" t="n">
        <v>37956</v>
      </c>
      <c r="AD3" s="66" t="n">
        <v>37987</v>
      </c>
      <c r="AE3" s="66" t="n">
        <v>38018</v>
      </c>
      <c r="AF3" s="66" t="n">
        <v>38047</v>
      </c>
      <c r="AG3" s="66" t="n">
        <v>38078</v>
      </c>
      <c r="AH3" s="66" t="n">
        <v>38108</v>
      </c>
      <c r="AI3" s="66" t="n">
        <v>38139</v>
      </c>
      <c r="AJ3" s="66" t="n">
        <v>38169</v>
      </c>
      <c r="AK3" s="66" t="n">
        <v>38200</v>
      </c>
      <c r="AL3" s="66" t="n">
        <v>38231</v>
      </c>
      <c r="AM3" s="66" t="n">
        <v>38261</v>
      </c>
      <c r="AN3" s="66" t="n">
        <v>38292</v>
      </c>
      <c r="AO3" s="66" t="n">
        <v>38322</v>
      </c>
      <c r="AP3" s="66" t="n">
        <v>38353</v>
      </c>
      <c r="AQ3" s="66" t="n">
        <v>38384</v>
      </c>
      <c r="AR3" s="66" t="n">
        <v>38412</v>
      </c>
      <c r="AS3" s="66" t="n">
        <v>38443</v>
      </c>
      <c r="AT3" s="66" t="n">
        <v>38473</v>
      </c>
      <c r="AU3" s="66" t="n">
        <v>38504</v>
      </c>
      <c r="AV3" s="66" t="n">
        <v>38534</v>
      </c>
      <c r="AW3" s="66" t="n">
        <v>38565</v>
      </c>
      <c r="AX3" s="66" t="n">
        <v>38596</v>
      </c>
      <c r="AY3" s="66" t="n">
        <v>38626</v>
      </c>
      <c r="AZ3" s="66" t="n">
        <v>38657</v>
      </c>
      <c r="BA3" s="66" t="n">
        <v>38687</v>
      </c>
      <c r="BB3" s="66" t="n">
        <v>38718</v>
      </c>
      <c r="BC3" s="66" t="n">
        <v>38749</v>
      </c>
      <c r="BD3" s="66" t="n">
        <v>38777</v>
      </c>
      <c r="BE3" s="66" t="n">
        <v>38808</v>
      </c>
      <c r="BF3" s="66" t="n">
        <v>38838</v>
      </c>
      <c r="BG3" s="66" t="n">
        <v>38869</v>
      </c>
      <c r="BH3" s="66" t="n">
        <v>38899</v>
      </c>
      <c r="BI3" s="66" t="n">
        <v>38930</v>
      </c>
      <c r="BJ3" s="66" t="n">
        <v>38961</v>
      </c>
      <c r="BK3" s="66" t="n">
        <v>38991</v>
      </c>
      <c r="BL3" s="66" t="n">
        <v>39022</v>
      </c>
      <c r="BM3" s="66" t="n">
        <v>39052</v>
      </c>
      <c r="BN3" s="66" t="n">
        <v>39083</v>
      </c>
      <c r="BO3" s="66" t="n">
        <v>39114</v>
      </c>
      <c r="BP3" s="66" t="n">
        <v>39142</v>
      </c>
      <c r="BQ3" s="66" t="n">
        <v>39173</v>
      </c>
      <c r="BR3" s="66" t="n">
        <v>39203</v>
      </c>
      <c r="BS3" s="66" t="n">
        <v>39234</v>
      </c>
      <c r="BT3" s="66" t="n">
        <v>39264</v>
      </c>
      <c r="BU3" s="66" t="n">
        <v>39295</v>
      </c>
      <c r="BV3" s="66" t="n">
        <v>39326</v>
      </c>
      <c r="BW3" s="66" t="n">
        <v>39356</v>
      </c>
      <c r="BX3" s="66" t="n">
        <v>39387</v>
      </c>
      <c r="BY3" s="66" t="n">
        <v>39417</v>
      </c>
      <c r="BZ3" s="66" t="n">
        <v>39448</v>
      </c>
      <c r="CA3" s="66" t="n">
        <v>39479</v>
      </c>
      <c r="CB3" s="66" t="n">
        <v>39508</v>
      </c>
      <c r="CC3" s="66" t="n">
        <v>39539</v>
      </c>
      <c r="CD3" s="66" t="n">
        <v>39569</v>
      </c>
      <c r="CE3" s="66" t="n">
        <v>39600</v>
      </c>
      <c r="CF3" s="66" t="n">
        <v>39630</v>
      </c>
      <c r="CG3" s="66" t="n">
        <v>39661</v>
      </c>
      <c r="CH3" s="66" t="n">
        <v>39692</v>
      </c>
      <c r="CI3" s="66" t="n">
        <v>39722</v>
      </c>
      <c r="CJ3" s="66" t="n">
        <v>39753</v>
      </c>
      <c r="CK3" s="66" t="n">
        <v>39783</v>
      </c>
      <c r="CL3" s="66" t="n">
        <v>39814</v>
      </c>
      <c r="CM3" s="66" t="n">
        <v>39845</v>
      </c>
      <c r="CN3" s="66" t="n">
        <v>39873</v>
      </c>
      <c r="CO3" s="66" t="n">
        <v>39904</v>
      </c>
      <c r="CP3" s="66" t="n">
        <v>39934</v>
      </c>
      <c r="CQ3" s="66" t="n">
        <v>39965</v>
      </c>
      <c r="CR3" s="66" t="n">
        <v>39995</v>
      </c>
      <c r="CS3" s="66" t="n">
        <v>40026</v>
      </c>
      <c r="CT3" s="66" t="n">
        <v>40057</v>
      </c>
      <c r="CU3" s="66" t="n">
        <v>40087</v>
      </c>
      <c r="CV3" s="66" t="n">
        <v>40118</v>
      </c>
      <c r="CW3" s="66" t="n">
        <v>40148</v>
      </c>
      <c r="CX3" s="66" t="n">
        <v>40179</v>
      </c>
      <c r="CY3" s="66" t="n">
        <v>40210</v>
      </c>
      <c r="CZ3" s="66" t="n">
        <v>40238</v>
      </c>
      <c r="DA3" s="66" t="n">
        <v>40269</v>
      </c>
      <c r="DB3" s="66" t="n">
        <v>40299</v>
      </c>
      <c r="DC3" s="66" t="n">
        <v>40330</v>
      </c>
      <c r="DD3" s="66" t="n">
        <v>40360</v>
      </c>
      <c r="DE3" s="66" t="n">
        <v>40391</v>
      </c>
      <c r="DF3" s="66" t="n">
        <v>40422</v>
      </c>
      <c r="DG3" s="66" t="n">
        <v>40452</v>
      </c>
      <c r="DH3" s="66" t="n">
        <v>40483</v>
      </c>
      <c r="DI3" s="66" t="n">
        <v>40513</v>
      </c>
      <c r="DJ3" s="66" t="n">
        <v>40544</v>
      </c>
      <c r="DK3" s="66" t="n">
        <v>40575</v>
      </c>
      <c r="DL3" s="66" t="n">
        <v>40603</v>
      </c>
      <c r="DM3" s="66" t="n">
        <v>40634</v>
      </c>
      <c r="DN3" s="66" t="n">
        <v>40664</v>
      </c>
      <c r="DO3" s="66" t="n">
        <v>40695</v>
      </c>
      <c r="DP3" s="66" t="n">
        <v>40725</v>
      </c>
      <c r="DQ3" s="66" t="n">
        <v>40756</v>
      </c>
      <c r="DR3" s="66" t="n">
        <v>40787</v>
      </c>
      <c r="DS3" s="66" t="n">
        <v>40817</v>
      </c>
      <c r="DT3" s="66" t="n">
        <v>40848</v>
      </c>
      <c r="DU3" s="66" t="n">
        <v>40878</v>
      </c>
      <c r="DV3" s="66" t="n">
        <v>40909</v>
      </c>
      <c r="DW3" s="66" t="n">
        <v>40940</v>
      </c>
      <c r="DX3" s="66" t="n">
        <v>40969</v>
      </c>
      <c r="DY3" s="66" t="n">
        <v>41000</v>
      </c>
      <c r="DZ3" s="66" t="n">
        <v>41030</v>
      </c>
      <c r="EA3" s="66" t="n">
        <v>41061</v>
      </c>
      <c r="EB3" s="66" t="n">
        <v>41091</v>
      </c>
      <c r="EC3" s="66" t="n">
        <v>41122</v>
      </c>
      <c r="ED3" s="66" t="n">
        <v>41153</v>
      </c>
      <c r="EE3" s="66" t="n">
        <v>41183</v>
      </c>
      <c r="EF3" s="66" t="n">
        <v>41214</v>
      </c>
      <c r="EG3" s="66" t="n">
        <v>41244</v>
      </c>
      <c r="EH3" s="66" t="n">
        <v>41275</v>
      </c>
      <c r="EI3" s="66" t="n">
        <v>41306</v>
      </c>
      <c r="EJ3" s="66" t="n">
        <v>41334</v>
      </c>
      <c r="EK3" s="66" t="n">
        <v>41365</v>
      </c>
      <c r="EL3" s="66" t="n">
        <v>41395</v>
      </c>
      <c r="EM3" s="66" t="n">
        <v>41426</v>
      </c>
      <c r="EN3" s="66" t="n">
        <v>41456</v>
      </c>
      <c r="EO3" s="66" t="n">
        <v>41487</v>
      </c>
      <c r="EP3" s="66" t="n">
        <v>41518</v>
      </c>
      <c r="EQ3" s="66" t="n">
        <v>41548</v>
      </c>
      <c r="ER3" s="66" t="n">
        <v>41579</v>
      </c>
      <c r="ES3" s="66" t="n">
        <v>41609</v>
      </c>
      <c r="ET3" s="66" t="n">
        <v>41640</v>
      </c>
      <c r="EU3" s="66" t="n">
        <v>41671</v>
      </c>
      <c r="EV3" s="66" t="n">
        <v>41699</v>
      </c>
      <c r="EW3" s="66" t="n">
        <v>41730</v>
      </c>
      <c r="EX3" s="66" t="n">
        <v>41760</v>
      </c>
      <c r="EY3" s="66" t="n">
        <v>41791</v>
      </c>
      <c r="EZ3" s="66" t="n">
        <v>41821</v>
      </c>
      <c r="FA3" s="66" t="n">
        <v>41852</v>
      </c>
      <c r="FB3" s="66" t="n">
        <v>41883</v>
      </c>
      <c r="FC3" s="66" t="n">
        <v>41913</v>
      </c>
      <c r="FD3" s="66" t="n">
        <v>41944</v>
      </c>
      <c r="FE3" s="66" t="n">
        <v>41974</v>
      </c>
      <c r="FF3" s="66" t="n">
        <v>42005</v>
      </c>
      <c r="FG3" s="66" t="n">
        <v>42036</v>
      </c>
      <c r="FH3" s="66" t="n">
        <v>42064</v>
      </c>
      <c r="FI3" s="66" t="n">
        <v>42095</v>
      </c>
      <c r="FJ3" s="66" t="n">
        <v>42125</v>
      </c>
      <c r="FK3" s="66" t="n">
        <v>42156</v>
      </c>
      <c r="FL3" s="66" t="n">
        <v>42186</v>
      </c>
      <c r="FM3" s="66" t="n">
        <v>42217</v>
      </c>
      <c r="FN3" s="66" t="n">
        <v>42248</v>
      </c>
      <c r="FO3" s="66" t="n">
        <v>42278</v>
      </c>
      <c r="FP3" s="66" t="n">
        <v>42309</v>
      </c>
      <c r="FQ3" s="66" t="n">
        <v>42339</v>
      </c>
      <c r="FR3" s="66" t="n">
        <v>42370</v>
      </c>
      <c r="FS3" s="66" t="n">
        <v>42401</v>
      </c>
      <c r="FT3" s="66" t="n">
        <v>42430</v>
      </c>
      <c r="FU3" s="66" t="n">
        <v>42461</v>
      </c>
      <c r="FV3" s="66" t="n">
        <v>42491</v>
      </c>
      <c r="FW3" s="66" t="n">
        <v>42522</v>
      </c>
      <c r="FX3" s="66" t="n">
        <v>42552</v>
      </c>
      <c r="FY3" s="66" t="n">
        <v>42583</v>
      </c>
      <c r="FZ3" s="66" t="n">
        <v>42614</v>
      </c>
      <c r="GA3" s="66" t="n">
        <v>42644</v>
      </c>
      <c r="GB3" s="66" t="n">
        <v>42675</v>
      </c>
      <c r="GC3" s="66" t="n">
        <v>42705</v>
      </c>
      <c r="GD3" s="66" t="n">
        <v>42736</v>
      </c>
      <c r="GE3" s="66" t="n">
        <v>42767</v>
      </c>
      <c r="GF3" s="66" t="n">
        <v>42795</v>
      </c>
      <c r="GG3" s="66" t="n">
        <v>42826</v>
      </c>
      <c r="GH3" s="66" t="n">
        <v>42856</v>
      </c>
      <c r="GI3" s="66" t="n">
        <v>42887</v>
      </c>
      <c r="GJ3" s="66" t="n">
        <v>42917</v>
      </c>
      <c r="GK3" s="66" t="n">
        <v>42948</v>
      </c>
      <c r="GL3" s="66" t="n">
        <v>42979</v>
      </c>
      <c r="GM3" s="66" t="n">
        <v>43009</v>
      </c>
      <c r="GN3" s="66" t="n">
        <v>43040</v>
      </c>
      <c r="GO3" s="66" t="n">
        <v>43070</v>
      </c>
      <c r="GP3" s="66" t="n">
        <v>43101</v>
      </c>
      <c r="GQ3" s="66" t="n">
        <v>43132</v>
      </c>
      <c r="GR3" s="66" t="n">
        <v>43160</v>
      </c>
      <c r="GS3" s="66" t="n">
        <v>43191</v>
      </c>
      <c r="GT3" s="66" t="n">
        <v>43221</v>
      </c>
      <c r="GU3" s="66" t="n">
        <v>43252</v>
      </c>
      <c r="GV3" s="66" t="n">
        <v>43282</v>
      </c>
      <c r="GW3" s="66" t="n">
        <v>43313</v>
      </c>
      <c r="GX3" s="66" t="n">
        <v>43344</v>
      </c>
    </row>
    <row r="4" customFormat="false" ht="10.5" hidden="false" customHeight="false" outlineLevel="0" collapsed="false">
      <c r="A4" s="406" t="s">
        <v>2</v>
      </c>
      <c r="B4" s="407" t="s">
        <v>194</v>
      </c>
      <c r="C4" s="0" t="n">
        <v>24</v>
      </c>
      <c r="D4" s="0" t="n">
        <v>28</v>
      </c>
      <c r="E4" s="0" t="n">
        <v>36</v>
      </c>
      <c r="F4" s="0" t="n">
        <v>35.85</v>
      </c>
      <c r="G4" s="0" t="n">
        <v>34</v>
      </c>
      <c r="H4" s="0" t="n">
        <v>30.5</v>
      </c>
      <c r="I4" s="0" t="n">
        <v>28</v>
      </c>
      <c r="J4" s="0" t="n">
        <v>26.5</v>
      </c>
      <c r="K4" s="0" t="n">
        <v>28</v>
      </c>
      <c r="L4" s="0" t="n">
        <v>41</v>
      </c>
      <c r="M4" s="0" t="n">
        <v>48.5</v>
      </c>
      <c r="N4" s="0" t="n">
        <v>41.5</v>
      </c>
      <c r="O4" s="0" t="n">
        <v>36</v>
      </c>
      <c r="P4" s="0" t="n">
        <v>34</v>
      </c>
      <c r="Q4" s="0" t="n">
        <v>36.25</v>
      </c>
      <c r="R4" s="0" t="n">
        <v>40</v>
      </c>
      <c r="S4" s="0" t="n">
        <v>38.5</v>
      </c>
      <c r="T4" s="0" t="n">
        <v>34</v>
      </c>
      <c r="U4" s="0" t="n">
        <v>31</v>
      </c>
      <c r="V4" s="0" t="n">
        <v>27.5</v>
      </c>
      <c r="W4" s="0" t="n">
        <v>28.75</v>
      </c>
      <c r="X4" s="0" t="n">
        <v>47</v>
      </c>
      <c r="Y4" s="0" t="n">
        <v>55</v>
      </c>
      <c r="Z4" s="0" t="n">
        <v>45.5</v>
      </c>
      <c r="AA4" s="0" t="n">
        <v>39</v>
      </c>
      <c r="AB4" s="0" t="n">
        <v>35</v>
      </c>
      <c r="AC4" s="0" t="n">
        <v>37.5</v>
      </c>
      <c r="AD4" s="0" t="n">
        <v>40.1</v>
      </c>
      <c r="AE4" s="0" t="n">
        <v>38.81</v>
      </c>
      <c r="AF4" s="0" t="n">
        <v>34.95</v>
      </c>
      <c r="AG4" s="0" t="n">
        <v>32.38</v>
      </c>
      <c r="AH4" s="0" t="n">
        <v>29.38</v>
      </c>
      <c r="AI4" s="0" t="n">
        <v>30.45</v>
      </c>
      <c r="AJ4" s="0" t="n">
        <v>46.11</v>
      </c>
      <c r="AK4" s="0" t="n">
        <v>52.97</v>
      </c>
      <c r="AL4" s="0" t="n">
        <v>44.82</v>
      </c>
      <c r="AM4" s="0" t="n">
        <v>39.25</v>
      </c>
      <c r="AN4" s="0" t="n">
        <v>35.82</v>
      </c>
      <c r="AO4" s="0" t="n">
        <v>37.96</v>
      </c>
      <c r="AP4" s="0" t="n">
        <v>40.23</v>
      </c>
      <c r="AQ4" s="0" t="n">
        <v>39.13</v>
      </c>
      <c r="AR4" s="0" t="n">
        <v>35.82</v>
      </c>
      <c r="AS4" s="0" t="n">
        <v>33.61</v>
      </c>
      <c r="AT4" s="0" t="n">
        <v>31.04</v>
      </c>
      <c r="AU4" s="0" t="n">
        <v>31.96</v>
      </c>
      <c r="AV4" s="0" t="n">
        <v>45.39</v>
      </c>
      <c r="AW4" s="0" t="n">
        <v>51.27</v>
      </c>
      <c r="AX4" s="0" t="n">
        <v>44.29</v>
      </c>
      <c r="AY4" s="0" t="n">
        <v>39.5</v>
      </c>
      <c r="AZ4" s="0" t="n">
        <v>36.56</v>
      </c>
      <c r="BA4" s="0" t="n">
        <v>38.4</v>
      </c>
      <c r="BB4" s="0" t="n">
        <v>40.46</v>
      </c>
      <c r="BC4" s="0" t="n">
        <v>39.46</v>
      </c>
      <c r="BD4" s="0" t="n">
        <v>36.45</v>
      </c>
      <c r="BE4" s="0" t="n">
        <v>34.45</v>
      </c>
      <c r="BF4" s="0" t="n">
        <v>32.11</v>
      </c>
      <c r="BG4" s="0" t="n">
        <v>32.95</v>
      </c>
      <c r="BH4" s="0" t="n">
        <v>45.14</v>
      </c>
      <c r="BI4" s="0" t="n">
        <v>50.49</v>
      </c>
      <c r="BJ4" s="0" t="n">
        <v>44.14</v>
      </c>
      <c r="BK4" s="0" t="n">
        <v>39.8</v>
      </c>
      <c r="BL4" s="0" t="n">
        <v>37.13</v>
      </c>
      <c r="BM4" s="0" t="n">
        <v>38.8</v>
      </c>
      <c r="BN4" s="0" t="n">
        <v>40.58</v>
      </c>
      <c r="BO4" s="0" t="n">
        <v>39.68</v>
      </c>
      <c r="BP4" s="0" t="n">
        <v>36.96</v>
      </c>
      <c r="BQ4" s="0" t="n">
        <v>35.15</v>
      </c>
      <c r="BR4" s="0" t="n">
        <v>33.03</v>
      </c>
      <c r="BS4" s="0" t="n">
        <v>33.79</v>
      </c>
      <c r="BT4" s="0" t="n">
        <v>44.84</v>
      </c>
      <c r="BU4" s="0" t="n">
        <v>49.69</v>
      </c>
      <c r="BV4" s="0" t="n">
        <v>43.94</v>
      </c>
      <c r="BW4" s="0" t="n">
        <v>40.01</v>
      </c>
      <c r="BX4" s="0" t="n">
        <v>37.6</v>
      </c>
      <c r="BY4" s="0" t="n">
        <v>39.11</v>
      </c>
      <c r="BZ4" s="0" t="n">
        <v>41.01</v>
      </c>
      <c r="CA4" s="0" t="n">
        <v>40.17</v>
      </c>
      <c r="CB4" s="0" t="n">
        <v>37.63</v>
      </c>
      <c r="CC4" s="0" t="n">
        <v>35.95</v>
      </c>
      <c r="CD4" s="0" t="n">
        <v>33.98</v>
      </c>
      <c r="CE4" s="0" t="n">
        <v>34.69</v>
      </c>
      <c r="CF4" s="0" t="n">
        <v>44.98</v>
      </c>
      <c r="CG4" s="0" t="n">
        <v>49.5</v>
      </c>
      <c r="CH4" s="0" t="n">
        <v>44.14</v>
      </c>
      <c r="CI4" s="0" t="n">
        <v>40.48</v>
      </c>
      <c r="CJ4" s="0" t="n">
        <v>38.23</v>
      </c>
      <c r="CK4" s="0" t="n">
        <v>39.64</v>
      </c>
      <c r="CL4" s="0" t="n">
        <v>41.44</v>
      </c>
      <c r="CM4" s="0" t="n">
        <v>40.66</v>
      </c>
      <c r="CN4" s="0" t="n">
        <v>38.3</v>
      </c>
      <c r="CO4" s="0" t="n">
        <v>36.73</v>
      </c>
      <c r="CP4" s="0" t="n">
        <v>34.89</v>
      </c>
      <c r="CQ4" s="0" t="n">
        <v>35.55</v>
      </c>
      <c r="CR4" s="0" t="n">
        <v>45.14</v>
      </c>
      <c r="CS4" s="0" t="n">
        <v>49.35</v>
      </c>
      <c r="CT4" s="0" t="n">
        <v>44.36</v>
      </c>
      <c r="CU4" s="0" t="n">
        <v>40.95</v>
      </c>
      <c r="CV4" s="0" t="n">
        <v>38.86</v>
      </c>
      <c r="CW4" s="0" t="n">
        <v>40.17</v>
      </c>
      <c r="CX4" s="0" t="n">
        <v>41.87</v>
      </c>
      <c r="CY4" s="0" t="n">
        <v>41.14</v>
      </c>
      <c r="CZ4" s="0" t="n">
        <v>38.95</v>
      </c>
      <c r="DA4" s="0" t="n">
        <v>37.49</v>
      </c>
      <c r="DB4" s="0" t="n">
        <v>35.78</v>
      </c>
      <c r="DC4" s="0" t="n">
        <v>36.39</v>
      </c>
      <c r="DD4" s="0" t="n">
        <v>45.33</v>
      </c>
      <c r="DE4" s="0" t="n">
        <v>49.24</v>
      </c>
      <c r="DF4" s="0" t="n">
        <v>44.6</v>
      </c>
      <c r="DG4" s="0" t="n">
        <v>41.43</v>
      </c>
      <c r="DH4" s="0" t="n">
        <v>39.47</v>
      </c>
      <c r="DI4" s="0" t="n">
        <v>40.7</v>
      </c>
      <c r="DJ4" s="0" t="n">
        <v>42.31</v>
      </c>
      <c r="DK4" s="0" t="n">
        <v>41.64</v>
      </c>
      <c r="DL4" s="0" t="n">
        <v>39.59</v>
      </c>
      <c r="DM4" s="0" t="n">
        <v>38.23</v>
      </c>
      <c r="DN4" s="0" t="n">
        <v>36.64</v>
      </c>
      <c r="DO4" s="0" t="n">
        <v>37.21</v>
      </c>
      <c r="DP4" s="0" t="n">
        <v>45.53</v>
      </c>
      <c r="DQ4" s="0" t="n">
        <v>49.18</v>
      </c>
      <c r="DR4" s="0" t="n">
        <v>44.86</v>
      </c>
      <c r="DS4" s="0" t="n">
        <v>41.9</v>
      </c>
      <c r="DT4" s="0" t="n">
        <v>40.08</v>
      </c>
      <c r="DU4" s="0" t="n">
        <v>41.23</v>
      </c>
      <c r="DV4" s="0" t="n">
        <v>42.76</v>
      </c>
      <c r="DW4" s="0" t="n">
        <v>42.13</v>
      </c>
      <c r="DX4" s="0" t="n">
        <v>40.22</v>
      </c>
      <c r="DY4" s="0" t="n">
        <v>38.96</v>
      </c>
      <c r="DZ4" s="0" t="n">
        <v>37.48</v>
      </c>
      <c r="EA4" s="0" t="n">
        <v>38.01</v>
      </c>
      <c r="EB4" s="0" t="n">
        <v>45.76</v>
      </c>
      <c r="EC4" s="0" t="n">
        <v>49.15</v>
      </c>
      <c r="ED4" s="0" t="n">
        <v>45.13</v>
      </c>
      <c r="EE4" s="0" t="n">
        <v>42.38</v>
      </c>
      <c r="EF4" s="0" t="n">
        <v>40.69</v>
      </c>
      <c r="EG4" s="0" t="n">
        <v>41.75</v>
      </c>
      <c r="EH4" s="0" t="n">
        <v>43.27</v>
      </c>
      <c r="EI4" s="0" t="n">
        <v>42.63</v>
      </c>
      <c r="EJ4" s="0" t="n">
        <v>40.7</v>
      </c>
      <c r="EK4" s="0" t="n">
        <v>39.42</v>
      </c>
      <c r="EL4" s="0" t="n">
        <v>37.92</v>
      </c>
      <c r="EM4" s="0" t="n">
        <v>38.46</v>
      </c>
      <c r="EN4" s="0" t="n">
        <v>46.3</v>
      </c>
      <c r="EO4" s="0" t="n">
        <v>49.74</v>
      </c>
      <c r="EP4" s="0" t="n">
        <v>45.67</v>
      </c>
      <c r="EQ4" s="0" t="n">
        <v>42.88</v>
      </c>
      <c r="ER4" s="0" t="n">
        <v>41.17</v>
      </c>
      <c r="ES4" s="0" t="n">
        <v>42.25</v>
      </c>
      <c r="ET4" s="0" t="n">
        <v>43.78</v>
      </c>
      <c r="EU4" s="0" t="n">
        <v>43.13</v>
      </c>
      <c r="EV4" s="0" t="n">
        <v>41.18</v>
      </c>
      <c r="EW4" s="0" t="n">
        <v>39.88</v>
      </c>
      <c r="EX4" s="0" t="n">
        <v>38.37</v>
      </c>
      <c r="EY4" s="0" t="n">
        <v>38.91</v>
      </c>
      <c r="EZ4" s="0" t="n">
        <v>46.84</v>
      </c>
      <c r="FA4" s="0" t="n">
        <v>50.32</v>
      </c>
      <c r="FB4" s="0" t="n">
        <v>46.2</v>
      </c>
      <c r="FC4" s="0" t="n">
        <v>43.38</v>
      </c>
      <c r="FD4" s="0" t="n">
        <v>41.65</v>
      </c>
      <c r="FE4" s="0" t="n">
        <v>42.74</v>
      </c>
      <c r="FF4" s="0" t="n">
        <v>44.28</v>
      </c>
      <c r="FG4" s="0" t="n">
        <v>43.63</v>
      </c>
      <c r="FH4" s="0" t="n">
        <v>41.66</v>
      </c>
      <c r="FI4" s="0" t="n">
        <v>40.35</v>
      </c>
      <c r="FJ4" s="0" t="n">
        <v>38.81</v>
      </c>
      <c r="FK4" s="0" t="n">
        <v>39.37</v>
      </c>
      <c r="FL4" s="0" t="n">
        <v>47.39</v>
      </c>
      <c r="FM4" s="0" t="n">
        <v>50.91</v>
      </c>
      <c r="FN4" s="0" t="n">
        <v>46.74</v>
      </c>
      <c r="FO4" s="0" t="n">
        <v>43.89</v>
      </c>
      <c r="FP4" s="0" t="n">
        <v>42.14</v>
      </c>
      <c r="FQ4" s="0" t="n">
        <v>43.24</v>
      </c>
      <c r="FR4" s="0" t="n">
        <v>44.79</v>
      </c>
      <c r="FS4" s="0" t="n">
        <v>44.13</v>
      </c>
      <c r="FT4" s="0" t="n">
        <v>42.14</v>
      </c>
      <c r="FU4" s="0" t="n">
        <v>40.81</v>
      </c>
      <c r="FV4" s="0" t="n">
        <v>39.26</v>
      </c>
      <c r="FW4" s="0" t="n">
        <v>39.82</v>
      </c>
      <c r="FX4" s="0" t="n">
        <v>47.93</v>
      </c>
      <c r="FY4" s="0" t="n">
        <v>51.49</v>
      </c>
      <c r="FZ4" s="0" t="n">
        <v>47.28</v>
      </c>
      <c r="GA4" s="0" t="n">
        <v>44.39</v>
      </c>
      <c r="GB4" s="0" t="n">
        <v>42.62</v>
      </c>
      <c r="GC4" s="0" t="n">
        <v>43.74</v>
      </c>
      <c r="GD4" s="0" t="n">
        <v>45.3</v>
      </c>
      <c r="GE4" s="0" t="n">
        <v>44.63</v>
      </c>
      <c r="GF4" s="0" t="n">
        <v>42.62</v>
      </c>
      <c r="GG4" s="0" t="n">
        <v>41.27</v>
      </c>
      <c r="GH4" s="0" t="n">
        <v>39.71</v>
      </c>
      <c r="GI4" s="0" t="n">
        <v>40.27</v>
      </c>
      <c r="GJ4" s="0" t="n">
        <v>48.48</v>
      </c>
      <c r="GK4" s="0" t="n">
        <v>52.08</v>
      </c>
      <c r="GL4" s="0" t="n">
        <v>47.81</v>
      </c>
      <c r="GM4" s="0" t="n">
        <v>44.9</v>
      </c>
      <c r="GN4" s="0" t="n">
        <v>43.1</v>
      </c>
      <c r="GO4" s="0" t="n">
        <v>44.23</v>
      </c>
      <c r="GP4" s="0" t="n">
        <v>45.81</v>
      </c>
      <c r="GQ4" s="0" t="n">
        <v>45.13</v>
      </c>
      <c r="GR4" s="0" t="n">
        <v>43.1</v>
      </c>
      <c r="GS4" s="0" t="n">
        <v>41.74</v>
      </c>
      <c r="GT4" s="0" t="n">
        <v>40.15</v>
      </c>
      <c r="GU4" s="0" t="n">
        <v>40.72</v>
      </c>
      <c r="GV4" s="0" t="n">
        <v>49.02</v>
      </c>
      <c r="GW4" s="0" t="n">
        <v>52.66</v>
      </c>
      <c r="GX4" s="0" t="n">
        <v>48.35</v>
      </c>
    </row>
    <row r="5" customFormat="false" ht="10.5" hidden="false" customHeight="false" outlineLevel="0" collapsed="false">
      <c r="A5" s="406" t="s">
        <v>2</v>
      </c>
      <c r="B5" s="407" t="s">
        <v>196</v>
      </c>
      <c r="C5" s="0" t="n">
        <v>20.5</v>
      </c>
      <c r="D5" s="0" t="n">
        <v>25.188</v>
      </c>
      <c r="E5" s="0" t="n">
        <v>29.774</v>
      </c>
      <c r="F5" s="0" t="n">
        <v>27.698</v>
      </c>
      <c r="G5" s="0" t="n">
        <v>23.571</v>
      </c>
      <c r="H5" s="0" t="n">
        <v>20.395</v>
      </c>
      <c r="I5" s="0" t="n">
        <v>18.467</v>
      </c>
      <c r="J5" s="0" t="n">
        <v>20.04</v>
      </c>
      <c r="K5" s="0" t="n">
        <v>21</v>
      </c>
      <c r="L5" s="0" t="n">
        <v>29.097</v>
      </c>
      <c r="M5" s="0" t="n">
        <v>33.387</v>
      </c>
      <c r="N5" s="0" t="n">
        <v>28.85</v>
      </c>
      <c r="O5" s="0" t="n">
        <v>27</v>
      </c>
      <c r="P5" s="0" t="n">
        <v>23.5</v>
      </c>
      <c r="Q5" s="0" t="n">
        <v>29.702</v>
      </c>
      <c r="R5" s="0" t="n">
        <v>28.677</v>
      </c>
      <c r="S5" s="0" t="n">
        <v>27.75</v>
      </c>
      <c r="T5" s="0" t="n">
        <v>25.169</v>
      </c>
      <c r="U5" s="0" t="n">
        <v>21.667</v>
      </c>
      <c r="V5" s="0" t="n">
        <v>11.863</v>
      </c>
      <c r="W5" s="0" t="n">
        <v>14.146</v>
      </c>
      <c r="X5" s="0" t="n">
        <v>35.581</v>
      </c>
      <c r="Y5" s="0" t="n">
        <v>37.613</v>
      </c>
      <c r="Z5" s="0" t="n">
        <v>31.958</v>
      </c>
      <c r="AA5" s="0" t="n">
        <v>27.048</v>
      </c>
      <c r="AB5" s="0" t="n">
        <v>24.5</v>
      </c>
      <c r="AC5" s="0" t="n">
        <v>30.605</v>
      </c>
      <c r="AD5" s="0" t="n">
        <v>27.952</v>
      </c>
      <c r="AE5" s="0" t="n">
        <v>27.201</v>
      </c>
      <c r="AF5" s="0" t="n">
        <v>25.278</v>
      </c>
      <c r="AG5" s="0" t="n">
        <v>22.455</v>
      </c>
      <c r="AH5" s="0" t="n">
        <v>14.094</v>
      </c>
      <c r="AI5" s="0" t="n">
        <v>16.672</v>
      </c>
      <c r="AJ5" s="0" t="n">
        <v>33.812</v>
      </c>
      <c r="AK5" s="0" t="n">
        <v>35.459</v>
      </c>
      <c r="AL5" s="0" t="n">
        <v>30.928</v>
      </c>
      <c r="AM5" s="0" t="n">
        <v>26.901</v>
      </c>
      <c r="AN5" s="0" t="n">
        <v>25.032</v>
      </c>
      <c r="AO5" s="0" t="n">
        <v>30.017</v>
      </c>
      <c r="AP5" s="0" t="n">
        <v>28.13</v>
      </c>
      <c r="AQ5" s="0" t="n">
        <v>27.589</v>
      </c>
      <c r="AR5" s="0" t="n">
        <v>25.714</v>
      </c>
      <c r="AS5" s="0" t="n">
        <v>23.108</v>
      </c>
      <c r="AT5" s="0" t="n">
        <v>15.401</v>
      </c>
      <c r="AU5" s="0" t="n">
        <v>17.814</v>
      </c>
      <c r="AV5" s="0" t="n">
        <v>33.595</v>
      </c>
      <c r="AW5" s="0" t="n">
        <v>35.367</v>
      </c>
      <c r="AX5" s="0" t="n">
        <v>30.968</v>
      </c>
      <c r="AY5" s="0" t="n">
        <v>27.225</v>
      </c>
      <c r="AZ5" s="0" t="n">
        <v>25.473</v>
      </c>
      <c r="BA5" s="0" t="n">
        <v>30.043</v>
      </c>
      <c r="BB5" s="0" t="n">
        <v>28.313</v>
      </c>
      <c r="BC5" s="0" t="n">
        <v>27.827</v>
      </c>
      <c r="BD5" s="0" t="n">
        <v>26.133</v>
      </c>
      <c r="BE5" s="0" t="n">
        <v>23.641</v>
      </c>
      <c r="BF5" s="0" t="n">
        <v>17.056</v>
      </c>
      <c r="BG5" s="0" t="n">
        <v>18.933</v>
      </c>
      <c r="BH5" s="0" t="n">
        <v>33.279</v>
      </c>
      <c r="BI5" s="0" t="n">
        <v>34.902</v>
      </c>
      <c r="BJ5" s="0" t="n">
        <v>30.885</v>
      </c>
      <c r="BK5" s="0" t="n">
        <v>27.469</v>
      </c>
      <c r="BL5" s="0" t="n">
        <v>25.877</v>
      </c>
      <c r="BM5" s="0" t="n">
        <v>30.085</v>
      </c>
      <c r="BN5" s="0" t="n">
        <v>28.537</v>
      </c>
      <c r="BO5" s="0" t="n">
        <v>28.024</v>
      </c>
      <c r="BP5" s="0" t="n">
        <v>26.475</v>
      </c>
      <c r="BQ5" s="0" t="n">
        <v>24.213</v>
      </c>
      <c r="BR5" s="0" t="n">
        <v>18.236</v>
      </c>
      <c r="BS5" s="0" t="n">
        <v>19.943</v>
      </c>
      <c r="BT5" s="0" t="n">
        <v>32.964</v>
      </c>
      <c r="BU5" s="0" t="n">
        <v>34.453</v>
      </c>
      <c r="BV5" s="0" t="n">
        <v>30.694</v>
      </c>
      <c r="BW5" s="0" t="n">
        <v>27.822</v>
      </c>
      <c r="BX5" s="0" t="n">
        <v>26.253</v>
      </c>
      <c r="BY5" s="0" t="n">
        <v>30.064</v>
      </c>
      <c r="BZ5" s="0" t="n">
        <v>28.645</v>
      </c>
      <c r="CA5" s="0" t="n">
        <v>28.191</v>
      </c>
      <c r="CB5" s="0" t="n">
        <v>26.685</v>
      </c>
      <c r="CC5" s="0" t="n">
        <v>24.755</v>
      </c>
      <c r="CD5" s="0" t="n">
        <v>19.09</v>
      </c>
      <c r="CE5" s="0" t="n">
        <v>20.421</v>
      </c>
      <c r="CF5" s="0" t="n">
        <v>32.789</v>
      </c>
      <c r="CG5" s="0" t="n">
        <v>34.01</v>
      </c>
      <c r="CH5" s="0" t="n">
        <v>30.765</v>
      </c>
      <c r="CI5" s="0" t="n">
        <v>28.007</v>
      </c>
      <c r="CJ5" s="0" t="n">
        <v>26.443</v>
      </c>
      <c r="CK5" s="0" t="n">
        <v>30.061</v>
      </c>
      <c r="CL5" s="0" t="n">
        <v>28.765</v>
      </c>
      <c r="CM5" s="0" t="n">
        <v>28.341</v>
      </c>
      <c r="CN5" s="0" t="n">
        <v>26.946</v>
      </c>
      <c r="CO5" s="0" t="n">
        <v>25.169</v>
      </c>
      <c r="CP5" s="0" t="n">
        <v>19.61</v>
      </c>
      <c r="CQ5" s="0" t="n">
        <v>21.415</v>
      </c>
      <c r="CR5" s="0" t="n">
        <v>32.618</v>
      </c>
      <c r="CS5" s="0" t="n">
        <v>33.742</v>
      </c>
      <c r="CT5" s="0" t="n">
        <v>30.737</v>
      </c>
      <c r="CU5" s="0" t="n">
        <v>28.206</v>
      </c>
      <c r="CV5" s="0" t="n">
        <v>26.716</v>
      </c>
      <c r="CW5" s="0" t="n">
        <v>30.091</v>
      </c>
      <c r="CX5" s="0" t="n">
        <v>28.764</v>
      </c>
      <c r="CY5" s="0" t="n">
        <v>28.509</v>
      </c>
      <c r="CZ5" s="0" t="n">
        <v>27.297</v>
      </c>
      <c r="DA5" s="0" t="n">
        <v>25.575</v>
      </c>
      <c r="DB5" s="0" t="n">
        <v>20.378</v>
      </c>
      <c r="DC5" s="0" t="n">
        <v>22.083</v>
      </c>
      <c r="DD5" s="0" t="n">
        <v>32.467</v>
      </c>
      <c r="DE5" s="0" t="n">
        <v>33.518</v>
      </c>
      <c r="DF5" s="0" t="n">
        <v>30.717</v>
      </c>
      <c r="DG5" s="0" t="n">
        <v>28.265</v>
      </c>
      <c r="DH5" s="0" t="n">
        <v>27.106</v>
      </c>
      <c r="DI5" s="0" t="n">
        <v>30.135</v>
      </c>
      <c r="DJ5" s="0" t="n">
        <v>28.913</v>
      </c>
      <c r="DK5" s="0" t="n">
        <v>28.684</v>
      </c>
      <c r="DL5" s="0" t="n">
        <v>27.551</v>
      </c>
      <c r="DM5" s="0" t="n">
        <v>25.908</v>
      </c>
      <c r="DN5" s="0" t="n">
        <v>20.933</v>
      </c>
      <c r="DO5" s="0" t="n">
        <v>22.591</v>
      </c>
      <c r="DP5" s="0" t="n">
        <v>32.375</v>
      </c>
      <c r="DQ5" s="0" t="n">
        <v>33.633</v>
      </c>
      <c r="DR5" s="0" t="n">
        <v>30.798</v>
      </c>
      <c r="DS5" s="0" t="n">
        <v>28.469</v>
      </c>
      <c r="DT5" s="0" t="n">
        <v>27.353</v>
      </c>
      <c r="DU5" s="0" t="n">
        <v>30.231</v>
      </c>
      <c r="DV5" s="0" t="n">
        <v>29.06</v>
      </c>
      <c r="DW5" s="0" t="n">
        <v>28.883</v>
      </c>
      <c r="DX5" s="0" t="n">
        <v>27.794</v>
      </c>
      <c r="DY5" s="0" t="n">
        <v>26.073</v>
      </c>
      <c r="DZ5" s="0" t="n">
        <v>21.775</v>
      </c>
      <c r="EA5" s="0" t="n">
        <v>23.089</v>
      </c>
      <c r="EB5" s="0" t="n">
        <v>32.364</v>
      </c>
      <c r="EC5" s="0" t="n">
        <v>33.601</v>
      </c>
      <c r="ED5" s="0" t="n">
        <v>30.743</v>
      </c>
      <c r="EE5" s="0" t="n">
        <v>28.81</v>
      </c>
      <c r="EF5" s="0" t="n">
        <v>27.601</v>
      </c>
      <c r="EG5" s="0" t="n">
        <v>30.296</v>
      </c>
      <c r="EH5" s="0" t="n">
        <v>29.341</v>
      </c>
      <c r="EI5" s="0" t="n">
        <v>29.051</v>
      </c>
      <c r="EJ5" s="0" t="n">
        <v>27.939</v>
      </c>
      <c r="EK5" s="0" t="n">
        <v>26.595</v>
      </c>
      <c r="EL5" s="0" t="n">
        <v>22.396</v>
      </c>
      <c r="EM5" s="0" t="n">
        <v>23.358</v>
      </c>
      <c r="EN5" s="0" t="n">
        <v>32.404</v>
      </c>
      <c r="EO5" s="0" t="n">
        <v>33.462</v>
      </c>
      <c r="EP5" s="0" t="n">
        <v>30.749</v>
      </c>
      <c r="EQ5" s="0" t="n">
        <v>29.015</v>
      </c>
      <c r="ER5" s="0" t="n">
        <v>27.867</v>
      </c>
      <c r="ES5" s="0" t="n">
        <v>30.401</v>
      </c>
      <c r="ET5" s="0" t="n">
        <v>29.509</v>
      </c>
      <c r="EU5" s="0" t="n">
        <v>29.252</v>
      </c>
      <c r="EV5" s="0" t="n">
        <v>28.18</v>
      </c>
      <c r="EW5" s="0" t="n">
        <v>26.908</v>
      </c>
      <c r="EX5" s="0" t="n">
        <v>22.856</v>
      </c>
      <c r="EY5" s="0" t="n">
        <v>23.779</v>
      </c>
      <c r="EZ5" s="0" t="n">
        <v>32.445</v>
      </c>
      <c r="FA5" s="0" t="n">
        <v>33.256</v>
      </c>
      <c r="FB5" s="0" t="n">
        <v>31.01</v>
      </c>
      <c r="FC5" s="0" t="n">
        <v>29.22</v>
      </c>
      <c r="FD5" s="0" t="n">
        <v>27.965</v>
      </c>
      <c r="FE5" s="0" t="n">
        <v>30.62</v>
      </c>
      <c r="FF5" s="0" t="n">
        <v>29.506</v>
      </c>
      <c r="FG5" s="0" t="n">
        <v>29.258</v>
      </c>
      <c r="FH5" s="0" t="n">
        <v>28.421</v>
      </c>
      <c r="FI5" s="0" t="n">
        <v>27.046</v>
      </c>
      <c r="FJ5" s="0" t="n">
        <v>23.008</v>
      </c>
      <c r="FK5" s="0" t="n">
        <v>24.451</v>
      </c>
      <c r="FL5" s="0" t="n">
        <v>32.497</v>
      </c>
      <c r="FM5" s="0" t="n">
        <v>33.246</v>
      </c>
      <c r="FN5" s="0" t="n">
        <v>31.115</v>
      </c>
      <c r="FO5" s="0" t="n">
        <v>29.244</v>
      </c>
      <c r="FP5" s="0" t="n">
        <v>28.034</v>
      </c>
      <c r="FQ5" s="0" t="n">
        <v>30.777</v>
      </c>
      <c r="FR5" s="0" t="n">
        <v>29.495</v>
      </c>
      <c r="FS5" s="0" t="n">
        <v>29.483</v>
      </c>
      <c r="FT5" s="0" t="n">
        <v>28.662</v>
      </c>
      <c r="FU5" s="0" t="n">
        <v>27.507</v>
      </c>
      <c r="FV5" s="0" t="n">
        <v>23.46</v>
      </c>
      <c r="FW5" s="0" t="n">
        <v>24.855</v>
      </c>
      <c r="FX5" s="0" t="n">
        <v>32.386</v>
      </c>
      <c r="FY5" s="0" t="n">
        <v>33.5</v>
      </c>
      <c r="FZ5" s="0" t="n">
        <v>31.22</v>
      </c>
      <c r="GA5" s="0" t="n">
        <v>29.266</v>
      </c>
      <c r="GB5" s="0" t="n">
        <v>28.444</v>
      </c>
      <c r="GC5" s="0" t="n">
        <v>30.934</v>
      </c>
      <c r="GD5" s="0" t="n">
        <v>29.7</v>
      </c>
      <c r="GE5" s="0" t="n">
        <v>29.656</v>
      </c>
      <c r="GF5" s="0" t="n">
        <v>29.027</v>
      </c>
      <c r="GG5" s="0" t="n">
        <v>27.379</v>
      </c>
      <c r="GH5" s="0" t="n">
        <v>23.907</v>
      </c>
      <c r="GI5" s="0" t="n">
        <v>25.031</v>
      </c>
      <c r="GJ5" s="0" t="n">
        <v>32.615</v>
      </c>
      <c r="GK5" s="0" t="n">
        <v>33.751</v>
      </c>
      <c r="GL5" s="0" t="n">
        <v>31.447</v>
      </c>
      <c r="GM5" s="0" t="n">
        <v>29.465</v>
      </c>
      <c r="GN5" s="0" t="n">
        <v>28.636</v>
      </c>
      <c r="GO5" s="0" t="n">
        <v>31.061</v>
      </c>
      <c r="GP5" s="0" t="n">
        <v>30.089</v>
      </c>
      <c r="GQ5" s="0" t="n">
        <v>29.874</v>
      </c>
      <c r="GR5" s="0" t="n">
        <v>29.078</v>
      </c>
      <c r="GS5" s="0" t="n">
        <v>27.738</v>
      </c>
      <c r="GT5" s="0" t="n">
        <v>24.078</v>
      </c>
      <c r="GU5" s="0" t="n">
        <v>25.22</v>
      </c>
      <c r="GV5" s="0" t="n">
        <v>32.846</v>
      </c>
      <c r="GW5" s="0" t="n">
        <v>34.004</v>
      </c>
      <c r="GX5" s="0" t="n">
        <v>31.429</v>
      </c>
    </row>
    <row r="6" customFormat="false" ht="10.5" hidden="false" customHeight="false" outlineLevel="0" collapsed="false">
      <c r="A6" s="406" t="s">
        <v>1</v>
      </c>
      <c r="B6" s="407" t="s">
        <v>194</v>
      </c>
      <c r="C6" s="0" t="n">
        <v>27</v>
      </c>
      <c r="D6" s="0" t="n">
        <v>28.75</v>
      </c>
      <c r="E6" s="0" t="n">
        <v>36.25</v>
      </c>
      <c r="F6" s="0" t="n">
        <v>35.6</v>
      </c>
      <c r="G6" s="0" t="n">
        <v>33.9</v>
      </c>
      <c r="H6" s="0" t="n">
        <v>30.5</v>
      </c>
      <c r="I6" s="0" t="n">
        <v>30</v>
      </c>
      <c r="J6" s="0" t="n">
        <v>29</v>
      </c>
      <c r="K6" s="0" t="n">
        <v>30.5</v>
      </c>
      <c r="L6" s="0" t="n">
        <v>44</v>
      </c>
      <c r="M6" s="0" t="n">
        <v>51</v>
      </c>
      <c r="N6" s="0" t="n">
        <v>45</v>
      </c>
      <c r="O6" s="0" t="n">
        <v>35.5</v>
      </c>
      <c r="P6" s="0" t="n">
        <v>33.5</v>
      </c>
      <c r="Q6" s="0" t="n">
        <v>35.75</v>
      </c>
      <c r="R6" s="0" t="n">
        <v>39.75</v>
      </c>
      <c r="S6" s="0" t="n">
        <v>38.25</v>
      </c>
      <c r="T6" s="0" t="n">
        <v>34</v>
      </c>
      <c r="U6" s="0" t="n">
        <v>34.25</v>
      </c>
      <c r="V6" s="0" t="n">
        <v>30.75</v>
      </c>
      <c r="W6" s="0" t="n">
        <v>32</v>
      </c>
      <c r="X6" s="0" t="n">
        <v>51.5</v>
      </c>
      <c r="Y6" s="0" t="n">
        <v>58.5</v>
      </c>
      <c r="Z6" s="0" t="n">
        <v>49</v>
      </c>
      <c r="AA6" s="0" t="n">
        <v>38.75</v>
      </c>
      <c r="AB6" s="0" t="n">
        <v>34.75</v>
      </c>
      <c r="AC6" s="0" t="n">
        <v>37.25</v>
      </c>
      <c r="AD6" s="0" t="n">
        <v>40.27</v>
      </c>
      <c r="AE6" s="0" t="n">
        <v>38.98</v>
      </c>
      <c r="AF6" s="0" t="n">
        <v>35.32</v>
      </c>
      <c r="AG6" s="0" t="n">
        <v>35.54</v>
      </c>
      <c r="AH6" s="0" t="n">
        <v>32.53</v>
      </c>
      <c r="AI6" s="0" t="n">
        <v>33.6</v>
      </c>
      <c r="AJ6" s="0" t="n">
        <v>50.39</v>
      </c>
      <c r="AK6" s="0" t="n">
        <v>56.41</v>
      </c>
      <c r="AL6" s="0" t="n">
        <v>48.24</v>
      </c>
      <c r="AM6" s="0" t="n">
        <v>39.42</v>
      </c>
      <c r="AN6" s="0" t="n">
        <v>35.98</v>
      </c>
      <c r="AO6" s="0" t="n">
        <v>38.13</v>
      </c>
      <c r="AP6" s="0" t="n">
        <v>40.76</v>
      </c>
      <c r="AQ6" s="0" t="n">
        <v>39.66</v>
      </c>
      <c r="AR6" s="0" t="n">
        <v>36.52</v>
      </c>
      <c r="AS6" s="0" t="n">
        <v>36.71</v>
      </c>
      <c r="AT6" s="0" t="n">
        <v>34.12</v>
      </c>
      <c r="AU6" s="0" t="n">
        <v>35.05</v>
      </c>
      <c r="AV6" s="0" t="n">
        <v>49.5</v>
      </c>
      <c r="AW6" s="0" t="n">
        <v>54.69</v>
      </c>
      <c r="AX6" s="0" t="n">
        <v>47.66</v>
      </c>
      <c r="AY6" s="0" t="n">
        <v>40.07</v>
      </c>
      <c r="AZ6" s="0" t="n">
        <v>37.11</v>
      </c>
      <c r="BA6" s="0" t="n">
        <v>38.97</v>
      </c>
      <c r="BB6" s="0" t="n">
        <v>41.51</v>
      </c>
      <c r="BC6" s="0" t="n">
        <v>40.5</v>
      </c>
      <c r="BD6" s="0" t="n">
        <v>37.62</v>
      </c>
      <c r="BE6" s="0" t="n">
        <v>37.8</v>
      </c>
      <c r="BF6" s="0" t="n">
        <v>35.43</v>
      </c>
      <c r="BG6" s="0" t="n">
        <v>36.29</v>
      </c>
      <c r="BH6" s="0" t="n">
        <v>49.54</v>
      </c>
      <c r="BI6" s="0" t="n">
        <v>54.3</v>
      </c>
      <c r="BJ6" s="0" t="n">
        <v>47.86</v>
      </c>
      <c r="BK6" s="0" t="n">
        <v>40.9</v>
      </c>
      <c r="BL6" s="0" t="n">
        <v>38.2</v>
      </c>
      <c r="BM6" s="0" t="n">
        <v>39.9</v>
      </c>
      <c r="BN6" s="0" t="n">
        <v>42.46</v>
      </c>
      <c r="BO6" s="0" t="n">
        <v>41.54</v>
      </c>
      <c r="BP6" s="0" t="n">
        <v>38.89</v>
      </c>
      <c r="BQ6" s="0" t="n">
        <v>39.05</v>
      </c>
      <c r="BR6" s="0" t="n">
        <v>36.88</v>
      </c>
      <c r="BS6" s="0" t="n">
        <v>37.66</v>
      </c>
      <c r="BT6" s="0" t="n">
        <v>49.86</v>
      </c>
      <c r="BU6" s="0" t="n">
        <v>54.25</v>
      </c>
      <c r="BV6" s="0" t="n">
        <v>48.32</v>
      </c>
      <c r="BW6" s="0" t="n">
        <v>41.92</v>
      </c>
      <c r="BX6" s="0" t="n">
        <v>39.43</v>
      </c>
      <c r="BY6" s="0" t="n">
        <v>41</v>
      </c>
      <c r="BZ6" s="0" t="n">
        <v>43.41</v>
      </c>
      <c r="CA6" s="0" t="n">
        <v>42.54</v>
      </c>
      <c r="CB6" s="0" t="n">
        <v>40.05</v>
      </c>
      <c r="CC6" s="0" t="n">
        <v>40.21</v>
      </c>
      <c r="CD6" s="0" t="n">
        <v>38.16</v>
      </c>
      <c r="CE6" s="0" t="n">
        <v>38.91</v>
      </c>
      <c r="CF6" s="0" t="n">
        <v>50.38</v>
      </c>
      <c r="CG6" s="0" t="n">
        <v>54.51</v>
      </c>
      <c r="CH6" s="0" t="n">
        <v>48.93</v>
      </c>
      <c r="CI6" s="0" t="n">
        <v>42.92</v>
      </c>
      <c r="CJ6" s="0" t="n">
        <v>40.57</v>
      </c>
      <c r="CK6" s="0" t="n">
        <v>42.05</v>
      </c>
      <c r="CL6" s="0" t="n">
        <v>44.46</v>
      </c>
      <c r="CM6" s="0" t="n">
        <v>43.64</v>
      </c>
      <c r="CN6" s="0" t="n">
        <v>41.3</v>
      </c>
      <c r="CO6" s="0" t="n">
        <v>41.45</v>
      </c>
      <c r="CP6" s="0" t="n">
        <v>39.52</v>
      </c>
      <c r="CQ6" s="0" t="n">
        <v>40.23</v>
      </c>
      <c r="CR6" s="0" t="n">
        <v>51.04</v>
      </c>
      <c r="CS6" s="0" t="n">
        <v>54.92</v>
      </c>
      <c r="CT6" s="0" t="n">
        <v>49.67</v>
      </c>
      <c r="CU6" s="0" t="n">
        <v>44.01</v>
      </c>
      <c r="CV6" s="0" t="n">
        <v>41.8</v>
      </c>
      <c r="CW6" s="0" t="n">
        <v>43.2</v>
      </c>
      <c r="CX6" s="0" t="n">
        <v>45.52</v>
      </c>
      <c r="CY6" s="0" t="n">
        <v>44.75</v>
      </c>
      <c r="CZ6" s="0" t="n">
        <v>42.54</v>
      </c>
      <c r="DA6" s="0" t="n">
        <v>42.68</v>
      </c>
      <c r="DB6" s="0" t="n">
        <v>40.87</v>
      </c>
      <c r="DC6" s="0" t="n">
        <v>41.53</v>
      </c>
      <c r="DD6" s="0" t="n">
        <v>51.71</v>
      </c>
      <c r="DE6" s="0" t="n">
        <v>55.37</v>
      </c>
      <c r="DF6" s="0" t="n">
        <v>50.43</v>
      </c>
      <c r="DG6" s="0" t="n">
        <v>45.09</v>
      </c>
      <c r="DH6" s="0" t="n">
        <v>43.02</v>
      </c>
      <c r="DI6" s="0" t="n">
        <v>44.33</v>
      </c>
      <c r="DJ6" s="0" t="n">
        <v>46.57</v>
      </c>
      <c r="DK6" s="0" t="n">
        <v>45.84</v>
      </c>
      <c r="DL6" s="0" t="n">
        <v>43.77</v>
      </c>
      <c r="DM6" s="0" t="n">
        <v>43.9</v>
      </c>
      <c r="DN6" s="0" t="n">
        <v>42.2</v>
      </c>
      <c r="DO6" s="0" t="n">
        <v>42.82</v>
      </c>
      <c r="DP6" s="0" t="n">
        <v>52.41</v>
      </c>
      <c r="DQ6" s="0" t="n">
        <v>55.85</v>
      </c>
      <c r="DR6" s="0" t="n">
        <v>51.2</v>
      </c>
      <c r="DS6" s="0" t="n">
        <v>46.18</v>
      </c>
      <c r="DT6" s="0" t="n">
        <v>44.23</v>
      </c>
      <c r="DU6" s="0" t="n">
        <v>45.47</v>
      </c>
      <c r="DV6" s="0" t="n">
        <v>47.67</v>
      </c>
      <c r="DW6" s="0" t="n">
        <v>46.99</v>
      </c>
      <c r="DX6" s="0" t="n">
        <v>45.04</v>
      </c>
      <c r="DY6" s="0" t="n">
        <v>45.17</v>
      </c>
      <c r="DZ6" s="0" t="n">
        <v>43.56</v>
      </c>
      <c r="EA6" s="0" t="n">
        <v>44.15</v>
      </c>
      <c r="EB6" s="0" t="n">
        <v>53.17</v>
      </c>
      <c r="EC6" s="0" t="n">
        <v>56.42</v>
      </c>
      <c r="ED6" s="0" t="n">
        <v>52.04</v>
      </c>
      <c r="EE6" s="0" t="n">
        <v>47.32</v>
      </c>
      <c r="EF6" s="0" t="n">
        <v>45.48</v>
      </c>
      <c r="EG6" s="0" t="n">
        <v>46.65</v>
      </c>
      <c r="EH6" s="0" t="n">
        <v>48.77</v>
      </c>
      <c r="EI6" s="0" t="n">
        <v>48.07</v>
      </c>
      <c r="EJ6" s="0" t="n">
        <v>46.08</v>
      </c>
      <c r="EK6" s="0" t="n">
        <v>46.21</v>
      </c>
      <c r="EL6" s="0" t="n">
        <v>44.56</v>
      </c>
      <c r="EM6" s="0" t="n">
        <v>45.17</v>
      </c>
      <c r="EN6" s="0" t="n">
        <v>54.4</v>
      </c>
      <c r="EO6" s="0" t="n">
        <v>57.72</v>
      </c>
      <c r="EP6" s="0" t="n">
        <v>53.24</v>
      </c>
      <c r="EQ6" s="0" t="n">
        <v>48.4</v>
      </c>
      <c r="ER6" s="0" t="n">
        <v>46.52</v>
      </c>
      <c r="ES6" s="0" t="n">
        <v>47.72</v>
      </c>
      <c r="ET6" s="0" t="n">
        <v>49.87</v>
      </c>
      <c r="EU6" s="0" t="n">
        <v>49.16</v>
      </c>
      <c r="EV6" s="0" t="n">
        <v>47.11</v>
      </c>
      <c r="EW6" s="0" t="n">
        <v>47.25</v>
      </c>
      <c r="EX6" s="0" t="n">
        <v>45.57</v>
      </c>
      <c r="EY6" s="0" t="n">
        <v>46.18</v>
      </c>
      <c r="EZ6" s="0" t="n">
        <v>55.62</v>
      </c>
      <c r="FA6" s="0" t="n">
        <v>59.02</v>
      </c>
      <c r="FB6" s="0" t="n">
        <v>54.44</v>
      </c>
      <c r="FC6" s="0" t="n">
        <v>49.49</v>
      </c>
      <c r="FD6" s="0" t="n">
        <v>47.57</v>
      </c>
      <c r="FE6" s="0" t="n">
        <v>48.79</v>
      </c>
      <c r="FF6" s="0" t="n">
        <v>50.97</v>
      </c>
      <c r="FG6" s="0" t="n">
        <v>50.24</v>
      </c>
      <c r="FH6" s="0" t="n">
        <v>48.15</v>
      </c>
      <c r="FI6" s="0" t="n">
        <v>48.29</v>
      </c>
      <c r="FJ6" s="0" t="n">
        <v>46.57</v>
      </c>
      <c r="FK6" s="0" t="n">
        <v>47.2</v>
      </c>
      <c r="FL6" s="0" t="n">
        <v>56.84</v>
      </c>
      <c r="FM6" s="0" t="n">
        <v>60.32</v>
      </c>
      <c r="FN6" s="0" t="n">
        <v>55.63</v>
      </c>
      <c r="FO6" s="0" t="n">
        <v>50.58</v>
      </c>
      <c r="FP6" s="0" t="n">
        <v>48.61</v>
      </c>
      <c r="FQ6" s="0" t="n">
        <v>49.86</v>
      </c>
      <c r="FR6" s="0" t="n">
        <v>52.07</v>
      </c>
      <c r="FS6" s="0" t="n">
        <v>51.32</v>
      </c>
      <c r="FT6" s="0" t="n">
        <v>49.19</v>
      </c>
      <c r="FU6" s="0" t="n">
        <v>49.33</v>
      </c>
      <c r="FV6" s="0" t="n">
        <v>47.57</v>
      </c>
      <c r="FW6" s="0" t="n">
        <v>48.21</v>
      </c>
      <c r="FX6" s="0" t="n">
        <v>58.07</v>
      </c>
      <c r="FY6" s="0" t="n">
        <v>61.61</v>
      </c>
      <c r="FZ6" s="0" t="n">
        <v>56.83</v>
      </c>
      <c r="GA6" s="0" t="n">
        <v>51.67</v>
      </c>
      <c r="GB6" s="0" t="n">
        <v>49.66</v>
      </c>
      <c r="GC6" s="0" t="n">
        <v>50.93</v>
      </c>
      <c r="GD6" s="0" t="n">
        <v>53.16</v>
      </c>
      <c r="GE6" s="0" t="n">
        <v>52.4</v>
      </c>
      <c r="GF6" s="0" t="n">
        <v>50.23</v>
      </c>
      <c r="GG6" s="0" t="n">
        <v>50.37</v>
      </c>
      <c r="GH6" s="0" t="n">
        <v>48.57</v>
      </c>
      <c r="GI6" s="0" t="n">
        <v>49.23</v>
      </c>
      <c r="GJ6" s="0" t="n">
        <v>59.29</v>
      </c>
      <c r="GK6" s="0" t="n">
        <v>62.91</v>
      </c>
      <c r="GL6" s="0" t="n">
        <v>58.03</v>
      </c>
      <c r="GM6" s="0" t="n">
        <v>52.75</v>
      </c>
      <c r="GN6" s="0" t="n">
        <v>50.7</v>
      </c>
      <c r="GO6" s="0" t="n">
        <v>52</v>
      </c>
      <c r="GP6" s="0" t="n">
        <v>54.26</v>
      </c>
      <c r="GQ6" s="0" t="n">
        <v>53.49</v>
      </c>
      <c r="GR6" s="0" t="n">
        <v>51.26</v>
      </c>
      <c r="GS6" s="0" t="n">
        <v>51.41</v>
      </c>
      <c r="GT6" s="0" t="n">
        <v>49.58</v>
      </c>
      <c r="GU6" s="0" t="n">
        <v>50.25</v>
      </c>
      <c r="GV6" s="0" t="n">
        <v>60.51</v>
      </c>
      <c r="GW6" s="0" t="n">
        <v>64.21</v>
      </c>
      <c r="GX6" s="0" t="n">
        <v>59.22</v>
      </c>
    </row>
    <row r="7" customFormat="false" ht="10.5" hidden="false" customHeight="false" outlineLevel="0" collapsed="false">
      <c r="A7" s="406" t="s">
        <v>1</v>
      </c>
      <c r="B7" s="407" t="s">
        <v>196</v>
      </c>
      <c r="C7" s="0" t="n">
        <v>21</v>
      </c>
      <c r="D7" s="0" t="n">
        <v>25</v>
      </c>
      <c r="E7" s="0" t="n">
        <v>29.702</v>
      </c>
      <c r="F7" s="0" t="n">
        <v>27.097</v>
      </c>
      <c r="G7" s="0" t="n">
        <v>22.95</v>
      </c>
      <c r="H7" s="0" t="n">
        <v>21.056</v>
      </c>
      <c r="I7" s="0" t="n">
        <v>19.333</v>
      </c>
      <c r="J7" s="0" t="n">
        <v>21.419</v>
      </c>
      <c r="K7" s="0" t="n">
        <v>22.375</v>
      </c>
      <c r="L7" s="0" t="n">
        <v>30.355</v>
      </c>
      <c r="M7" s="0" t="n">
        <v>34.79</v>
      </c>
      <c r="N7" s="0" t="n">
        <v>29.9</v>
      </c>
      <c r="O7" s="0" t="n">
        <v>28.984</v>
      </c>
      <c r="P7" s="0" t="n">
        <v>22.292</v>
      </c>
      <c r="Q7" s="0" t="n">
        <v>28.46</v>
      </c>
      <c r="R7" s="0" t="n">
        <v>27.415</v>
      </c>
      <c r="S7" s="0" t="n">
        <v>26.518</v>
      </c>
      <c r="T7" s="0" t="n">
        <v>25.831</v>
      </c>
      <c r="U7" s="0" t="n">
        <v>23.233</v>
      </c>
      <c r="V7" s="0" t="n">
        <v>15.044</v>
      </c>
      <c r="W7" s="0" t="n">
        <v>18</v>
      </c>
      <c r="X7" s="0" t="n">
        <v>36.806</v>
      </c>
      <c r="Y7" s="0" t="n">
        <v>39.081</v>
      </c>
      <c r="Z7" s="0" t="n">
        <v>33.417</v>
      </c>
      <c r="AA7" s="0" t="n">
        <v>29.298</v>
      </c>
      <c r="AB7" s="0" t="n">
        <v>27.025</v>
      </c>
      <c r="AC7" s="0" t="n">
        <v>32.98</v>
      </c>
      <c r="AD7" s="0" t="n">
        <v>27.184</v>
      </c>
      <c r="AE7" s="0" t="n">
        <v>26.418</v>
      </c>
      <c r="AF7" s="0" t="n">
        <v>26.05</v>
      </c>
      <c r="AG7" s="0" t="n">
        <v>23.963</v>
      </c>
      <c r="AH7" s="0" t="n">
        <v>16.952</v>
      </c>
      <c r="AI7" s="0" t="n">
        <v>20.007</v>
      </c>
      <c r="AJ7" s="0" t="n">
        <v>35.012</v>
      </c>
      <c r="AK7" s="0" t="n">
        <v>36.862</v>
      </c>
      <c r="AL7" s="0" t="n">
        <v>32.327</v>
      </c>
      <c r="AM7" s="0" t="n">
        <v>29.095</v>
      </c>
      <c r="AN7" s="0" t="n">
        <v>27.245</v>
      </c>
      <c r="AO7" s="0" t="n">
        <v>32.211</v>
      </c>
      <c r="AP7" s="0" t="n">
        <v>27.421</v>
      </c>
      <c r="AQ7" s="0" t="n">
        <v>26.974</v>
      </c>
      <c r="AR7" s="0" t="n">
        <v>26.497</v>
      </c>
      <c r="AS7" s="0" t="n">
        <v>24.603</v>
      </c>
      <c r="AT7" s="0" t="n">
        <v>18.127</v>
      </c>
      <c r="AU7" s="0" t="n">
        <v>20.971</v>
      </c>
      <c r="AV7" s="0" t="n">
        <v>34.718</v>
      </c>
      <c r="AW7" s="0" t="n">
        <v>36.806</v>
      </c>
      <c r="AX7" s="0" t="n">
        <v>32.378</v>
      </c>
      <c r="AY7" s="0" t="n">
        <v>29.322</v>
      </c>
      <c r="AZ7" s="0" t="n">
        <v>27.589</v>
      </c>
      <c r="BA7" s="0" t="n">
        <v>32.154</v>
      </c>
      <c r="BB7" s="0" t="n">
        <v>27.661</v>
      </c>
      <c r="BC7" s="0" t="n">
        <v>27.309</v>
      </c>
      <c r="BD7" s="0" t="n">
        <v>26.913</v>
      </c>
      <c r="BE7" s="0" t="n">
        <v>25.03</v>
      </c>
      <c r="BF7" s="0" t="n">
        <v>19.612</v>
      </c>
      <c r="BG7" s="0" t="n">
        <v>21.913</v>
      </c>
      <c r="BH7" s="0" t="n">
        <v>34.388</v>
      </c>
      <c r="BI7" s="0" t="n">
        <v>36.353</v>
      </c>
      <c r="BJ7" s="0" t="n">
        <v>32.302</v>
      </c>
      <c r="BK7" s="0" t="n">
        <v>29.544</v>
      </c>
      <c r="BL7" s="0" t="n">
        <v>27.983</v>
      </c>
      <c r="BM7" s="0" t="n">
        <v>32.262</v>
      </c>
      <c r="BN7" s="0" t="n">
        <v>27.95</v>
      </c>
      <c r="BO7" s="0" t="n">
        <v>27.561</v>
      </c>
      <c r="BP7" s="0" t="n">
        <v>27.284</v>
      </c>
      <c r="BQ7" s="0" t="n">
        <v>25.584</v>
      </c>
      <c r="BR7" s="0" t="n">
        <v>20.69</v>
      </c>
      <c r="BS7" s="0" t="n">
        <v>22.868</v>
      </c>
      <c r="BT7" s="0" t="n">
        <v>34.267</v>
      </c>
      <c r="BU7" s="0" t="n">
        <v>36.187</v>
      </c>
      <c r="BV7" s="0" t="n">
        <v>32.334</v>
      </c>
      <c r="BW7" s="0" t="n">
        <v>30.119</v>
      </c>
      <c r="BX7" s="0" t="n">
        <v>28.676</v>
      </c>
      <c r="BY7" s="0" t="n">
        <v>32.664</v>
      </c>
      <c r="BZ7" s="0" t="n">
        <v>28.937</v>
      </c>
      <c r="CA7" s="0" t="n">
        <v>28.607</v>
      </c>
      <c r="CB7" s="0" t="n">
        <v>28.242</v>
      </c>
      <c r="CC7" s="0" t="n">
        <v>26.893</v>
      </c>
      <c r="CD7" s="0" t="n">
        <v>22.1</v>
      </c>
      <c r="CE7" s="0" t="n">
        <v>23.913</v>
      </c>
      <c r="CF7" s="0" t="n">
        <v>35.186</v>
      </c>
      <c r="CG7" s="0" t="n">
        <v>36.673</v>
      </c>
      <c r="CH7" s="0" t="n">
        <v>33.421</v>
      </c>
      <c r="CI7" s="0" t="n">
        <v>31.133</v>
      </c>
      <c r="CJ7" s="0" t="n">
        <v>29.745</v>
      </c>
      <c r="CK7" s="0" t="n">
        <v>33.511</v>
      </c>
      <c r="CL7" s="0" t="n">
        <v>30.085</v>
      </c>
      <c r="CM7" s="0" t="n">
        <v>29.747</v>
      </c>
      <c r="CN7" s="0" t="n">
        <v>29.421</v>
      </c>
      <c r="CO7" s="0" t="n">
        <v>28.139</v>
      </c>
      <c r="CP7" s="0" t="n">
        <v>23.287</v>
      </c>
      <c r="CQ7" s="0" t="n">
        <v>25.571</v>
      </c>
      <c r="CR7" s="0" t="n">
        <v>36.085</v>
      </c>
      <c r="CS7" s="0" t="n">
        <v>37.513</v>
      </c>
      <c r="CT7" s="0" t="n">
        <v>34.409</v>
      </c>
      <c r="CU7" s="0" t="n">
        <v>32.205</v>
      </c>
      <c r="CV7" s="0" t="n">
        <v>30.916</v>
      </c>
      <c r="CW7" s="0" t="n">
        <v>34.49</v>
      </c>
      <c r="CX7" s="0" t="n">
        <v>31.088</v>
      </c>
      <c r="CY7" s="0" t="n">
        <v>30.911</v>
      </c>
      <c r="CZ7" s="0" t="n">
        <v>30.666</v>
      </c>
      <c r="DA7" s="0" t="n">
        <v>29.388</v>
      </c>
      <c r="DB7" s="0" t="n">
        <v>24.795</v>
      </c>
      <c r="DC7" s="0" t="n">
        <v>26.945</v>
      </c>
      <c r="DD7" s="0" t="n">
        <v>36.98</v>
      </c>
      <c r="DE7" s="0" t="n">
        <v>38.357</v>
      </c>
      <c r="DF7" s="0" t="n">
        <v>35.393</v>
      </c>
      <c r="DG7" s="0" t="n">
        <v>33.265</v>
      </c>
      <c r="DH7" s="0" t="n">
        <v>32.085</v>
      </c>
      <c r="DI7" s="0" t="n">
        <v>35.473</v>
      </c>
      <c r="DJ7" s="0" t="n">
        <v>32.254</v>
      </c>
      <c r="DK7" s="0" t="n">
        <v>32.053</v>
      </c>
      <c r="DL7" s="0" t="n">
        <v>31.799</v>
      </c>
      <c r="DM7" s="0" t="n">
        <v>30.563</v>
      </c>
      <c r="DN7" s="0" t="n">
        <v>26.102</v>
      </c>
      <c r="DO7" s="0" t="n">
        <v>28.195</v>
      </c>
      <c r="DP7" s="0" t="n">
        <v>37.952</v>
      </c>
      <c r="DQ7" s="0" t="n">
        <v>39.5</v>
      </c>
      <c r="DR7" s="0" t="n">
        <v>36.48</v>
      </c>
      <c r="DS7" s="0" t="n">
        <v>34.364</v>
      </c>
      <c r="DT7" s="0" t="n">
        <v>33.223</v>
      </c>
      <c r="DU7" s="0" t="n">
        <v>36.52</v>
      </c>
      <c r="DV7" s="0" t="n">
        <v>33.391</v>
      </c>
      <c r="DW7" s="0" t="n">
        <v>33.198</v>
      </c>
      <c r="DX7" s="0" t="n">
        <v>32.925</v>
      </c>
      <c r="DY7" s="0" t="n">
        <v>31.628</v>
      </c>
      <c r="DZ7" s="0" t="n">
        <v>27.657</v>
      </c>
      <c r="EA7" s="0" t="n">
        <v>29.436</v>
      </c>
      <c r="EB7" s="0" t="n">
        <v>38.979</v>
      </c>
      <c r="EC7" s="0" t="n">
        <v>40.472</v>
      </c>
      <c r="ED7" s="0" t="n">
        <v>37.462</v>
      </c>
      <c r="EE7" s="0" t="n">
        <v>35.465</v>
      </c>
      <c r="EF7" s="0" t="n">
        <v>34.35</v>
      </c>
      <c r="EG7" s="0" t="n">
        <v>37.668</v>
      </c>
      <c r="EH7" s="0" t="n">
        <v>34.637</v>
      </c>
      <c r="EI7" s="0" t="n">
        <v>34.326</v>
      </c>
      <c r="EJ7" s="0" t="n">
        <v>34.071</v>
      </c>
      <c r="EK7" s="0" t="n">
        <v>32.951</v>
      </c>
      <c r="EL7" s="0" t="n">
        <v>29.042</v>
      </c>
      <c r="EM7" s="0" t="n">
        <v>30.574</v>
      </c>
      <c r="EN7" s="0" t="n">
        <v>39.927</v>
      </c>
      <c r="EO7" s="0" t="n">
        <v>41.302</v>
      </c>
      <c r="EP7" s="0" t="n">
        <v>38.446</v>
      </c>
      <c r="EQ7" s="0" t="n">
        <v>36.564</v>
      </c>
      <c r="ER7" s="0" t="n">
        <v>35.517</v>
      </c>
      <c r="ES7" s="0" t="n">
        <v>38.745</v>
      </c>
      <c r="ET7" s="0" t="n">
        <v>35.759</v>
      </c>
      <c r="EU7" s="0" t="n">
        <v>35.456</v>
      </c>
      <c r="EV7" s="0" t="n">
        <v>35.237</v>
      </c>
      <c r="EW7" s="0" t="n">
        <v>34.111</v>
      </c>
      <c r="EX7" s="0" t="n">
        <v>30.279</v>
      </c>
      <c r="EY7" s="0" t="n">
        <v>31.802</v>
      </c>
      <c r="EZ7" s="0" t="n">
        <v>40.955</v>
      </c>
      <c r="FA7" s="0" t="n">
        <v>42.182</v>
      </c>
      <c r="FB7" s="0" t="n">
        <v>39.563</v>
      </c>
      <c r="FC7" s="0" t="n">
        <v>37.662</v>
      </c>
      <c r="FD7" s="0" t="n">
        <v>36.717</v>
      </c>
      <c r="FE7" s="0" t="n">
        <v>39.71</v>
      </c>
      <c r="FF7" s="0" t="n">
        <v>36.816</v>
      </c>
      <c r="FG7" s="0" t="n">
        <v>36.526</v>
      </c>
      <c r="FH7" s="0" t="n">
        <v>36.387</v>
      </c>
      <c r="FI7" s="0" t="n">
        <v>35.208</v>
      </c>
      <c r="FJ7" s="0" t="n">
        <v>31.352</v>
      </c>
      <c r="FK7" s="0" t="n">
        <v>33.133</v>
      </c>
      <c r="FL7" s="0" t="n">
        <v>41.982</v>
      </c>
      <c r="FM7" s="0" t="n">
        <v>43.164</v>
      </c>
      <c r="FN7" s="0" t="n">
        <v>40.626</v>
      </c>
      <c r="FO7" s="0" t="n">
        <v>38.801</v>
      </c>
      <c r="FP7" s="0" t="n">
        <v>37.957</v>
      </c>
      <c r="FQ7" s="0" t="n">
        <v>40.814</v>
      </c>
      <c r="FR7" s="0" t="n">
        <v>37.902</v>
      </c>
      <c r="FS7" s="0" t="n">
        <v>37.683</v>
      </c>
      <c r="FT7" s="0" t="n">
        <v>37.55</v>
      </c>
      <c r="FU7" s="0" t="n">
        <v>36.418</v>
      </c>
      <c r="FV7" s="0" t="n">
        <v>32.615</v>
      </c>
      <c r="FW7" s="0" t="n">
        <v>34.337</v>
      </c>
      <c r="FX7" s="0" t="n">
        <v>42.966</v>
      </c>
      <c r="FY7" s="0" t="n">
        <v>44.235</v>
      </c>
      <c r="FZ7" s="0" t="n">
        <v>41.673</v>
      </c>
      <c r="GA7" s="0" t="n">
        <v>39.984</v>
      </c>
      <c r="GB7" s="0" t="n">
        <v>39.058</v>
      </c>
      <c r="GC7" s="0" t="n">
        <v>41.904</v>
      </c>
      <c r="GD7" s="0" t="n">
        <v>39.057</v>
      </c>
      <c r="GE7" s="0" t="n">
        <v>38.784</v>
      </c>
      <c r="GF7" s="0" t="n">
        <v>38.6</v>
      </c>
      <c r="GG7" s="0" t="n">
        <v>37.431</v>
      </c>
      <c r="GH7" s="0" t="n">
        <v>33.706</v>
      </c>
      <c r="GI7" s="0" t="n">
        <v>35.311</v>
      </c>
      <c r="GJ7" s="0" t="n">
        <v>44.221</v>
      </c>
      <c r="GK7" s="0" t="n">
        <v>45.494</v>
      </c>
      <c r="GL7" s="0" t="n">
        <v>42.866</v>
      </c>
      <c r="GM7" s="0" t="n">
        <v>41.14</v>
      </c>
      <c r="GN7" s="0" t="n">
        <v>40.188</v>
      </c>
      <c r="GO7" s="0" t="n">
        <v>43.3</v>
      </c>
      <c r="GP7" s="0" t="n">
        <v>40.216</v>
      </c>
      <c r="GQ7" s="0" t="n">
        <v>39.89</v>
      </c>
      <c r="GR7" s="0" t="n">
        <v>39.735</v>
      </c>
      <c r="GS7" s="0" t="n">
        <v>38.521</v>
      </c>
      <c r="GT7" s="0" t="n">
        <v>34.665</v>
      </c>
      <c r="GU7" s="0" t="n">
        <v>36.297</v>
      </c>
      <c r="GV7" s="0" t="n">
        <v>45.49</v>
      </c>
      <c r="GW7" s="0" t="n">
        <v>46.752</v>
      </c>
      <c r="GX7" s="0" t="n">
        <v>44.058</v>
      </c>
    </row>
    <row r="8" customFormat="false" ht="10.5" hidden="false" customHeight="false" outlineLevel="0" collapsed="false">
      <c r="A8" s="406" t="s">
        <v>3</v>
      </c>
      <c r="B8" s="407" t="s">
        <v>194</v>
      </c>
      <c r="C8" s="0" t="n">
        <v>27.25</v>
      </c>
      <c r="D8" s="0" t="n">
        <v>28</v>
      </c>
      <c r="E8" s="0" t="n">
        <v>36</v>
      </c>
      <c r="F8" s="0" t="n">
        <v>35.75</v>
      </c>
      <c r="G8" s="0" t="n">
        <v>35.5</v>
      </c>
      <c r="H8" s="0" t="n">
        <v>33</v>
      </c>
      <c r="I8" s="0" t="n">
        <v>30.5</v>
      </c>
      <c r="J8" s="0" t="n">
        <v>30.5</v>
      </c>
      <c r="K8" s="0" t="n">
        <v>37</v>
      </c>
      <c r="L8" s="0" t="n">
        <v>46</v>
      </c>
      <c r="M8" s="0" t="n">
        <v>53</v>
      </c>
      <c r="N8" s="0" t="n">
        <v>44.5</v>
      </c>
      <c r="O8" s="0" t="n">
        <v>38</v>
      </c>
      <c r="P8" s="0" t="n">
        <v>34.5</v>
      </c>
      <c r="Q8" s="0" t="n">
        <v>38.25</v>
      </c>
      <c r="R8" s="0" t="n">
        <v>40</v>
      </c>
      <c r="S8" s="0" t="n">
        <v>39</v>
      </c>
      <c r="T8" s="0" t="n">
        <v>37</v>
      </c>
      <c r="U8" s="0" t="n">
        <v>35</v>
      </c>
      <c r="V8" s="0" t="n">
        <v>35</v>
      </c>
      <c r="W8" s="0" t="n">
        <v>39.5</v>
      </c>
      <c r="X8" s="0" t="n">
        <v>49.5</v>
      </c>
      <c r="Y8" s="0" t="n">
        <v>58.5</v>
      </c>
      <c r="Z8" s="0" t="n">
        <v>53.5</v>
      </c>
      <c r="AA8" s="0" t="n">
        <v>39.75</v>
      </c>
      <c r="AB8" s="0" t="n">
        <v>37</v>
      </c>
      <c r="AC8" s="0" t="n">
        <v>40.25</v>
      </c>
      <c r="AD8" s="0" t="n">
        <v>40.75</v>
      </c>
      <c r="AE8" s="0" t="n">
        <v>39.89</v>
      </c>
      <c r="AF8" s="0" t="n">
        <v>38.17</v>
      </c>
      <c r="AG8" s="0" t="n">
        <v>36.45</v>
      </c>
      <c r="AH8" s="0" t="n">
        <v>36.45</v>
      </c>
      <c r="AI8" s="0" t="n">
        <v>40.32</v>
      </c>
      <c r="AJ8" s="0" t="n">
        <v>48.91</v>
      </c>
      <c r="AK8" s="0" t="n">
        <v>56.65</v>
      </c>
      <c r="AL8" s="0" t="n">
        <v>52.35</v>
      </c>
      <c r="AM8" s="0" t="n">
        <v>40.54</v>
      </c>
      <c r="AN8" s="0" t="n">
        <v>38</v>
      </c>
      <c r="AO8" s="0" t="n">
        <v>40.97</v>
      </c>
      <c r="AP8" s="0" t="n">
        <v>41.45</v>
      </c>
      <c r="AQ8" s="0" t="n">
        <v>40.71</v>
      </c>
      <c r="AR8" s="0" t="n">
        <v>39.24</v>
      </c>
      <c r="AS8" s="0" t="n">
        <v>37.76</v>
      </c>
      <c r="AT8" s="0" t="n">
        <v>37.76</v>
      </c>
      <c r="AU8" s="0" t="n">
        <v>41.09</v>
      </c>
      <c r="AV8" s="0" t="n">
        <v>48.47</v>
      </c>
      <c r="AW8" s="0" t="n">
        <v>55.11</v>
      </c>
      <c r="AX8" s="0" t="n">
        <v>51.42</v>
      </c>
      <c r="AY8" s="0" t="n">
        <v>41.27</v>
      </c>
      <c r="AZ8" s="0" t="n">
        <v>38.92</v>
      </c>
      <c r="BA8" s="0" t="n">
        <v>41.64</v>
      </c>
      <c r="BB8" s="0" t="n">
        <v>41.99</v>
      </c>
      <c r="BC8" s="0" t="n">
        <v>41.32</v>
      </c>
      <c r="BD8" s="0" t="n">
        <v>39.98</v>
      </c>
      <c r="BE8" s="0" t="n">
        <v>38.64</v>
      </c>
      <c r="BF8" s="0" t="n">
        <v>38.64</v>
      </c>
      <c r="BG8" s="0" t="n">
        <v>41.66</v>
      </c>
      <c r="BH8" s="0" t="n">
        <v>48.37</v>
      </c>
      <c r="BI8" s="0" t="n">
        <v>54.4</v>
      </c>
      <c r="BJ8" s="0" t="n">
        <v>51.05</v>
      </c>
      <c r="BK8" s="0" t="n">
        <v>41.83</v>
      </c>
      <c r="BL8" s="0" t="n">
        <v>39.58</v>
      </c>
      <c r="BM8" s="0" t="n">
        <v>42.17</v>
      </c>
      <c r="BN8" s="0" t="n">
        <v>42.47</v>
      </c>
      <c r="BO8" s="0" t="n">
        <v>41.86</v>
      </c>
      <c r="BP8" s="0" t="n">
        <v>40.65</v>
      </c>
      <c r="BQ8" s="0" t="n">
        <v>39.43</v>
      </c>
      <c r="BR8" s="0" t="n">
        <v>39.43</v>
      </c>
      <c r="BS8" s="0" t="n">
        <v>42.17</v>
      </c>
      <c r="BT8" s="0" t="n">
        <v>48.26</v>
      </c>
      <c r="BU8" s="0" t="n">
        <v>53.73</v>
      </c>
      <c r="BV8" s="0" t="n">
        <v>50.69</v>
      </c>
      <c r="BW8" s="0" t="n">
        <v>42.33</v>
      </c>
      <c r="BX8" s="0" t="n">
        <v>40.17</v>
      </c>
      <c r="BY8" s="0" t="n">
        <v>42.64</v>
      </c>
      <c r="BZ8" s="0" t="n">
        <v>42.91</v>
      </c>
      <c r="CA8" s="0" t="n">
        <v>42.35</v>
      </c>
      <c r="CB8" s="0" t="n">
        <v>41.22</v>
      </c>
      <c r="CC8" s="0" t="n">
        <v>40.1</v>
      </c>
      <c r="CD8" s="0" t="n">
        <v>40.1</v>
      </c>
      <c r="CE8" s="0" t="n">
        <v>42.64</v>
      </c>
      <c r="CF8" s="0" t="n">
        <v>48.28</v>
      </c>
      <c r="CG8" s="0" t="n">
        <v>53.36</v>
      </c>
      <c r="CH8" s="0" t="n">
        <v>50.54</v>
      </c>
      <c r="CI8" s="0" t="n">
        <v>42.78</v>
      </c>
      <c r="CJ8" s="0" t="n">
        <v>40.69</v>
      </c>
      <c r="CK8" s="0" t="n">
        <v>43.07</v>
      </c>
      <c r="CL8" s="0" t="n">
        <v>43.35</v>
      </c>
      <c r="CM8" s="0" t="n">
        <v>42.83</v>
      </c>
      <c r="CN8" s="0" t="n">
        <v>41.78</v>
      </c>
      <c r="CO8" s="0" t="n">
        <v>40.74</v>
      </c>
      <c r="CP8" s="0" t="n">
        <v>40.74</v>
      </c>
      <c r="CQ8" s="0" t="n">
        <v>43.09</v>
      </c>
      <c r="CR8" s="0" t="n">
        <v>48.33</v>
      </c>
      <c r="CS8" s="0" t="n">
        <v>53.03</v>
      </c>
      <c r="CT8" s="0" t="n">
        <v>50.42</v>
      </c>
      <c r="CU8" s="0" t="n">
        <v>43.23</v>
      </c>
      <c r="CV8" s="0" t="n">
        <v>41.2</v>
      </c>
      <c r="CW8" s="0" t="n">
        <v>43.5</v>
      </c>
      <c r="CX8" s="0" t="n">
        <v>43.78</v>
      </c>
      <c r="CY8" s="0" t="n">
        <v>43.29</v>
      </c>
      <c r="CZ8" s="0" t="n">
        <v>42.33</v>
      </c>
      <c r="DA8" s="0" t="n">
        <v>41.36</v>
      </c>
      <c r="DB8" s="0" t="n">
        <v>41.36</v>
      </c>
      <c r="DC8" s="0" t="n">
        <v>43.54</v>
      </c>
      <c r="DD8" s="0" t="n">
        <v>48.39</v>
      </c>
      <c r="DE8" s="0" t="n">
        <v>52.76</v>
      </c>
      <c r="DF8" s="0" t="n">
        <v>50.34</v>
      </c>
      <c r="DG8" s="0" t="n">
        <v>43.67</v>
      </c>
      <c r="DH8" s="0" t="n">
        <v>41.7</v>
      </c>
      <c r="DI8" s="0" t="n">
        <v>43.92</v>
      </c>
      <c r="DJ8" s="0" t="n">
        <v>44.2</v>
      </c>
      <c r="DK8" s="0" t="n">
        <v>43.75</v>
      </c>
      <c r="DL8" s="0" t="n">
        <v>42.85</v>
      </c>
      <c r="DM8" s="0" t="n">
        <v>41.96</v>
      </c>
      <c r="DN8" s="0" t="n">
        <v>41.96</v>
      </c>
      <c r="DO8" s="0" t="n">
        <v>43.99</v>
      </c>
      <c r="DP8" s="0" t="n">
        <v>48.48</v>
      </c>
      <c r="DQ8" s="0" t="n">
        <v>52.53</v>
      </c>
      <c r="DR8" s="0" t="n">
        <v>50.29</v>
      </c>
      <c r="DS8" s="0" t="n">
        <v>44.11</v>
      </c>
      <c r="DT8" s="0" t="n">
        <v>42.18</v>
      </c>
      <c r="DU8" s="0" t="n">
        <v>44.33</v>
      </c>
      <c r="DV8" s="0" t="n">
        <v>44.62</v>
      </c>
      <c r="DW8" s="0" t="n">
        <v>44.2</v>
      </c>
      <c r="DX8" s="0" t="n">
        <v>43.37</v>
      </c>
      <c r="DY8" s="0" t="n">
        <v>42.54</v>
      </c>
      <c r="DZ8" s="0" t="n">
        <v>42.54</v>
      </c>
      <c r="EA8" s="0" t="n">
        <v>44.42</v>
      </c>
      <c r="EB8" s="0" t="n">
        <v>48.59</v>
      </c>
      <c r="EC8" s="0" t="n">
        <v>52.35</v>
      </c>
      <c r="ED8" s="0" t="n">
        <v>50.26</v>
      </c>
      <c r="EE8" s="0" t="n">
        <v>44.53</v>
      </c>
      <c r="EF8" s="0" t="n">
        <v>42.66</v>
      </c>
      <c r="EG8" s="0" t="n">
        <v>44.75</v>
      </c>
      <c r="EH8" s="0" t="n">
        <v>44.96</v>
      </c>
      <c r="EI8" s="0" t="n">
        <v>44.54</v>
      </c>
      <c r="EJ8" s="0" t="n">
        <v>43.7</v>
      </c>
      <c r="EK8" s="0" t="n">
        <v>42.87</v>
      </c>
      <c r="EL8" s="0" t="n">
        <v>42.87</v>
      </c>
      <c r="EM8" s="0" t="n">
        <v>44.76</v>
      </c>
      <c r="EN8" s="0" t="n">
        <v>48.97</v>
      </c>
      <c r="EO8" s="0" t="n">
        <v>52.75</v>
      </c>
      <c r="EP8" s="0" t="n">
        <v>50.65</v>
      </c>
      <c r="EQ8" s="0" t="n">
        <v>44.88</v>
      </c>
      <c r="ER8" s="0" t="n">
        <v>43</v>
      </c>
      <c r="ES8" s="0" t="n">
        <v>45.09</v>
      </c>
      <c r="ET8" s="0" t="n">
        <v>45.3</v>
      </c>
      <c r="EU8" s="0" t="n">
        <v>44.88</v>
      </c>
      <c r="EV8" s="0" t="n">
        <v>44.04</v>
      </c>
      <c r="EW8" s="0" t="n">
        <v>43.19</v>
      </c>
      <c r="EX8" s="0" t="n">
        <v>43.2</v>
      </c>
      <c r="EY8" s="0" t="n">
        <v>45.1</v>
      </c>
      <c r="EZ8" s="0" t="n">
        <v>49.34</v>
      </c>
      <c r="FA8" s="0" t="n">
        <v>53.15</v>
      </c>
      <c r="FB8" s="0" t="n">
        <v>51.04</v>
      </c>
      <c r="FC8" s="0" t="n">
        <v>45.22</v>
      </c>
      <c r="FD8" s="0" t="n">
        <v>43.34</v>
      </c>
      <c r="FE8" s="0" t="n">
        <v>45.43</v>
      </c>
      <c r="FF8" s="0" t="n">
        <v>45.65</v>
      </c>
      <c r="FG8" s="0" t="n">
        <v>45.22</v>
      </c>
      <c r="FH8" s="0" t="n">
        <v>44.37</v>
      </c>
      <c r="FI8" s="0" t="n">
        <v>43.52</v>
      </c>
      <c r="FJ8" s="0" t="n">
        <v>43.52</v>
      </c>
      <c r="FK8" s="0" t="n">
        <v>45.45</v>
      </c>
      <c r="FL8" s="0" t="n">
        <v>49.71</v>
      </c>
      <c r="FM8" s="0" t="n">
        <v>53.55</v>
      </c>
      <c r="FN8" s="0" t="n">
        <v>51.42</v>
      </c>
      <c r="FO8" s="0" t="n">
        <v>45.56</v>
      </c>
      <c r="FP8" s="0" t="n">
        <v>43.67</v>
      </c>
      <c r="FQ8" s="0" t="n">
        <v>45.78</v>
      </c>
      <c r="FR8" s="0" t="n">
        <v>45.99</v>
      </c>
      <c r="FS8" s="0" t="n">
        <v>45.56</v>
      </c>
      <c r="FT8" s="0" t="n">
        <v>44.71</v>
      </c>
      <c r="FU8" s="0" t="n">
        <v>43.85</v>
      </c>
      <c r="FV8" s="0" t="n">
        <v>43.85</v>
      </c>
      <c r="FW8" s="0" t="n">
        <v>45.79</v>
      </c>
      <c r="FX8" s="0" t="n">
        <v>50.09</v>
      </c>
      <c r="FY8" s="0" t="n">
        <v>53.96</v>
      </c>
      <c r="FZ8" s="0" t="n">
        <v>51.81</v>
      </c>
      <c r="GA8" s="0" t="n">
        <v>45.9</v>
      </c>
      <c r="GB8" s="0" t="n">
        <v>44.01</v>
      </c>
      <c r="GC8" s="0" t="n">
        <v>46.12</v>
      </c>
      <c r="GD8" s="0" t="n">
        <v>46.33</v>
      </c>
      <c r="GE8" s="0" t="n">
        <v>45.9</v>
      </c>
      <c r="GF8" s="0" t="n">
        <v>45.04</v>
      </c>
      <c r="GG8" s="0" t="n">
        <v>44.18</v>
      </c>
      <c r="GH8" s="0" t="n">
        <v>44.18</v>
      </c>
      <c r="GI8" s="0" t="n">
        <v>46.13</v>
      </c>
      <c r="GJ8" s="0" t="n">
        <v>50.46</v>
      </c>
      <c r="GK8" s="0" t="n">
        <v>54.36</v>
      </c>
      <c r="GL8" s="0" t="n">
        <v>52.2</v>
      </c>
      <c r="GM8" s="0" t="n">
        <v>46.25</v>
      </c>
      <c r="GN8" s="0" t="n">
        <v>44.35</v>
      </c>
      <c r="GO8" s="0" t="n">
        <v>46.47</v>
      </c>
      <c r="GP8" s="0" t="n">
        <v>46.68</v>
      </c>
      <c r="GQ8" s="0" t="n">
        <v>46.24</v>
      </c>
      <c r="GR8" s="0" t="n">
        <v>45.37</v>
      </c>
      <c r="GS8" s="0" t="n">
        <v>44.5</v>
      </c>
      <c r="GT8" s="0" t="n">
        <v>44.51</v>
      </c>
      <c r="GU8" s="0" t="n">
        <v>46.47</v>
      </c>
      <c r="GV8" s="0" t="n">
        <v>50.83</v>
      </c>
      <c r="GW8" s="0" t="n">
        <v>54.76</v>
      </c>
      <c r="GX8" s="0" t="n">
        <v>52.58</v>
      </c>
    </row>
    <row r="9" customFormat="false" ht="10.5" hidden="false" customHeight="false" outlineLevel="0" collapsed="false">
      <c r="A9" s="406" t="s">
        <v>3</v>
      </c>
      <c r="B9" s="407" t="s">
        <v>196</v>
      </c>
      <c r="C9" s="0" t="n">
        <v>21</v>
      </c>
      <c r="D9" s="0" t="n">
        <v>24.333</v>
      </c>
      <c r="E9" s="0" t="n">
        <v>28.04</v>
      </c>
      <c r="F9" s="0" t="n">
        <v>27.06</v>
      </c>
      <c r="G9" s="0" t="n">
        <v>26.786</v>
      </c>
      <c r="H9" s="0" t="n">
        <v>26.073</v>
      </c>
      <c r="I9" s="0" t="n">
        <v>21.767</v>
      </c>
      <c r="J9" s="0" t="n">
        <v>24.363</v>
      </c>
      <c r="K9" s="0" t="n">
        <v>25.417</v>
      </c>
      <c r="L9" s="0" t="n">
        <v>29.871</v>
      </c>
      <c r="M9" s="0" t="n">
        <v>28.742</v>
      </c>
      <c r="N9" s="0" t="n">
        <v>28.65</v>
      </c>
      <c r="O9" s="0" t="n">
        <v>25.355</v>
      </c>
      <c r="P9" s="0" t="n">
        <v>27.375</v>
      </c>
      <c r="Q9" s="0" t="n">
        <v>27.734</v>
      </c>
      <c r="R9" s="0" t="n">
        <v>27.024</v>
      </c>
      <c r="S9" s="0" t="n">
        <v>24.75</v>
      </c>
      <c r="T9" s="0" t="n">
        <v>23.782</v>
      </c>
      <c r="U9" s="0" t="n">
        <v>23.083</v>
      </c>
      <c r="V9" s="0" t="n">
        <v>24.266</v>
      </c>
      <c r="W9" s="0" t="n">
        <v>25.792</v>
      </c>
      <c r="X9" s="0" t="n">
        <v>26.048</v>
      </c>
      <c r="Y9" s="0" t="n">
        <v>26.516</v>
      </c>
      <c r="Z9" s="0" t="n">
        <v>26.292</v>
      </c>
      <c r="AA9" s="0" t="n">
        <v>25.96</v>
      </c>
      <c r="AB9" s="0" t="n">
        <v>26.35</v>
      </c>
      <c r="AC9" s="0" t="n">
        <v>26.964</v>
      </c>
      <c r="AD9" s="0" t="n">
        <v>26.975</v>
      </c>
      <c r="AE9" s="0" t="n">
        <v>24.918</v>
      </c>
      <c r="AF9" s="0" t="n">
        <v>24.542</v>
      </c>
      <c r="AG9" s="0" t="n">
        <v>23.807</v>
      </c>
      <c r="AH9" s="0" t="n">
        <v>24.622</v>
      </c>
      <c r="AI9" s="0" t="n">
        <v>26.187</v>
      </c>
      <c r="AJ9" s="0" t="n">
        <v>26.125</v>
      </c>
      <c r="AK9" s="0" t="n">
        <v>26.448</v>
      </c>
      <c r="AL9" s="0" t="n">
        <v>26.299</v>
      </c>
      <c r="AM9" s="0" t="n">
        <v>25.981</v>
      </c>
      <c r="AN9" s="0" t="n">
        <v>26.58</v>
      </c>
      <c r="AO9" s="0" t="n">
        <v>26.975</v>
      </c>
      <c r="AP9" s="0" t="n">
        <v>26.86</v>
      </c>
      <c r="AQ9" s="0" t="n">
        <v>25.399</v>
      </c>
      <c r="AR9" s="0" t="n">
        <v>24.851</v>
      </c>
      <c r="AS9" s="0" t="n">
        <v>24.178</v>
      </c>
      <c r="AT9" s="0" t="n">
        <v>24.825</v>
      </c>
      <c r="AU9" s="0" t="n">
        <v>26.375</v>
      </c>
      <c r="AV9" s="0" t="n">
        <v>25.904</v>
      </c>
      <c r="AW9" s="0" t="n">
        <v>27.491</v>
      </c>
      <c r="AX9" s="0" t="n">
        <v>26.585</v>
      </c>
      <c r="AY9" s="0" t="n">
        <v>26.161</v>
      </c>
      <c r="AZ9" s="0" t="n">
        <v>26.724</v>
      </c>
      <c r="BA9" s="0" t="n">
        <v>27.077</v>
      </c>
      <c r="BB9" s="0" t="n">
        <v>26.967</v>
      </c>
      <c r="BC9" s="0" t="n">
        <v>25.693</v>
      </c>
      <c r="BD9" s="0" t="n">
        <v>25.211</v>
      </c>
      <c r="BE9" s="0" t="n">
        <v>24.367</v>
      </c>
      <c r="BF9" s="0" t="n">
        <v>25.316</v>
      </c>
      <c r="BG9" s="0" t="n">
        <v>26.603</v>
      </c>
      <c r="BH9" s="0" t="n">
        <v>26.114</v>
      </c>
      <c r="BI9" s="0" t="n">
        <v>27.615</v>
      </c>
      <c r="BJ9" s="0" t="n">
        <v>26.771</v>
      </c>
      <c r="BK9" s="0" t="n">
        <v>26.396</v>
      </c>
      <c r="BL9" s="0" t="n">
        <v>26.919</v>
      </c>
      <c r="BM9" s="0" t="n">
        <v>27.012</v>
      </c>
      <c r="BN9" s="0" t="n">
        <v>27.326</v>
      </c>
      <c r="BO9" s="0" t="n">
        <v>25.989</v>
      </c>
      <c r="BP9" s="0" t="n">
        <v>25.572</v>
      </c>
      <c r="BQ9" s="0" t="n">
        <v>24.769</v>
      </c>
      <c r="BR9" s="0" t="n">
        <v>25.641</v>
      </c>
      <c r="BS9" s="0" t="n">
        <v>26.843</v>
      </c>
      <c r="BT9" s="0" t="n">
        <v>26.34</v>
      </c>
      <c r="BU9" s="0" t="n">
        <v>27.77</v>
      </c>
      <c r="BV9" s="0" t="n">
        <v>26.415</v>
      </c>
      <c r="BW9" s="0" t="n">
        <v>26.882</v>
      </c>
      <c r="BX9" s="0" t="n">
        <v>27.131</v>
      </c>
      <c r="BY9" s="0" t="n">
        <v>27.167</v>
      </c>
      <c r="BZ9" s="0" t="n">
        <v>27.497</v>
      </c>
      <c r="CA9" s="0" t="n">
        <v>26.324</v>
      </c>
      <c r="CB9" s="0" t="n">
        <v>25.645</v>
      </c>
      <c r="CC9" s="0" t="n">
        <v>25.369</v>
      </c>
      <c r="CD9" s="0" t="n">
        <v>25.942</v>
      </c>
      <c r="CE9" s="0" t="n">
        <v>26.82</v>
      </c>
      <c r="CF9" s="0" t="n">
        <v>27.031</v>
      </c>
      <c r="CG9" s="0" t="n">
        <v>27.336</v>
      </c>
      <c r="CH9" s="0" t="n">
        <v>27.178</v>
      </c>
      <c r="CI9" s="0" t="n">
        <v>27.122</v>
      </c>
      <c r="CJ9" s="0" t="n">
        <v>27.203</v>
      </c>
      <c r="CK9" s="0" t="n">
        <v>27.578</v>
      </c>
      <c r="CL9" s="0" t="n">
        <v>27.669</v>
      </c>
      <c r="CM9" s="0" t="n">
        <v>26.552</v>
      </c>
      <c r="CN9" s="0" t="n">
        <v>25.959</v>
      </c>
      <c r="CO9" s="0" t="n">
        <v>25.723</v>
      </c>
      <c r="CP9" s="0" t="n">
        <v>26.026</v>
      </c>
      <c r="CQ9" s="0" t="n">
        <v>27.317</v>
      </c>
      <c r="CR9" s="0" t="n">
        <v>27.244</v>
      </c>
      <c r="CS9" s="0" t="n">
        <v>27.535</v>
      </c>
      <c r="CT9" s="0" t="n">
        <v>27.395</v>
      </c>
      <c r="CU9" s="0" t="n">
        <v>27.375</v>
      </c>
      <c r="CV9" s="0" t="n">
        <v>27.428</v>
      </c>
      <c r="CW9" s="0" t="n">
        <v>27.778</v>
      </c>
      <c r="CX9" s="0" t="n">
        <v>27.613</v>
      </c>
      <c r="CY9" s="0" t="n">
        <v>26.839</v>
      </c>
      <c r="CZ9" s="0" t="n">
        <v>26.53</v>
      </c>
      <c r="DA9" s="0" t="n">
        <v>26.08</v>
      </c>
      <c r="DB9" s="0" t="n">
        <v>26.304</v>
      </c>
      <c r="DC9" s="0" t="n">
        <v>27.557</v>
      </c>
      <c r="DD9" s="0" t="n">
        <v>27.481</v>
      </c>
      <c r="DE9" s="0" t="n">
        <v>27.746</v>
      </c>
      <c r="DF9" s="0" t="n">
        <v>27.602</v>
      </c>
      <c r="DG9" s="0" t="n">
        <v>27.353</v>
      </c>
      <c r="DH9" s="0" t="n">
        <v>27.815</v>
      </c>
      <c r="DI9" s="0" t="n">
        <v>27.967</v>
      </c>
      <c r="DJ9" s="0" t="n">
        <v>27.81</v>
      </c>
      <c r="DK9" s="0" t="n">
        <v>27.101</v>
      </c>
      <c r="DL9" s="0" t="n">
        <v>26.819</v>
      </c>
      <c r="DM9" s="0" t="n">
        <v>26.378</v>
      </c>
      <c r="DN9" s="0" t="n">
        <v>26.56</v>
      </c>
      <c r="DO9" s="0" t="n">
        <v>27.783</v>
      </c>
      <c r="DP9" s="0" t="n">
        <v>27.302</v>
      </c>
      <c r="DQ9" s="0" t="n">
        <v>28.556</v>
      </c>
      <c r="DR9" s="0" t="n">
        <v>27.868</v>
      </c>
      <c r="DS9" s="0" t="n">
        <v>27.59</v>
      </c>
      <c r="DT9" s="0" t="n">
        <v>28.042</v>
      </c>
      <c r="DU9" s="0" t="n">
        <v>28.185</v>
      </c>
      <c r="DV9" s="0" t="n">
        <v>28.007</v>
      </c>
      <c r="DW9" s="0" t="n">
        <v>27.409</v>
      </c>
      <c r="DX9" s="0" t="n">
        <v>27.096</v>
      </c>
      <c r="DY9" s="0" t="n">
        <v>26.405</v>
      </c>
      <c r="DZ9" s="0" t="n">
        <v>27.058</v>
      </c>
      <c r="EA9" s="0" t="n">
        <v>28.027</v>
      </c>
      <c r="EB9" s="0" t="n">
        <v>27.562</v>
      </c>
      <c r="EC9" s="0" t="n">
        <v>28.792</v>
      </c>
      <c r="ED9" s="0" t="n">
        <v>27.636</v>
      </c>
      <c r="EE9" s="0" t="n">
        <v>28.092</v>
      </c>
      <c r="EF9" s="0" t="n">
        <v>28.269</v>
      </c>
      <c r="EG9" s="0" t="n">
        <v>28.135</v>
      </c>
      <c r="EH9" s="0" t="n">
        <v>28.483</v>
      </c>
      <c r="EI9" s="0" t="n">
        <v>27.639</v>
      </c>
      <c r="EJ9" s="0" t="n">
        <v>27.134</v>
      </c>
      <c r="EK9" s="0" t="n">
        <v>27.019</v>
      </c>
      <c r="EL9" s="0" t="n">
        <v>27.375</v>
      </c>
      <c r="EM9" s="0" t="n">
        <v>27.997</v>
      </c>
      <c r="EN9" s="0" t="n">
        <v>28.16</v>
      </c>
      <c r="EO9" s="0" t="n">
        <v>28.929</v>
      </c>
      <c r="EP9" s="0" t="n">
        <v>27.785</v>
      </c>
      <c r="EQ9" s="0" t="n">
        <v>28.351</v>
      </c>
      <c r="ER9" s="0" t="n">
        <v>28.517</v>
      </c>
      <c r="ES9" s="0" t="n">
        <v>28.37</v>
      </c>
      <c r="ET9" s="0" t="n">
        <v>28.718</v>
      </c>
      <c r="EU9" s="0" t="n">
        <v>27.913</v>
      </c>
      <c r="EV9" s="0" t="n">
        <v>27.422</v>
      </c>
      <c r="EW9" s="0" t="n">
        <v>27.335</v>
      </c>
      <c r="EX9" s="0" t="n">
        <v>27.665</v>
      </c>
      <c r="EY9" s="0" t="n">
        <v>28.258</v>
      </c>
      <c r="EZ9" s="0" t="n">
        <v>28.375</v>
      </c>
      <c r="FA9" s="0" t="n">
        <v>28.551</v>
      </c>
      <c r="FB9" s="0" t="n">
        <v>28.453</v>
      </c>
      <c r="FC9" s="0" t="n">
        <v>28.612</v>
      </c>
      <c r="FD9" s="0" t="n">
        <v>28.592</v>
      </c>
      <c r="FE9" s="0" t="n">
        <v>28.858</v>
      </c>
      <c r="FF9" s="0" t="n">
        <v>28.679</v>
      </c>
      <c r="FG9" s="0" t="n">
        <v>27.855</v>
      </c>
      <c r="FH9" s="0" t="n">
        <v>27.713</v>
      </c>
      <c r="FI9" s="0" t="n">
        <v>27.373</v>
      </c>
      <c r="FJ9" s="0" t="n">
        <v>27.73</v>
      </c>
      <c r="FK9" s="0" t="n">
        <v>28.783</v>
      </c>
      <c r="FL9" s="0" t="n">
        <v>28.59</v>
      </c>
      <c r="FM9" s="0" t="n">
        <v>28.719</v>
      </c>
      <c r="FN9" s="0" t="n">
        <v>28.652</v>
      </c>
      <c r="FO9" s="0" t="n">
        <v>28.589</v>
      </c>
      <c r="FP9" s="0" t="n">
        <v>28.657</v>
      </c>
      <c r="FQ9" s="0" t="n">
        <v>29.091</v>
      </c>
      <c r="FR9" s="0" t="n">
        <v>28.653</v>
      </c>
      <c r="FS9" s="0" t="n">
        <v>28.186</v>
      </c>
      <c r="FT9" s="0" t="n">
        <v>28.001</v>
      </c>
      <c r="FU9" s="0" t="n">
        <v>27.938</v>
      </c>
      <c r="FV9" s="0" t="n">
        <v>28.008</v>
      </c>
      <c r="FW9" s="0" t="n">
        <v>29.032</v>
      </c>
      <c r="FX9" s="0" t="n">
        <v>28.361</v>
      </c>
      <c r="FY9" s="0" t="n">
        <v>29.449</v>
      </c>
      <c r="FZ9" s="0" t="n">
        <v>28.834</v>
      </c>
      <c r="GA9" s="0" t="n">
        <v>28.578</v>
      </c>
      <c r="GB9" s="0" t="n">
        <v>29.105</v>
      </c>
      <c r="GC9" s="0" t="n">
        <v>29.326</v>
      </c>
      <c r="GD9" s="0" t="n">
        <v>28.916</v>
      </c>
      <c r="GE9" s="0" t="n">
        <v>28.379</v>
      </c>
      <c r="GF9" s="0" t="n">
        <v>28.509</v>
      </c>
      <c r="GG9" s="0" t="n">
        <v>27.654</v>
      </c>
      <c r="GH9" s="0" t="n">
        <v>28.486</v>
      </c>
      <c r="GI9" s="0" t="n">
        <v>29.281</v>
      </c>
      <c r="GJ9" s="0" t="n">
        <v>28.614</v>
      </c>
      <c r="GK9" s="0" t="n">
        <v>29.699</v>
      </c>
      <c r="GL9" s="0" t="n">
        <v>29.083</v>
      </c>
      <c r="GM9" s="0" t="n">
        <v>28.81</v>
      </c>
      <c r="GN9" s="0" t="n">
        <v>29.353</v>
      </c>
      <c r="GO9" s="0" t="n">
        <v>29.328</v>
      </c>
      <c r="GP9" s="0" t="n">
        <v>29.42</v>
      </c>
      <c r="GQ9" s="0" t="n">
        <v>28.614</v>
      </c>
      <c r="GR9" s="0" t="n">
        <v>28.489</v>
      </c>
      <c r="GS9" s="0" t="n">
        <v>28.155</v>
      </c>
      <c r="GT9" s="0" t="n">
        <v>28.724</v>
      </c>
      <c r="GU9" s="0" t="n">
        <v>29.529</v>
      </c>
      <c r="GV9" s="0" t="n">
        <v>28.853</v>
      </c>
      <c r="GW9" s="0" t="n">
        <v>29.961</v>
      </c>
      <c r="GX9" s="0" t="n">
        <v>28.83</v>
      </c>
    </row>
    <row r="10" customFormat="false" ht="10.5" hidden="false" customHeight="false" outlineLevel="0" collapsed="false">
      <c r="A10" s="406" t="s">
        <v>6</v>
      </c>
      <c r="B10" s="407" t="s">
        <v>194</v>
      </c>
      <c r="C10" s="0" t="n">
        <v>27.1875</v>
      </c>
      <c r="D10" s="0" t="n">
        <v>26</v>
      </c>
      <c r="E10" s="0" t="n">
        <v>32.5</v>
      </c>
      <c r="F10" s="0" t="n">
        <v>33.25</v>
      </c>
      <c r="G10" s="0" t="n">
        <v>33.25</v>
      </c>
      <c r="H10" s="0" t="n">
        <v>31</v>
      </c>
      <c r="I10" s="0" t="n">
        <v>29.75</v>
      </c>
      <c r="J10" s="0" t="n">
        <v>29.75</v>
      </c>
      <c r="K10" s="0" t="n">
        <v>36.5</v>
      </c>
      <c r="L10" s="0" t="n">
        <v>45.25</v>
      </c>
      <c r="M10" s="0" t="n">
        <v>52.25</v>
      </c>
      <c r="N10" s="0" t="n">
        <v>40.25</v>
      </c>
      <c r="O10" s="0" t="n">
        <v>36.25</v>
      </c>
      <c r="P10" s="0" t="n">
        <v>35.5</v>
      </c>
      <c r="Q10" s="0" t="n">
        <v>37.75</v>
      </c>
      <c r="R10" s="0" t="n">
        <v>28.5</v>
      </c>
      <c r="S10" s="0" t="n">
        <v>27.5</v>
      </c>
      <c r="T10" s="0" t="n">
        <v>25</v>
      </c>
      <c r="U10" s="0" t="n">
        <v>23.5</v>
      </c>
      <c r="V10" s="0" t="n">
        <v>24.5</v>
      </c>
      <c r="W10" s="0" t="n">
        <v>28.5</v>
      </c>
      <c r="X10" s="0" t="n">
        <v>38.75</v>
      </c>
      <c r="Y10" s="0" t="n">
        <v>47.5</v>
      </c>
      <c r="Z10" s="0" t="n">
        <v>37.5</v>
      </c>
      <c r="AA10" s="0" t="n">
        <v>28</v>
      </c>
      <c r="AB10" s="0" t="n">
        <v>25.5</v>
      </c>
      <c r="AC10" s="0" t="n">
        <v>29</v>
      </c>
      <c r="AD10" s="0" t="n">
        <v>19.25</v>
      </c>
      <c r="AE10" s="0" t="n">
        <v>21.5</v>
      </c>
      <c r="AF10" s="0" t="n">
        <v>18.5</v>
      </c>
      <c r="AG10" s="0" t="n">
        <v>26.5</v>
      </c>
      <c r="AH10" s="0" t="n">
        <v>26.5</v>
      </c>
      <c r="AI10" s="0" t="n">
        <v>32.5</v>
      </c>
      <c r="AJ10" s="0" t="n">
        <v>36.5</v>
      </c>
      <c r="AK10" s="0" t="n">
        <v>45.5</v>
      </c>
      <c r="AL10" s="0" t="n">
        <v>29.25</v>
      </c>
      <c r="AM10" s="0" t="n">
        <v>30.5</v>
      </c>
      <c r="AN10" s="0" t="n">
        <v>26</v>
      </c>
      <c r="AO10" s="0" t="n">
        <v>28.75</v>
      </c>
      <c r="AP10" s="0" t="n">
        <v>19.25</v>
      </c>
      <c r="AQ10" s="0" t="n">
        <v>21.5</v>
      </c>
      <c r="AR10" s="0" t="n">
        <v>18.5</v>
      </c>
      <c r="AS10" s="0" t="n">
        <v>25.5</v>
      </c>
      <c r="AT10" s="0" t="n">
        <v>25.5</v>
      </c>
      <c r="AU10" s="0" t="n">
        <v>30.5</v>
      </c>
      <c r="AV10" s="0" t="n">
        <v>27.5</v>
      </c>
      <c r="AW10" s="0" t="n">
        <v>36.5</v>
      </c>
      <c r="AX10" s="0" t="n">
        <v>23.25</v>
      </c>
      <c r="AY10" s="0" t="n">
        <v>27.5</v>
      </c>
      <c r="AZ10" s="0" t="n">
        <v>23.5</v>
      </c>
      <c r="BA10" s="0" t="n">
        <v>26.25</v>
      </c>
      <c r="BB10" s="0" t="n">
        <v>19.5</v>
      </c>
      <c r="BC10" s="0" t="n">
        <v>21.75</v>
      </c>
      <c r="BD10" s="0" t="n">
        <v>18.75</v>
      </c>
      <c r="BE10" s="0" t="n">
        <v>25.75</v>
      </c>
      <c r="BF10" s="0" t="n">
        <v>25.75</v>
      </c>
      <c r="BG10" s="0" t="n">
        <v>30.75</v>
      </c>
      <c r="BH10" s="0" t="n">
        <v>27.75</v>
      </c>
      <c r="BI10" s="0" t="n">
        <v>36.75</v>
      </c>
      <c r="BJ10" s="0" t="n">
        <v>23.5</v>
      </c>
      <c r="BK10" s="0" t="n">
        <v>27.75</v>
      </c>
      <c r="BL10" s="0" t="n">
        <v>23.75</v>
      </c>
      <c r="BM10" s="0" t="n">
        <v>26.5</v>
      </c>
      <c r="BN10" s="0" t="n">
        <v>28.85</v>
      </c>
      <c r="BO10" s="0" t="n">
        <v>31.1</v>
      </c>
      <c r="BP10" s="0" t="n">
        <v>28.1</v>
      </c>
      <c r="BQ10" s="0" t="n">
        <v>35.1</v>
      </c>
      <c r="BR10" s="0" t="n">
        <v>35.1</v>
      </c>
      <c r="BS10" s="0" t="n">
        <v>41.1</v>
      </c>
      <c r="BT10" s="0" t="n">
        <v>48.1</v>
      </c>
      <c r="BU10" s="0" t="n">
        <v>57.1</v>
      </c>
      <c r="BV10" s="0" t="n">
        <v>39.85</v>
      </c>
      <c r="BW10" s="0" t="n">
        <v>40.1</v>
      </c>
      <c r="BX10" s="0" t="n">
        <v>36.1</v>
      </c>
      <c r="BY10" s="0" t="n">
        <v>38.85</v>
      </c>
      <c r="BZ10" s="0" t="n">
        <v>29.2</v>
      </c>
      <c r="CA10" s="0" t="n">
        <v>31.45</v>
      </c>
      <c r="CB10" s="0" t="n">
        <v>28.45</v>
      </c>
      <c r="CC10" s="0" t="n">
        <v>35.45</v>
      </c>
      <c r="CD10" s="0" t="n">
        <v>35.45</v>
      </c>
      <c r="CE10" s="0" t="n">
        <v>41.45</v>
      </c>
      <c r="CF10" s="0" t="n">
        <v>48.45</v>
      </c>
      <c r="CG10" s="0" t="n">
        <v>57.45</v>
      </c>
      <c r="CH10" s="0" t="n">
        <v>40.2</v>
      </c>
      <c r="CI10" s="0" t="n">
        <v>40.45</v>
      </c>
      <c r="CJ10" s="0" t="n">
        <v>36.45</v>
      </c>
      <c r="CK10" s="0" t="n">
        <v>39.2</v>
      </c>
      <c r="CL10" s="0" t="n">
        <v>29.7</v>
      </c>
      <c r="CM10" s="0" t="n">
        <v>31.95</v>
      </c>
      <c r="CN10" s="0" t="n">
        <v>28.95</v>
      </c>
      <c r="CO10" s="0" t="n">
        <v>36</v>
      </c>
      <c r="CP10" s="0" t="n">
        <v>36</v>
      </c>
      <c r="CQ10" s="0" t="n">
        <v>42</v>
      </c>
      <c r="CR10" s="0" t="n">
        <v>49</v>
      </c>
      <c r="CS10" s="0" t="n">
        <v>58</v>
      </c>
      <c r="CT10" s="0" t="n">
        <v>40.7</v>
      </c>
      <c r="CU10" s="0" t="n">
        <v>41</v>
      </c>
      <c r="CV10" s="0" t="n">
        <v>37</v>
      </c>
      <c r="CW10" s="0" t="n">
        <v>39.7</v>
      </c>
      <c r="CX10" s="0" t="n">
        <v>30.2</v>
      </c>
      <c r="CY10" s="0" t="n">
        <v>32.45</v>
      </c>
      <c r="CZ10" s="0" t="n">
        <v>29.45</v>
      </c>
      <c r="DA10" s="0" t="n">
        <v>36.75</v>
      </c>
      <c r="DB10" s="0" t="n">
        <v>36.75</v>
      </c>
      <c r="DC10" s="0" t="n">
        <v>42.75</v>
      </c>
      <c r="DD10" s="0" t="n">
        <v>49.75</v>
      </c>
      <c r="DE10" s="0" t="n">
        <v>58.75</v>
      </c>
      <c r="DF10" s="0" t="n">
        <v>41.2</v>
      </c>
      <c r="DG10" s="0" t="n">
        <v>41.75</v>
      </c>
      <c r="DH10" s="0" t="n">
        <v>37.75</v>
      </c>
      <c r="DI10" s="0" t="n">
        <v>40.2</v>
      </c>
      <c r="DJ10" s="0" t="n">
        <v>30.7</v>
      </c>
      <c r="DK10" s="0" t="n">
        <v>32.95</v>
      </c>
      <c r="DL10" s="0" t="n">
        <v>29.95</v>
      </c>
      <c r="DM10" s="0" t="n">
        <v>37.25</v>
      </c>
      <c r="DN10" s="0" t="n">
        <v>37.25</v>
      </c>
      <c r="DO10" s="0" t="n">
        <v>43.25</v>
      </c>
      <c r="DP10" s="0" t="n">
        <v>50.25</v>
      </c>
      <c r="DQ10" s="0" t="n">
        <v>59.25</v>
      </c>
      <c r="DR10" s="0" t="n">
        <v>41.7</v>
      </c>
      <c r="DS10" s="0" t="n">
        <v>42.25</v>
      </c>
      <c r="DT10" s="0" t="n">
        <v>38.25</v>
      </c>
      <c r="DU10" s="0" t="n">
        <v>40.7</v>
      </c>
      <c r="DV10" s="0" t="n">
        <v>30.95</v>
      </c>
      <c r="DW10" s="0" t="n">
        <v>33.2</v>
      </c>
      <c r="DX10" s="0" t="n">
        <v>30.2</v>
      </c>
      <c r="DY10" s="0" t="n">
        <v>37.5</v>
      </c>
      <c r="DZ10" s="0" t="n">
        <v>37.5</v>
      </c>
      <c r="EA10" s="0" t="n">
        <v>43.5</v>
      </c>
      <c r="EB10" s="0" t="n">
        <v>50.5</v>
      </c>
      <c r="EC10" s="0" t="n">
        <v>59.5</v>
      </c>
      <c r="ED10" s="0" t="n">
        <v>41.95</v>
      </c>
      <c r="EE10" s="0" t="n">
        <v>42.5</v>
      </c>
      <c r="EF10" s="0" t="n">
        <v>38.5</v>
      </c>
      <c r="EG10" s="0" t="n">
        <v>40.95</v>
      </c>
      <c r="EH10" s="0" t="n">
        <v>31.7</v>
      </c>
      <c r="EI10" s="0" t="n">
        <v>33.95</v>
      </c>
      <c r="EJ10" s="0" t="n">
        <v>30.95</v>
      </c>
      <c r="EK10" s="0" t="n">
        <v>38.25</v>
      </c>
      <c r="EL10" s="0" t="n">
        <v>38.25</v>
      </c>
      <c r="EM10" s="0" t="n">
        <v>44.25</v>
      </c>
      <c r="EN10" s="0" t="n">
        <v>51.25</v>
      </c>
      <c r="EO10" s="0" t="n">
        <v>60.25</v>
      </c>
      <c r="EP10" s="0" t="n">
        <v>42.2</v>
      </c>
      <c r="EQ10" s="0" t="n">
        <v>43.25</v>
      </c>
      <c r="ER10" s="0" t="n">
        <v>39.25</v>
      </c>
      <c r="ES10" s="0" t="n">
        <v>41.2</v>
      </c>
      <c r="ET10" s="0" t="n">
        <v>32.45</v>
      </c>
      <c r="EU10" s="0" t="n">
        <v>34.7</v>
      </c>
      <c r="EV10" s="0" t="n">
        <v>31.7</v>
      </c>
      <c r="EW10" s="0" t="n">
        <v>39</v>
      </c>
      <c r="EX10" s="0" t="n">
        <v>39</v>
      </c>
      <c r="EY10" s="0" t="n">
        <v>45</v>
      </c>
      <c r="EZ10" s="0" t="n">
        <v>52</v>
      </c>
      <c r="FA10" s="0" t="n">
        <v>60.95</v>
      </c>
      <c r="FB10" s="0" t="n">
        <v>42.45</v>
      </c>
      <c r="FC10" s="0" t="n">
        <v>44</v>
      </c>
      <c r="FD10" s="0" t="n">
        <v>40</v>
      </c>
      <c r="FE10" s="0" t="n">
        <v>41.45</v>
      </c>
      <c r="FF10" s="0" t="n">
        <v>33.2</v>
      </c>
      <c r="FG10" s="0" t="n">
        <v>35.45</v>
      </c>
      <c r="FH10" s="0" t="n">
        <v>32.45</v>
      </c>
      <c r="FI10" s="0" t="n">
        <v>39.75</v>
      </c>
      <c r="FJ10" s="0" t="n">
        <v>39.75</v>
      </c>
      <c r="FK10" s="0" t="n">
        <v>45.75</v>
      </c>
      <c r="FL10" s="0" t="n">
        <v>52.75</v>
      </c>
      <c r="FM10" s="0" t="n">
        <v>61.2</v>
      </c>
      <c r="FN10" s="0" t="n">
        <v>42.7</v>
      </c>
      <c r="FO10" s="0" t="n">
        <v>44.75</v>
      </c>
      <c r="FP10" s="0" t="n">
        <v>40.75</v>
      </c>
      <c r="FQ10" s="0" t="n">
        <v>41.7</v>
      </c>
      <c r="FR10" s="0" t="n">
        <v>33.25</v>
      </c>
      <c r="FS10" s="0" t="n">
        <v>35.5</v>
      </c>
      <c r="FT10" s="0" t="n">
        <v>32.5</v>
      </c>
      <c r="FU10" s="0" t="n">
        <v>39.8</v>
      </c>
      <c r="FV10" s="0" t="n">
        <v>39.8</v>
      </c>
      <c r="FW10" s="0" t="n">
        <v>45.8</v>
      </c>
      <c r="FX10" s="0" t="n">
        <v>52.8</v>
      </c>
      <c r="FY10" s="0" t="n">
        <v>61.45</v>
      </c>
      <c r="FZ10" s="0" t="n">
        <v>42.95</v>
      </c>
      <c r="GA10" s="0" t="n">
        <v>44.8</v>
      </c>
      <c r="GB10" s="0" t="n">
        <v>40.8</v>
      </c>
      <c r="GC10" s="0" t="n">
        <v>41.95</v>
      </c>
      <c r="GD10" s="0" t="n">
        <v>33.3</v>
      </c>
      <c r="GE10" s="0" t="n">
        <v>35.55</v>
      </c>
      <c r="GF10" s="0" t="n">
        <v>32.55</v>
      </c>
      <c r="GG10" s="0" t="n">
        <v>39.85</v>
      </c>
      <c r="GH10" s="0" t="n">
        <v>39.85</v>
      </c>
      <c r="GI10" s="0" t="n">
        <v>45.85</v>
      </c>
      <c r="GJ10" s="0" t="n">
        <v>52.85</v>
      </c>
      <c r="GK10" s="0" t="n">
        <v>61.7</v>
      </c>
      <c r="GL10" s="0" t="n">
        <v>43.2</v>
      </c>
      <c r="GM10" s="0" t="n">
        <v>44.85</v>
      </c>
      <c r="GN10" s="0" t="n">
        <v>40.85</v>
      </c>
      <c r="GO10" s="0" t="n">
        <v>42.2</v>
      </c>
      <c r="GP10" s="0" t="n">
        <v>33.35</v>
      </c>
      <c r="GQ10" s="0" t="n">
        <v>35.6</v>
      </c>
      <c r="GR10" s="0" t="n">
        <v>32.6</v>
      </c>
      <c r="GS10" s="0" t="n">
        <v>39.9</v>
      </c>
      <c r="GT10" s="0" t="n">
        <v>39.9</v>
      </c>
      <c r="GU10" s="0" t="n">
        <v>45.9</v>
      </c>
      <c r="GV10" s="0" t="n">
        <v>52.9</v>
      </c>
      <c r="GW10" s="0" t="n">
        <v>61.9</v>
      </c>
      <c r="GX10" s="0" t="n">
        <v>43.45</v>
      </c>
    </row>
    <row r="11" customFormat="false" ht="10.5" hidden="false" customHeight="false" outlineLevel="0" collapsed="false">
      <c r="A11" s="406" t="s">
        <v>6</v>
      </c>
      <c r="B11" s="407" t="s">
        <v>196</v>
      </c>
      <c r="C11" s="0" t="n">
        <v>27.1875</v>
      </c>
      <c r="D11" s="0" t="n">
        <v>18.275</v>
      </c>
      <c r="E11" s="0" t="n">
        <v>23.855</v>
      </c>
      <c r="F11" s="0" t="n">
        <v>24.359</v>
      </c>
      <c r="G11" s="0" t="n">
        <v>23.732</v>
      </c>
      <c r="H11" s="0" t="n">
        <v>23.581</v>
      </c>
      <c r="I11" s="0" t="n">
        <v>21.917</v>
      </c>
      <c r="J11" s="0" t="n">
        <v>24.544</v>
      </c>
      <c r="K11" s="0" t="n">
        <v>24.208</v>
      </c>
      <c r="L11" s="0" t="n">
        <v>29.391</v>
      </c>
      <c r="M11" s="0" t="n">
        <v>28.887</v>
      </c>
      <c r="N11" s="0" t="n">
        <v>27.125</v>
      </c>
      <c r="O11" s="0" t="n">
        <v>24.435</v>
      </c>
      <c r="P11" s="0" t="n">
        <v>25.792</v>
      </c>
      <c r="Q11" s="0" t="n">
        <v>26.492</v>
      </c>
      <c r="R11" s="0" t="n">
        <v>13.935</v>
      </c>
      <c r="S11" s="0" t="n">
        <v>13.071</v>
      </c>
      <c r="T11" s="0" t="n">
        <v>13.46</v>
      </c>
      <c r="U11" s="0" t="n">
        <v>12.717</v>
      </c>
      <c r="V11" s="0" t="n">
        <v>13.581</v>
      </c>
      <c r="W11" s="0" t="n">
        <v>15.208</v>
      </c>
      <c r="X11" s="0" t="n">
        <v>15.423</v>
      </c>
      <c r="Y11" s="0" t="n">
        <v>15.952</v>
      </c>
      <c r="Z11" s="0" t="n">
        <v>14.292</v>
      </c>
      <c r="AA11" s="0" t="n">
        <v>14.395</v>
      </c>
      <c r="AB11" s="0" t="n">
        <v>14.4</v>
      </c>
      <c r="AC11" s="0" t="n">
        <v>15.137</v>
      </c>
      <c r="AD11" s="0" t="n">
        <v>14.3</v>
      </c>
      <c r="AE11" s="0" t="n">
        <v>14.077</v>
      </c>
      <c r="AF11" s="0" t="n">
        <v>14.019</v>
      </c>
      <c r="AG11" s="0" t="n">
        <v>13.834</v>
      </c>
      <c r="AH11" s="0" t="n">
        <v>11.991</v>
      </c>
      <c r="AI11" s="0" t="n">
        <v>13.167</v>
      </c>
      <c r="AJ11" s="0" t="n">
        <v>11.179</v>
      </c>
      <c r="AK11" s="0" t="n">
        <v>14.644</v>
      </c>
      <c r="AL11" s="0" t="n">
        <v>14.886</v>
      </c>
      <c r="AM11" s="0" t="n">
        <v>14.488</v>
      </c>
      <c r="AN11" s="0" t="n">
        <v>13.759</v>
      </c>
      <c r="AO11" s="0" t="n">
        <v>14.431</v>
      </c>
      <c r="AP11" s="0" t="n">
        <v>15.869</v>
      </c>
      <c r="AQ11" s="0" t="n">
        <v>15.882</v>
      </c>
      <c r="AR11" s="0" t="n">
        <v>15.726</v>
      </c>
      <c r="AS11" s="0" t="n">
        <v>14.887</v>
      </c>
      <c r="AT11" s="0" t="n">
        <v>12.996</v>
      </c>
      <c r="AU11" s="0" t="n">
        <v>11.498</v>
      </c>
      <c r="AV11" s="0" t="n">
        <v>12.1</v>
      </c>
      <c r="AW11" s="0" t="n">
        <v>16.352</v>
      </c>
      <c r="AX11" s="0" t="n">
        <v>15.072</v>
      </c>
      <c r="AY11" s="0" t="n">
        <v>13.997</v>
      </c>
      <c r="AZ11" s="0" t="n">
        <v>14.194</v>
      </c>
      <c r="BA11" s="0" t="n">
        <v>14.841</v>
      </c>
      <c r="BB11" s="0" t="n">
        <v>16.009</v>
      </c>
      <c r="BC11" s="0" t="n">
        <v>16.012</v>
      </c>
      <c r="BD11" s="0" t="n">
        <v>15.866</v>
      </c>
      <c r="BE11" s="0" t="n">
        <v>14.835</v>
      </c>
      <c r="BF11" s="0" t="n">
        <v>13.386</v>
      </c>
      <c r="BG11" s="0" t="n">
        <v>11.638</v>
      </c>
      <c r="BH11" s="0" t="n">
        <v>12.24</v>
      </c>
      <c r="BI11" s="0" t="n">
        <v>16.492</v>
      </c>
      <c r="BJ11" s="0" t="n">
        <v>15.19</v>
      </c>
      <c r="BK11" s="0" t="n">
        <v>14.016</v>
      </c>
      <c r="BL11" s="0" t="n">
        <v>14.209</v>
      </c>
      <c r="BM11" s="0" t="n">
        <v>14.551</v>
      </c>
      <c r="BN11" s="0" t="n">
        <v>17.714</v>
      </c>
      <c r="BO11" s="0" t="n">
        <v>17.809</v>
      </c>
      <c r="BP11" s="0" t="n">
        <v>17.75</v>
      </c>
      <c r="BQ11" s="0" t="n">
        <v>16.473</v>
      </c>
      <c r="BR11" s="0" t="n">
        <v>15.057</v>
      </c>
      <c r="BS11" s="0" t="n">
        <v>16.227</v>
      </c>
      <c r="BT11" s="0" t="n">
        <v>18.097</v>
      </c>
      <c r="BU11" s="0" t="n">
        <v>23.891</v>
      </c>
      <c r="BV11" s="0" t="n">
        <v>20.244</v>
      </c>
      <c r="BW11" s="0" t="n">
        <v>18.703</v>
      </c>
      <c r="BX11" s="0" t="n">
        <v>17.058</v>
      </c>
      <c r="BY11" s="0" t="n">
        <v>17.179</v>
      </c>
      <c r="BZ11" s="0" t="n">
        <v>17.894</v>
      </c>
      <c r="CA11" s="0" t="n">
        <v>18.031</v>
      </c>
      <c r="CB11" s="0" t="n">
        <v>17.737</v>
      </c>
      <c r="CC11" s="0" t="n">
        <v>17.148</v>
      </c>
      <c r="CD11" s="0" t="n">
        <v>15.237</v>
      </c>
      <c r="CE11" s="0" t="n">
        <v>15.304</v>
      </c>
      <c r="CF11" s="0" t="n">
        <v>19.113</v>
      </c>
      <c r="CG11" s="0" t="n">
        <v>23.669</v>
      </c>
      <c r="CH11" s="0" t="n">
        <v>21.481</v>
      </c>
      <c r="CI11" s="0" t="n">
        <v>18.882</v>
      </c>
      <c r="CJ11" s="0" t="n">
        <v>16.717</v>
      </c>
      <c r="CK11" s="0" t="n">
        <v>17.993</v>
      </c>
      <c r="CL11" s="0" t="n">
        <v>18.034</v>
      </c>
      <c r="CM11" s="0" t="n">
        <v>18.139</v>
      </c>
      <c r="CN11" s="0" t="n">
        <v>17.877</v>
      </c>
      <c r="CO11" s="0" t="n">
        <v>17.298</v>
      </c>
      <c r="CP11" s="0" t="n">
        <v>14.803</v>
      </c>
      <c r="CQ11" s="0" t="n">
        <v>16.557</v>
      </c>
      <c r="CR11" s="0" t="n">
        <v>19.243</v>
      </c>
      <c r="CS11" s="0" t="n">
        <v>23.797</v>
      </c>
      <c r="CT11" s="0" t="n">
        <v>21.569</v>
      </c>
      <c r="CU11" s="0" t="n">
        <v>19.032</v>
      </c>
      <c r="CV11" s="0" t="n">
        <v>16.837</v>
      </c>
      <c r="CW11" s="0" t="n">
        <v>18.133</v>
      </c>
      <c r="CX11" s="0" t="n">
        <v>17.886</v>
      </c>
      <c r="CY11" s="0" t="n">
        <v>18.349</v>
      </c>
      <c r="CZ11" s="0" t="n">
        <v>18.3</v>
      </c>
      <c r="DA11" s="0" t="n">
        <v>17.458</v>
      </c>
      <c r="DB11" s="0" t="n">
        <v>14.933</v>
      </c>
      <c r="DC11" s="0" t="n">
        <v>16.777</v>
      </c>
      <c r="DD11" s="0" t="n">
        <v>19.393</v>
      </c>
      <c r="DE11" s="0" t="n">
        <v>23.948</v>
      </c>
      <c r="DF11" s="0" t="n">
        <v>21.667</v>
      </c>
      <c r="DG11" s="0" t="n">
        <v>18.577</v>
      </c>
      <c r="DH11" s="0" t="n">
        <v>17.507</v>
      </c>
      <c r="DI11" s="0" t="n">
        <v>18.273</v>
      </c>
      <c r="DJ11" s="0" t="n">
        <v>18.086</v>
      </c>
      <c r="DK11" s="0" t="n">
        <v>18.569</v>
      </c>
      <c r="DL11" s="0" t="n">
        <v>18.52</v>
      </c>
      <c r="DM11" s="0" t="n">
        <v>17.678</v>
      </c>
      <c r="DN11" s="0" t="n">
        <v>15.133</v>
      </c>
      <c r="DO11" s="0" t="n">
        <v>16.997</v>
      </c>
      <c r="DP11" s="0" t="n">
        <v>18.717</v>
      </c>
      <c r="DQ11" s="0" t="n">
        <v>24.601</v>
      </c>
      <c r="DR11" s="0" t="n">
        <v>21.836</v>
      </c>
      <c r="DS11" s="0" t="n">
        <v>18.787</v>
      </c>
      <c r="DT11" s="0" t="n">
        <v>17.717</v>
      </c>
      <c r="DU11" s="0" t="n">
        <v>18.483</v>
      </c>
      <c r="DV11" s="0" t="n">
        <v>18.366</v>
      </c>
      <c r="DW11" s="0" t="n">
        <v>18.881</v>
      </c>
      <c r="DX11" s="0" t="n">
        <v>18.79</v>
      </c>
      <c r="DY11" s="0" t="n">
        <v>17.414</v>
      </c>
      <c r="DZ11" s="0" t="n">
        <v>15.997</v>
      </c>
      <c r="EA11" s="0" t="n">
        <v>17.257</v>
      </c>
      <c r="EB11" s="0" t="n">
        <v>18.987</v>
      </c>
      <c r="EC11" s="0" t="n">
        <v>24.871</v>
      </c>
      <c r="ED11" s="0" t="n">
        <v>20.924</v>
      </c>
      <c r="EE11" s="0" t="n">
        <v>19.682</v>
      </c>
      <c r="EF11" s="0" t="n">
        <v>17.986</v>
      </c>
      <c r="EG11" s="0" t="n">
        <v>18.079</v>
      </c>
      <c r="EH11" s="0" t="n">
        <v>18.994</v>
      </c>
      <c r="EI11" s="0" t="n">
        <v>18.999</v>
      </c>
      <c r="EJ11" s="0" t="n">
        <v>18.717</v>
      </c>
      <c r="EK11" s="0" t="n">
        <v>18.108</v>
      </c>
      <c r="EL11" s="0" t="n">
        <v>16.147</v>
      </c>
      <c r="EM11" s="0" t="n">
        <v>16.403</v>
      </c>
      <c r="EN11" s="0" t="n">
        <v>20.023</v>
      </c>
      <c r="EO11" s="0" t="n">
        <v>25.041</v>
      </c>
      <c r="EP11" s="0" t="n">
        <v>21.018</v>
      </c>
      <c r="EQ11" s="0" t="n">
        <v>19.852</v>
      </c>
      <c r="ER11" s="0" t="n">
        <v>18.136</v>
      </c>
      <c r="ES11" s="0" t="n">
        <v>18.209</v>
      </c>
      <c r="ET11" s="0" t="n">
        <v>19.264</v>
      </c>
      <c r="EU11" s="0" t="n">
        <v>19.159</v>
      </c>
      <c r="EV11" s="0" t="n">
        <v>18.867</v>
      </c>
      <c r="EW11" s="0" t="n">
        <v>18.278</v>
      </c>
      <c r="EX11" s="0" t="n">
        <v>16.297</v>
      </c>
      <c r="EY11" s="0" t="n">
        <v>16.672</v>
      </c>
      <c r="EZ11" s="0" t="n">
        <v>20.173</v>
      </c>
      <c r="FA11" s="0" t="n">
        <v>24.729</v>
      </c>
      <c r="FB11" s="0" t="n">
        <v>22.332</v>
      </c>
      <c r="FC11" s="0" t="n">
        <v>20.022</v>
      </c>
      <c r="FD11" s="0" t="n">
        <v>17.687</v>
      </c>
      <c r="FE11" s="0" t="n">
        <v>19.052</v>
      </c>
      <c r="FF11" s="0" t="n">
        <v>19.186</v>
      </c>
      <c r="FG11" s="0" t="n">
        <v>18.894</v>
      </c>
      <c r="FH11" s="0" t="n">
        <v>19.017</v>
      </c>
      <c r="FI11" s="0" t="n">
        <v>17.843</v>
      </c>
      <c r="FJ11" s="0" t="n">
        <v>15.793</v>
      </c>
      <c r="FK11" s="0" t="n">
        <v>18.057</v>
      </c>
      <c r="FL11" s="0" t="n">
        <v>20.323</v>
      </c>
      <c r="FM11" s="0" t="n">
        <v>24.877</v>
      </c>
      <c r="FN11" s="0" t="n">
        <v>22.462</v>
      </c>
      <c r="FO11" s="0" t="n">
        <v>19.507</v>
      </c>
      <c r="FP11" s="0" t="n">
        <v>17.185</v>
      </c>
      <c r="FQ11" s="0" t="n">
        <v>19.203</v>
      </c>
      <c r="FR11" s="0" t="n">
        <v>19.118</v>
      </c>
      <c r="FS11" s="0" t="n">
        <v>19.289</v>
      </c>
      <c r="FT11" s="0" t="n">
        <v>19.337</v>
      </c>
      <c r="FU11" s="0" t="n">
        <v>18.748</v>
      </c>
      <c r="FV11" s="0" t="n">
        <v>16.123</v>
      </c>
      <c r="FW11" s="0" t="n">
        <v>18.327</v>
      </c>
      <c r="FX11" s="0" t="n">
        <v>19.707</v>
      </c>
      <c r="FY11" s="0" t="n">
        <v>25.681</v>
      </c>
      <c r="FZ11" s="0" t="n">
        <v>22.761</v>
      </c>
      <c r="GA11" s="0" t="n">
        <v>19.144</v>
      </c>
      <c r="GB11" s="0" t="n">
        <v>18.147</v>
      </c>
      <c r="GC11" s="0" t="n">
        <v>19.522</v>
      </c>
      <c r="GD11" s="0" t="n">
        <v>19.398</v>
      </c>
      <c r="GE11" s="0" t="n">
        <v>19.544</v>
      </c>
      <c r="GF11" s="0" t="n">
        <v>19.9</v>
      </c>
      <c r="GG11" s="0" t="n">
        <v>17.922</v>
      </c>
      <c r="GH11" s="0" t="n">
        <v>17.077</v>
      </c>
      <c r="GI11" s="0" t="n">
        <v>18.597</v>
      </c>
      <c r="GJ11" s="0" t="n">
        <v>20.047</v>
      </c>
      <c r="GK11" s="0" t="n">
        <v>25.991</v>
      </c>
      <c r="GL11" s="0" t="n">
        <v>23.061</v>
      </c>
      <c r="GM11" s="0" t="n">
        <v>19.475</v>
      </c>
      <c r="GN11" s="0" t="n">
        <v>18.477</v>
      </c>
      <c r="GO11" s="0" t="n">
        <v>19.129</v>
      </c>
      <c r="GP11" s="0" t="n">
        <v>20.006</v>
      </c>
      <c r="GQ11" s="0" t="n">
        <v>19.873</v>
      </c>
      <c r="GR11" s="0" t="n">
        <v>19.967</v>
      </c>
      <c r="GS11" s="0" t="n">
        <v>18.813</v>
      </c>
      <c r="GT11" s="0" t="n">
        <v>17.397</v>
      </c>
      <c r="GU11" s="0" t="n">
        <v>18.857</v>
      </c>
      <c r="GV11" s="0" t="n">
        <v>20.378</v>
      </c>
      <c r="GW11" s="0" t="n">
        <v>26.291</v>
      </c>
      <c r="GX11" s="0" t="n">
        <v>22.154</v>
      </c>
    </row>
    <row r="12" customFormat="false" ht="10.5" hidden="false" customHeight="false" outlineLevel="0" collapsed="false">
      <c r="A12" s="406" t="s">
        <v>4</v>
      </c>
      <c r="B12" s="407" t="s">
        <v>194</v>
      </c>
      <c r="C12" s="0" t="n">
        <v>27.75</v>
      </c>
      <c r="D12" s="0" t="n">
        <v>28.25</v>
      </c>
      <c r="E12" s="0" t="n">
        <v>33.5</v>
      </c>
      <c r="F12" s="0" t="n">
        <v>34</v>
      </c>
      <c r="G12" s="0" t="n">
        <v>33.25</v>
      </c>
      <c r="H12" s="0" t="n">
        <v>32.25</v>
      </c>
      <c r="I12" s="0" t="n">
        <v>30.25</v>
      </c>
      <c r="J12" s="0" t="n">
        <v>33.5</v>
      </c>
      <c r="K12" s="0" t="n">
        <v>38</v>
      </c>
      <c r="L12" s="0" t="n">
        <v>45.75</v>
      </c>
      <c r="M12" s="0" t="n">
        <v>53</v>
      </c>
      <c r="N12" s="0" t="n">
        <v>44.75</v>
      </c>
      <c r="O12" s="0" t="n">
        <v>37.25</v>
      </c>
      <c r="P12" s="0" t="n">
        <v>36.75</v>
      </c>
      <c r="Q12" s="0" t="n">
        <v>38.75</v>
      </c>
      <c r="R12" s="0" t="n">
        <v>39.5</v>
      </c>
      <c r="S12" s="0" t="n">
        <v>38</v>
      </c>
      <c r="T12" s="0" t="n">
        <v>36.5</v>
      </c>
      <c r="U12" s="0" t="n">
        <v>36</v>
      </c>
      <c r="V12" s="0" t="n">
        <v>36.5</v>
      </c>
      <c r="W12" s="0" t="n">
        <v>41</v>
      </c>
      <c r="X12" s="0" t="n">
        <v>55</v>
      </c>
      <c r="Y12" s="0" t="n">
        <v>61.25</v>
      </c>
      <c r="Z12" s="0" t="n">
        <v>48.25</v>
      </c>
      <c r="AA12" s="0" t="n">
        <v>38</v>
      </c>
      <c r="AB12" s="0" t="n">
        <v>38.25</v>
      </c>
      <c r="AC12" s="0" t="n">
        <v>39</v>
      </c>
      <c r="AD12" s="0" t="n">
        <v>40.15</v>
      </c>
      <c r="AE12" s="0" t="n">
        <v>38.87</v>
      </c>
      <c r="AF12" s="0" t="n">
        <v>37.58</v>
      </c>
      <c r="AG12" s="0" t="n">
        <v>37.16</v>
      </c>
      <c r="AH12" s="0" t="n">
        <v>37.59</v>
      </c>
      <c r="AI12" s="0" t="n">
        <v>41.44</v>
      </c>
      <c r="AJ12" s="0" t="n">
        <v>53.41</v>
      </c>
      <c r="AK12" s="0" t="n">
        <v>58.75</v>
      </c>
      <c r="AL12" s="0" t="n">
        <v>47.64</v>
      </c>
      <c r="AM12" s="0" t="n">
        <v>38.88</v>
      </c>
      <c r="AN12" s="0" t="n">
        <v>39.09</v>
      </c>
      <c r="AO12" s="0" t="n">
        <v>39.73</v>
      </c>
      <c r="AP12" s="0" t="n">
        <v>40.79</v>
      </c>
      <c r="AQ12" s="0" t="n">
        <v>39.69</v>
      </c>
      <c r="AR12" s="0" t="n">
        <v>38.6</v>
      </c>
      <c r="AS12" s="0" t="n">
        <v>38.23</v>
      </c>
      <c r="AT12" s="0" t="n">
        <v>38.6</v>
      </c>
      <c r="AU12" s="0" t="n">
        <v>41.89</v>
      </c>
      <c r="AV12" s="0" t="n">
        <v>52.14</v>
      </c>
      <c r="AW12" s="0" t="n">
        <v>56.72</v>
      </c>
      <c r="AX12" s="0" t="n">
        <v>47.2</v>
      </c>
      <c r="AY12" s="0" t="n">
        <v>39.7</v>
      </c>
      <c r="AZ12" s="0" t="n">
        <v>39.88</v>
      </c>
      <c r="BA12" s="0" t="n">
        <v>40.43</v>
      </c>
      <c r="BB12" s="0" t="n">
        <v>41.33</v>
      </c>
      <c r="BC12" s="0" t="n">
        <v>40.39</v>
      </c>
      <c r="BD12" s="0" t="n">
        <v>39.46</v>
      </c>
      <c r="BE12" s="0" t="n">
        <v>39.15</v>
      </c>
      <c r="BF12" s="0" t="n">
        <v>39.46</v>
      </c>
      <c r="BG12" s="0" t="n">
        <v>42.28</v>
      </c>
      <c r="BH12" s="0" t="n">
        <v>51.04</v>
      </c>
      <c r="BI12" s="0" t="n">
        <v>54.95</v>
      </c>
      <c r="BJ12" s="0" t="n">
        <v>46.82</v>
      </c>
      <c r="BK12" s="0" t="n">
        <v>40.4</v>
      </c>
      <c r="BL12" s="0" t="n">
        <v>40.56</v>
      </c>
      <c r="BM12" s="0" t="n">
        <v>41.03</v>
      </c>
      <c r="BN12" s="0" t="n">
        <v>41.74</v>
      </c>
      <c r="BO12" s="0" t="n">
        <v>40.9</v>
      </c>
      <c r="BP12" s="0" t="n">
        <v>40.05</v>
      </c>
      <c r="BQ12" s="0" t="n">
        <v>39.77</v>
      </c>
      <c r="BR12" s="0" t="n">
        <v>40.05</v>
      </c>
      <c r="BS12" s="0" t="n">
        <v>42.6</v>
      </c>
      <c r="BT12" s="0" t="n">
        <v>50.53</v>
      </c>
      <c r="BU12" s="0" t="n">
        <v>54.08</v>
      </c>
      <c r="BV12" s="0" t="n">
        <v>46.71</v>
      </c>
      <c r="BW12" s="0" t="n">
        <v>40.91</v>
      </c>
      <c r="BX12" s="0" t="n">
        <v>41.05</v>
      </c>
      <c r="BY12" s="0" t="n">
        <v>41.48</v>
      </c>
      <c r="BZ12" s="0" t="n">
        <v>42.11</v>
      </c>
      <c r="CA12" s="0" t="n">
        <v>41.33</v>
      </c>
      <c r="CB12" s="0" t="n">
        <v>40.54</v>
      </c>
      <c r="CC12" s="0" t="n">
        <v>40.28</v>
      </c>
      <c r="CD12" s="0" t="n">
        <v>40.55</v>
      </c>
      <c r="CE12" s="0" t="n">
        <v>42.91</v>
      </c>
      <c r="CF12" s="0" t="n">
        <v>50.25</v>
      </c>
      <c r="CG12" s="0" t="n">
        <v>53.52</v>
      </c>
      <c r="CH12" s="0" t="n">
        <v>46.71</v>
      </c>
      <c r="CI12" s="0" t="n">
        <v>41.34</v>
      </c>
      <c r="CJ12" s="0" t="n">
        <v>41.47</v>
      </c>
      <c r="CK12" s="0" t="n">
        <v>41.87</v>
      </c>
      <c r="CL12" s="0" t="n">
        <v>42.47</v>
      </c>
      <c r="CM12" s="0" t="n">
        <v>41.74</v>
      </c>
      <c r="CN12" s="0" t="n">
        <v>41.02</v>
      </c>
      <c r="CO12" s="0" t="n">
        <v>40.78</v>
      </c>
      <c r="CP12" s="0" t="n">
        <v>41.02</v>
      </c>
      <c r="CQ12" s="0" t="n">
        <v>43.21</v>
      </c>
      <c r="CR12" s="0" t="n">
        <v>50</v>
      </c>
      <c r="CS12" s="0" t="n">
        <v>53.03</v>
      </c>
      <c r="CT12" s="0" t="n">
        <v>46.73</v>
      </c>
      <c r="CU12" s="0" t="n">
        <v>41.76</v>
      </c>
      <c r="CV12" s="0" t="n">
        <v>41.88</v>
      </c>
      <c r="CW12" s="0" t="n">
        <v>42.25</v>
      </c>
      <c r="CX12" s="0" t="n">
        <v>42.82</v>
      </c>
      <c r="CY12" s="0" t="n">
        <v>42.15</v>
      </c>
      <c r="CZ12" s="0" t="n">
        <v>41.48</v>
      </c>
      <c r="DA12" s="0" t="n">
        <v>41.25</v>
      </c>
      <c r="DB12" s="0" t="n">
        <v>41.48</v>
      </c>
      <c r="DC12" s="0" t="n">
        <v>43.5</v>
      </c>
      <c r="DD12" s="0" t="n">
        <v>49.79</v>
      </c>
      <c r="DE12" s="0" t="n">
        <v>52.59</v>
      </c>
      <c r="DF12" s="0" t="n">
        <v>46.76</v>
      </c>
      <c r="DG12" s="0" t="n">
        <v>42.16</v>
      </c>
      <c r="DH12" s="0" t="n">
        <v>42.28</v>
      </c>
      <c r="DI12" s="0" t="n">
        <v>42.62</v>
      </c>
      <c r="DJ12" s="0" t="n">
        <v>43.16</v>
      </c>
      <c r="DK12" s="0" t="n">
        <v>42.54</v>
      </c>
      <c r="DL12" s="0" t="n">
        <v>41.92</v>
      </c>
      <c r="DM12" s="0" t="n">
        <v>41.71</v>
      </c>
      <c r="DN12" s="0" t="n">
        <v>41.92</v>
      </c>
      <c r="DO12" s="0" t="n">
        <v>43.79</v>
      </c>
      <c r="DP12" s="0" t="n">
        <v>49.61</v>
      </c>
      <c r="DQ12" s="0" t="n">
        <v>52.21</v>
      </c>
      <c r="DR12" s="0" t="n">
        <v>46.81</v>
      </c>
      <c r="DS12" s="0" t="n">
        <v>42.56</v>
      </c>
      <c r="DT12" s="0" t="n">
        <v>42.66</v>
      </c>
      <c r="DU12" s="0" t="n">
        <v>42.98</v>
      </c>
      <c r="DV12" s="0" t="n">
        <v>43.5</v>
      </c>
      <c r="DW12" s="0" t="n">
        <v>42.92</v>
      </c>
      <c r="DX12" s="0" t="n">
        <v>42.35</v>
      </c>
      <c r="DY12" s="0" t="n">
        <v>42.16</v>
      </c>
      <c r="DZ12" s="0" t="n">
        <v>42.35</v>
      </c>
      <c r="EA12" s="0" t="n">
        <v>44.08</v>
      </c>
      <c r="EB12" s="0" t="n">
        <v>49.46</v>
      </c>
      <c r="EC12" s="0" t="n">
        <v>51.87</v>
      </c>
      <c r="ED12" s="0" t="n">
        <v>46.87</v>
      </c>
      <c r="EE12" s="0" t="n">
        <v>42.94</v>
      </c>
      <c r="EF12" s="0" t="n">
        <v>43.04</v>
      </c>
      <c r="EG12" s="0" t="n">
        <v>43.33</v>
      </c>
      <c r="EH12" s="0" t="n">
        <v>43.74</v>
      </c>
      <c r="EI12" s="0" t="n">
        <v>43.16</v>
      </c>
      <c r="EJ12" s="0" t="n">
        <v>42.59</v>
      </c>
      <c r="EK12" s="0" t="n">
        <v>42.4</v>
      </c>
      <c r="EL12" s="0" t="n">
        <v>42.59</v>
      </c>
      <c r="EM12" s="0" t="n">
        <v>44.33</v>
      </c>
      <c r="EN12" s="0" t="n">
        <v>49.74</v>
      </c>
      <c r="EO12" s="0" t="n">
        <v>52.16</v>
      </c>
      <c r="EP12" s="0" t="n">
        <v>47.14</v>
      </c>
      <c r="EQ12" s="0" t="n">
        <v>43.18</v>
      </c>
      <c r="ER12" s="0" t="n">
        <v>43.28</v>
      </c>
      <c r="ES12" s="0" t="n">
        <v>43.57</v>
      </c>
      <c r="ET12" s="0" t="n">
        <v>43.98</v>
      </c>
      <c r="EU12" s="0" t="n">
        <v>43.4</v>
      </c>
      <c r="EV12" s="0" t="n">
        <v>42.82</v>
      </c>
      <c r="EW12" s="0" t="n">
        <v>42.63</v>
      </c>
      <c r="EX12" s="0" t="n">
        <v>42.83</v>
      </c>
      <c r="EY12" s="0" t="n">
        <v>44.58</v>
      </c>
      <c r="EZ12" s="0" t="n">
        <v>50.02</v>
      </c>
      <c r="FA12" s="0" t="n">
        <v>52.45</v>
      </c>
      <c r="FB12" s="0" t="n">
        <v>47.4</v>
      </c>
      <c r="FC12" s="0" t="n">
        <v>43.42</v>
      </c>
      <c r="FD12" s="0" t="n">
        <v>43.52</v>
      </c>
      <c r="FE12" s="0" t="n">
        <v>43.81</v>
      </c>
      <c r="FF12" s="0" t="n">
        <v>44.23</v>
      </c>
      <c r="FG12" s="0" t="n">
        <v>43.65</v>
      </c>
      <c r="FH12" s="0" t="n">
        <v>43.06</v>
      </c>
      <c r="FI12" s="0" t="n">
        <v>42.87</v>
      </c>
      <c r="FJ12" s="0" t="n">
        <v>43.07</v>
      </c>
      <c r="FK12" s="0" t="n">
        <v>44.83</v>
      </c>
      <c r="FL12" s="0" t="n">
        <v>50.3</v>
      </c>
      <c r="FM12" s="0" t="n">
        <v>52.74</v>
      </c>
      <c r="FN12" s="0" t="n">
        <v>47.66</v>
      </c>
      <c r="FO12" s="0" t="n">
        <v>43.66</v>
      </c>
      <c r="FP12" s="0" t="n">
        <v>43.76</v>
      </c>
      <c r="FQ12" s="0" t="n">
        <v>44.06</v>
      </c>
      <c r="FR12" s="0" t="n">
        <v>44.47</v>
      </c>
      <c r="FS12" s="0" t="n">
        <v>43.89</v>
      </c>
      <c r="FT12" s="0" t="n">
        <v>43.3</v>
      </c>
      <c r="FU12" s="0" t="n">
        <v>43.1</v>
      </c>
      <c r="FV12" s="0" t="n">
        <v>43.3</v>
      </c>
      <c r="FW12" s="0" t="n">
        <v>45.07</v>
      </c>
      <c r="FX12" s="0" t="n">
        <v>50.57</v>
      </c>
      <c r="FY12" s="0" t="n">
        <v>53.03</v>
      </c>
      <c r="FZ12" s="0" t="n">
        <v>47.93</v>
      </c>
      <c r="GA12" s="0" t="n">
        <v>43.9</v>
      </c>
      <c r="GB12" s="0" t="n">
        <v>44</v>
      </c>
      <c r="GC12" s="0" t="n">
        <v>44.3</v>
      </c>
      <c r="GD12" s="0" t="n">
        <v>44.72</v>
      </c>
      <c r="GE12" s="0" t="n">
        <v>44.13</v>
      </c>
      <c r="GF12" s="0" t="n">
        <v>43.54</v>
      </c>
      <c r="GG12" s="0" t="n">
        <v>43.34</v>
      </c>
      <c r="GH12" s="0" t="n">
        <v>43.54</v>
      </c>
      <c r="GI12" s="0" t="n">
        <v>45.32</v>
      </c>
      <c r="GJ12" s="0" t="n">
        <v>50.85</v>
      </c>
      <c r="GK12" s="0" t="n">
        <v>53.32</v>
      </c>
      <c r="GL12" s="0" t="n">
        <v>48.19</v>
      </c>
      <c r="GM12" s="0" t="n">
        <v>44.14</v>
      </c>
      <c r="GN12" s="0" t="n">
        <v>44.24</v>
      </c>
      <c r="GO12" s="0" t="n">
        <v>44.54</v>
      </c>
      <c r="GP12" s="0" t="n">
        <v>44.96</v>
      </c>
      <c r="GQ12" s="0" t="n">
        <v>44.37</v>
      </c>
      <c r="GR12" s="0" t="n">
        <v>43.77</v>
      </c>
      <c r="GS12" s="0" t="n">
        <v>43.58</v>
      </c>
      <c r="GT12" s="0" t="n">
        <v>43.78</v>
      </c>
      <c r="GU12" s="0" t="n">
        <v>45.57</v>
      </c>
      <c r="GV12" s="0" t="n">
        <v>51.13</v>
      </c>
      <c r="GW12" s="0" t="n">
        <v>53.61</v>
      </c>
      <c r="GX12" s="0" t="n">
        <v>48.45</v>
      </c>
    </row>
    <row r="13" customFormat="false" ht="10.5" hidden="false" customHeight="false" outlineLevel="0" collapsed="false">
      <c r="A13" s="406" t="s">
        <v>4</v>
      </c>
      <c r="B13" s="407" t="s">
        <v>196</v>
      </c>
      <c r="C13" s="0" t="n">
        <v>19.5</v>
      </c>
      <c r="D13" s="0" t="n">
        <v>18.917</v>
      </c>
      <c r="E13" s="0" t="n">
        <v>22.177</v>
      </c>
      <c r="F13" s="0" t="n">
        <v>23.516</v>
      </c>
      <c r="G13" s="0" t="n">
        <v>23.732</v>
      </c>
      <c r="H13" s="0" t="n">
        <v>23.94</v>
      </c>
      <c r="I13" s="0" t="n">
        <v>24.35</v>
      </c>
      <c r="J13" s="0" t="n">
        <v>23.637</v>
      </c>
      <c r="K13" s="0" t="n">
        <v>23.5</v>
      </c>
      <c r="L13" s="0" t="n">
        <v>30.593</v>
      </c>
      <c r="M13" s="0" t="n">
        <v>31.258</v>
      </c>
      <c r="N13" s="0" t="n">
        <v>25.075</v>
      </c>
      <c r="O13" s="0" t="n">
        <v>26.129</v>
      </c>
      <c r="P13" s="0" t="n">
        <v>24.146</v>
      </c>
      <c r="Q13" s="0" t="n">
        <v>24.121</v>
      </c>
      <c r="R13" s="0" t="n">
        <v>24.5</v>
      </c>
      <c r="S13" s="0" t="n">
        <v>24.964</v>
      </c>
      <c r="T13" s="0" t="n">
        <v>24.565</v>
      </c>
      <c r="U13" s="0" t="n">
        <v>24.15</v>
      </c>
      <c r="V13" s="0" t="n">
        <v>23.903</v>
      </c>
      <c r="W13" s="0" t="n">
        <v>24.75</v>
      </c>
      <c r="X13" s="0" t="n">
        <v>27.363</v>
      </c>
      <c r="Y13" s="0" t="n">
        <v>31.141</v>
      </c>
      <c r="Z13" s="0" t="n">
        <v>29.604</v>
      </c>
      <c r="AA13" s="0" t="n">
        <v>26.927</v>
      </c>
      <c r="AB13" s="0" t="n">
        <v>23.175</v>
      </c>
      <c r="AC13" s="0" t="n">
        <v>24.621</v>
      </c>
      <c r="AD13" s="0" t="n">
        <v>24.938</v>
      </c>
      <c r="AE13" s="0" t="n">
        <v>25.182</v>
      </c>
      <c r="AF13" s="0" t="n">
        <v>25.172</v>
      </c>
      <c r="AG13" s="0" t="n">
        <v>24.716</v>
      </c>
      <c r="AH13" s="0" t="n">
        <v>24.291</v>
      </c>
      <c r="AI13" s="0" t="n">
        <v>25.431</v>
      </c>
      <c r="AJ13" s="0" t="n">
        <v>27.205</v>
      </c>
      <c r="AK13" s="0" t="n">
        <v>30.291</v>
      </c>
      <c r="AL13" s="0" t="n">
        <v>29.103</v>
      </c>
      <c r="AM13" s="0" t="n">
        <v>26.912</v>
      </c>
      <c r="AN13" s="0" t="n">
        <v>24.094</v>
      </c>
      <c r="AO13" s="0" t="n">
        <v>25.079</v>
      </c>
      <c r="AP13" s="0" t="n">
        <v>24.93</v>
      </c>
      <c r="AQ13" s="0" t="n">
        <v>25.579</v>
      </c>
      <c r="AR13" s="0" t="n">
        <v>25.415</v>
      </c>
      <c r="AS13" s="0" t="n">
        <v>24.996</v>
      </c>
      <c r="AT13" s="0" t="n">
        <v>24.539</v>
      </c>
      <c r="AU13" s="0" t="n">
        <v>25.695</v>
      </c>
      <c r="AV13" s="0" t="n">
        <v>26.864</v>
      </c>
      <c r="AW13" s="0" t="n">
        <v>30.878</v>
      </c>
      <c r="AX13" s="0" t="n">
        <v>29.08</v>
      </c>
      <c r="AY13" s="0" t="n">
        <v>26.991</v>
      </c>
      <c r="AZ13" s="0" t="n">
        <v>24.43</v>
      </c>
      <c r="BA13" s="0" t="n">
        <v>25.333</v>
      </c>
      <c r="BB13" s="0" t="n">
        <v>25.175</v>
      </c>
      <c r="BC13" s="0" t="n">
        <v>25.815</v>
      </c>
      <c r="BD13" s="0" t="n">
        <v>25.676</v>
      </c>
      <c r="BE13" s="0" t="n">
        <v>25.066</v>
      </c>
      <c r="BF13" s="0" t="n">
        <v>25.039</v>
      </c>
      <c r="BG13" s="0" t="n">
        <v>25.959</v>
      </c>
      <c r="BH13" s="0" t="n">
        <v>27.114</v>
      </c>
      <c r="BI13" s="0" t="n">
        <v>30.818</v>
      </c>
      <c r="BJ13" s="0" t="n">
        <v>29.068</v>
      </c>
      <c r="BK13" s="0" t="n">
        <v>27.086</v>
      </c>
      <c r="BL13" s="0" t="n">
        <v>24.767</v>
      </c>
      <c r="BM13" s="0" t="n">
        <v>25.345</v>
      </c>
      <c r="BN13" s="0" t="n">
        <v>25.73</v>
      </c>
      <c r="BO13" s="0" t="n">
        <v>26.079</v>
      </c>
      <c r="BP13" s="0" t="n">
        <v>25.965</v>
      </c>
      <c r="BQ13" s="0" t="n">
        <v>25.391</v>
      </c>
      <c r="BR13" s="0" t="n">
        <v>25.372</v>
      </c>
      <c r="BS13" s="0" t="n">
        <v>26.225</v>
      </c>
      <c r="BT13" s="0" t="n">
        <v>27.234</v>
      </c>
      <c r="BU13" s="0" t="n">
        <v>30.646</v>
      </c>
      <c r="BV13" s="0" t="n">
        <v>28.729</v>
      </c>
      <c r="BW13" s="0" t="n">
        <v>27.408</v>
      </c>
      <c r="BX13" s="0" t="n">
        <v>25.124</v>
      </c>
      <c r="BY13" s="0" t="n">
        <v>25.645</v>
      </c>
      <c r="BZ13" s="0" t="n">
        <v>25.998</v>
      </c>
      <c r="CA13" s="0" t="n">
        <v>26.369</v>
      </c>
      <c r="CB13" s="0" t="n">
        <v>26.021</v>
      </c>
      <c r="CC13" s="0" t="n">
        <v>25.903</v>
      </c>
      <c r="CD13" s="0" t="n">
        <v>25.661</v>
      </c>
      <c r="CE13" s="0" t="n">
        <v>26.179</v>
      </c>
      <c r="CF13" s="0" t="n">
        <v>27.851</v>
      </c>
      <c r="CG13" s="0" t="n">
        <v>30.088</v>
      </c>
      <c r="CH13" s="0" t="n">
        <v>29.056</v>
      </c>
      <c r="CI13" s="0" t="n">
        <v>27.577</v>
      </c>
      <c r="CJ13" s="0" t="n">
        <v>25.163</v>
      </c>
      <c r="CK13" s="0" t="n">
        <v>26.162</v>
      </c>
      <c r="CL13" s="0" t="n">
        <v>26.255</v>
      </c>
      <c r="CM13" s="0" t="n">
        <v>26.58</v>
      </c>
      <c r="CN13" s="0" t="n">
        <v>26.275</v>
      </c>
      <c r="CO13" s="0" t="n">
        <v>26.183</v>
      </c>
      <c r="CP13" s="0" t="n">
        <v>25.709</v>
      </c>
      <c r="CQ13" s="0" t="n">
        <v>26.723</v>
      </c>
      <c r="CR13" s="0" t="n">
        <v>27.991</v>
      </c>
      <c r="CS13" s="0" t="n">
        <v>30.061</v>
      </c>
      <c r="CT13" s="0" t="n">
        <v>29.104</v>
      </c>
      <c r="CU13" s="0" t="n">
        <v>27.747</v>
      </c>
      <c r="CV13" s="0" t="n">
        <v>25.474</v>
      </c>
      <c r="CW13" s="0" t="n">
        <v>26.414</v>
      </c>
      <c r="CX13" s="0" t="n">
        <v>26.227</v>
      </c>
      <c r="CY13" s="0" t="n">
        <v>26.814</v>
      </c>
      <c r="CZ13" s="0" t="n">
        <v>26.757</v>
      </c>
      <c r="DA13" s="0" t="n">
        <v>26.469</v>
      </c>
      <c r="DB13" s="0" t="n">
        <v>25.992</v>
      </c>
      <c r="DC13" s="0" t="n">
        <v>26.969</v>
      </c>
      <c r="DD13" s="0" t="n">
        <v>28.121</v>
      </c>
      <c r="DE13" s="0" t="n">
        <v>30.049</v>
      </c>
      <c r="DF13" s="0" t="n">
        <v>29.15</v>
      </c>
      <c r="DG13" s="0" t="n">
        <v>27.732</v>
      </c>
      <c r="DH13" s="0" t="n">
        <v>26.057</v>
      </c>
      <c r="DI13" s="0" t="n">
        <v>26.681</v>
      </c>
      <c r="DJ13" s="0" t="n">
        <v>26.461</v>
      </c>
      <c r="DK13" s="0" t="n">
        <v>27.039</v>
      </c>
      <c r="DL13" s="0" t="n">
        <v>26.986</v>
      </c>
      <c r="DM13" s="0" t="n">
        <v>26.707</v>
      </c>
      <c r="DN13" s="0" t="n">
        <v>26.225</v>
      </c>
      <c r="DO13" s="0" t="n">
        <v>27.203</v>
      </c>
      <c r="DP13" s="0" t="n">
        <v>27.876</v>
      </c>
      <c r="DQ13" s="0" t="n">
        <v>30.581</v>
      </c>
      <c r="DR13" s="0" t="n">
        <v>29.271</v>
      </c>
      <c r="DS13" s="0" t="n">
        <v>27.913</v>
      </c>
      <c r="DT13" s="0" t="n">
        <v>26.322</v>
      </c>
      <c r="DU13" s="0" t="n">
        <v>26.912</v>
      </c>
      <c r="DV13" s="0" t="n">
        <v>26.695</v>
      </c>
      <c r="DW13" s="0" t="n">
        <v>27.291</v>
      </c>
      <c r="DX13" s="0" t="n">
        <v>27.205</v>
      </c>
      <c r="DY13" s="0" t="n">
        <v>26.713</v>
      </c>
      <c r="DZ13" s="0" t="n">
        <v>26.707</v>
      </c>
      <c r="EA13" s="0" t="n">
        <v>27.423</v>
      </c>
      <c r="EB13" s="0" t="n">
        <v>28.072</v>
      </c>
      <c r="EC13" s="0" t="n">
        <v>30.672</v>
      </c>
      <c r="ED13" s="0" t="n">
        <v>29.101</v>
      </c>
      <c r="EE13" s="0" t="n">
        <v>28.286</v>
      </c>
      <c r="EF13" s="0" t="n">
        <v>26.573</v>
      </c>
      <c r="EG13" s="0" t="n">
        <v>26.883</v>
      </c>
      <c r="EH13" s="0" t="n">
        <v>27.217</v>
      </c>
      <c r="EI13" s="0" t="n">
        <v>27.51</v>
      </c>
      <c r="EJ13" s="0" t="n">
        <v>27.244</v>
      </c>
      <c r="EK13" s="0" t="n">
        <v>27.227</v>
      </c>
      <c r="EL13" s="0" t="n">
        <v>26.993</v>
      </c>
      <c r="EM13" s="0" t="n">
        <v>27.371</v>
      </c>
      <c r="EN13" s="0" t="n">
        <v>28.583</v>
      </c>
      <c r="EO13" s="0" t="n">
        <v>30.641</v>
      </c>
      <c r="EP13" s="0" t="n">
        <v>29.174</v>
      </c>
      <c r="EQ13" s="0" t="n">
        <v>28.491</v>
      </c>
      <c r="ER13" s="0" t="n">
        <v>26.86</v>
      </c>
      <c r="ES13" s="0" t="n">
        <v>27.146</v>
      </c>
      <c r="ET13" s="0" t="n">
        <v>27.45</v>
      </c>
      <c r="EU13" s="0" t="n">
        <v>27.741</v>
      </c>
      <c r="EV13" s="0" t="n">
        <v>27.493</v>
      </c>
      <c r="EW13" s="0" t="n">
        <v>27.485</v>
      </c>
      <c r="EX13" s="0" t="n">
        <v>27.252</v>
      </c>
      <c r="EY13" s="0" t="n">
        <v>27.588</v>
      </c>
      <c r="EZ13" s="0" t="n">
        <v>28.713</v>
      </c>
      <c r="FA13" s="0" t="n">
        <v>30.268</v>
      </c>
      <c r="FB13" s="0" t="n">
        <v>29.59</v>
      </c>
      <c r="FC13" s="0" t="n">
        <v>28.696</v>
      </c>
      <c r="FD13" s="0" t="n">
        <v>26.844</v>
      </c>
      <c r="FE13" s="0" t="n">
        <v>27.637</v>
      </c>
      <c r="FF13" s="0" t="n">
        <v>27.413</v>
      </c>
      <c r="FG13" s="0" t="n">
        <v>27.706</v>
      </c>
      <c r="FH13" s="0" t="n">
        <v>27.725</v>
      </c>
      <c r="FI13" s="0" t="n">
        <v>27.496</v>
      </c>
      <c r="FJ13" s="0" t="n">
        <v>27.264</v>
      </c>
      <c r="FK13" s="0" t="n">
        <v>28.097</v>
      </c>
      <c r="FL13" s="0" t="n">
        <v>28.857</v>
      </c>
      <c r="FM13" s="0" t="n">
        <v>30.33</v>
      </c>
      <c r="FN13" s="0" t="n">
        <v>29.725</v>
      </c>
      <c r="FO13" s="0" t="n">
        <v>28.705</v>
      </c>
      <c r="FP13" s="0" t="n">
        <v>26.821</v>
      </c>
      <c r="FQ13" s="0" t="n">
        <v>27.867</v>
      </c>
      <c r="FR13" s="0" t="n">
        <v>27.383</v>
      </c>
      <c r="FS13" s="0" t="n">
        <v>27.985</v>
      </c>
      <c r="FT13" s="0" t="n">
        <v>27.972</v>
      </c>
      <c r="FU13" s="0" t="n">
        <v>27.974</v>
      </c>
      <c r="FV13" s="0" t="n">
        <v>27.516</v>
      </c>
      <c r="FW13" s="0" t="n">
        <v>28.327</v>
      </c>
      <c r="FX13" s="0" t="n">
        <v>28.554</v>
      </c>
      <c r="FY13" s="0" t="n">
        <v>30.85</v>
      </c>
      <c r="FZ13" s="0" t="n">
        <v>29.858</v>
      </c>
      <c r="GA13" s="0" t="n">
        <v>28.715</v>
      </c>
      <c r="GB13" s="0" t="n">
        <v>27.358</v>
      </c>
      <c r="GC13" s="0" t="n">
        <v>28.1</v>
      </c>
      <c r="GD13" s="0" t="n">
        <v>27.574</v>
      </c>
      <c r="GE13" s="0" t="n">
        <v>28.134</v>
      </c>
      <c r="GF13" s="0" t="n">
        <v>28.384</v>
      </c>
      <c r="GG13" s="0" t="n">
        <v>27.724</v>
      </c>
      <c r="GH13" s="0" t="n">
        <v>27.953</v>
      </c>
      <c r="GI13" s="0" t="n">
        <v>28.518</v>
      </c>
      <c r="GJ13" s="0" t="n">
        <v>28.764</v>
      </c>
      <c r="GK13" s="0" t="n">
        <v>31.07</v>
      </c>
      <c r="GL13" s="0" t="n">
        <v>30.073</v>
      </c>
      <c r="GM13" s="0" t="n">
        <v>28.923</v>
      </c>
      <c r="GN13" s="0" t="n">
        <v>27.552</v>
      </c>
      <c r="GO13" s="0" t="n">
        <v>28.058</v>
      </c>
      <c r="GP13" s="0" t="n">
        <v>28.047</v>
      </c>
      <c r="GQ13" s="0" t="n">
        <v>28.341</v>
      </c>
      <c r="GR13" s="0" t="n">
        <v>28.374</v>
      </c>
      <c r="GS13" s="0" t="n">
        <v>28.145</v>
      </c>
      <c r="GT13" s="0" t="n">
        <v>28.146</v>
      </c>
      <c r="GU13" s="0" t="n">
        <v>28.721</v>
      </c>
      <c r="GV13" s="0" t="n">
        <v>28.974</v>
      </c>
      <c r="GW13" s="0" t="n">
        <v>31.291</v>
      </c>
      <c r="GX13" s="0" t="n">
        <v>29.985</v>
      </c>
    </row>
    <row r="14" customFormat="false" ht="10.5" hidden="false" customHeight="false" outlineLevel="0" collapsed="false">
      <c r="A14" s="406" t="s">
        <v>0</v>
      </c>
      <c r="B14" s="407" t="s">
        <v>194</v>
      </c>
      <c r="C14" s="0" t="n">
        <v>27</v>
      </c>
      <c r="D14" s="0" t="n">
        <v>27</v>
      </c>
      <c r="E14" s="0" t="n">
        <v>31.5</v>
      </c>
      <c r="F14" s="0" t="n">
        <v>31.75</v>
      </c>
      <c r="G14" s="0" t="n">
        <v>31.25</v>
      </c>
      <c r="H14" s="0" t="n">
        <v>30.5</v>
      </c>
      <c r="I14" s="0" t="n">
        <v>29.75</v>
      </c>
      <c r="J14" s="0" t="n">
        <v>34.5</v>
      </c>
      <c r="K14" s="0" t="n">
        <v>42</v>
      </c>
      <c r="L14" s="0" t="n">
        <v>50</v>
      </c>
      <c r="M14" s="0" t="n">
        <v>58.5</v>
      </c>
      <c r="N14" s="0" t="n">
        <v>48</v>
      </c>
      <c r="O14" s="0" t="n">
        <v>35.25</v>
      </c>
      <c r="P14" s="0" t="n">
        <v>33.75</v>
      </c>
      <c r="Q14" s="0" t="n">
        <v>34.5</v>
      </c>
      <c r="R14" s="0" t="n">
        <v>35.25</v>
      </c>
      <c r="S14" s="0" t="n">
        <v>34.75</v>
      </c>
      <c r="T14" s="0" t="n">
        <v>34.75</v>
      </c>
      <c r="U14" s="0" t="n">
        <v>34.25</v>
      </c>
      <c r="V14" s="0" t="n">
        <v>34.25</v>
      </c>
      <c r="W14" s="0" t="n">
        <v>38.75</v>
      </c>
      <c r="X14" s="0" t="n">
        <v>53.25</v>
      </c>
      <c r="Y14" s="0" t="n">
        <v>59.75</v>
      </c>
      <c r="Z14" s="0" t="n">
        <v>47.25</v>
      </c>
      <c r="AA14" s="0" t="n">
        <v>36.75</v>
      </c>
      <c r="AB14" s="0" t="n">
        <v>35.25</v>
      </c>
      <c r="AC14" s="0" t="n">
        <v>35.25</v>
      </c>
      <c r="AD14" s="0" t="n">
        <v>36.23</v>
      </c>
      <c r="AE14" s="0" t="n">
        <v>35.8</v>
      </c>
      <c r="AF14" s="0" t="n">
        <v>35.8</v>
      </c>
      <c r="AG14" s="0" t="n">
        <v>35.37</v>
      </c>
      <c r="AH14" s="0" t="n">
        <v>35.37</v>
      </c>
      <c r="AI14" s="0" t="n">
        <v>39.23</v>
      </c>
      <c r="AJ14" s="0" t="n">
        <v>51.64</v>
      </c>
      <c r="AK14" s="0" t="n">
        <v>57.21</v>
      </c>
      <c r="AL14" s="0" t="n">
        <v>46.51</v>
      </c>
      <c r="AM14" s="0" t="n">
        <v>37.52</v>
      </c>
      <c r="AN14" s="0" t="n">
        <v>36.23</v>
      </c>
      <c r="AO14" s="0" t="n">
        <v>36.23</v>
      </c>
      <c r="AP14" s="0" t="n">
        <v>37.1</v>
      </c>
      <c r="AQ14" s="0" t="n">
        <v>36.74</v>
      </c>
      <c r="AR14" s="0" t="n">
        <v>36.74</v>
      </c>
      <c r="AS14" s="0" t="n">
        <v>36.37</v>
      </c>
      <c r="AT14" s="0" t="n">
        <v>36.37</v>
      </c>
      <c r="AU14" s="0" t="n">
        <v>39.67</v>
      </c>
      <c r="AV14" s="0" t="n">
        <v>50.31</v>
      </c>
      <c r="AW14" s="0" t="n">
        <v>55.08</v>
      </c>
      <c r="AX14" s="0" t="n">
        <v>45.91</v>
      </c>
      <c r="AY14" s="0" t="n">
        <v>38.21</v>
      </c>
      <c r="AZ14" s="0" t="n">
        <v>37.11</v>
      </c>
      <c r="BA14" s="0" t="n">
        <v>37.11</v>
      </c>
      <c r="BB14" s="0" t="n">
        <v>37.9</v>
      </c>
      <c r="BC14" s="0" t="n">
        <v>37.58</v>
      </c>
      <c r="BD14" s="0" t="n">
        <v>37.58</v>
      </c>
      <c r="BE14" s="0" t="n">
        <v>37.27</v>
      </c>
      <c r="BF14" s="0" t="n">
        <v>37.27</v>
      </c>
      <c r="BG14" s="0" t="n">
        <v>40.1</v>
      </c>
      <c r="BH14" s="0" t="n">
        <v>49.21</v>
      </c>
      <c r="BI14" s="0" t="n">
        <v>53.29</v>
      </c>
      <c r="BJ14" s="0" t="n">
        <v>45.44</v>
      </c>
      <c r="BK14" s="0" t="n">
        <v>38.85</v>
      </c>
      <c r="BL14" s="0" t="n">
        <v>37.91</v>
      </c>
      <c r="BM14" s="0" t="n">
        <v>37.91</v>
      </c>
      <c r="BN14" s="0" t="n">
        <v>38.47</v>
      </c>
      <c r="BO14" s="0" t="n">
        <v>38.19</v>
      </c>
      <c r="BP14" s="0" t="n">
        <v>38.19</v>
      </c>
      <c r="BQ14" s="0" t="n">
        <v>37.91</v>
      </c>
      <c r="BR14" s="0" t="n">
        <v>37.91</v>
      </c>
      <c r="BS14" s="0" t="n">
        <v>40.47</v>
      </c>
      <c r="BT14" s="0" t="n">
        <v>48.73</v>
      </c>
      <c r="BU14" s="0" t="n">
        <v>52.43</v>
      </c>
      <c r="BV14" s="0" t="n">
        <v>45.32</v>
      </c>
      <c r="BW14" s="0" t="n">
        <v>39.34</v>
      </c>
      <c r="BX14" s="0" t="n">
        <v>38.49</v>
      </c>
      <c r="BY14" s="0" t="n">
        <v>38.49</v>
      </c>
      <c r="BZ14" s="0" t="n">
        <v>38.97</v>
      </c>
      <c r="CA14" s="0" t="n">
        <v>38.7</v>
      </c>
      <c r="CB14" s="0" t="n">
        <v>38.71</v>
      </c>
      <c r="CC14" s="0" t="n">
        <v>38.44</v>
      </c>
      <c r="CD14" s="0" t="n">
        <v>38.45</v>
      </c>
      <c r="CE14" s="0" t="n">
        <v>40.82</v>
      </c>
      <c r="CF14" s="0" t="n">
        <v>48.47</v>
      </c>
      <c r="CG14" s="0" t="n">
        <v>51.91</v>
      </c>
      <c r="CH14" s="0" t="n">
        <v>45.31</v>
      </c>
      <c r="CI14" s="0" t="n">
        <v>39.77</v>
      </c>
      <c r="CJ14" s="0" t="n">
        <v>38.99</v>
      </c>
      <c r="CK14" s="0" t="n">
        <v>38.99</v>
      </c>
      <c r="CL14" s="0" t="n">
        <v>39.45</v>
      </c>
      <c r="CM14" s="0" t="n">
        <v>39.2</v>
      </c>
      <c r="CN14" s="0" t="n">
        <v>39.21</v>
      </c>
      <c r="CO14" s="0" t="n">
        <v>38.96</v>
      </c>
      <c r="CP14" s="0" t="n">
        <v>38.97</v>
      </c>
      <c r="CQ14" s="0" t="n">
        <v>41.17</v>
      </c>
      <c r="CR14" s="0" t="n">
        <v>48.26</v>
      </c>
      <c r="CS14" s="0" t="n">
        <v>51.44</v>
      </c>
      <c r="CT14" s="0" t="n">
        <v>45.33</v>
      </c>
      <c r="CU14" s="0" t="n">
        <v>40.2</v>
      </c>
      <c r="CV14" s="0" t="n">
        <v>39.47</v>
      </c>
      <c r="CW14" s="0" t="n">
        <v>39.47</v>
      </c>
      <c r="CX14" s="0" t="n">
        <v>39.92</v>
      </c>
      <c r="CY14" s="0" t="n">
        <v>39.69</v>
      </c>
      <c r="CZ14" s="0" t="n">
        <v>39.69</v>
      </c>
      <c r="DA14" s="0" t="n">
        <v>39.47</v>
      </c>
      <c r="DB14" s="0" t="n">
        <v>39.47</v>
      </c>
      <c r="DC14" s="0" t="n">
        <v>41.51</v>
      </c>
      <c r="DD14" s="0" t="n">
        <v>48.08</v>
      </c>
      <c r="DE14" s="0" t="n">
        <v>51.03</v>
      </c>
      <c r="DF14" s="0" t="n">
        <v>45.37</v>
      </c>
      <c r="DG14" s="0" t="n">
        <v>40.62</v>
      </c>
      <c r="DH14" s="0" t="n">
        <v>39.94</v>
      </c>
      <c r="DI14" s="0" t="n">
        <v>39.94</v>
      </c>
      <c r="DJ14" s="0" t="n">
        <v>40.37</v>
      </c>
      <c r="DK14" s="0" t="n">
        <v>40.16</v>
      </c>
      <c r="DL14" s="0" t="n">
        <v>40.17</v>
      </c>
      <c r="DM14" s="0" t="n">
        <v>39.96</v>
      </c>
      <c r="DN14" s="0" t="n">
        <v>39.96</v>
      </c>
      <c r="DO14" s="0" t="n">
        <v>41.85</v>
      </c>
      <c r="DP14" s="0" t="n">
        <v>47.94</v>
      </c>
      <c r="DQ14" s="0" t="n">
        <v>50.67</v>
      </c>
      <c r="DR14" s="0" t="n">
        <v>45.43</v>
      </c>
      <c r="DS14" s="0" t="n">
        <v>41.02</v>
      </c>
      <c r="DT14" s="0" t="n">
        <v>40.4</v>
      </c>
      <c r="DU14" s="0" t="n">
        <v>40.4</v>
      </c>
      <c r="DV14" s="0" t="n">
        <v>40.82</v>
      </c>
      <c r="DW14" s="0" t="n">
        <v>40.62</v>
      </c>
      <c r="DX14" s="0" t="n">
        <v>40.63</v>
      </c>
      <c r="DY14" s="0" t="n">
        <v>40.43</v>
      </c>
      <c r="DZ14" s="0" t="n">
        <v>40.44</v>
      </c>
      <c r="EA14" s="0" t="n">
        <v>42.19</v>
      </c>
      <c r="EB14" s="0" t="n">
        <v>47.83</v>
      </c>
      <c r="EC14" s="0" t="n">
        <v>50.36</v>
      </c>
      <c r="ED14" s="0" t="n">
        <v>45.5</v>
      </c>
      <c r="EE14" s="0" t="n">
        <v>41.42</v>
      </c>
      <c r="EF14" s="0" t="n">
        <v>40.84</v>
      </c>
      <c r="EG14" s="0" t="n">
        <v>40.84</v>
      </c>
      <c r="EH14" s="0" t="n">
        <v>41.1</v>
      </c>
      <c r="EI14" s="0" t="n">
        <v>40.91</v>
      </c>
      <c r="EJ14" s="0" t="n">
        <v>40.91</v>
      </c>
      <c r="EK14" s="0" t="n">
        <v>40.72</v>
      </c>
      <c r="EL14" s="0" t="n">
        <v>40.72</v>
      </c>
      <c r="EM14" s="0" t="n">
        <v>42.49</v>
      </c>
      <c r="EN14" s="0" t="n">
        <v>48.17</v>
      </c>
      <c r="EO14" s="0" t="n">
        <v>50.72</v>
      </c>
      <c r="EP14" s="0" t="n">
        <v>45.82</v>
      </c>
      <c r="EQ14" s="0" t="n">
        <v>41.71</v>
      </c>
      <c r="ER14" s="0" t="n">
        <v>41.13</v>
      </c>
      <c r="ES14" s="0" t="n">
        <v>41.13</v>
      </c>
      <c r="ET14" s="0" t="n">
        <v>41.39</v>
      </c>
      <c r="EU14" s="0" t="n">
        <v>41.2</v>
      </c>
      <c r="EV14" s="0" t="n">
        <v>41.2</v>
      </c>
      <c r="EW14" s="0" t="n">
        <v>41</v>
      </c>
      <c r="EX14" s="0" t="n">
        <v>41.01</v>
      </c>
      <c r="EY14" s="0" t="n">
        <v>42.78</v>
      </c>
      <c r="EZ14" s="0" t="n">
        <v>48.5</v>
      </c>
      <c r="FA14" s="0" t="n">
        <v>51.07</v>
      </c>
      <c r="FB14" s="0" t="n">
        <v>46.14</v>
      </c>
      <c r="FC14" s="0" t="n">
        <v>42</v>
      </c>
      <c r="FD14" s="0" t="n">
        <v>41.42</v>
      </c>
      <c r="FE14" s="0" t="n">
        <v>41.42</v>
      </c>
      <c r="FF14" s="0" t="n">
        <v>41.68</v>
      </c>
      <c r="FG14" s="0" t="n">
        <v>41.48</v>
      </c>
      <c r="FH14" s="0" t="n">
        <v>41.48</v>
      </c>
      <c r="FI14" s="0" t="n">
        <v>41.29</v>
      </c>
      <c r="FJ14" s="0" t="n">
        <v>41.29</v>
      </c>
      <c r="FK14" s="0" t="n">
        <v>43.08</v>
      </c>
      <c r="FL14" s="0" t="n">
        <v>48.84</v>
      </c>
      <c r="FM14" s="0" t="n">
        <v>51.42</v>
      </c>
      <c r="FN14" s="0" t="n">
        <v>46.46</v>
      </c>
      <c r="FO14" s="0" t="n">
        <v>42.3</v>
      </c>
      <c r="FP14" s="0" t="n">
        <v>41.7</v>
      </c>
      <c r="FQ14" s="0" t="n">
        <v>41.7</v>
      </c>
      <c r="FR14" s="0" t="n">
        <v>41.96</v>
      </c>
      <c r="FS14" s="0" t="n">
        <v>41.77</v>
      </c>
      <c r="FT14" s="0" t="n">
        <v>41.77</v>
      </c>
      <c r="FU14" s="0" t="n">
        <v>41.57</v>
      </c>
      <c r="FV14" s="0" t="n">
        <v>41.57</v>
      </c>
      <c r="FW14" s="0" t="n">
        <v>43.38</v>
      </c>
      <c r="FX14" s="0" t="n">
        <v>49.18</v>
      </c>
      <c r="FY14" s="0" t="n">
        <v>51.78</v>
      </c>
      <c r="FZ14" s="0" t="n">
        <v>46.78</v>
      </c>
      <c r="GA14" s="0" t="n">
        <v>42.59</v>
      </c>
      <c r="GB14" s="0" t="n">
        <v>41.99</v>
      </c>
      <c r="GC14" s="0" t="n">
        <v>41.99</v>
      </c>
      <c r="GD14" s="0" t="n">
        <v>42.25</v>
      </c>
      <c r="GE14" s="0" t="n">
        <v>42.05</v>
      </c>
      <c r="GF14" s="0" t="n">
        <v>42.06</v>
      </c>
      <c r="GG14" s="0" t="n">
        <v>41.86</v>
      </c>
      <c r="GH14" s="0" t="n">
        <v>41.86</v>
      </c>
      <c r="GI14" s="0" t="n">
        <v>43.67</v>
      </c>
      <c r="GJ14" s="0" t="n">
        <v>49.51</v>
      </c>
      <c r="GK14" s="0" t="n">
        <v>52.13</v>
      </c>
      <c r="GL14" s="0" t="n">
        <v>47.1</v>
      </c>
      <c r="GM14" s="0" t="n">
        <v>42.88</v>
      </c>
      <c r="GN14" s="0" t="n">
        <v>42.28</v>
      </c>
      <c r="GO14" s="0" t="n">
        <v>42.28</v>
      </c>
      <c r="GP14" s="0" t="n">
        <v>42.54</v>
      </c>
      <c r="GQ14" s="0" t="n">
        <v>42.34</v>
      </c>
      <c r="GR14" s="0" t="n">
        <v>42.34</v>
      </c>
      <c r="GS14" s="0" t="n">
        <v>42.14</v>
      </c>
      <c r="GT14" s="0" t="n">
        <v>42.14</v>
      </c>
      <c r="GU14" s="0" t="n">
        <v>43.97</v>
      </c>
      <c r="GV14" s="0" t="n">
        <v>49.85</v>
      </c>
      <c r="GW14" s="0" t="n">
        <v>52.49</v>
      </c>
      <c r="GX14" s="0" t="n">
        <v>47.42</v>
      </c>
    </row>
    <row r="15" customFormat="false" ht="10.5" hidden="false" customHeight="false" outlineLevel="0" collapsed="false">
      <c r="A15" s="406" t="s">
        <v>0</v>
      </c>
      <c r="B15" s="407" t="s">
        <v>196</v>
      </c>
      <c r="C15" s="0" t="n">
        <v>18</v>
      </c>
      <c r="D15" s="0" t="n">
        <v>16.917</v>
      </c>
      <c r="E15" s="0" t="n">
        <v>20.331</v>
      </c>
      <c r="F15" s="0" t="n">
        <v>21.415</v>
      </c>
      <c r="G15" s="0" t="n">
        <v>21.589</v>
      </c>
      <c r="H15" s="0" t="n">
        <v>21.718</v>
      </c>
      <c r="I15" s="0" t="n">
        <v>21.917</v>
      </c>
      <c r="J15" s="0" t="n">
        <v>20.75</v>
      </c>
      <c r="K15" s="0" t="n">
        <v>19.833</v>
      </c>
      <c r="L15" s="0" t="n">
        <v>29.565</v>
      </c>
      <c r="M15" s="0" t="n">
        <v>30.194</v>
      </c>
      <c r="N15" s="0" t="n">
        <v>24.1</v>
      </c>
      <c r="O15" s="0" t="n">
        <v>24.629</v>
      </c>
      <c r="P15" s="0" t="n">
        <v>22.229</v>
      </c>
      <c r="Q15" s="0" t="n">
        <v>21.887</v>
      </c>
      <c r="R15" s="0" t="n">
        <v>22.222</v>
      </c>
      <c r="S15" s="0" t="n">
        <v>22.446</v>
      </c>
      <c r="T15" s="0" t="n">
        <v>21.681</v>
      </c>
      <c r="U15" s="0" t="n">
        <v>21.333</v>
      </c>
      <c r="V15" s="0" t="n">
        <v>21.141</v>
      </c>
      <c r="W15" s="0" t="n">
        <v>21.979</v>
      </c>
      <c r="X15" s="0" t="n">
        <v>26.464</v>
      </c>
      <c r="Y15" s="0" t="n">
        <v>30.181</v>
      </c>
      <c r="Z15" s="0" t="n">
        <v>28.521</v>
      </c>
      <c r="AA15" s="0" t="n">
        <v>24.653</v>
      </c>
      <c r="AB15" s="0" t="n">
        <v>20.575</v>
      </c>
      <c r="AC15" s="0" t="n">
        <v>21.56</v>
      </c>
      <c r="AD15" s="0" t="n">
        <v>22.659</v>
      </c>
      <c r="AE15" s="0" t="n">
        <v>22.694</v>
      </c>
      <c r="AF15" s="0" t="n">
        <v>22.447</v>
      </c>
      <c r="AG15" s="0" t="n">
        <v>21.983</v>
      </c>
      <c r="AH15" s="0" t="n">
        <v>21.565</v>
      </c>
      <c r="AI15" s="0" t="n">
        <v>22.795</v>
      </c>
      <c r="AJ15" s="0" t="n">
        <v>26.06</v>
      </c>
      <c r="AK15" s="0" t="n">
        <v>29.09</v>
      </c>
      <c r="AL15" s="0" t="n">
        <v>27.799</v>
      </c>
      <c r="AM15" s="0" t="n">
        <v>24.569</v>
      </c>
      <c r="AN15" s="0" t="n">
        <v>21.556</v>
      </c>
      <c r="AO15" s="0" t="n">
        <v>22.157</v>
      </c>
      <c r="AP15" s="0" t="n">
        <v>22.658</v>
      </c>
      <c r="AQ15" s="0" t="n">
        <v>23.113</v>
      </c>
      <c r="AR15" s="0" t="n">
        <v>22.743</v>
      </c>
      <c r="AS15" s="0" t="n">
        <v>22.315</v>
      </c>
      <c r="AT15" s="0" t="n">
        <v>21.857</v>
      </c>
      <c r="AU15" s="0" t="n">
        <v>23.087</v>
      </c>
      <c r="AV15" s="0" t="n">
        <v>25.62</v>
      </c>
      <c r="AW15" s="0" t="n">
        <v>29.597</v>
      </c>
      <c r="AX15" s="0" t="n">
        <v>27.696</v>
      </c>
      <c r="AY15" s="0" t="n">
        <v>24.667</v>
      </c>
      <c r="AZ15" s="0" t="n">
        <v>21.909</v>
      </c>
      <c r="BA15" s="0" t="n">
        <v>22.46</v>
      </c>
      <c r="BB15" s="0" t="n">
        <v>22.87</v>
      </c>
      <c r="BC15" s="0" t="n">
        <v>23.357</v>
      </c>
      <c r="BD15" s="0" t="n">
        <v>23.033</v>
      </c>
      <c r="BE15" s="0" t="n">
        <v>22.363</v>
      </c>
      <c r="BF15" s="0" t="n">
        <v>22.408</v>
      </c>
      <c r="BG15" s="0" t="n">
        <v>23.381</v>
      </c>
      <c r="BH15" s="0" t="n">
        <v>25.773</v>
      </c>
      <c r="BI15" s="0" t="n">
        <v>29.441</v>
      </c>
      <c r="BJ15" s="0" t="n">
        <v>27.613</v>
      </c>
      <c r="BK15" s="0" t="n">
        <v>24.763</v>
      </c>
      <c r="BL15" s="0" t="n">
        <v>22.256</v>
      </c>
      <c r="BM15" s="0" t="n">
        <v>22.478</v>
      </c>
      <c r="BN15" s="0" t="n">
        <v>23.413</v>
      </c>
      <c r="BO15" s="0" t="n">
        <v>23.625</v>
      </c>
      <c r="BP15" s="0" t="n">
        <v>23.355</v>
      </c>
      <c r="BQ15" s="0" t="n">
        <v>22.709</v>
      </c>
      <c r="BR15" s="0" t="n">
        <v>22.769</v>
      </c>
      <c r="BS15" s="0" t="n">
        <v>23.674</v>
      </c>
      <c r="BT15" s="0" t="n">
        <v>25.773</v>
      </c>
      <c r="BU15" s="0" t="n">
        <v>29.179</v>
      </c>
      <c r="BV15" s="0" t="n">
        <v>27.158</v>
      </c>
      <c r="BW15" s="0" t="n">
        <v>25.133</v>
      </c>
      <c r="BX15" s="0" t="n">
        <v>22.617</v>
      </c>
      <c r="BY15" s="0" t="n">
        <v>22.809</v>
      </c>
      <c r="BZ15" s="0" t="n">
        <v>23.663</v>
      </c>
      <c r="CA15" s="0" t="n">
        <v>23.915</v>
      </c>
      <c r="CB15" s="0" t="n">
        <v>23.369</v>
      </c>
      <c r="CC15" s="0" t="n">
        <v>23.307</v>
      </c>
      <c r="CD15" s="0" t="n">
        <v>23.061</v>
      </c>
      <c r="CE15" s="0" t="n">
        <v>23.582</v>
      </c>
      <c r="CF15" s="0" t="n">
        <v>26.337</v>
      </c>
      <c r="CG15" s="0" t="n">
        <v>28.534</v>
      </c>
      <c r="CH15" s="0" t="n">
        <v>27.446</v>
      </c>
      <c r="CI15" s="0" t="n">
        <v>25.302</v>
      </c>
      <c r="CJ15" s="0" t="n">
        <v>22.631</v>
      </c>
      <c r="CK15" s="0" t="n">
        <v>23.38</v>
      </c>
      <c r="CL15" s="0" t="n">
        <v>23.904</v>
      </c>
      <c r="CM15" s="0" t="n">
        <v>24.129</v>
      </c>
      <c r="CN15" s="0" t="n">
        <v>23.631</v>
      </c>
      <c r="CO15" s="0" t="n">
        <v>23.609</v>
      </c>
      <c r="CP15" s="0" t="n">
        <v>23.072</v>
      </c>
      <c r="CQ15" s="0" t="n">
        <v>24.193</v>
      </c>
      <c r="CR15" s="0" t="n">
        <v>26.388</v>
      </c>
      <c r="CS15" s="0" t="n">
        <v>28.436</v>
      </c>
      <c r="CT15" s="0" t="n">
        <v>27.428</v>
      </c>
      <c r="CU15" s="0" t="n">
        <v>25.457</v>
      </c>
      <c r="CV15" s="0" t="n">
        <v>22.935</v>
      </c>
      <c r="CW15" s="0" t="n">
        <v>23.661</v>
      </c>
      <c r="CX15" s="0" t="n">
        <v>23.865</v>
      </c>
      <c r="CY15" s="0" t="n">
        <v>24.371</v>
      </c>
      <c r="CZ15" s="0" t="n">
        <v>24.185</v>
      </c>
      <c r="DA15" s="0" t="n">
        <v>23.899</v>
      </c>
      <c r="DB15" s="0" t="n">
        <v>23.357</v>
      </c>
      <c r="DC15" s="0" t="n">
        <v>24.441</v>
      </c>
      <c r="DD15" s="0" t="n">
        <v>26.471</v>
      </c>
      <c r="DE15" s="0" t="n">
        <v>28.363</v>
      </c>
      <c r="DF15" s="0" t="n">
        <v>27.417</v>
      </c>
      <c r="DG15" s="0" t="n">
        <v>25.38</v>
      </c>
      <c r="DH15" s="0" t="n">
        <v>23.548</v>
      </c>
      <c r="DI15" s="0" t="n">
        <v>23.944</v>
      </c>
      <c r="DJ15" s="0" t="n">
        <v>24.081</v>
      </c>
      <c r="DK15" s="0" t="n">
        <v>24.591</v>
      </c>
      <c r="DL15" s="0" t="n">
        <v>24.419</v>
      </c>
      <c r="DM15" s="0" t="n">
        <v>24.143</v>
      </c>
      <c r="DN15" s="0" t="n">
        <v>23.603</v>
      </c>
      <c r="DO15" s="0" t="n">
        <v>24.677</v>
      </c>
      <c r="DP15" s="0" t="n">
        <v>26.155</v>
      </c>
      <c r="DQ15" s="0" t="n">
        <v>28.891</v>
      </c>
      <c r="DR15" s="0" t="n">
        <v>27.496</v>
      </c>
      <c r="DS15" s="0" t="n">
        <v>25.547</v>
      </c>
      <c r="DT15" s="0" t="n">
        <v>23.806</v>
      </c>
      <c r="DU15" s="0" t="n">
        <v>24.176</v>
      </c>
      <c r="DV15" s="0" t="n">
        <v>24.283</v>
      </c>
      <c r="DW15" s="0" t="n">
        <v>24.845</v>
      </c>
      <c r="DX15" s="0" t="n">
        <v>24.657</v>
      </c>
      <c r="DY15" s="0" t="n">
        <v>24.079</v>
      </c>
      <c r="DZ15" s="0" t="n">
        <v>24.14</v>
      </c>
      <c r="EA15" s="0" t="n">
        <v>24.901</v>
      </c>
      <c r="EB15" s="0" t="n">
        <v>26.298</v>
      </c>
      <c r="EC15" s="0" t="n">
        <v>28.926</v>
      </c>
      <c r="ED15" s="0" t="n">
        <v>27.244</v>
      </c>
      <c r="EE15" s="0" t="n">
        <v>25.976</v>
      </c>
      <c r="EF15" s="0" t="n">
        <v>24.057</v>
      </c>
      <c r="EG15" s="0" t="n">
        <v>24.111</v>
      </c>
      <c r="EH15" s="0" t="n">
        <v>24.827</v>
      </c>
      <c r="EI15" s="0" t="n">
        <v>25.048</v>
      </c>
      <c r="EJ15" s="0" t="n">
        <v>24.622</v>
      </c>
      <c r="EK15" s="0" t="n">
        <v>24.675</v>
      </c>
      <c r="EL15" s="0" t="n">
        <v>24.43</v>
      </c>
      <c r="EM15" s="0" t="n">
        <v>24.778</v>
      </c>
      <c r="EN15" s="0" t="n">
        <v>26.793</v>
      </c>
      <c r="EO15" s="0" t="n">
        <v>28.856</v>
      </c>
      <c r="EP15" s="0" t="n">
        <v>27.26</v>
      </c>
      <c r="EQ15" s="0" t="n">
        <v>26.172</v>
      </c>
      <c r="ER15" s="0" t="n">
        <v>24.344</v>
      </c>
      <c r="ES15" s="0" t="n">
        <v>24.387</v>
      </c>
      <c r="ET15" s="0" t="n">
        <v>25.061</v>
      </c>
      <c r="EU15" s="0" t="n">
        <v>25.281</v>
      </c>
      <c r="EV15" s="0" t="n">
        <v>24.869</v>
      </c>
      <c r="EW15" s="0" t="n">
        <v>24.911</v>
      </c>
      <c r="EX15" s="0" t="n">
        <v>24.664</v>
      </c>
      <c r="EY15" s="0" t="n">
        <v>24.998</v>
      </c>
      <c r="EZ15" s="0" t="n">
        <v>26.885</v>
      </c>
      <c r="FA15" s="0" t="n">
        <v>28.42</v>
      </c>
      <c r="FB15" s="0" t="n">
        <v>27.692</v>
      </c>
      <c r="FC15" s="0" t="n">
        <v>26.367</v>
      </c>
      <c r="FD15" s="0" t="n">
        <v>24.268</v>
      </c>
      <c r="FE15" s="0" t="n">
        <v>24.935</v>
      </c>
      <c r="FF15" s="0" t="n">
        <v>24.99</v>
      </c>
      <c r="FG15" s="0" t="n">
        <v>25.193</v>
      </c>
      <c r="FH15" s="0" t="n">
        <v>25.105</v>
      </c>
      <c r="FI15" s="0" t="n">
        <v>24.851</v>
      </c>
      <c r="FJ15" s="0" t="n">
        <v>24.618</v>
      </c>
      <c r="FK15" s="0" t="n">
        <v>25.571</v>
      </c>
      <c r="FL15" s="0" t="n">
        <v>26.988</v>
      </c>
      <c r="FM15" s="0" t="n">
        <v>28.441</v>
      </c>
      <c r="FN15" s="0" t="n">
        <v>27.798</v>
      </c>
      <c r="FO15" s="0" t="n">
        <v>26.283</v>
      </c>
      <c r="FP15" s="0" t="n">
        <v>24.198</v>
      </c>
      <c r="FQ15" s="0" t="n">
        <v>25.171</v>
      </c>
      <c r="FR15" s="0" t="n">
        <v>24.938</v>
      </c>
      <c r="FS15" s="0" t="n">
        <v>25.481</v>
      </c>
      <c r="FT15" s="0" t="n">
        <v>25.34</v>
      </c>
      <c r="FU15" s="0" t="n">
        <v>25.405</v>
      </c>
      <c r="FV15" s="0" t="n">
        <v>24.87</v>
      </c>
      <c r="FW15" s="0" t="n">
        <v>25.79</v>
      </c>
      <c r="FX15" s="0" t="n">
        <v>26.614</v>
      </c>
      <c r="FY15" s="0" t="n">
        <v>28.978</v>
      </c>
      <c r="FZ15" s="0" t="n">
        <v>27.892</v>
      </c>
      <c r="GA15" s="0" t="n">
        <v>26.21</v>
      </c>
      <c r="GB15" s="0" t="n">
        <v>24.769</v>
      </c>
      <c r="GC15" s="0" t="n">
        <v>25.405</v>
      </c>
      <c r="GD15" s="0" t="n">
        <v>25.115</v>
      </c>
      <c r="GE15" s="0" t="n">
        <v>25.61</v>
      </c>
      <c r="GF15" s="0" t="n">
        <v>25.815</v>
      </c>
      <c r="GG15" s="0" t="n">
        <v>24.976</v>
      </c>
      <c r="GH15" s="0" t="n">
        <v>25.344</v>
      </c>
      <c r="GI15" s="0" t="n">
        <v>25.973</v>
      </c>
      <c r="GJ15" s="0" t="n">
        <v>26.809</v>
      </c>
      <c r="GK15" s="0" t="n">
        <v>29.187</v>
      </c>
      <c r="GL15" s="0" t="n">
        <v>28.092</v>
      </c>
      <c r="GM15" s="0" t="n">
        <v>26.404</v>
      </c>
      <c r="GN15" s="0" t="n">
        <v>24.948</v>
      </c>
      <c r="GO15" s="0" t="n">
        <v>25.288</v>
      </c>
      <c r="GP15" s="0" t="n">
        <v>25.601</v>
      </c>
      <c r="GQ15" s="0" t="n">
        <v>25.804</v>
      </c>
      <c r="GR15" s="0" t="n">
        <v>25.704</v>
      </c>
      <c r="GS15" s="0" t="n">
        <v>25.465</v>
      </c>
      <c r="GT15" s="0" t="n">
        <v>25.528</v>
      </c>
      <c r="GU15" s="0" t="n">
        <v>26.166</v>
      </c>
      <c r="GV15" s="0" t="n">
        <v>27.015</v>
      </c>
      <c r="GW15" s="0" t="n">
        <v>29.407</v>
      </c>
      <c r="GX15" s="0" t="n">
        <v>27.942</v>
      </c>
    </row>
    <row r="16" customFormat="false" ht="10.5" hidden="false" customHeight="false" outlineLevel="0" collapsed="false">
      <c r="A16" s="406" t="s">
        <v>5</v>
      </c>
      <c r="B16" s="407" t="s">
        <v>194</v>
      </c>
      <c r="C16" s="0" t="n">
        <v>28</v>
      </c>
      <c r="D16" s="0" t="n">
        <v>28</v>
      </c>
      <c r="E16" s="0" t="n">
        <v>33.5</v>
      </c>
      <c r="F16" s="0" t="n">
        <v>33.25</v>
      </c>
      <c r="G16" s="0" t="n">
        <v>32.5</v>
      </c>
      <c r="H16" s="0" t="n">
        <v>31.75</v>
      </c>
      <c r="I16" s="0" t="n">
        <v>31.75</v>
      </c>
      <c r="J16" s="0" t="n">
        <v>37.5</v>
      </c>
      <c r="K16" s="0" t="n">
        <v>47</v>
      </c>
      <c r="L16" s="0" t="n">
        <v>57</v>
      </c>
      <c r="M16" s="0" t="n">
        <v>68.5</v>
      </c>
      <c r="N16" s="0" t="n">
        <v>55</v>
      </c>
      <c r="O16" s="0" t="n">
        <v>37.75</v>
      </c>
      <c r="P16" s="0" t="n">
        <v>35.75</v>
      </c>
      <c r="Q16" s="0" t="n">
        <v>36.5</v>
      </c>
      <c r="R16" s="0" t="n">
        <v>37.25</v>
      </c>
      <c r="S16" s="0" t="n">
        <v>36.75</v>
      </c>
      <c r="T16" s="0" t="n">
        <v>36.75</v>
      </c>
      <c r="U16" s="0" t="n">
        <v>36.25</v>
      </c>
      <c r="V16" s="0" t="n">
        <v>36.25</v>
      </c>
      <c r="W16" s="0" t="n">
        <v>43.25</v>
      </c>
      <c r="X16" s="0" t="n">
        <v>59.25</v>
      </c>
      <c r="Y16" s="0" t="n">
        <v>67.75</v>
      </c>
      <c r="Z16" s="0" t="n">
        <v>53.25</v>
      </c>
      <c r="AA16" s="0" t="n">
        <v>39</v>
      </c>
      <c r="AB16" s="0" t="n">
        <v>37</v>
      </c>
      <c r="AC16" s="0" t="n">
        <v>36.75</v>
      </c>
      <c r="AD16" s="0" t="n">
        <v>38.43</v>
      </c>
      <c r="AE16" s="0" t="n">
        <v>38</v>
      </c>
      <c r="AF16" s="0" t="n">
        <v>38</v>
      </c>
      <c r="AG16" s="0" t="n">
        <v>37.57</v>
      </c>
      <c r="AH16" s="0" t="n">
        <v>37.57</v>
      </c>
      <c r="AI16" s="0" t="n">
        <v>43.56</v>
      </c>
      <c r="AJ16" s="0" t="n">
        <v>57.24</v>
      </c>
      <c r="AK16" s="0" t="n">
        <v>64.51</v>
      </c>
      <c r="AL16" s="0" t="n">
        <v>52.11</v>
      </c>
      <c r="AM16" s="0" t="n">
        <v>39.93</v>
      </c>
      <c r="AN16" s="0" t="n">
        <v>38.21</v>
      </c>
      <c r="AO16" s="0" t="n">
        <v>38</v>
      </c>
      <c r="AP16" s="0" t="n">
        <v>39.42</v>
      </c>
      <c r="AQ16" s="0" t="n">
        <v>39.06</v>
      </c>
      <c r="AR16" s="0" t="n">
        <v>39.06</v>
      </c>
      <c r="AS16" s="0" t="n">
        <v>38.69</v>
      </c>
      <c r="AT16" s="0" t="n">
        <v>38.69</v>
      </c>
      <c r="AU16" s="0" t="n">
        <v>43.8</v>
      </c>
      <c r="AV16" s="0" t="n">
        <v>55.51</v>
      </c>
      <c r="AW16" s="0" t="n">
        <v>61.72</v>
      </c>
      <c r="AX16" s="0" t="n">
        <v>51.11</v>
      </c>
      <c r="AY16" s="0" t="n">
        <v>40.71</v>
      </c>
      <c r="AZ16" s="0" t="n">
        <v>39.25</v>
      </c>
      <c r="BA16" s="0" t="n">
        <v>39.07</v>
      </c>
      <c r="BB16" s="0" t="n">
        <v>40.32</v>
      </c>
      <c r="BC16" s="0" t="n">
        <v>40</v>
      </c>
      <c r="BD16" s="0" t="n">
        <v>40</v>
      </c>
      <c r="BE16" s="0" t="n">
        <v>39.69</v>
      </c>
      <c r="BF16" s="0" t="n">
        <v>39.69</v>
      </c>
      <c r="BG16" s="0" t="n">
        <v>44.06</v>
      </c>
      <c r="BH16" s="0" t="n">
        <v>54.07</v>
      </c>
      <c r="BI16" s="0" t="n">
        <v>59.37</v>
      </c>
      <c r="BJ16" s="0" t="n">
        <v>50.3</v>
      </c>
      <c r="BK16" s="0" t="n">
        <v>41.42</v>
      </c>
      <c r="BL16" s="0" t="n">
        <v>40.17</v>
      </c>
      <c r="BM16" s="0" t="n">
        <v>40.02</v>
      </c>
      <c r="BN16" s="0" t="n">
        <v>40.92</v>
      </c>
      <c r="BO16" s="0" t="n">
        <v>40.64</v>
      </c>
      <c r="BP16" s="0" t="n">
        <v>40.64</v>
      </c>
      <c r="BQ16" s="0" t="n">
        <v>40.37</v>
      </c>
      <c r="BR16" s="0" t="n">
        <v>40.36</v>
      </c>
      <c r="BS16" s="0" t="n">
        <v>44.31</v>
      </c>
      <c r="BT16" s="0" t="n">
        <v>53.37</v>
      </c>
      <c r="BU16" s="0" t="n">
        <v>58.17</v>
      </c>
      <c r="BV16" s="0" t="n">
        <v>49.96</v>
      </c>
      <c r="BW16" s="0" t="n">
        <v>41.92</v>
      </c>
      <c r="BX16" s="0" t="n">
        <v>40.8</v>
      </c>
      <c r="BY16" s="0" t="n">
        <v>40.66</v>
      </c>
      <c r="BZ16" s="0" t="n">
        <v>41.43</v>
      </c>
      <c r="CA16" s="0" t="n">
        <v>41.16</v>
      </c>
      <c r="CB16" s="0" t="n">
        <v>41.17</v>
      </c>
      <c r="CC16" s="0" t="n">
        <v>40.91</v>
      </c>
      <c r="CD16" s="0" t="n">
        <v>40.92</v>
      </c>
      <c r="CE16" s="0" t="n">
        <v>44.56</v>
      </c>
      <c r="CF16" s="0" t="n">
        <v>52.94</v>
      </c>
      <c r="CG16" s="0" t="n">
        <v>57.39</v>
      </c>
      <c r="CH16" s="0" t="n">
        <v>49.78</v>
      </c>
      <c r="CI16" s="0" t="n">
        <v>42.35</v>
      </c>
      <c r="CJ16" s="0" t="n">
        <v>41.32</v>
      </c>
      <c r="CK16" s="0" t="n">
        <v>41.19</v>
      </c>
      <c r="CL16" s="0" t="n">
        <v>41.92</v>
      </c>
      <c r="CM16" s="0" t="n">
        <v>41.67</v>
      </c>
      <c r="CN16" s="0" t="n">
        <v>41.68</v>
      </c>
      <c r="CO16" s="0" t="n">
        <v>41.43</v>
      </c>
      <c r="CP16" s="0" t="n">
        <v>41.44</v>
      </c>
      <c r="CQ16" s="0" t="n">
        <v>44.82</v>
      </c>
      <c r="CR16" s="0" t="n">
        <v>52.56</v>
      </c>
      <c r="CS16" s="0" t="n">
        <v>56.67</v>
      </c>
      <c r="CT16" s="0" t="n">
        <v>49.64</v>
      </c>
      <c r="CU16" s="0" t="n">
        <v>42.77</v>
      </c>
      <c r="CV16" s="0" t="n">
        <v>41.81</v>
      </c>
      <c r="CW16" s="0" t="n">
        <v>41.69</v>
      </c>
      <c r="CX16" s="0" t="n">
        <v>42.34</v>
      </c>
      <c r="CY16" s="0" t="n">
        <v>42.11</v>
      </c>
      <c r="CZ16" s="0" t="n">
        <v>42.12</v>
      </c>
      <c r="DA16" s="0" t="n">
        <v>41.9</v>
      </c>
      <c r="DB16" s="0" t="n">
        <v>41.9</v>
      </c>
      <c r="DC16" s="0" t="n">
        <v>45.01</v>
      </c>
      <c r="DD16" s="0" t="n">
        <v>52.17</v>
      </c>
      <c r="DE16" s="0" t="n">
        <v>55.97</v>
      </c>
      <c r="DF16" s="0" t="n">
        <v>49.47</v>
      </c>
      <c r="DG16" s="0" t="n">
        <v>43.14</v>
      </c>
      <c r="DH16" s="0" t="n">
        <v>42.25</v>
      </c>
      <c r="DI16" s="0" t="n">
        <v>42.14</v>
      </c>
      <c r="DJ16" s="0" t="n">
        <v>42.74</v>
      </c>
      <c r="DK16" s="0" t="n">
        <v>42.53</v>
      </c>
      <c r="DL16" s="0" t="n">
        <v>42.55</v>
      </c>
      <c r="DM16" s="0" t="n">
        <v>42.34</v>
      </c>
      <c r="DN16" s="0" t="n">
        <v>42.34</v>
      </c>
      <c r="DO16" s="0" t="n">
        <v>45.21</v>
      </c>
      <c r="DP16" s="0" t="n">
        <v>51.83</v>
      </c>
      <c r="DQ16" s="0" t="n">
        <v>55.34</v>
      </c>
      <c r="DR16" s="0" t="n">
        <v>49.33</v>
      </c>
      <c r="DS16" s="0" t="n">
        <v>43.48</v>
      </c>
      <c r="DT16" s="0" t="n">
        <v>42.67</v>
      </c>
      <c r="DU16" s="0" t="n">
        <v>42.56</v>
      </c>
      <c r="DV16" s="0" t="n">
        <v>43.14</v>
      </c>
      <c r="DW16" s="0" t="n">
        <v>42.94</v>
      </c>
      <c r="DX16" s="0" t="n">
        <v>42.95</v>
      </c>
      <c r="DY16" s="0" t="n">
        <v>42.75</v>
      </c>
      <c r="DZ16" s="0" t="n">
        <v>42.76</v>
      </c>
      <c r="EA16" s="0" t="n">
        <v>45.42</v>
      </c>
      <c r="EB16" s="0" t="n">
        <v>51.53</v>
      </c>
      <c r="EC16" s="0" t="n">
        <v>54.77</v>
      </c>
      <c r="ED16" s="0" t="n">
        <v>49.21</v>
      </c>
      <c r="EE16" s="0" t="n">
        <v>43.81</v>
      </c>
      <c r="EF16" s="0" t="n">
        <v>43.06</v>
      </c>
      <c r="EG16" s="0" t="n">
        <v>42.96</v>
      </c>
      <c r="EH16" s="0" t="n">
        <v>43.32</v>
      </c>
      <c r="EI16" s="0" t="n">
        <v>43.13</v>
      </c>
      <c r="EJ16" s="0" t="n">
        <v>43.14</v>
      </c>
      <c r="EK16" s="0" t="n">
        <v>42.95</v>
      </c>
      <c r="EL16" s="0" t="n">
        <v>42.95</v>
      </c>
      <c r="EM16" s="0" t="n">
        <v>45.62</v>
      </c>
      <c r="EN16" s="0" t="n">
        <v>51.76</v>
      </c>
      <c r="EO16" s="0" t="n">
        <v>55.02</v>
      </c>
      <c r="EP16" s="0" t="n">
        <v>49.42</v>
      </c>
      <c r="EQ16" s="0" t="n">
        <v>44.01</v>
      </c>
      <c r="ER16" s="0" t="n">
        <v>43.26</v>
      </c>
      <c r="ES16" s="0" t="n">
        <v>43.16</v>
      </c>
      <c r="ET16" s="0" t="n">
        <v>43.51</v>
      </c>
      <c r="EU16" s="0" t="n">
        <v>43.33</v>
      </c>
      <c r="EV16" s="0" t="n">
        <v>43.33</v>
      </c>
      <c r="EW16" s="0" t="n">
        <v>43.14</v>
      </c>
      <c r="EX16" s="0" t="n">
        <v>43.14</v>
      </c>
      <c r="EY16" s="0" t="n">
        <v>45.81</v>
      </c>
      <c r="EZ16" s="0" t="n">
        <v>51.97</v>
      </c>
      <c r="FA16" s="0" t="n">
        <v>55.25</v>
      </c>
      <c r="FB16" s="0" t="n">
        <v>49.63</v>
      </c>
      <c r="FC16" s="0" t="n">
        <v>44.2</v>
      </c>
      <c r="FD16" s="0" t="n">
        <v>43.45</v>
      </c>
      <c r="FE16" s="0" t="n">
        <v>43.35</v>
      </c>
      <c r="FF16" s="0" t="n">
        <v>43.66</v>
      </c>
      <c r="FG16" s="0" t="n">
        <v>43.46</v>
      </c>
      <c r="FH16" s="0" t="n">
        <v>43.47</v>
      </c>
      <c r="FI16" s="0" t="n">
        <v>43.28</v>
      </c>
      <c r="FJ16" s="0" t="n">
        <v>43.28</v>
      </c>
      <c r="FK16" s="0" t="n">
        <v>45.97</v>
      </c>
      <c r="FL16" s="0" t="n">
        <v>52.15</v>
      </c>
      <c r="FM16" s="0" t="n">
        <v>55.42</v>
      </c>
      <c r="FN16" s="0" t="n">
        <v>49.79</v>
      </c>
      <c r="FO16" s="0" t="n">
        <v>44.35</v>
      </c>
      <c r="FP16" s="0" t="n">
        <v>43.59</v>
      </c>
      <c r="FQ16" s="0" t="n">
        <v>43.49</v>
      </c>
      <c r="FR16" s="0" t="n">
        <v>43.8</v>
      </c>
      <c r="FS16" s="0" t="n">
        <v>43.61</v>
      </c>
      <c r="FT16" s="0" t="n">
        <v>43.62</v>
      </c>
      <c r="FU16" s="0" t="n">
        <v>43.42</v>
      </c>
      <c r="FV16" s="0" t="n">
        <v>43.42</v>
      </c>
      <c r="FW16" s="0" t="n">
        <v>46.12</v>
      </c>
      <c r="FX16" s="0" t="n">
        <v>52.32</v>
      </c>
      <c r="FY16" s="0" t="n">
        <v>55.61</v>
      </c>
      <c r="FZ16" s="0" t="n">
        <v>49.94</v>
      </c>
      <c r="GA16" s="0" t="n">
        <v>44.5</v>
      </c>
      <c r="GB16" s="0" t="n">
        <v>43.73</v>
      </c>
      <c r="GC16" s="0" t="n">
        <v>43.64</v>
      </c>
      <c r="GD16" s="0" t="n">
        <v>43.94</v>
      </c>
      <c r="GE16" s="0" t="n">
        <v>43.75</v>
      </c>
      <c r="GF16" s="0" t="n">
        <v>43.77</v>
      </c>
      <c r="GG16" s="0" t="n">
        <v>43.57</v>
      </c>
      <c r="GH16" s="0" t="n">
        <v>43.57</v>
      </c>
      <c r="GI16" s="0" t="n">
        <v>46.26</v>
      </c>
      <c r="GJ16" s="0" t="n">
        <v>52.48</v>
      </c>
      <c r="GK16" s="0" t="n">
        <v>55.78</v>
      </c>
      <c r="GL16" s="0" t="n">
        <v>50.1</v>
      </c>
      <c r="GM16" s="0" t="n">
        <v>44.64</v>
      </c>
      <c r="GN16" s="0" t="n">
        <v>43.88</v>
      </c>
      <c r="GO16" s="0" t="n">
        <v>43.78</v>
      </c>
      <c r="GP16" s="0" t="n">
        <v>44.09</v>
      </c>
      <c r="GQ16" s="0" t="n">
        <v>43.89</v>
      </c>
      <c r="GR16" s="0" t="n">
        <v>43.9</v>
      </c>
      <c r="GS16" s="0" t="n">
        <v>43.71</v>
      </c>
      <c r="GT16" s="0" t="n">
        <v>43.71</v>
      </c>
      <c r="GU16" s="0" t="n">
        <v>46.41</v>
      </c>
      <c r="GV16" s="0" t="n">
        <v>52.65</v>
      </c>
      <c r="GW16" s="0" t="n">
        <v>55.96</v>
      </c>
      <c r="GX16" s="0" t="n">
        <v>50.25</v>
      </c>
    </row>
    <row r="17" customFormat="false" ht="10.5" hidden="false" customHeight="false" outlineLevel="0" collapsed="false">
      <c r="A17" s="406" t="s">
        <v>5</v>
      </c>
      <c r="B17" s="407" t="s">
        <v>196</v>
      </c>
      <c r="C17" s="0" t="n">
        <v>18.5</v>
      </c>
      <c r="D17" s="0" t="n">
        <v>17.417</v>
      </c>
      <c r="E17" s="0" t="n">
        <v>21.331</v>
      </c>
      <c r="F17" s="0" t="n">
        <v>22.165</v>
      </c>
      <c r="G17" s="0" t="n">
        <v>22.219</v>
      </c>
      <c r="H17" s="0" t="n">
        <v>22.348</v>
      </c>
      <c r="I17" s="0" t="n">
        <v>22.917</v>
      </c>
      <c r="J17" s="0" t="n">
        <v>22.25</v>
      </c>
      <c r="K17" s="0" t="n">
        <v>22.333</v>
      </c>
      <c r="L17" s="0" t="n">
        <v>33.065</v>
      </c>
      <c r="M17" s="0" t="n">
        <v>35.194</v>
      </c>
      <c r="N17" s="0" t="n">
        <v>27.6</v>
      </c>
      <c r="O17" s="0" t="n">
        <v>25.879</v>
      </c>
      <c r="P17" s="0" t="n">
        <v>23.229</v>
      </c>
      <c r="Q17" s="0" t="n">
        <v>22.887</v>
      </c>
      <c r="R17" s="0" t="n">
        <v>23.222</v>
      </c>
      <c r="S17" s="0" t="n">
        <v>23.446</v>
      </c>
      <c r="T17" s="0" t="n">
        <v>22.681</v>
      </c>
      <c r="U17" s="0" t="n">
        <v>22.333</v>
      </c>
      <c r="V17" s="0" t="n">
        <v>22.141</v>
      </c>
      <c r="W17" s="0" t="n">
        <v>24.229</v>
      </c>
      <c r="X17" s="0" t="n">
        <v>29.464</v>
      </c>
      <c r="Y17" s="0" t="n">
        <v>34.181</v>
      </c>
      <c r="Z17" s="0" t="n">
        <v>31.521</v>
      </c>
      <c r="AA17" s="0" t="n">
        <v>25.783</v>
      </c>
      <c r="AB17" s="0" t="n">
        <v>21.455</v>
      </c>
      <c r="AC17" s="0" t="n">
        <v>22.31</v>
      </c>
      <c r="AD17" s="0" t="n">
        <v>23.759</v>
      </c>
      <c r="AE17" s="0" t="n">
        <v>23.794</v>
      </c>
      <c r="AF17" s="0" t="n">
        <v>23.547</v>
      </c>
      <c r="AG17" s="0" t="n">
        <v>23.083</v>
      </c>
      <c r="AH17" s="0" t="n">
        <v>22.665</v>
      </c>
      <c r="AI17" s="0" t="n">
        <v>24.955</v>
      </c>
      <c r="AJ17" s="0" t="n">
        <v>28.86</v>
      </c>
      <c r="AK17" s="0" t="n">
        <v>32.74</v>
      </c>
      <c r="AL17" s="0" t="n">
        <v>30.599</v>
      </c>
      <c r="AM17" s="0" t="n">
        <v>25.769</v>
      </c>
      <c r="AN17" s="0" t="n">
        <v>22.546</v>
      </c>
      <c r="AO17" s="0" t="n">
        <v>23.047</v>
      </c>
      <c r="AP17" s="0" t="n">
        <v>23.818</v>
      </c>
      <c r="AQ17" s="0" t="n">
        <v>24.273</v>
      </c>
      <c r="AR17" s="0" t="n">
        <v>23.903</v>
      </c>
      <c r="AS17" s="0" t="n">
        <v>23.475</v>
      </c>
      <c r="AT17" s="0" t="n">
        <v>23.017</v>
      </c>
      <c r="AU17" s="0" t="n">
        <v>25.157</v>
      </c>
      <c r="AV17" s="0" t="n">
        <v>28.22</v>
      </c>
      <c r="AW17" s="0" t="n">
        <v>32.917</v>
      </c>
      <c r="AX17" s="0" t="n">
        <v>30.296</v>
      </c>
      <c r="AY17" s="0" t="n">
        <v>25.917</v>
      </c>
      <c r="AZ17" s="0" t="n">
        <v>22.979</v>
      </c>
      <c r="BA17" s="0" t="n">
        <v>23.44</v>
      </c>
      <c r="BB17" s="0" t="n">
        <v>24.08</v>
      </c>
      <c r="BC17" s="0" t="n">
        <v>24.567</v>
      </c>
      <c r="BD17" s="0" t="n">
        <v>24.243</v>
      </c>
      <c r="BE17" s="0" t="n">
        <v>23.573</v>
      </c>
      <c r="BF17" s="0" t="n">
        <v>23.618</v>
      </c>
      <c r="BG17" s="0" t="n">
        <v>25.361</v>
      </c>
      <c r="BH17" s="0" t="n">
        <v>28.203</v>
      </c>
      <c r="BI17" s="0" t="n">
        <v>32.481</v>
      </c>
      <c r="BJ17" s="0" t="n">
        <v>30.043</v>
      </c>
      <c r="BK17" s="0" t="n">
        <v>26.043</v>
      </c>
      <c r="BL17" s="0" t="n">
        <v>23.386</v>
      </c>
      <c r="BM17" s="0" t="n">
        <v>23.528</v>
      </c>
      <c r="BN17" s="0" t="n">
        <v>24.643</v>
      </c>
      <c r="BO17" s="0" t="n">
        <v>24.855</v>
      </c>
      <c r="BP17" s="0" t="n">
        <v>24.585</v>
      </c>
      <c r="BQ17" s="0" t="n">
        <v>23.939</v>
      </c>
      <c r="BR17" s="0" t="n">
        <v>23.999</v>
      </c>
      <c r="BS17" s="0" t="n">
        <v>25.594</v>
      </c>
      <c r="BT17" s="0" t="n">
        <v>28.093</v>
      </c>
      <c r="BU17" s="0" t="n">
        <v>32.049</v>
      </c>
      <c r="BV17" s="0" t="n">
        <v>29.478</v>
      </c>
      <c r="BW17" s="0" t="n">
        <v>26.423</v>
      </c>
      <c r="BX17" s="0" t="n">
        <v>23.777</v>
      </c>
      <c r="BY17" s="0" t="n">
        <v>23.889</v>
      </c>
      <c r="BZ17" s="0" t="n">
        <v>24.893</v>
      </c>
      <c r="CA17" s="0" t="n">
        <v>25.145</v>
      </c>
      <c r="CB17" s="0" t="n">
        <v>24.599</v>
      </c>
      <c r="CC17" s="0" t="n">
        <v>24.537</v>
      </c>
      <c r="CD17" s="0" t="n">
        <v>24.291</v>
      </c>
      <c r="CE17" s="0" t="n">
        <v>25.452</v>
      </c>
      <c r="CF17" s="0" t="n">
        <v>28.567</v>
      </c>
      <c r="CG17" s="0" t="n">
        <v>31.274</v>
      </c>
      <c r="CH17" s="0" t="n">
        <v>29.686</v>
      </c>
      <c r="CI17" s="0" t="n">
        <v>26.592</v>
      </c>
      <c r="CJ17" s="0" t="n">
        <v>23.801</v>
      </c>
      <c r="CK17" s="0" t="n">
        <v>24.48</v>
      </c>
      <c r="CL17" s="0" t="n">
        <v>25.134</v>
      </c>
      <c r="CM17" s="0" t="n">
        <v>25.359</v>
      </c>
      <c r="CN17" s="0" t="n">
        <v>24.871</v>
      </c>
      <c r="CO17" s="0" t="n">
        <v>24.849</v>
      </c>
      <c r="CP17" s="0" t="n">
        <v>24.312</v>
      </c>
      <c r="CQ17" s="0" t="n">
        <v>26.013</v>
      </c>
      <c r="CR17" s="0" t="n">
        <v>28.538</v>
      </c>
      <c r="CS17" s="0" t="n">
        <v>31.056</v>
      </c>
      <c r="CT17" s="0" t="n">
        <v>29.588</v>
      </c>
      <c r="CU17" s="0" t="n">
        <v>26.747</v>
      </c>
      <c r="CV17" s="0" t="n">
        <v>24.105</v>
      </c>
      <c r="CW17" s="0" t="n">
        <v>24.771</v>
      </c>
      <c r="CX17" s="0" t="n">
        <v>25.075</v>
      </c>
      <c r="CY17" s="0" t="n">
        <v>25.581</v>
      </c>
      <c r="CZ17" s="0" t="n">
        <v>25.395</v>
      </c>
      <c r="DA17" s="0" t="n">
        <v>25.109</v>
      </c>
      <c r="DB17" s="0" t="n">
        <v>24.567</v>
      </c>
      <c r="DC17" s="0" t="n">
        <v>26.191</v>
      </c>
      <c r="DD17" s="0" t="n">
        <v>28.521</v>
      </c>
      <c r="DE17" s="0" t="n">
        <v>30.833</v>
      </c>
      <c r="DF17" s="0" t="n">
        <v>29.467</v>
      </c>
      <c r="DG17" s="0" t="n">
        <v>26.64</v>
      </c>
      <c r="DH17" s="0" t="n">
        <v>24.698</v>
      </c>
      <c r="DI17" s="0" t="n">
        <v>25.044</v>
      </c>
      <c r="DJ17" s="0" t="n">
        <v>25.271</v>
      </c>
      <c r="DK17" s="0" t="n">
        <v>25.781</v>
      </c>
      <c r="DL17" s="0" t="n">
        <v>25.609</v>
      </c>
      <c r="DM17" s="0" t="n">
        <v>25.333</v>
      </c>
      <c r="DN17" s="0" t="n">
        <v>24.793</v>
      </c>
      <c r="DO17" s="0" t="n">
        <v>26.357</v>
      </c>
      <c r="DP17" s="0" t="n">
        <v>28.105</v>
      </c>
      <c r="DQ17" s="0" t="n">
        <v>31.231</v>
      </c>
      <c r="DR17" s="0" t="n">
        <v>29.446</v>
      </c>
      <c r="DS17" s="0" t="n">
        <v>26.777</v>
      </c>
      <c r="DT17" s="0" t="n">
        <v>24.936</v>
      </c>
      <c r="DU17" s="0" t="n">
        <v>25.256</v>
      </c>
      <c r="DV17" s="0" t="n">
        <v>25.443</v>
      </c>
      <c r="DW17" s="0" t="n">
        <v>26.005</v>
      </c>
      <c r="DX17" s="0" t="n">
        <v>25.817</v>
      </c>
      <c r="DY17" s="0" t="n">
        <v>25.239</v>
      </c>
      <c r="DZ17" s="0" t="n">
        <v>25.3</v>
      </c>
      <c r="EA17" s="0" t="n">
        <v>26.511</v>
      </c>
      <c r="EB17" s="0" t="n">
        <v>28.148</v>
      </c>
      <c r="EC17" s="0" t="n">
        <v>31.136</v>
      </c>
      <c r="ED17" s="0" t="n">
        <v>29.104</v>
      </c>
      <c r="EE17" s="0" t="n">
        <v>27.176</v>
      </c>
      <c r="EF17" s="0" t="n">
        <v>25.167</v>
      </c>
      <c r="EG17" s="0" t="n">
        <v>25.171</v>
      </c>
      <c r="EH17" s="0" t="n">
        <v>25.937</v>
      </c>
      <c r="EI17" s="0" t="n">
        <v>26.158</v>
      </c>
      <c r="EJ17" s="0" t="n">
        <v>25.732</v>
      </c>
      <c r="EK17" s="0" t="n">
        <v>25.785</v>
      </c>
      <c r="EL17" s="0" t="n">
        <v>25.54</v>
      </c>
      <c r="EM17" s="0" t="n">
        <v>26.348</v>
      </c>
      <c r="EN17" s="0" t="n">
        <v>28.583</v>
      </c>
      <c r="EO17" s="0" t="n">
        <v>31.006</v>
      </c>
      <c r="EP17" s="0" t="n">
        <v>29.06</v>
      </c>
      <c r="EQ17" s="0" t="n">
        <v>27.322</v>
      </c>
      <c r="ER17" s="0" t="n">
        <v>25.404</v>
      </c>
      <c r="ES17" s="0" t="n">
        <v>25.397</v>
      </c>
      <c r="ET17" s="0" t="n">
        <v>26.121</v>
      </c>
      <c r="EU17" s="0" t="n">
        <v>26.341</v>
      </c>
      <c r="EV17" s="0" t="n">
        <v>25.939</v>
      </c>
      <c r="EW17" s="0" t="n">
        <v>25.981</v>
      </c>
      <c r="EX17" s="0" t="n">
        <v>25.734</v>
      </c>
      <c r="EY17" s="0" t="n">
        <v>26.518</v>
      </c>
      <c r="EZ17" s="0" t="n">
        <v>28.625</v>
      </c>
      <c r="FA17" s="0" t="n">
        <v>30.51</v>
      </c>
      <c r="FB17" s="0" t="n">
        <v>29.442</v>
      </c>
      <c r="FC17" s="0" t="n">
        <v>27.467</v>
      </c>
      <c r="FD17" s="0" t="n">
        <v>25.278</v>
      </c>
      <c r="FE17" s="0" t="n">
        <v>25.895</v>
      </c>
      <c r="FF17" s="0" t="n">
        <v>25.98</v>
      </c>
      <c r="FG17" s="0" t="n">
        <v>26.183</v>
      </c>
      <c r="FH17" s="0" t="n">
        <v>26.105</v>
      </c>
      <c r="FI17" s="0" t="n">
        <v>25.851</v>
      </c>
      <c r="FJ17" s="0" t="n">
        <v>25.618</v>
      </c>
      <c r="FK17" s="0" t="n">
        <v>27.011</v>
      </c>
      <c r="FL17" s="0" t="n">
        <v>28.638</v>
      </c>
      <c r="FM17" s="0" t="n">
        <v>30.441</v>
      </c>
      <c r="FN17" s="0" t="n">
        <v>29.458</v>
      </c>
      <c r="FO17" s="0" t="n">
        <v>27.313</v>
      </c>
      <c r="FP17" s="0" t="n">
        <v>25.138</v>
      </c>
      <c r="FQ17" s="0" t="n">
        <v>26.061</v>
      </c>
      <c r="FR17" s="0" t="n">
        <v>25.858</v>
      </c>
      <c r="FS17" s="0" t="n">
        <v>26.401</v>
      </c>
      <c r="FT17" s="0" t="n">
        <v>26.26</v>
      </c>
      <c r="FU17" s="0" t="n">
        <v>26.335</v>
      </c>
      <c r="FV17" s="0" t="n">
        <v>25.8</v>
      </c>
      <c r="FW17" s="0" t="n">
        <v>27.16</v>
      </c>
      <c r="FX17" s="0" t="n">
        <v>28.184</v>
      </c>
      <c r="FY17" s="0" t="n">
        <v>30.888</v>
      </c>
      <c r="FZ17" s="0" t="n">
        <v>29.472</v>
      </c>
      <c r="GA17" s="0" t="n">
        <v>27.16</v>
      </c>
      <c r="GB17" s="0" t="n">
        <v>25.639</v>
      </c>
      <c r="GC17" s="0" t="n">
        <v>26.225</v>
      </c>
      <c r="GD17" s="0" t="n">
        <v>25.965</v>
      </c>
      <c r="GE17" s="0" t="n">
        <v>26.46</v>
      </c>
      <c r="GF17" s="0" t="n">
        <v>26.665</v>
      </c>
      <c r="GG17" s="0" t="n">
        <v>25.836</v>
      </c>
      <c r="GH17" s="0" t="n">
        <v>26.194</v>
      </c>
      <c r="GI17" s="0" t="n">
        <v>27.273</v>
      </c>
      <c r="GJ17" s="0" t="n">
        <v>28.289</v>
      </c>
      <c r="GK17" s="0" t="n">
        <v>31.017</v>
      </c>
      <c r="GL17" s="0" t="n">
        <v>29.592</v>
      </c>
      <c r="GM17" s="0" t="n">
        <v>27.284</v>
      </c>
      <c r="GN17" s="0" t="n">
        <v>25.748</v>
      </c>
      <c r="GO17" s="0" t="n">
        <v>26.038</v>
      </c>
      <c r="GP17" s="0" t="n">
        <v>26.371</v>
      </c>
      <c r="GQ17" s="0" t="n">
        <v>26.584</v>
      </c>
      <c r="GR17" s="0" t="n">
        <v>26.484</v>
      </c>
      <c r="GS17" s="0" t="n">
        <v>26.245</v>
      </c>
      <c r="GT17" s="0" t="n">
        <v>26.308</v>
      </c>
      <c r="GU17" s="0" t="n">
        <v>27.386</v>
      </c>
      <c r="GV17" s="0" t="n">
        <v>28.415</v>
      </c>
      <c r="GW17" s="0" t="n">
        <v>31.147</v>
      </c>
      <c r="GX17" s="0" t="n">
        <v>29.362</v>
      </c>
    </row>
    <row r="18" customFormat="false" ht="12.75" hidden="false" customHeight="false" outlineLevel="0" collapsed="false">
      <c r="B18" s="412"/>
    </row>
    <row r="19" customFormat="false" ht="12.75" hidden="false" customHeight="false" outlineLevel="0" collapsed="false">
      <c r="B19" s="412"/>
    </row>
    <row r="20" customFormat="false" ht="12.75" hidden="false" customHeight="false" outlineLevel="0" collapsed="false">
      <c r="A20" s="66"/>
      <c r="B20" s="413"/>
      <c r="C20" s="66" t="n">
        <v>37165</v>
      </c>
      <c r="D20" s="66" t="n">
        <v>37196</v>
      </c>
      <c r="E20" s="66" t="n">
        <v>37226</v>
      </c>
      <c r="F20" s="66" t="n">
        <v>37257</v>
      </c>
      <c r="G20" s="66" t="n">
        <v>37288</v>
      </c>
      <c r="H20" s="66" t="n">
        <v>37316</v>
      </c>
      <c r="I20" s="66" t="n">
        <v>37347</v>
      </c>
      <c r="J20" s="66" t="n">
        <v>37377</v>
      </c>
      <c r="K20" s="66" t="n">
        <v>37408</v>
      </c>
      <c r="L20" s="66" t="n">
        <v>37438</v>
      </c>
      <c r="M20" s="66" t="n">
        <v>37469</v>
      </c>
      <c r="N20" s="66" t="n">
        <v>37500</v>
      </c>
      <c r="O20" s="66" t="n">
        <v>37530</v>
      </c>
      <c r="P20" s="66" t="n">
        <v>37561</v>
      </c>
      <c r="Q20" s="66" t="n">
        <v>37591</v>
      </c>
      <c r="R20" s="66" t="n">
        <v>37622</v>
      </c>
      <c r="S20" s="66" t="n">
        <v>37653</v>
      </c>
      <c r="T20" s="66" t="n">
        <v>37681</v>
      </c>
      <c r="U20" s="66" t="n">
        <v>37712</v>
      </c>
      <c r="V20" s="66" t="n">
        <v>37742</v>
      </c>
      <c r="W20" s="66" t="n">
        <v>37773</v>
      </c>
      <c r="X20" s="66" t="n">
        <v>37803</v>
      </c>
      <c r="Y20" s="66" t="n">
        <v>37834</v>
      </c>
      <c r="Z20" s="66" t="n">
        <v>37865</v>
      </c>
      <c r="AA20" s="66" t="n">
        <v>37895</v>
      </c>
      <c r="AB20" s="66" t="n">
        <v>37926</v>
      </c>
      <c r="AC20" s="66" t="n">
        <v>37956</v>
      </c>
      <c r="AD20" s="66" t="n">
        <v>37987</v>
      </c>
      <c r="AE20" s="66" t="n">
        <v>38018</v>
      </c>
      <c r="AF20" s="66" t="n">
        <v>38047</v>
      </c>
      <c r="AG20" s="66" t="n">
        <v>38078</v>
      </c>
      <c r="AH20" s="66" t="n">
        <v>38108</v>
      </c>
      <c r="AI20" s="66" t="n">
        <v>38139</v>
      </c>
      <c r="AJ20" s="66" t="n">
        <v>38169</v>
      </c>
      <c r="AK20" s="66" t="n">
        <v>38200</v>
      </c>
      <c r="AL20" s="66" t="n">
        <v>38231</v>
      </c>
      <c r="AM20" s="66" t="n">
        <v>38261</v>
      </c>
      <c r="AN20" s="66" t="n">
        <v>38292</v>
      </c>
      <c r="AO20" s="66" t="n">
        <v>38322</v>
      </c>
      <c r="AP20" s="66" t="n">
        <v>38353</v>
      </c>
      <c r="AQ20" s="66" t="n">
        <v>38384</v>
      </c>
      <c r="AR20" s="66" t="n">
        <v>38412</v>
      </c>
      <c r="AS20" s="66" t="n">
        <v>38443</v>
      </c>
      <c r="AT20" s="66" t="n">
        <v>38473</v>
      </c>
      <c r="AU20" s="66" t="n">
        <v>38504</v>
      </c>
      <c r="AV20" s="66" t="n">
        <v>38534</v>
      </c>
      <c r="AW20" s="66" t="n">
        <v>38565</v>
      </c>
      <c r="AX20" s="66" t="n">
        <v>38596</v>
      </c>
      <c r="AY20" s="66" t="n">
        <v>38626</v>
      </c>
      <c r="AZ20" s="66" t="n">
        <v>38657</v>
      </c>
      <c r="BA20" s="66" t="n">
        <v>38687</v>
      </c>
      <c r="BB20" s="66" t="n">
        <v>38718</v>
      </c>
      <c r="BC20" s="66" t="n">
        <v>38749</v>
      </c>
      <c r="BD20" s="66" t="n">
        <v>38777</v>
      </c>
      <c r="BE20" s="66" t="n">
        <v>38808</v>
      </c>
      <c r="BF20" s="66" t="n">
        <v>38838</v>
      </c>
      <c r="BG20" s="66" t="n">
        <v>38869</v>
      </c>
      <c r="BH20" s="66" t="n">
        <v>38899</v>
      </c>
      <c r="BI20" s="66" t="n">
        <v>38930</v>
      </c>
      <c r="BJ20" s="66" t="n">
        <v>38961</v>
      </c>
      <c r="BK20" s="66" t="n">
        <v>38991</v>
      </c>
      <c r="BL20" s="66" t="n">
        <v>39022</v>
      </c>
      <c r="BM20" s="66" t="n">
        <v>39052</v>
      </c>
      <c r="BN20" s="66" t="n">
        <v>39083</v>
      </c>
      <c r="BO20" s="66" t="n">
        <v>39114</v>
      </c>
      <c r="BP20" s="66" t="n">
        <v>39142</v>
      </c>
      <c r="BQ20" s="66" t="n">
        <v>39173</v>
      </c>
      <c r="BR20" s="66" t="n">
        <v>39203</v>
      </c>
      <c r="BS20" s="66" t="n">
        <v>39234</v>
      </c>
      <c r="BT20" s="66" t="n">
        <v>39264</v>
      </c>
      <c r="BU20" s="66" t="n">
        <v>39295</v>
      </c>
      <c r="BV20" s="66" t="n">
        <v>39326</v>
      </c>
      <c r="BW20" s="66" t="n">
        <v>39356</v>
      </c>
      <c r="BX20" s="66" t="n">
        <v>39387</v>
      </c>
      <c r="BY20" s="66" t="n">
        <v>39417</v>
      </c>
      <c r="BZ20" s="66" t="n">
        <v>39448</v>
      </c>
      <c r="CA20" s="66" t="n">
        <v>39479</v>
      </c>
      <c r="CB20" s="66" t="n">
        <v>39508</v>
      </c>
      <c r="CC20" s="66" t="n">
        <v>39539</v>
      </c>
      <c r="CD20" s="66" t="n">
        <v>39569</v>
      </c>
      <c r="CE20" s="66" t="n">
        <v>39600</v>
      </c>
      <c r="CF20" s="66" t="n">
        <v>39630</v>
      </c>
      <c r="CG20" s="66" t="n">
        <v>39661</v>
      </c>
      <c r="CH20" s="66" t="n">
        <v>39692</v>
      </c>
      <c r="CI20" s="66" t="n">
        <v>39722</v>
      </c>
      <c r="CJ20" s="66" t="n">
        <v>39753</v>
      </c>
      <c r="CK20" s="66" t="n">
        <v>39783</v>
      </c>
      <c r="CL20" s="66" t="n">
        <v>39814</v>
      </c>
      <c r="CM20" s="66" t="n">
        <v>39845</v>
      </c>
      <c r="CN20" s="66" t="n">
        <v>39873</v>
      </c>
      <c r="CO20" s="66" t="n">
        <v>39904</v>
      </c>
      <c r="CP20" s="66" t="n">
        <v>39934</v>
      </c>
      <c r="CQ20" s="66" t="n">
        <v>39965</v>
      </c>
      <c r="CR20" s="66" t="n">
        <v>39995</v>
      </c>
      <c r="CS20" s="66" t="n">
        <v>40026</v>
      </c>
      <c r="CT20" s="66" t="n">
        <v>40057</v>
      </c>
      <c r="CU20" s="66" t="n">
        <v>40087</v>
      </c>
      <c r="CV20" s="66" t="n">
        <v>40118</v>
      </c>
      <c r="CW20" s="66" t="n">
        <v>40148</v>
      </c>
      <c r="CX20" s="66" t="n">
        <v>40179</v>
      </c>
      <c r="CY20" s="66" t="n">
        <v>40210</v>
      </c>
      <c r="CZ20" s="66" t="n">
        <v>40238</v>
      </c>
      <c r="DA20" s="66" t="n">
        <v>40269</v>
      </c>
      <c r="DB20" s="66" t="n">
        <v>40299</v>
      </c>
      <c r="DC20" s="66" t="n">
        <v>40330</v>
      </c>
      <c r="DD20" s="66" t="n">
        <v>40360</v>
      </c>
      <c r="DE20" s="66" t="n">
        <v>40391</v>
      </c>
      <c r="DF20" s="66" t="n">
        <v>40422</v>
      </c>
      <c r="DG20" s="66" t="n">
        <v>40452</v>
      </c>
      <c r="DH20" s="66" t="n">
        <v>40483</v>
      </c>
      <c r="DI20" s="66" t="n">
        <v>40513</v>
      </c>
      <c r="DJ20" s="66" t="n">
        <v>40544</v>
      </c>
      <c r="DK20" s="66" t="n">
        <v>40575</v>
      </c>
      <c r="DL20" s="66" t="n">
        <v>40603</v>
      </c>
      <c r="DM20" s="66" t="n">
        <v>40634</v>
      </c>
      <c r="DN20" s="66" t="n">
        <v>40664</v>
      </c>
      <c r="DO20" s="66" t="n">
        <v>40695</v>
      </c>
      <c r="DP20" s="66" t="n">
        <v>40725</v>
      </c>
      <c r="DQ20" s="66" t="n">
        <v>40756</v>
      </c>
      <c r="DR20" s="66" t="n">
        <v>40787</v>
      </c>
      <c r="DS20" s="66" t="n">
        <v>40817</v>
      </c>
      <c r="DT20" s="66" t="n">
        <v>40848</v>
      </c>
      <c r="DU20" s="66" t="n">
        <v>40878</v>
      </c>
      <c r="DV20" s="66" t="n">
        <v>40909</v>
      </c>
      <c r="DW20" s="66" t="n">
        <v>40940</v>
      </c>
      <c r="DX20" s="66" t="n">
        <v>40969</v>
      </c>
      <c r="DY20" s="66" t="n">
        <v>41000</v>
      </c>
      <c r="DZ20" s="66" t="n">
        <v>41030</v>
      </c>
      <c r="EA20" s="66" t="n">
        <v>41061</v>
      </c>
      <c r="EB20" s="66" t="n">
        <v>41091</v>
      </c>
      <c r="EC20" s="66" t="n">
        <v>41122</v>
      </c>
      <c r="ED20" s="66" t="n">
        <v>41153</v>
      </c>
      <c r="EE20" s="66" t="n">
        <v>41183</v>
      </c>
      <c r="EF20" s="66" t="n">
        <v>41214</v>
      </c>
      <c r="EG20" s="66" t="n">
        <v>41244</v>
      </c>
      <c r="EH20" s="66" t="n">
        <v>41275</v>
      </c>
      <c r="EI20" s="66" t="n">
        <v>41306</v>
      </c>
      <c r="EJ20" s="66" t="n">
        <v>41334</v>
      </c>
      <c r="EK20" s="66" t="n">
        <v>41365</v>
      </c>
      <c r="EL20" s="66" t="n">
        <v>41395</v>
      </c>
      <c r="EM20" s="66" t="n">
        <v>41426</v>
      </c>
      <c r="EN20" s="66" t="n">
        <v>41456</v>
      </c>
      <c r="EO20" s="66" t="n">
        <v>41487</v>
      </c>
      <c r="EP20" s="66" t="n">
        <v>41518</v>
      </c>
      <c r="EQ20" s="66" t="n">
        <v>41548</v>
      </c>
      <c r="ER20" s="66" t="n">
        <v>41579</v>
      </c>
      <c r="ES20" s="66" t="n">
        <v>41609</v>
      </c>
      <c r="ET20" s="66" t="n">
        <v>41640</v>
      </c>
      <c r="EU20" s="66" t="n">
        <v>41671</v>
      </c>
      <c r="EV20" s="66" t="n">
        <v>41699</v>
      </c>
      <c r="EW20" s="66" t="n">
        <v>41730</v>
      </c>
      <c r="EX20" s="66" t="n">
        <v>41760</v>
      </c>
      <c r="EY20" s="66" t="n">
        <v>41791</v>
      </c>
      <c r="EZ20" s="66" t="n">
        <v>41821</v>
      </c>
      <c r="FA20" s="66" t="n">
        <v>41852</v>
      </c>
      <c r="FB20" s="66" t="n">
        <v>41883</v>
      </c>
      <c r="FC20" s="66" t="n">
        <v>41913</v>
      </c>
      <c r="FD20" s="66" t="n">
        <v>41944</v>
      </c>
      <c r="FE20" s="66" t="n">
        <v>41974</v>
      </c>
      <c r="FF20" s="66" t="n">
        <v>42005</v>
      </c>
      <c r="FG20" s="66" t="n">
        <v>42036</v>
      </c>
      <c r="FH20" s="66" t="n">
        <v>42064</v>
      </c>
      <c r="FI20" s="66" t="n">
        <v>42095</v>
      </c>
      <c r="FJ20" s="66" t="n">
        <v>42125</v>
      </c>
      <c r="FK20" s="66" t="n">
        <v>42156</v>
      </c>
      <c r="FL20" s="66" t="n">
        <v>42186</v>
      </c>
      <c r="FM20" s="66" t="n">
        <v>42217</v>
      </c>
      <c r="FN20" s="66" t="n">
        <v>42248</v>
      </c>
      <c r="FO20" s="66" t="n">
        <v>42278</v>
      </c>
      <c r="FP20" s="66" t="n">
        <v>42309</v>
      </c>
      <c r="FQ20" s="66" t="n">
        <v>42339</v>
      </c>
      <c r="FR20" s="66" t="n">
        <v>42370</v>
      </c>
      <c r="FS20" s="66" t="n">
        <v>42401</v>
      </c>
      <c r="FT20" s="66" t="n">
        <v>42430</v>
      </c>
      <c r="FU20" s="66" t="n">
        <v>42461</v>
      </c>
      <c r="FV20" s="66" t="n">
        <v>42491</v>
      </c>
      <c r="FW20" s="66" t="n">
        <v>42522</v>
      </c>
      <c r="FX20" s="66" t="n">
        <v>42552</v>
      </c>
      <c r="FY20" s="66" t="n">
        <v>42583</v>
      </c>
      <c r="FZ20" s="66" t="n">
        <v>42614</v>
      </c>
      <c r="GA20" s="66" t="n">
        <v>42644</v>
      </c>
      <c r="GB20" s="66" t="n">
        <v>42675</v>
      </c>
      <c r="GC20" s="66" t="n">
        <v>42705</v>
      </c>
      <c r="GD20" s="66" t="n">
        <v>42736</v>
      </c>
      <c r="GE20" s="66" t="n">
        <v>42767</v>
      </c>
      <c r="GF20" s="66" t="n">
        <v>42795</v>
      </c>
      <c r="GG20" s="66" t="n">
        <v>42826</v>
      </c>
      <c r="GH20" s="66" t="n">
        <v>42856</v>
      </c>
      <c r="GI20" s="66" t="n">
        <v>42887</v>
      </c>
      <c r="GJ20" s="66" t="n">
        <v>42917</v>
      </c>
      <c r="GK20" s="66" t="n">
        <v>42948</v>
      </c>
      <c r="GL20" s="66" t="n">
        <v>42979</v>
      </c>
      <c r="GM20" s="66" t="n">
        <v>43009</v>
      </c>
      <c r="GN20" s="66" t="n">
        <v>43040</v>
      </c>
      <c r="GO20" s="66" t="n">
        <v>43070</v>
      </c>
      <c r="GP20" s="66" t="n">
        <v>43101</v>
      </c>
      <c r="GQ20" s="66" t="n">
        <v>43132</v>
      </c>
      <c r="GR20" s="66" t="n">
        <v>43160</v>
      </c>
      <c r="GS20" s="66" t="n">
        <v>43191</v>
      </c>
      <c r="GT20" s="66" t="n">
        <v>43221</v>
      </c>
      <c r="GU20" s="66" t="n">
        <v>43252</v>
      </c>
      <c r="GV20" s="66" t="n">
        <v>43282</v>
      </c>
      <c r="GW20" s="66" t="n">
        <v>43313</v>
      </c>
      <c r="GX20" s="66" t="n">
        <v>43344</v>
      </c>
      <c r="GY20" s="66" t="n">
        <v>43374</v>
      </c>
      <c r="GZ20" s="66" t="n">
        <v>43405</v>
      </c>
      <c r="HA20" s="66" t="n">
        <v>43435</v>
      </c>
      <c r="HB20" s="66" t="n">
        <v>43466</v>
      </c>
      <c r="HC20" s="66" t="n">
        <v>43497</v>
      </c>
      <c r="HD20" s="66" t="n">
        <v>43525</v>
      </c>
      <c r="HE20" s="66" t="n">
        <v>43556</v>
      </c>
      <c r="HF20" s="66" t="n">
        <v>43586</v>
      </c>
      <c r="HG20" s="66" t="n">
        <v>43617</v>
      </c>
      <c r="HH20" s="66" t="n">
        <v>43647</v>
      </c>
      <c r="HI20" s="66" t="n">
        <v>43678</v>
      </c>
      <c r="HJ20" s="66" t="n">
        <v>43709</v>
      </c>
      <c r="HK20" s="66" t="n">
        <v>43739</v>
      </c>
      <c r="HL20" s="66" t="n">
        <v>43770</v>
      </c>
      <c r="HM20" s="66" t="n">
        <v>43800</v>
      </c>
      <c r="HN20" s="66" t="n">
        <v>43831</v>
      </c>
      <c r="HO20" s="66" t="n">
        <v>43862</v>
      </c>
      <c r="HP20" s="66" t="n">
        <v>43891</v>
      </c>
      <c r="HQ20" s="66" t="n">
        <v>43922</v>
      </c>
      <c r="HR20" s="66" t="n">
        <v>43952</v>
      </c>
      <c r="HS20" s="66" t="n">
        <v>43983</v>
      </c>
      <c r="HT20" s="66" t="n">
        <v>44013</v>
      </c>
      <c r="HU20" s="66" t="n">
        <v>44044</v>
      </c>
      <c r="HV20" s="66" t="n">
        <v>44075</v>
      </c>
      <c r="HW20" s="66" t="n">
        <v>44105</v>
      </c>
      <c r="HX20" s="66" t="n">
        <v>44136</v>
      </c>
      <c r="HY20" s="66" t="n">
        <v>44166</v>
      </c>
      <c r="HZ20" s="66" t="n">
        <v>44197</v>
      </c>
      <c r="IA20" s="66" t="n">
        <v>44228</v>
      </c>
    </row>
    <row r="21" customFormat="false" ht="12.75" hidden="false" customHeight="false" outlineLevel="0" collapsed="false">
      <c r="A21" s="0" t="s">
        <v>2</v>
      </c>
      <c r="B21" s="412" t="s">
        <v>198</v>
      </c>
      <c r="C21" s="0" t="n">
        <v>23.625</v>
      </c>
      <c r="D21" s="0" t="n">
        <v>20.4375</v>
      </c>
      <c r="E21" s="0" t="n">
        <v>27</v>
      </c>
      <c r="F21" s="0" t="n">
        <v>26.888</v>
      </c>
      <c r="G21" s="0" t="n">
        <v>25.5</v>
      </c>
      <c r="H21" s="0" t="n">
        <v>22.875</v>
      </c>
      <c r="I21" s="0" t="n">
        <v>21</v>
      </c>
      <c r="J21" s="0" t="n">
        <v>19.875</v>
      </c>
      <c r="K21" s="0" t="n">
        <v>21</v>
      </c>
      <c r="L21" s="0" t="n">
        <v>30.75</v>
      </c>
      <c r="M21" s="0" t="n">
        <v>36.375</v>
      </c>
      <c r="N21" s="0" t="n">
        <v>31.125</v>
      </c>
      <c r="O21" s="0" t="n">
        <v>27</v>
      </c>
      <c r="P21" s="0" t="n">
        <v>25.5</v>
      </c>
      <c r="Q21" s="0" t="n">
        <v>27.1875</v>
      </c>
      <c r="R21" s="0" t="n">
        <v>30</v>
      </c>
      <c r="S21" s="0" t="n">
        <v>28.875</v>
      </c>
      <c r="T21" s="0" t="n">
        <v>25.5</v>
      </c>
      <c r="U21" s="0" t="n">
        <v>23.25</v>
      </c>
      <c r="V21" s="0" t="n">
        <v>20.625</v>
      </c>
      <c r="W21" s="0" t="n">
        <v>21.563</v>
      </c>
      <c r="X21" s="0" t="n">
        <v>35.25</v>
      </c>
      <c r="Y21" s="0" t="n">
        <v>41.25</v>
      </c>
      <c r="Z21" s="0" t="n">
        <v>34.125</v>
      </c>
      <c r="AA21" s="0" t="n">
        <v>29.25</v>
      </c>
      <c r="AB21" s="0" t="n">
        <v>26.25</v>
      </c>
      <c r="AC21" s="0" t="n">
        <v>28.125</v>
      </c>
      <c r="AD21" s="0" t="n">
        <v>30.075</v>
      </c>
      <c r="AE21" s="0" t="n">
        <v>29.108</v>
      </c>
      <c r="AF21" s="0" t="n">
        <v>26.213</v>
      </c>
      <c r="AG21" s="0" t="n">
        <v>24.285</v>
      </c>
      <c r="AH21" s="0" t="n">
        <v>22.035</v>
      </c>
      <c r="AI21" s="0" t="n">
        <v>22.838</v>
      </c>
      <c r="AJ21" s="0" t="n">
        <v>34.583</v>
      </c>
      <c r="AK21" s="0" t="n">
        <v>39.728</v>
      </c>
      <c r="AL21" s="0" t="n">
        <v>33.615</v>
      </c>
      <c r="AM21" s="0" t="n">
        <v>29.438</v>
      </c>
      <c r="AN21" s="0" t="n">
        <v>26.865</v>
      </c>
      <c r="AO21" s="0" t="n">
        <v>28.47</v>
      </c>
      <c r="AP21" s="0" t="n">
        <v>30.173</v>
      </c>
      <c r="AQ21" s="0" t="n">
        <v>29.348</v>
      </c>
      <c r="AR21" s="0" t="n">
        <v>26.865</v>
      </c>
      <c r="AS21" s="0" t="n">
        <v>25.208</v>
      </c>
      <c r="AT21" s="0" t="n">
        <v>23.28</v>
      </c>
      <c r="AU21" s="0" t="n">
        <v>23.97</v>
      </c>
      <c r="AV21" s="0" t="n">
        <v>34.043</v>
      </c>
      <c r="AW21" s="0" t="n">
        <v>38.453</v>
      </c>
      <c r="AX21" s="0" t="n">
        <v>33.218</v>
      </c>
      <c r="AY21" s="0" t="n">
        <v>29.625</v>
      </c>
      <c r="AZ21" s="0" t="n">
        <v>27.42</v>
      </c>
      <c r="BA21" s="0" t="n">
        <v>28.8</v>
      </c>
      <c r="BB21" s="0" t="n">
        <v>30.345</v>
      </c>
      <c r="BC21" s="0" t="n">
        <v>29.595</v>
      </c>
      <c r="BD21" s="0" t="n">
        <v>27.338</v>
      </c>
      <c r="BE21" s="0" t="n">
        <v>25.838</v>
      </c>
      <c r="BF21" s="0" t="n">
        <v>24.083</v>
      </c>
      <c r="BG21" s="0" t="n">
        <v>24.713</v>
      </c>
      <c r="BH21" s="0" t="n">
        <v>33.855</v>
      </c>
      <c r="BI21" s="0" t="n">
        <v>37.868</v>
      </c>
      <c r="BJ21" s="0" t="n">
        <v>33.105</v>
      </c>
      <c r="BK21" s="0" t="n">
        <v>29.85</v>
      </c>
      <c r="BL21" s="0" t="n">
        <v>27.848</v>
      </c>
      <c r="BM21" s="0" t="n">
        <v>29.1</v>
      </c>
      <c r="BN21" s="0" t="n">
        <v>30.435</v>
      </c>
      <c r="BO21" s="0" t="n">
        <v>29.76</v>
      </c>
      <c r="BP21" s="0" t="n">
        <v>27.72</v>
      </c>
      <c r="BQ21" s="0" t="n">
        <v>26.363</v>
      </c>
      <c r="BR21" s="0" t="n">
        <v>24.773</v>
      </c>
      <c r="BS21" s="0" t="n">
        <v>25.343</v>
      </c>
      <c r="BT21" s="0" t="n">
        <v>33.63</v>
      </c>
      <c r="BU21" s="0" t="n">
        <v>37.268</v>
      </c>
      <c r="BV21" s="0" t="n">
        <v>32.955</v>
      </c>
      <c r="BW21" s="0" t="n">
        <v>30.008</v>
      </c>
      <c r="BX21" s="0" t="n">
        <v>28.2</v>
      </c>
      <c r="BY21" s="0" t="n">
        <v>29.333</v>
      </c>
      <c r="BZ21" s="0" t="n">
        <v>30.758</v>
      </c>
      <c r="CA21" s="0" t="n">
        <v>30.128</v>
      </c>
      <c r="CB21" s="0" t="n">
        <v>28.223</v>
      </c>
      <c r="CC21" s="0" t="n">
        <v>26.963</v>
      </c>
      <c r="CD21" s="0" t="n">
        <v>25.485</v>
      </c>
      <c r="CE21" s="0" t="n">
        <v>26.017</v>
      </c>
      <c r="CF21" s="0" t="n">
        <v>33.735</v>
      </c>
      <c r="CG21" s="0" t="n">
        <v>37.125</v>
      </c>
      <c r="CH21" s="0" t="n">
        <v>33.105</v>
      </c>
      <c r="CI21" s="0" t="n">
        <v>30.36</v>
      </c>
      <c r="CJ21" s="0" t="n">
        <v>28.673</v>
      </c>
      <c r="CK21" s="0" t="n">
        <v>29.73</v>
      </c>
      <c r="CL21" s="0" t="n">
        <v>31.08</v>
      </c>
      <c r="CM21" s="0" t="n">
        <v>30.495</v>
      </c>
      <c r="CN21" s="0" t="n">
        <v>28.725</v>
      </c>
      <c r="CO21" s="0" t="n">
        <v>27.548</v>
      </c>
      <c r="CP21" s="0" t="n">
        <v>26.168</v>
      </c>
      <c r="CQ21" s="0" t="n">
        <v>26.663</v>
      </c>
      <c r="CR21" s="0" t="n">
        <v>33.855</v>
      </c>
      <c r="CS21" s="0" t="n">
        <v>37.013</v>
      </c>
      <c r="CT21" s="0" t="n">
        <v>33.27</v>
      </c>
      <c r="CU21" s="0" t="n">
        <v>30.713</v>
      </c>
      <c r="CV21" s="0" t="n">
        <v>29.145</v>
      </c>
      <c r="CW21" s="0" t="n">
        <v>30.128</v>
      </c>
      <c r="CX21" s="0" t="n">
        <v>31.403</v>
      </c>
      <c r="CY21" s="0" t="n">
        <v>30.855</v>
      </c>
      <c r="CZ21" s="0" t="n">
        <v>29.213</v>
      </c>
      <c r="DA21" s="0" t="n">
        <v>28.118</v>
      </c>
      <c r="DB21" s="0" t="n">
        <v>26.835</v>
      </c>
      <c r="DC21" s="0" t="n">
        <v>27.293</v>
      </c>
      <c r="DD21" s="0" t="n">
        <v>33.998</v>
      </c>
      <c r="DE21" s="0" t="n">
        <v>36.93</v>
      </c>
      <c r="DF21" s="0" t="n">
        <v>33.45</v>
      </c>
      <c r="DG21" s="0" t="n">
        <v>31.073</v>
      </c>
      <c r="DH21" s="0" t="n">
        <v>29.603</v>
      </c>
      <c r="DI21" s="0" t="n">
        <v>30.525</v>
      </c>
      <c r="DJ21" s="0" t="n">
        <v>31.733</v>
      </c>
      <c r="DK21" s="0" t="n">
        <v>31.23</v>
      </c>
      <c r="DL21" s="0" t="n">
        <v>29.693</v>
      </c>
      <c r="DM21" s="0" t="n">
        <v>28.673</v>
      </c>
      <c r="DN21" s="0" t="n">
        <v>27.48</v>
      </c>
      <c r="DO21" s="0" t="n">
        <v>27.908</v>
      </c>
      <c r="DP21" s="0" t="n">
        <v>34.148</v>
      </c>
      <c r="DQ21" s="0" t="n">
        <v>36.885</v>
      </c>
      <c r="DR21" s="0" t="n">
        <v>33.645</v>
      </c>
      <c r="DS21" s="0" t="n">
        <v>31.425</v>
      </c>
      <c r="DT21" s="0" t="n">
        <v>30.06</v>
      </c>
      <c r="DU21" s="0" t="n">
        <v>30.923</v>
      </c>
      <c r="DV21" s="0" t="n">
        <v>32.07</v>
      </c>
      <c r="DW21" s="0" t="n">
        <v>31.598</v>
      </c>
      <c r="DX21" s="0" t="n">
        <v>30.165</v>
      </c>
      <c r="DY21" s="0" t="n">
        <v>29.22</v>
      </c>
      <c r="DZ21" s="0" t="n">
        <v>28.11</v>
      </c>
      <c r="EA21" s="0" t="n">
        <v>28.508</v>
      </c>
      <c r="EB21" s="0" t="n">
        <v>34.32</v>
      </c>
      <c r="EC21" s="0" t="n">
        <v>36.863</v>
      </c>
      <c r="ED21" s="0" t="n">
        <v>33.847</v>
      </c>
      <c r="EE21" s="0" t="n">
        <v>31.785</v>
      </c>
      <c r="EF21" s="0" t="n">
        <v>30.518</v>
      </c>
      <c r="EG21" s="0" t="n">
        <v>31.313</v>
      </c>
      <c r="EH21" s="0" t="n">
        <v>32.453</v>
      </c>
      <c r="EI21" s="0" t="n">
        <v>31.973</v>
      </c>
      <c r="EJ21" s="0" t="n">
        <v>30.525</v>
      </c>
      <c r="EK21" s="0" t="n">
        <v>29.565</v>
      </c>
      <c r="EL21" s="0" t="n">
        <v>28.44</v>
      </c>
      <c r="EM21" s="0" t="n">
        <v>28.845</v>
      </c>
      <c r="EN21" s="0" t="n">
        <v>34.725</v>
      </c>
      <c r="EO21" s="0" t="n">
        <v>37.305</v>
      </c>
      <c r="EP21" s="0" t="n">
        <v>34.253</v>
      </c>
      <c r="EQ21" s="0" t="n">
        <v>32.16</v>
      </c>
      <c r="ER21" s="0" t="n">
        <v>30.878</v>
      </c>
      <c r="ES21" s="0" t="n">
        <v>31.688</v>
      </c>
      <c r="ET21" s="0" t="n">
        <v>32.835</v>
      </c>
      <c r="EU21" s="0" t="n">
        <v>32.347</v>
      </c>
      <c r="EV21" s="0" t="n">
        <v>30.885</v>
      </c>
      <c r="EW21" s="0" t="n">
        <v>29.91</v>
      </c>
      <c r="EX21" s="0" t="n">
        <v>28.778</v>
      </c>
      <c r="EY21" s="0" t="n">
        <v>29.183</v>
      </c>
      <c r="EZ21" s="0" t="n">
        <v>35.13</v>
      </c>
      <c r="FA21" s="0" t="n">
        <v>37.74</v>
      </c>
      <c r="FB21" s="0" t="n">
        <v>34.65</v>
      </c>
      <c r="FC21" s="0" t="n">
        <v>32.535</v>
      </c>
      <c r="FD21" s="0" t="n">
        <v>31.238</v>
      </c>
      <c r="FE21" s="0" t="n">
        <v>32.055</v>
      </c>
      <c r="FF21" s="0" t="n">
        <v>33.21</v>
      </c>
      <c r="FG21" s="0" t="n">
        <v>32.722</v>
      </c>
      <c r="FH21" s="0" t="n">
        <v>31.245</v>
      </c>
      <c r="FI21" s="0" t="n">
        <v>30.263</v>
      </c>
      <c r="FJ21" s="0" t="n">
        <v>29.108</v>
      </c>
      <c r="FK21" s="0" t="n">
        <v>29.528</v>
      </c>
      <c r="FL21" s="0" t="n">
        <v>35.543</v>
      </c>
      <c r="FM21" s="0" t="n">
        <v>38.183</v>
      </c>
      <c r="FN21" s="0" t="n">
        <v>35.055</v>
      </c>
      <c r="FO21" s="0" t="n">
        <v>32.918</v>
      </c>
      <c r="FP21" s="0" t="n">
        <v>31.605</v>
      </c>
      <c r="FQ21" s="0" t="n">
        <v>32.43</v>
      </c>
      <c r="FR21" s="0" t="n">
        <v>33.593</v>
      </c>
      <c r="FS21" s="0" t="n">
        <v>33.097</v>
      </c>
      <c r="FT21" s="0" t="n">
        <v>31.605</v>
      </c>
      <c r="FU21" s="0" t="n">
        <v>30.608</v>
      </c>
      <c r="FV21" s="0" t="n">
        <v>29.445</v>
      </c>
      <c r="FW21" s="0" t="n">
        <v>29.865</v>
      </c>
      <c r="FX21" s="0" t="n">
        <v>35.948</v>
      </c>
      <c r="FY21" s="0" t="n">
        <v>38.618</v>
      </c>
      <c r="FZ21" s="0" t="n">
        <v>35.46</v>
      </c>
      <c r="GA21" s="0" t="n">
        <v>33.293</v>
      </c>
      <c r="GB21" s="0" t="n">
        <v>31.965</v>
      </c>
      <c r="GC21" s="0" t="n">
        <v>32.805</v>
      </c>
      <c r="GD21" s="0" t="n">
        <v>33.975</v>
      </c>
      <c r="GE21" s="0" t="n">
        <v>33.472</v>
      </c>
      <c r="GF21" s="0" t="n">
        <v>31.965</v>
      </c>
      <c r="GG21" s="0" t="n">
        <v>30.953</v>
      </c>
      <c r="GH21" s="0" t="n">
        <v>29.783</v>
      </c>
      <c r="GI21" s="0" t="n">
        <v>30.203</v>
      </c>
      <c r="GJ21" s="0" t="n">
        <v>36.36</v>
      </c>
      <c r="GK21" s="0" t="n">
        <v>39.06</v>
      </c>
      <c r="GL21" s="0" t="n">
        <v>35.858</v>
      </c>
      <c r="GM21" s="0" t="n">
        <v>33.675</v>
      </c>
      <c r="GN21" s="0" t="n">
        <v>32.325</v>
      </c>
      <c r="GO21" s="0" t="n">
        <v>33.173</v>
      </c>
      <c r="GP21" s="0" t="n">
        <v>34.358</v>
      </c>
      <c r="GQ21" s="0" t="n">
        <v>33.847</v>
      </c>
      <c r="GR21" s="0" t="n">
        <v>32.325</v>
      </c>
      <c r="GS21" s="0" t="n">
        <v>31.305</v>
      </c>
      <c r="GT21" s="0" t="n">
        <v>30.113</v>
      </c>
      <c r="GU21" s="0" t="n">
        <v>30.54</v>
      </c>
      <c r="GV21" s="0" t="n">
        <v>36.765</v>
      </c>
      <c r="GW21" s="0" t="n">
        <v>39.495</v>
      </c>
      <c r="GX21" s="0" t="n">
        <v>36.263</v>
      </c>
      <c r="GY21" s="0" t="n">
        <v>34.05</v>
      </c>
      <c r="GZ21" s="0" t="n">
        <v>32.693</v>
      </c>
      <c r="HA21" s="0" t="n">
        <v>33.548</v>
      </c>
      <c r="HB21" s="0" t="n">
        <v>34.74</v>
      </c>
      <c r="HC21" s="0" t="n">
        <v>34.23</v>
      </c>
      <c r="HD21" s="0" t="n">
        <v>32.678</v>
      </c>
      <c r="HE21" s="0" t="n">
        <v>31.65</v>
      </c>
      <c r="HF21" s="0" t="n">
        <v>30.45</v>
      </c>
      <c r="HG21" s="0" t="n">
        <v>30.885</v>
      </c>
      <c r="HH21" s="0" t="n">
        <v>37.17</v>
      </c>
      <c r="HI21" s="0" t="n">
        <v>39.93</v>
      </c>
      <c r="HJ21" s="0" t="n">
        <v>36.668</v>
      </c>
      <c r="HK21" s="0" t="n">
        <v>34.425</v>
      </c>
      <c r="HL21" s="0" t="n">
        <v>33.053</v>
      </c>
      <c r="HM21" s="0" t="n">
        <v>33.915</v>
      </c>
      <c r="HN21" s="0" t="n">
        <v>35.123</v>
      </c>
      <c r="HO21" s="0" t="n">
        <v>34.605</v>
      </c>
      <c r="HP21" s="0" t="n">
        <v>33.038</v>
      </c>
      <c r="HQ21" s="0" t="n">
        <v>31.995</v>
      </c>
      <c r="HR21" s="0" t="n">
        <v>30.78</v>
      </c>
      <c r="HS21" s="0" t="n">
        <v>31.223</v>
      </c>
      <c r="HT21" s="0" t="n">
        <v>37.583</v>
      </c>
      <c r="HU21" s="0" t="n">
        <v>40.373</v>
      </c>
      <c r="HV21" s="0" t="n">
        <v>37.065</v>
      </c>
      <c r="HW21" s="0" t="n">
        <v>34.808</v>
      </c>
      <c r="HX21" s="0" t="n">
        <v>33.413</v>
      </c>
      <c r="HY21" s="0" t="n">
        <v>34.29</v>
      </c>
      <c r="HZ21" s="0" t="n">
        <v>35.123</v>
      </c>
      <c r="IA21" s="0" t="n">
        <v>34.605</v>
      </c>
    </row>
    <row r="22" customFormat="false" ht="12.75" hidden="false" customHeight="false" outlineLevel="0" collapsed="false">
      <c r="A22" s="0" t="s">
        <v>1</v>
      </c>
      <c r="B22" s="412" t="s">
        <v>198</v>
      </c>
      <c r="C22" s="0" t="n">
        <v>23.625</v>
      </c>
      <c r="D22" s="0" t="n">
        <v>21</v>
      </c>
      <c r="E22" s="0" t="n">
        <v>27.188</v>
      </c>
      <c r="F22" s="0" t="n">
        <v>26.7</v>
      </c>
      <c r="G22" s="0" t="n">
        <v>25.425</v>
      </c>
      <c r="H22" s="0" t="n">
        <v>22.875</v>
      </c>
      <c r="I22" s="0" t="n">
        <v>22.5</v>
      </c>
      <c r="J22" s="0" t="n">
        <v>21.75</v>
      </c>
      <c r="K22" s="0" t="n">
        <v>22.875</v>
      </c>
      <c r="L22" s="0" t="n">
        <v>33</v>
      </c>
      <c r="M22" s="0" t="n">
        <v>38.25</v>
      </c>
      <c r="N22" s="0" t="n">
        <v>33.75</v>
      </c>
      <c r="O22" s="0" t="n">
        <v>26.625</v>
      </c>
      <c r="P22" s="0" t="n">
        <v>25.125</v>
      </c>
      <c r="Q22" s="0" t="n">
        <v>26.8125</v>
      </c>
      <c r="R22" s="0" t="n">
        <v>29.813</v>
      </c>
      <c r="S22" s="0" t="n">
        <v>28.688</v>
      </c>
      <c r="T22" s="0" t="n">
        <v>25.5</v>
      </c>
      <c r="U22" s="0" t="n">
        <v>25.688</v>
      </c>
      <c r="V22" s="0" t="n">
        <v>23.063</v>
      </c>
      <c r="W22" s="0" t="n">
        <v>24</v>
      </c>
      <c r="X22" s="0" t="n">
        <v>38.625</v>
      </c>
      <c r="Y22" s="0" t="n">
        <v>43.875</v>
      </c>
      <c r="Z22" s="0" t="n">
        <v>36.75</v>
      </c>
      <c r="AA22" s="0" t="n">
        <v>29.063</v>
      </c>
      <c r="AB22" s="0" t="n">
        <v>26.0625</v>
      </c>
      <c r="AC22" s="0" t="n">
        <v>27.9375</v>
      </c>
      <c r="AD22" s="0" t="n">
        <v>30.203</v>
      </c>
      <c r="AE22" s="0" t="n">
        <v>29.235</v>
      </c>
      <c r="AF22" s="0" t="n">
        <v>26.49</v>
      </c>
      <c r="AG22" s="0" t="n">
        <v>26.655</v>
      </c>
      <c r="AH22" s="0" t="n">
        <v>24.398</v>
      </c>
      <c r="AI22" s="0" t="n">
        <v>25.2</v>
      </c>
      <c r="AJ22" s="0" t="n">
        <v>37.793</v>
      </c>
      <c r="AK22" s="0" t="n">
        <v>42.308</v>
      </c>
      <c r="AL22" s="0" t="n">
        <v>36.18</v>
      </c>
      <c r="AM22" s="0" t="n">
        <v>29.565</v>
      </c>
      <c r="AN22" s="0" t="n">
        <v>26.985</v>
      </c>
      <c r="AO22" s="0" t="n">
        <v>28.598</v>
      </c>
      <c r="AP22" s="0" t="n">
        <v>30.57</v>
      </c>
      <c r="AQ22" s="0" t="n">
        <v>29.745</v>
      </c>
      <c r="AR22" s="0" t="n">
        <v>27.39</v>
      </c>
      <c r="AS22" s="0" t="n">
        <v>27.533</v>
      </c>
      <c r="AT22" s="0" t="n">
        <v>25.59</v>
      </c>
      <c r="AU22" s="0" t="n">
        <v>26.288</v>
      </c>
      <c r="AV22" s="0" t="n">
        <v>37.125</v>
      </c>
      <c r="AW22" s="0" t="n">
        <v>41.018</v>
      </c>
      <c r="AX22" s="0" t="n">
        <v>35.745</v>
      </c>
      <c r="AY22" s="0" t="n">
        <v>30.053</v>
      </c>
      <c r="AZ22" s="0" t="n">
        <v>27.833</v>
      </c>
      <c r="BA22" s="0" t="n">
        <v>29.228</v>
      </c>
      <c r="BB22" s="0" t="n">
        <v>31.133</v>
      </c>
      <c r="BC22" s="0" t="n">
        <v>30.375</v>
      </c>
      <c r="BD22" s="0" t="n">
        <v>28.215</v>
      </c>
      <c r="BE22" s="0" t="n">
        <v>28.35</v>
      </c>
      <c r="BF22" s="0" t="n">
        <v>26.573</v>
      </c>
      <c r="BG22" s="0" t="n">
        <v>27.218</v>
      </c>
      <c r="BH22" s="0" t="n">
        <v>37.155</v>
      </c>
      <c r="BI22" s="0" t="n">
        <v>40.725</v>
      </c>
      <c r="BJ22" s="0" t="n">
        <v>35.895</v>
      </c>
      <c r="BK22" s="0" t="n">
        <v>30.675</v>
      </c>
      <c r="BL22" s="0" t="n">
        <v>28.65</v>
      </c>
      <c r="BM22" s="0" t="n">
        <v>29.925</v>
      </c>
      <c r="BN22" s="0" t="n">
        <v>31.845</v>
      </c>
      <c r="BO22" s="0" t="n">
        <v>31.155</v>
      </c>
      <c r="BP22" s="0" t="n">
        <v>29.168</v>
      </c>
      <c r="BQ22" s="0" t="n">
        <v>29.288</v>
      </c>
      <c r="BR22" s="0" t="n">
        <v>27.66</v>
      </c>
      <c r="BS22" s="0" t="n">
        <v>28.245</v>
      </c>
      <c r="BT22" s="0" t="n">
        <v>37.395</v>
      </c>
      <c r="BU22" s="0" t="n">
        <v>40.688</v>
      </c>
      <c r="BV22" s="0" t="n">
        <v>36.24</v>
      </c>
      <c r="BW22" s="0" t="n">
        <v>31.44</v>
      </c>
      <c r="BX22" s="0" t="n">
        <v>29.573</v>
      </c>
      <c r="BY22" s="0" t="n">
        <v>30.75</v>
      </c>
      <c r="BZ22" s="0" t="n">
        <v>32.558</v>
      </c>
      <c r="CA22" s="0" t="n">
        <v>31.905</v>
      </c>
      <c r="CB22" s="0" t="n">
        <v>30.038</v>
      </c>
      <c r="CC22" s="0" t="n">
        <v>30.158</v>
      </c>
      <c r="CD22" s="0" t="n">
        <v>28.62</v>
      </c>
      <c r="CE22" s="0" t="n">
        <v>29.183</v>
      </c>
      <c r="CF22" s="0" t="n">
        <v>37.785</v>
      </c>
      <c r="CG22" s="0" t="n">
        <v>40.883</v>
      </c>
      <c r="CH22" s="0" t="n">
        <v>36.698</v>
      </c>
      <c r="CI22" s="0" t="n">
        <v>32.19</v>
      </c>
      <c r="CJ22" s="0" t="n">
        <v>30.428</v>
      </c>
      <c r="CK22" s="0" t="n">
        <v>31.538</v>
      </c>
      <c r="CL22" s="0" t="n">
        <v>33.345</v>
      </c>
      <c r="CM22" s="0" t="n">
        <v>32.73</v>
      </c>
      <c r="CN22" s="0" t="n">
        <v>30.975</v>
      </c>
      <c r="CO22" s="0" t="n">
        <v>31.088</v>
      </c>
      <c r="CP22" s="0" t="n">
        <v>29.64</v>
      </c>
      <c r="CQ22" s="0" t="n">
        <v>30.173</v>
      </c>
      <c r="CR22" s="0" t="n">
        <v>38.28</v>
      </c>
      <c r="CS22" s="0" t="n">
        <v>41.19</v>
      </c>
      <c r="CT22" s="0" t="n">
        <v>37.253</v>
      </c>
      <c r="CU22" s="0" t="n">
        <v>33.008</v>
      </c>
      <c r="CV22" s="0" t="n">
        <v>31.35</v>
      </c>
      <c r="CW22" s="0" t="n">
        <v>32.4</v>
      </c>
      <c r="CX22" s="0" t="n">
        <v>34.14</v>
      </c>
      <c r="CY22" s="0" t="n">
        <v>33.563</v>
      </c>
      <c r="CZ22" s="0" t="n">
        <v>31.905</v>
      </c>
      <c r="DA22" s="0" t="n">
        <v>32.01</v>
      </c>
      <c r="DB22" s="0" t="n">
        <v>30.653</v>
      </c>
      <c r="DC22" s="0" t="n">
        <v>31.148</v>
      </c>
      <c r="DD22" s="0" t="n">
        <v>38.783</v>
      </c>
      <c r="DE22" s="0" t="n">
        <v>41.528</v>
      </c>
      <c r="DF22" s="0" t="n">
        <v>37.823</v>
      </c>
      <c r="DG22" s="0" t="n">
        <v>33.818</v>
      </c>
      <c r="DH22" s="0" t="n">
        <v>32.265</v>
      </c>
      <c r="DI22" s="0" t="n">
        <v>33.248</v>
      </c>
      <c r="DJ22" s="0" t="n">
        <v>34.928</v>
      </c>
      <c r="DK22" s="0" t="n">
        <v>34.38</v>
      </c>
      <c r="DL22" s="0" t="n">
        <v>32.828</v>
      </c>
      <c r="DM22" s="0" t="n">
        <v>32.925</v>
      </c>
      <c r="DN22" s="0" t="n">
        <v>31.65</v>
      </c>
      <c r="DO22" s="0" t="n">
        <v>32.115</v>
      </c>
      <c r="DP22" s="0" t="n">
        <v>39.308</v>
      </c>
      <c r="DQ22" s="0" t="n">
        <v>41.888</v>
      </c>
      <c r="DR22" s="0" t="n">
        <v>38.4</v>
      </c>
      <c r="DS22" s="0" t="n">
        <v>34.635</v>
      </c>
      <c r="DT22" s="0" t="n">
        <v>33.173</v>
      </c>
      <c r="DU22" s="0" t="n">
        <v>34.103</v>
      </c>
      <c r="DV22" s="0" t="n">
        <v>35.753</v>
      </c>
      <c r="DW22" s="0" t="n">
        <v>35.243</v>
      </c>
      <c r="DX22" s="0" t="n">
        <v>33.78</v>
      </c>
      <c r="DY22" s="0" t="n">
        <v>33.878</v>
      </c>
      <c r="DZ22" s="0" t="n">
        <v>32.67</v>
      </c>
      <c r="EA22" s="0" t="n">
        <v>33.113</v>
      </c>
      <c r="EB22" s="0" t="n">
        <v>39.878</v>
      </c>
      <c r="EC22" s="0" t="n">
        <v>42.315</v>
      </c>
      <c r="ED22" s="0" t="n">
        <v>39.03</v>
      </c>
      <c r="EE22" s="0" t="n">
        <v>35.49</v>
      </c>
      <c r="EF22" s="0" t="n">
        <v>34.11</v>
      </c>
      <c r="EG22" s="0" t="n">
        <v>34.988</v>
      </c>
      <c r="EH22" s="0" t="n">
        <v>36.578</v>
      </c>
      <c r="EI22" s="0" t="n">
        <v>36.053</v>
      </c>
      <c r="EJ22" s="0" t="n">
        <v>34.56</v>
      </c>
      <c r="EK22" s="0" t="n">
        <v>34.658</v>
      </c>
      <c r="EL22" s="0" t="n">
        <v>33.42</v>
      </c>
      <c r="EM22" s="0" t="n">
        <v>33.878</v>
      </c>
      <c r="EN22" s="0" t="n">
        <v>40.8</v>
      </c>
      <c r="EO22" s="0" t="n">
        <v>43.29</v>
      </c>
      <c r="EP22" s="0" t="n">
        <v>39.93</v>
      </c>
      <c r="EQ22" s="0" t="n">
        <v>36.3</v>
      </c>
      <c r="ER22" s="0" t="n">
        <v>34.89</v>
      </c>
      <c r="ES22" s="0" t="n">
        <v>35.79</v>
      </c>
      <c r="ET22" s="0" t="n">
        <v>37.403</v>
      </c>
      <c r="EU22" s="0" t="n">
        <v>36.87</v>
      </c>
      <c r="EV22" s="0" t="n">
        <v>35.333</v>
      </c>
      <c r="EW22" s="0" t="n">
        <v>35.438</v>
      </c>
      <c r="EX22" s="0" t="n">
        <v>34.178</v>
      </c>
      <c r="EY22" s="0" t="n">
        <v>34.635</v>
      </c>
      <c r="EZ22" s="0" t="n">
        <v>41.715</v>
      </c>
      <c r="FA22" s="0" t="n">
        <v>44.265</v>
      </c>
      <c r="FB22" s="0" t="n">
        <v>40.83</v>
      </c>
      <c r="FC22" s="0" t="n">
        <v>37.118</v>
      </c>
      <c r="FD22" s="0" t="n">
        <v>35.678</v>
      </c>
      <c r="FE22" s="0" t="n">
        <v>36.593</v>
      </c>
      <c r="FF22" s="0" t="n">
        <v>38.228</v>
      </c>
      <c r="FG22" s="0" t="n">
        <v>37.68</v>
      </c>
      <c r="FH22" s="0" t="n">
        <v>36.113</v>
      </c>
      <c r="FI22" s="0" t="n">
        <v>36.218</v>
      </c>
      <c r="FJ22" s="0" t="n">
        <v>34.928</v>
      </c>
      <c r="FK22" s="0" t="n">
        <v>35.4</v>
      </c>
      <c r="FL22" s="0" t="n">
        <v>42.63</v>
      </c>
      <c r="FM22" s="0" t="n">
        <v>45.24</v>
      </c>
      <c r="FN22" s="0" t="n">
        <v>41.722</v>
      </c>
      <c r="FO22" s="0" t="n">
        <v>37.935</v>
      </c>
      <c r="FP22" s="0" t="n">
        <v>36.458</v>
      </c>
      <c r="FQ22" s="0" t="n">
        <v>37.395</v>
      </c>
      <c r="FR22" s="0" t="n">
        <v>39.053</v>
      </c>
      <c r="FS22" s="0" t="n">
        <v>38.49</v>
      </c>
      <c r="FT22" s="0" t="n">
        <v>36.893</v>
      </c>
      <c r="FU22" s="0" t="n">
        <v>36.998</v>
      </c>
      <c r="FV22" s="0" t="n">
        <v>35.678</v>
      </c>
      <c r="FW22" s="0" t="n">
        <v>36.158</v>
      </c>
      <c r="FX22" s="0" t="n">
        <v>43.553</v>
      </c>
      <c r="FY22" s="0" t="n">
        <v>46.208</v>
      </c>
      <c r="FZ22" s="0" t="n">
        <v>42.623</v>
      </c>
      <c r="GA22" s="0" t="n">
        <v>38.753</v>
      </c>
      <c r="GB22" s="0" t="n">
        <v>37.245</v>
      </c>
      <c r="GC22" s="0" t="n">
        <v>38.198</v>
      </c>
      <c r="GD22" s="0" t="n">
        <v>39.87</v>
      </c>
      <c r="GE22" s="0" t="n">
        <v>39.3</v>
      </c>
      <c r="GF22" s="0" t="n">
        <v>37.673</v>
      </c>
      <c r="GG22" s="0" t="n">
        <v>37.778</v>
      </c>
      <c r="GH22" s="0" t="n">
        <v>36.428</v>
      </c>
      <c r="GI22" s="0" t="n">
        <v>36.923</v>
      </c>
      <c r="GJ22" s="0" t="n">
        <v>44.468</v>
      </c>
      <c r="GK22" s="0" t="n">
        <v>47.183</v>
      </c>
      <c r="GL22" s="0" t="n">
        <v>43.523</v>
      </c>
      <c r="GM22" s="0" t="n">
        <v>39.563</v>
      </c>
      <c r="GN22" s="0" t="n">
        <v>38.025</v>
      </c>
      <c r="GO22" s="0" t="n">
        <v>39</v>
      </c>
      <c r="GP22" s="0" t="n">
        <v>40.695</v>
      </c>
      <c r="GQ22" s="0" t="n">
        <v>40.118</v>
      </c>
      <c r="GR22" s="0" t="n">
        <v>38.445</v>
      </c>
      <c r="GS22" s="0" t="n">
        <v>38.558</v>
      </c>
      <c r="GT22" s="0" t="n">
        <v>37.185</v>
      </c>
      <c r="GU22" s="0" t="n">
        <v>37.688</v>
      </c>
      <c r="GV22" s="0" t="n">
        <v>45.383</v>
      </c>
      <c r="GW22" s="0" t="n">
        <v>48.158</v>
      </c>
      <c r="GX22" s="0" t="n">
        <v>44.415</v>
      </c>
      <c r="GY22" s="0" t="n">
        <v>40.38</v>
      </c>
      <c r="GZ22" s="0" t="n">
        <v>38.813</v>
      </c>
      <c r="HA22" s="0" t="n">
        <v>39.81</v>
      </c>
      <c r="HB22" s="0" t="n">
        <v>41.52</v>
      </c>
      <c r="HC22" s="0" t="n">
        <v>40.928</v>
      </c>
      <c r="HD22" s="0" t="n">
        <v>39.225</v>
      </c>
      <c r="HE22" s="0" t="n">
        <v>39.338</v>
      </c>
      <c r="HF22" s="0" t="n">
        <v>37.935</v>
      </c>
      <c r="HG22" s="0" t="n">
        <v>38.445</v>
      </c>
      <c r="HH22" s="0" t="n">
        <v>46.305</v>
      </c>
      <c r="HI22" s="0" t="n">
        <v>49.133</v>
      </c>
      <c r="HJ22" s="0" t="n">
        <v>45.315</v>
      </c>
      <c r="HK22" s="0" t="n">
        <v>41.198</v>
      </c>
      <c r="HL22" s="0" t="n">
        <v>39.593</v>
      </c>
      <c r="HM22" s="0" t="n">
        <v>40.613</v>
      </c>
      <c r="HN22" s="0" t="n">
        <v>42.345</v>
      </c>
      <c r="HO22" s="0" t="n">
        <v>41.738</v>
      </c>
      <c r="HP22" s="0" t="n">
        <v>40.005</v>
      </c>
      <c r="HQ22" s="0" t="n">
        <v>40.118</v>
      </c>
      <c r="HR22" s="0" t="n">
        <v>38.685</v>
      </c>
      <c r="HS22" s="0" t="n">
        <v>39.21</v>
      </c>
      <c r="HT22" s="0" t="n">
        <v>47.22</v>
      </c>
      <c r="HU22" s="0" t="n">
        <v>50.1</v>
      </c>
      <c r="HV22" s="0" t="n">
        <v>46.215</v>
      </c>
      <c r="HW22" s="0" t="n">
        <v>42.015</v>
      </c>
      <c r="HX22" s="0" t="n">
        <v>40.38</v>
      </c>
      <c r="HY22" s="0" t="n">
        <v>41.415</v>
      </c>
      <c r="HZ22" s="0" t="n">
        <v>42.345</v>
      </c>
      <c r="IA22" s="0" t="n">
        <v>41.738</v>
      </c>
    </row>
    <row r="23" customFormat="false" ht="12.75" hidden="false" customHeight="false" outlineLevel="0" collapsed="false">
      <c r="A23" s="0" t="s">
        <v>3</v>
      </c>
      <c r="B23" s="412" t="s">
        <v>198</v>
      </c>
      <c r="C23" s="0" t="n">
        <v>20.435</v>
      </c>
      <c r="D23" s="0" t="n">
        <v>21.94</v>
      </c>
      <c r="E23" s="0" t="n">
        <v>27</v>
      </c>
      <c r="F23" s="0" t="n">
        <v>26.813</v>
      </c>
      <c r="G23" s="0" t="n">
        <v>26.625</v>
      </c>
      <c r="H23" s="0" t="n">
        <v>24.75</v>
      </c>
      <c r="I23" s="0" t="n">
        <v>22.875</v>
      </c>
      <c r="J23" s="0" t="n">
        <v>22.875</v>
      </c>
      <c r="K23" s="0" t="n">
        <v>27.75</v>
      </c>
      <c r="L23" s="0" t="n">
        <v>34.5</v>
      </c>
      <c r="M23" s="0" t="n">
        <v>39.75</v>
      </c>
      <c r="N23" s="0" t="n">
        <v>33.375</v>
      </c>
      <c r="O23" s="0" t="n">
        <v>28.5</v>
      </c>
      <c r="P23" s="0" t="n">
        <v>25.875</v>
      </c>
      <c r="Q23" s="0" t="n">
        <v>28.688</v>
      </c>
      <c r="R23" s="0" t="n">
        <v>30</v>
      </c>
      <c r="S23" s="0" t="n">
        <v>29.25</v>
      </c>
      <c r="T23" s="0" t="n">
        <v>27.75</v>
      </c>
      <c r="U23" s="0" t="n">
        <v>26.25</v>
      </c>
      <c r="V23" s="0" t="n">
        <v>26.25</v>
      </c>
      <c r="W23" s="0" t="n">
        <v>29.625</v>
      </c>
      <c r="X23" s="0" t="n">
        <v>37.125</v>
      </c>
      <c r="Y23" s="0" t="n">
        <v>43.875</v>
      </c>
      <c r="Z23" s="0" t="n">
        <v>40.125</v>
      </c>
      <c r="AA23" s="0" t="n">
        <v>29.813</v>
      </c>
      <c r="AB23" s="0" t="n">
        <v>27.75</v>
      </c>
      <c r="AC23" s="0" t="n">
        <v>30.1875</v>
      </c>
      <c r="AD23" s="0" t="n">
        <v>30.563</v>
      </c>
      <c r="AE23" s="0" t="n">
        <v>29.918</v>
      </c>
      <c r="AF23" s="0" t="n">
        <v>28.628</v>
      </c>
      <c r="AG23" s="0" t="n">
        <v>27.338</v>
      </c>
      <c r="AH23" s="0" t="n">
        <v>27.338</v>
      </c>
      <c r="AI23" s="0" t="n">
        <v>30.24</v>
      </c>
      <c r="AJ23" s="0" t="n">
        <v>36.683</v>
      </c>
      <c r="AK23" s="0" t="n">
        <v>42.488</v>
      </c>
      <c r="AL23" s="0" t="n">
        <v>39.263</v>
      </c>
      <c r="AM23" s="0" t="n">
        <v>30.405</v>
      </c>
      <c r="AN23" s="0" t="n">
        <v>28.5</v>
      </c>
      <c r="AO23" s="0" t="n">
        <v>30.728</v>
      </c>
      <c r="AP23" s="0" t="n">
        <v>31.088</v>
      </c>
      <c r="AQ23" s="0" t="n">
        <v>30.533</v>
      </c>
      <c r="AR23" s="0" t="n">
        <v>29.43</v>
      </c>
      <c r="AS23" s="0" t="n">
        <v>28.32</v>
      </c>
      <c r="AT23" s="0" t="n">
        <v>28.32</v>
      </c>
      <c r="AU23" s="0" t="n">
        <v>30.818</v>
      </c>
      <c r="AV23" s="0" t="n">
        <v>36.353</v>
      </c>
      <c r="AW23" s="0" t="n">
        <v>41.333</v>
      </c>
      <c r="AX23" s="0" t="n">
        <v>38.565</v>
      </c>
      <c r="AY23" s="0" t="n">
        <v>30.953</v>
      </c>
      <c r="AZ23" s="0" t="n">
        <v>29.19</v>
      </c>
      <c r="BA23" s="0" t="n">
        <v>31.23</v>
      </c>
      <c r="BB23" s="0" t="n">
        <v>31.493</v>
      </c>
      <c r="BC23" s="0" t="n">
        <v>30.99</v>
      </c>
      <c r="BD23" s="0" t="n">
        <v>29.985</v>
      </c>
      <c r="BE23" s="0" t="n">
        <v>28.98</v>
      </c>
      <c r="BF23" s="0" t="n">
        <v>28.98</v>
      </c>
      <c r="BG23" s="0" t="n">
        <v>31.245</v>
      </c>
      <c r="BH23" s="0" t="n">
        <v>36.278</v>
      </c>
      <c r="BI23" s="0" t="n">
        <v>40.8</v>
      </c>
      <c r="BJ23" s="0" t="n">
        <v>38.288</v>
      </c>
      <c r="BK23" s="0" t="n">
        <v>31.373</v>
      </c>
      <c r="BL23" s="0" t="n">
        <v>29.685</v>
      </c>
      <c r="BM23" s="0" t="n">
        <v>31.628</v>
      </c>
      <c r="BN23" s="0" t="n">
        <v>31.853</v>
      </c>
      <c r="BO23" s="0" t="n">
        <v>31.395</v>
      </c>
      <c r="BP23" s="0" t="n">
        <v>30.488</v>
      </c>
      <c r="BQ23" s="0" t="n">
        <v>29.573</v>
      </c>
      <c r="BR23" s="0" t="n">
        <v>29.573</v>
      </c>
      <c r="BS23" s="0" t="n">
        <v>31.628</v>
      </c>
      <c r="BT23" s="0" t="n">
        <v>36.195</v>
      </c>
      <c r="BU23" s="0" t="n">
        <v>40.298</v>
      </c>
      <c r="BV23" s="0" t="n">
        <v>38.018</v>
      </c>
      <c r="BW23" s="0" t="n">
        <v>31.748</v>
      </c>
      <c r="BX23" s="0" t="n">
        <v>30.128</v>
      </c>
      <c r="BY23" s="0" t="n">
        <v>31.98</v>
      </c>
      <c r="BZ23" s="0" t="n">
        <v>32.183</v>
      </c>
      <c r="CA23" s="0" t="n">
        <v>31.763</v>
      </c>
      <c r="CB23" s="0" t="n">
        <v>30.915</v>
      </c>
      <c r="CC23" s="0" t="n">
        <v>30.075</v>
      </c>
      <c r="CD23" s="0" t="n">
        <v>30.075</v>
      </c>
      <c r="CE23" s="0" t="n">
        <v>31.98</v>
      </c>
      <c r="CF23" s="0" t="n">
        <v>36.21</v>
      </c>
      <c r="CG23" s="0" t="n">
        <v>40.02</v>
      </c>
      <c r="CH23" s="0" t="n">
        <v>37.905</v>
      </c>
      <c r="CI23" s="0" t="n">
        <v>32.085</v>
      </c>
      <c r="CJ23" s="0" t="n">
        <v>30.517</v>
      </c>
      <c r="CK23" s="0" t="n">
        <v>32.303</v>
      </c>
      <c r="CL23" s="0" t="n">
        <v>32.513</v>
      </c>
      <c r="CM23" s="0" t="n">
        <v>32.123</v>
      </c>
      <c r="CN23" s="0" t="n">
        <v>31.335</v>
      </c>
      <c r="CO23" s="0" t="n">
        <v>30.555</v>
      </c>
      <c r="CP23" s="0" t="n">
        <v>30.555</v>
      </c>
      <c r="CQ23" s="0" t="n">
        <v>32.318</v>
      </c>
      <c r="CR23" s="0" t="n">
        <v>36.248</v>
      </c>
      <c r="CS23" s="0" t="n">
        <v>39.773</v>
      </c>
      <c r="CT23" s="0" t="n">
        <v>37.815</v>
      </c>
      <c r="CU23" s="0" t="n">
        <v>32.423</v>
      </c>
      <c r="CV23" s="0" t="n">
        <v>30.9</v>
      </c>
      <c r="CW23" s="0" t="n">
        <v>32.625</v>
      </c>
      <c r="CX23" s="0" t="n">
        <v>32.835</v>
      </c>
      <c r="CY23" s="0" t="n">
        <v>32.468</v>
      </c>
      <c r="CZ23" s="0" t="n">
        <v>31.748</v>
      </c>
      <c r="DA23" s="0" t="n">
        <v>31.02</v>
      </c>
      <c r="DB23" s="0" t="n">
        <v>31.02</v>
      </c>
      <c r="DC23" s="0" t="n">
        <v>32.655</v>
      </c>
      <c r="DD23" s="0" t="n">
        <v>36.293</v>
      </c>
      <c r="DE23" s="0" t="n">
        <v>39.57</v>
      </c>
      <c r="DF23" s="0" t="n">
        <v>37.755</v>
      </c>
      <c r="DG23" s="0" t="n">
        <v>32.753</v>
      </c>
      <c r="DH23" s="0" t="n">
        <v>31.275</v>
      </c>
      <c r="DI23" s="0" t="n">
        <v>32.94</v>
      </c>
      <c r="DJ23" s="0" t="n">
        <v>33.15</v>
      </c>
      <c r="DK23" s="0" t="n">
        <v>32.813</v>
      </c>
      <c r="DL23" s="0" t="n">
        <v>32.138</v>
      </c>
      <c r="DM23" s="0" t="n">
        <v>31.47</v>
      </c>
      <c r="DN23" s="0" t="n">
        <v>31.47</v>
      </c>
      <c r="DO23" s="0" t="n">
        <v>32.993</v>
      </c>
      <c r="DP23" s="0" t="n">
        <v>36.36</v>
      </c>
      <c r="DQ23" s="0" t="n">
        <v>39.398</v>
      </c>
      <c r="DR23" s="0" t="n">
        <v>37.718</v>
      </c>
      <c r="DS23" s="0" t="n">
        <v>33.083</v>
      </c>
      <c r="DT23" s="0" t="n">
        <v>31.635</v>
      </c>
      <c r="DU23" s="0" t="n">
        <v>33.248</v>
      </c>
      <c r="DV23" s="0" t="n">
        <v>33.465</v>
      </c>
      <c r="DW23" s="0" t="n">
        <v>33.15</v>
      </c>
      <c r="DX23" s="0" t="n">
        <v>32.528</v>
      </c>
      <c r="DY23" s="0" t="n">
        <v>31.905</v>
      </c>
      <c r="DZ23" s="0" t="n">
        <v>31.905</v>
      </c>
      <c r="EA23" s="0" t="n">
        <v>33.315</v>
      </c>
      <c r="EB23" s="0" t="n">
        <v>36.443</v>
      </c>
      <c r="EC23" s="0" t="n">
        <v>39.263</v>
      </c>
      <c r="ED23" s="0" t="n">
        <v>37.695</v>
      </c>
      <c r="EE23" s="0" t="n">
        <v>33.398</v>
      </c>
      <c r="EF23" s="0" t="n">
        <v>31.995</v>
      </c>
      <c r="EG23" s="0" t="n">
        <v>33.563</v>
      </c>
      <c r="EH23" s="0" t="n">
        <v>33.72</v>
      </c>
      <c r="EI23" s="0" t="n">
        <v>33.405</v>
      </c>
      <c r="EJ23" s="0" t="n">
        <v>32.775</v>
      </c>
      <c r="EK23" s="0" t="n">
        <v>32.153</v>
      </c>
      <c r="EL23" s="0" t="n">
        <v>32.153</v>
      </c>
      <c r="EM23" s="0" t="n">
        <v>33.57</v>
      </c>
      <c r="EN23" s="0" t="n">
        <v>36.728</v>
      </c>
      <c r="EO23" s="0" t="n">
        <v>39.563</v>
      </c>
      <c r="EP23" s="0" t="n">
        <v>37.988</v>
      </c>
      <c r="EQ23" s="0" t="n">
        <v>33.66</v>
      </c>
      <c r="ER23" s="0" t="n">
        <v>32.25</v>
      </c>
      <c r="ES23" s="0" t="n">
        <v>33.818</v>
      </c>
      <c r="ET23" s="0" t="n">
        <v>33.975</v>
      </c>
      <c r="EU23" s="0" t="n">
        <v>33.66</v>
      </c>
      <c r="EV23" s="0" t="n">
        <v>33.03</v>
      </c>
      <c r="EW23" s="0" t="n">
        <v>32.393</v>
      </c>
      <c r="EX23" s="0" t="n">
        <v>32.4</v>
      </c>
      <c r="EY23" s="0" t="n">
        <v>33.825</v>
      </c>
      <c r="EZ23" s="0" t="n">
        <v>37.005</v>
      </c>
      <c r="FA23" s="0" t="n">
        <v>39.863</v>
      </c>
      <c r="FB23" s="0" t="n">
        <v>38.28</v>
      </c>
      <c r="FC23" s="0" t="n">
        <v>33.915</v>
      </c>
      <c r="FD23" s="0" t="n">
        <v>32.505</v>
      </c>
      <c r="FE23" s="0" t="n">
        <v>34.073</v>
      </c>
      <c r="FF23" s="0" t="n">
        <v>34.238</v>
      </c>
      <c r="FG23" s="0" t="n">
        <v>33.915</v>
      </c>
      <c r="FH23" s="0" t="n">
        <v>33.278</v>
      </c>
      <c r="FI23" s="0" t="n">
        <v>32.64</v>
      </c>
      <c r="FJ23" s="0" t="n">
        <v>32.64</v>
      </c>
      <c r="FK23" s="0" t="n">
        <v>34.088</v>
      </c>
      <c r="FL23" s="0" t="n">
        <v>37.283</v>
      </c>
      <c r="FM23" s="0" t="n">
        <v>40.163</v>
      </c>
      <c r="FN23" s="0" t="n">
        <v>38.565</v>
      </c>
      <c r="FO23" s="0" t="n">
        <v>34.17</v>
      </c>
      <c r="FP23" s="0" t="n">
        <v>32.752</v>
      </c>
      <c r="FQ23" s="0" t="n">
        <v>34.335</v>
      </c>
      <c r="FR23" s="0" t="n">
        <v>34.493</v>
      </c>
      <c r="FS23" s="0" t="n">
        <v>34.17</v>
      </c>
      <c r="FT23" s="0" t="n">
        <v>33.533</v>
      </c>
      <c r="FU23" s="0" t="n">
        <v>32.888</v>
      </c>
      <c r="FV23" s="0" t="n">
        <v>32.888</v>
      </c>
      <c r="FW23" s="0" t="n">
        <v>34.343</v>
      </c>
      <c r="FX23" s="0" t="n">
        <v>37.568</v>
      </c>
      <c r="FY23" s="0" t="n">
        <v>40.47</v>
      </c>
      <c r="FZ23" s="0" t="n">
        <v>38.858</v>
      </c>
      <c r="GA23" s="0" t="n">
        <v>34.425</v>
      </c>
      <c r="GB23" s="0" t="n">
        <v>33.008</v>
      </c>
      <c r="GC23" s="0" t="n">
        <v>34.59</v>
      </c>
      <c r="GD23" s="0" t="n">
        <v>34.748</v>
      </c>
      <c r="GE23" s="0" t="n">
        <v>34.425</v>
      </c>
      <c r="GF23" s="0" t="n">
        <v>33.78</v>
      </c>
      <c r="GG23" s="0" t="n">
        <v>33.135</v>
      </c>
      <c r="GH23" s="0" t="n">
        <v>33.135</v>
      </c>
      <c r="GI23" s="0" t="n">
        <v>34.597</v>
      </c>
      <c r="GJ23" s="0" t="n">
        <v>37.845</v>
      </c>
      <c r="GK23" s="0" t="n">
        <v>40.77</v>
      </c>
      <c r="GL23" s="0" t="n">
        <v>39.15</v>
      </c>
      <c r="GM23" s="0" t="n">
        <v>34.688</v>
      </c>
      <c r="GN23" s="0" t="n">
        <v>33.263</v>
      </c>
      <c r="GO23" s="0" t="n">
        <v>34.853</v>
      </c>
      <c r="GP23" s="0" t="n">
        <v>35.01</v>
      </c>
      <c r="GQ23" s="0" t="n">
        <v>34.68</v>
      </c>
      <c r="GR23" s="0" t="n">
        <v>34.028</v>
      </c>
      <c r="GS23" s="0" t="n">
        <v>33.375</v>
      </c>
      <c r="GT23" s="0" t="n">
        <v>33.383</v>
      </c>
      <c r="GU23" s="0" t="n">
        <v>34.853</v>
      </c>
      <c r="GV23" s="0" t="n">
        <v>38.123</v>
      </c>
      <c r="GW23" s="0" t="n">
        <v>41.07</v>
      </c>
      <c r="GX23" s="0" t="n">
        <v>39.435</v>
      </c>
      <c r="GY23" s="0" t="n">
        <v>34.943</v>
      </c>
      <c r="GZ23" s="0" t="n">
        <v>33.517</v>
      </c>
      <c r="HA23" s="0" t="n">
        <v>35.108</v>
      </c>
      <c r="HB23" s="0" t="n">
        <v>35.265</v>
      </c>
      <c r="HC23" s="0" t="n">
        <v>34.935</v>
      </c>
      <c r="HD23" s="0" t="n">
        <v>34.283</v>
      </c>
      <c r="HE23" s="0" t="n">
        <v>33.623</v>
      </c>
      <c r="HF23" s="0" t="n">
        <v>33.623</v>
      </c>
      <c r="HG23" s="0" t="n">
        <v>35.108</v>
      </c>
      <c r="HH23" s="0" t="n">
        <v>38.408</v>
      </c>
      <c r="HI23" s="0" t="n">
        <v>41.37</v>
      </c>
      <c r="HJ23" s="0" t="n">
        <v>39.728</v>
      </c>
      <c r="HK23" s="0" t="n">
        <v>35.198</v>
      </c>
      <c r="HL23" s="0" t="n">
        <v>33.765</v>
      </c>
      <c r="HM23" s="0" t="n">
        <v>35.363</v>
      </c>
      <c r="HN23" s="0" t="n">
        <v>35.52</v>
      </c>
      <c r="HO23" s="0" t="n">
        <v>35.19</v>
      </c>
      <c r="HP23" s="0" t="n">
        <v>34.53</v>
      </c>
      <c r="HQ23" s="0" t="n">
        <v>33.87</v>
      </c>
      <c r="HR23" s="0" t="n">
        <v>33.87</v>
      </c>
      <c r="HS23" s="0" t="n">
        <v>35.363</v>
      </c>
      <c r="HT23" s="0" t="n">
        <v>38.685</v>
      </c>
      <c r="HU23" s="0" t="n">
        <v>41.678</v>
      </c>
      <c r="HV23" s="0" t="n">
        <v>40.013</v>
      </c>
      <c r="HW23" s="0" t="n">
        <v>35.453</v>
      </c>
      <c r="HX23" s="0" t="n">
        <v>34.02</v>
      </c>
      <c r="HY23" s="0" t="n">
        <v>35.625</v>
      </c>
      <c r="HZ23" s="0" t="n">
        <v>35.558</v>
      </c>
      <c r="IA23" s="0" t="n">
        <v>35.228</v>
      </c>
    </row>
    <row r="24" customFormat="false" ht="12.75" hidden="false" customHeight="false" outlineLevel="0" collapsed="false">
      <c r="A24" s="0" t="s">
        <v>6</v>
      </c>
      <c r="B24" s="412" t="s">
        <v>198</v>
      </c>
      <c r="C24" s="0" t="n">
        <v>27.1875</v>
      </c>
      <c r="D24" s="0" t="n">
        <v>20.175</v>
      </c>
      <c r="E24" s="0" t="n">
        <v>24.375</v>
      </c>
      <c r="F24" s="0" t="n">
        <v>24.9375</v>
      </c>
      <c r="G24" s="0" t="n">
        <v>24.9375</v>
      </c>
      <c r="H24" s="0" t="n">
        <v>23.25</v>
      </c>
      <c r="I24" s="0" t="n">
        <v>22.3125</v>
      </c>
      <c r="J24" s="0" t="n">
        <v>22.3125</v>
      </c>
      <c r="K24" s="0" t="n">
        <v>27.375</v>
      </c>
      <c r="L24" s="0" t="n">
        <v>33.9375</v>
      </c>
      <c r="M24" s="0" t="n">
        <v>39.1875</v>
      </c>
      <c r="N24" s="0" t="n">
        <v>30.1875</v>
      </c>
      <c r="O24" s="0" t="n">
        <v>27.1875</v>
      </c>
      <c r="P24" s="0" t="n">
        <v>26.625</v>
      </c>
      <c r="Q24" s="0" t="n">
        <v>28.3125</v>
      </c>
      <c r="R24" s="0" t="n">
        <v>21.375</v>
      </c>
      <c r="S24" s="0" t="n">
        <v>20.625</v>
      </c>
      <c r="T24" s="0" t="n">
        <v>18.75</v>
      </c>
      <c r="U24" s="0" t="n">
        <v>17.625</v>
      </c>
      <c r="V24" s="0" t="n">
        <v>18.375</v>
      </c>
      <c r="W24" s="0" t="n">
        <v>21.375</v>
      </c>
      <c r="X24" s="0" t="n">
        <v>29.0625</v>
      </c>
      <c r="Y24" s="0" t="n">
        <v>35.625</v>
      </c>
      <c r="Z24" s="0" t="n">
        <v>28.125</v>
      </c>
      <c r="AA24" s="0" t="n">
        <v>21</v>
      </c>
      <c r="AB24" s="0" t="n">
        <v>19.125</v>
      </c>
      <c r="AC24" s="0" t="n">
        <v>21.75</v>
      </c>
      <c r="AD24" s="0" t="n">
        <v>14.4375</v>
      </c>
      <c r="AE24" s="0" t="n">
        <v>16.125</v>
      </c>
      <c r="AF24" s="0" t="n">
        <v>13.875</v>
      </c>
      <c r="AG24" s="0" t="n">
        <v>19.875</v>
      </c>
      <c r="AH24" s="0" t="n">
        <v>19.875</v>
      </c>
      <c r="AI24" s="0" t="n">
        <v>24.375</v>
      </c>
      <c r="AJ24" s="0" t="n">
        <v>27.375</v>
      </c>
      <c r="AK24" s="0" t="n">
        <v>34.125</v>
      </c>
      <c r="AL24" s="0" t="n">
        <v>21.9375</v>
      </c>
      <c r="AM24" s="0" t="n">
        <v>22.875</v>
      </c>
      <c r="AN24" s="0" t="n">
        <v>19.5</v>
      </c>
      <c r="AO24" s="0" t="n">
        <v>21.5625</v>
      </c>
      <c r="AP24" s="0" t="n">
        <v>14.4375</v>
      </c>
      <c r="AQ24" s="0" t="n">
        <v>16.125</v>
      </c>
      <c r="AR24" s="0" t="n">
        <v>13.875</v>
      </c>
      <c r="AS24" s="0" t="n">
        <v>19.125</v>
      </c>
      <c r="AT24" s="0" t="n">
        <v>19.125</v>
      </c>
      <c r="AU24" s="0" t="n">
        <v>22.875</v>
      </c>
      <c r="AV24" s="0" t="n">
        <v>20.625</v>
      </c>
      <c r="AW24" s="0" t="n">
        <v>27.375</v>
      </c>
      <c r="AX24" s="0" t="n">
        <v>17.4375</v>
      </c>
      <c r="AY24" s="0" t="n">
        <v>20.625</v>
      </c>
      <c r="AZ24" s="0" t="n">
        <v>17.625</v>
      </c>
      <c r="BA24" s="0" t="n">
        <v>19.6875</v>
      </c>
      <c r="BB24" s="0" t="n">
        <v>14.625</v>
      </c>
      <c r="BC24" s="0" t="n">
        <v>16.3125</v>
      </c>
      <c r="BD24" s="0" t="n">
        <v>14.0625</v>
      </c>
      <c r="BE24" s="0" t="n">
        <v>19.3125</v>
      </c>
      <c r="BF24" s="0" t="n">
        <v>19.3125</v>
      </c>
      <c r="BG24" s="0" t="n">
        <v>23.0625</v>
      </c>
      <c r="BH24" s="0" t="n">
        <v>20.8125</v>
      </c>
      <c r="BI24" s="0" t="n">
        <v>27.5625</v>
      </c>
      <c r="BJ24" s="0" t="n">
        <v>17.625</v>
      </c>
      <c r="BK24" s="0" t="n">
        <v>20.8125</v>
      </c>
      <c r="BL24" s="0" t="n">
        <v>17.8125</v>
      </c>
      <c r="BM24" s="0" t="n">
        <v>19.875</v>
      </c>
      <c r="BN24" s="0" t="n">
        <v>21.6375</v>
      </c>
      <c r="BO24" s="0" t="n">
        <v>23.325</v>
      </c>
      <c r="BP24" s="0" t="n">
        <v>21.075</v>
      </c>
      <c r="BQ24" s="0" t="n">
        <v>26.325</v>
      </c>
      <c r="BR24" s="0" t="n">
        <v>26.325</v>
      </c>
      <c r="BS24" s="0" t="n">
        <v>30.825</v>
      </c>
      <c r="BT24" s="0" t="n">
        <v>36.075</v>
      </c>
      <c r="BU24" s="0" t="n">
        <v>42.825</v>
      </c>
      <c r="BV24" s="0" t="n">
        <v>29.8875</v>
      </c>
      <c r="BW24" s="0" t="n">
        <v>30.075</v>
      </c>
      <c r="BX24" s="0" t="n">
        <v>27.075</v>
      </c>
      <c r="BY24" s="0" t="n">
        <v>29.1375</v>
      </c>
      <c r="BZ24" s="0" t="n">
        <v>21.9</v>
      </c>
      <c r="CA24" s="0" t="n">
        <v>23.5875</v>
      </c>
      <c r="CB24" s="0" t="n">
        <v>21.3375</v>
      </c>
      <c r="CC24" s="0" t="n">
        <v>26.5875</v>
      </c>
      <c r="CD24" s="0" t="n">
        <v>26.5875</v>
      </c>
      <c r="CE24" s="0" t="n">
        <v>31.0875</v>
      </c>
      <c r="CF24" s="0" t="n">
        <v>36.3375</v>
      </c>
      <c r="CG24" s="0" t="n">
        <v>43.0875</v>
      </c>
      <c r="CH24" s="0" t="n">
        <v>30.15</v>
      </c>
      <c r="CI24" s="0" t="n">
        <v>30.3375</v>
      </c>
      <c r="CJ24" s="0" t="n">
        <v>27.3375</v>
      </c>
      <c r="CK24" s="0" t="n">
        <v>29.4</v>
      </c>
      <c r="CL24" s="0" t="n">
        <v>22.275</v>
      </c>
      <c r="CM24" s="0" t="n">
        <v>23.9625</v>
      </c>
      <c r="CN24" s="0" t="n">
        <v>21.7125</v>
      </c>
      <c r="CO24" s="0" t="n">
        <v>27</v>
      </c>
      <c r="CP24" s="0" t="n">
        <v>27</v>
      </c>
      <c r="CQ24" s="0" t="n">
        <v>31.5</v>
      </c>
      <c r="CR24" s="0" t="n">
        <v>36.75</v>
      </c>
      <c r="CS24" s="0" t="n">
        <v>43.5</v>
      </c>
      <c r="CT24" s="0" t="n">
        <v>30.525</v>
      </c>
      <c r="CU24" s="0" t="n">
        <v>30.75</v>
      </c>
      <c r="CV24" s="0" t="n">
        <v>27.75</v>
      </c>
      <c r="CW24" s="0" t="n">
        <v>29.775</v>
      </c>
      <c r="CX24" s="0" t="n">
        <v>22.65</v>
      </c>
      <c r="CY24" s="0" t="n">
        <v>24.3375</v>
      </c>
      <c r="CZ24" s="0" t="n">
        <v>22.0875</v>
      </c>
      <c r="DA24" s="0" t="n">
        <v>27.5625</v>
      </c>
      <c r="DB24" s="0" t="n">
        <v>27.5625</v>
      </c>
      <c r="DC24" s="0" t="n">
        <v>32.0625</v>
      </c>
      <c r="DD24" s="0" t="n">
        <v>37.3125</v>
      </c>
      <c r="DE24" s="0" t="n">
        <v>44.0625</v>
      </c>
      <c r="DF24" s="0" t="n">
        <v>30.9</v>
      </c>
      <c r="DG24" s="0" t="n">
        <v>31.3125</v>
      </c>
      <c r="DH24" s="0" t="n">
        <v>28.3125</v>
      </c>
      <c r="DI24" s="0" t="n">
        <v>30.15</v>
      </c>
      <c r="DJ24" s="0" t="n">
        <v>23.025</v>
      </c>
      <c r="DK24" s="0" t="n">
        <v>24.7125</v>
      </c>
      <c r="DL24" s="0" t="n">
        <v>22.4625</v>
      </c>
      <c r="DM24" s="0" t="n">
        <v>27.9375</v>
      </c>
      <c r="DN24" s="0" t="n">
        <v>27.9375</v>
      </c>
      <c r="DO24" s="0" t="n">
        <v>32.4375</v>
      </c>
      <c r="DP24" s="0" t="n">
        <v>37.6875</v>
      </c>
      <c r="DQ24" s="0" t="n">
        <v>44.4375</v>
      </c>
      <c r="DR24" s="0" t="n">
        <v>31.275</v>
      </c>
      <c r="DS24" s="0" t="n">
        <v>31.6875</v>
      </c>
      <c r="DT24" s="0" t="n">
        <v>28.6875</v>
      </c>
      <c r="DU24" s="0" t="n">
        <v>30.525</v>
      </c>
      <c r="DV24" s="0" t="n">
        <v>23.2125</v>
      </c>
      <c r="DW24" s="0" t="n">
        <v>24.9</v>
      </c>
      <c r="DX24" s="0" t="n">
        <v>22.65</v>
      </c>
      <c r="DY24" s="0" t="n">
        <v>28.125</v>
      </c>
      <c r="DZ24" s="0" t="n">
        <v>28.125</v>
      </c>
      <c r="EA24" s="0" t="n">
        <v>32.625</v>
      </c>
      <c r="EB24" s="0" t="n">
        <v>37.875</v>
      </c>
      <c r="EC24" s="0" t="n">
        <v>44.625</v>
      </c>
      <c r="ED24" s="0" t="n">
        <v>31.4625</v>
      </c>
      <c r="EE24" s="0" t="n">
        <v>31.875</v>
      </c>
      <c r="EF24" s="0" t="n">
        <v>28.875</v>
      </c>
      <c r="EG24" s="0" t="n">
        <v>30.7125</v>
      </c>
      <c r="EH24" s="0" t="n">
        <v>23.775</v>
      </c>
      <c r="EI24" s="0" t="n">
        <v>25.4625</v>
      </c>
      <c r="EJ24" s="0" t="n">
        <v>23.2125</v>
      </c>
      <c r="EK24" s="0" t="n">
        <v>28.6875</v>
      </c>
      <c r="EL24" s="0" t="n">
        <v>28.6875</v>
      </c>
      <c r="EM24" s="0" t="n">
        <v>33.1875</v>
      </c>
      <c r="EN24" s="0" t="n">
        <v>38.4375</v>
      </c>
      <c r="EO24" s="0" t="n">
        <v>45.1875</v>
      </c>
      <c r="EP24" s="0" t="n">
        <v>31.65</v>
      </c>
      <c r="EQ24" s="0" t="n">
        <v>32.4375</v>
      </c>
      <c r="ER24" s="0" t="n">
        <v>29.4375</v>
      </c>
      <c r="ES24" s="0" t="n">
        <v>30.9</v>
      </c>
      <c r="ET24" s="0" t="n">
        <v>24.3375</v>
      </c>
      <c r="EU24" s="0" t="n">
        <v>26.025</v>
      </c>
      <c r="EV24" s="0" t="n">
        <v>23.775</v>
      </c>
      <c r="EW24" s="0" t="n">
        <v>29.25</v>
      </c>
      <c r="EX24" s="0" t="n">
        <v>29.25</v>
      </c>
      <c r="EY24" s="0" t="n">
        <v>33.75</v>
      </c>
      <c r="EZ24" s="0" t="n">
        <v>39</v>
      </c>
      <c r="FA24" s="0" t="n">
        <v>45.7125</v>
      </c>
      <c r="FB24" s="0" t="n">
        <v>31.8375</v>
      </c>
      <c r="FC24" s="0" t="n">
        <v>33</v>
      </c>
      <c r="FD24" s="0" t="n">
        <v>30</v>
      </c>
      <c r="FE24" s="0" t="n">
        <v>31.0875</v>
      </c>
      <c r="FF24" s="0" t="n">
        <v>24.9</v>
      </c>
      <c r="FG24" s="0" t="n">
        <v>26.5875</v>
      </c>
      <c r="FH24" s="0" t="n">
        <v>24.3375</v>
      </c>
      <c r="FI24" s="0" t="n">
        <v>29.8125</v>
      </c>
      <c r="FJ24" s="0" t="n">
        <v>29.8125</v>
      </c>
      <c r="FK24" s="0" t="n">
        <v>34.3125</v>
      </c>
      <c r="FL24" s="0" t="n">
        <v>39.5625</v>
      </c>
      <c r="FM24" s="0" t="n">
        <v>45.9</v>
      </c>
      <c r="FN24" s="0" t="n">
        <v>32.025</v>
      </c>
      <c r="FO24" s="0" t="n">
        <v>33.5625</v>
      </c>
      <c r="FP24" s="0" t="n">
        <v>30.5625</v>
      </c>
      <c r="FQ24" s="0" t="n">
        <v>31.275</v>
      </c>
      <c r="FR24" s="0" t="n">
        <v>24.9375</v>
      </c>
      <c r="FS24" s="0" t="n">
        <v>26.625</v>
      </c>
      <c r="FT24" s="0" t="n">
        <v>24.375</v>
      </c>
      <c r="FU24" s="0" t="n">
        <v>29.85</v>
      </c>
      <c r="FV24" s="0" t="n">
        <v>29.85</v>
      </c>
      <c r="FW24" s="0" t="n">
        <v>34.35</v>
      </c>
      <c r="FX24" s="0" t="n">
        <v>39.6</v>
      </c>
      <c r="FY24" s="0" t="n">
        <v>46.0875</v>
      </c>
      <c r="FZ24" s="0" t="n">
        <v>32.2125</v>
      </c>
      <c r="GA24" s="0" t="n">
        <v>33.6</v>
      </c>
      <c r="GB24" s="0" t="n">
        <v>30.6</v>
      </c>
      <c r="GC24" s="0" t="n">
        <v>31.4625</v>
      </c>
      <c r="GD24" s="0" t="n">
        <v>24.975</v>
      </c>
      <c r="GE24" s="0" t="n">
        <v>26.6625</v>
      </c>
      <c r="GF24" s="0" t="n">
        <v>24.4125</v>
      </c>
      <c r="GG24" s="0" t="n">
        <v>29.8875</v>
      </c>
      <c r="GH24" s="0" t="n">
        <v>29.8875</v>
      </c>
      <c r="GI24" s="0" t="n">
        <v>34.3875</v>
      </c>
      <c r="GJ24" s="0" t="n">
        <v>39.6375</v>
      </c>
      <c r="GK24" s="0" t="n">
        <v>46.275</v>
      </c>
      <c r="GL24" s="0" t="n">
        <v>32.4</v>
      </c>
      <c r="GM24" s="0" t="n">
        <v>33.6375</v>
      </c>
      <c r="GN24" s="0" t="n">
        <v>30.6375</v>
      </c>
      <c r="GO24" s="0" t="n">
        <v>31.65</v>
      </c>
      <c r="GP24" s="0" t="n">
        <v>25.0125</v>
      </c>
      <c r="GQ24" s="0" t="n">
        <v>26.7</v>
      </c>
      <c r="GR24" s="0" t="n">
        <v>24.45</v>
      </c>
      <c r="GS24" s="0" t="n">
        <v>29.925</v>
      </c>
      <c r="GT24" s="0" t="n">
        <v>29.925</v>
      </c>
      <c r="GU24" s="0" t="n">
        <v>34.425</v>
      </c>
      <c r="GV24" s="0" t="n">
        <v>39.675</v>
      </c>
      <c r="GW24" s="0" t="n">
        <v>46.425</v>
      </c>
      <c r="GX24" s="0" t="n">
        <v>32.5875</v>
      </c>
      <c r="GY24" s="0" t="n">
        <v>33.675</v>
      </c>
      <c r="GZ24" s="0" t="n">
        <v>30.675</v>
      </c>
      <c r="HA24" s="0" t="n">
        <v>31.8375</v>
      </c>
      <c r="HB24" s="0" t="n">
        <v>25.05</v>
      </c>
      <c r="HC24" s="0" t="n">
        <v>26.7375</v>
      </c>
      <c r="HD24" s="0" t="n">
        <v>24.4875</v>
      </c>
      <c r="HE24" s="0" t="n">
        <v>29.9625</v>
      </c>
      <c r="HF24" s="0" t="n">
        <v>29.9625</v>
      </c>
      <c r="HG24" s="0" t="n">
        <v>34.4625</v>
      </c>
      <c r="HH24" s="0" t="n">
        <v>39.7125</v>
      </c>
      <c r="HI24" s="0" t="n">
        <v>46.4625</v>
      </c>
      <c r="HJ24" s="0" t="n">
        <v>32.775</v>
      </c>
      <c r="HK24" s="0" t="n">
        <v>33.7125</v>
      </c>
      <c r="HL24" s="0" t="n">
        <v>30.7125</v>
      </c>
      <c r="HM24" s="0" t="n">
        <v>32.025</v>
      </c>
      <c r="HN24" s="0" t="n">
        <v>25.0875</v>
      </c>
      <c r="HO24" s="0" t="n">
        <v>26.775</v>
      </c>
      <c r="HP24" s="0" t="n">
        <v>24.525</v>
      </c>
      <c r="HQ24" s="0" t="n">
        <v>30</v>
      </c>
      <c r="HR24" s="0" t="n">
        <v>30</v>
      </c>
      <c r="HS24" s="0" t="n">
        <v>34.5</v>
      </c>
      <c r="HT24" s="0" t="n">
        <v>39.75</v>
      </c>
      <c r="HU24" s="0" t="n">
        <v>46.5</v>
      </c>
      <c r="HV24" s="0" t="n">
        <v>32.9625</v>
      </c>
      <c r="HW24" s="0" t="n">
        <v>33.75</v>
      </c>
      <c r="HX24" s="0" t="n">
        <v>30.75</v>
      </c>
      <c r="HY24" s="0" t="n">
        <v>32.2125</v>
      </c>
      <c r="HZ24" s="0" t="n">
        <v>25.125</v>
      </c>
      <c r="IA24" s="0" t="n">
        <v>26.8125</v>
      </c>
    </row>
    <row r="25" customFormat="false" ht="12.75" hidden="false" customHeight="false" outlineLevel="0" collapsed="false">
      <c r="A25" s="0" t="s">
        <v>4</v>
      </c>
      <c r="B25" s="412" t="s">
        <v>198</v>
      </c>
      <c r="C25" s="0" t="n">
        <v>20.81</v>
      </c>
      <c r="D25" s="0" t="n">
        <v>21.19</v>
      </c>
      <c r="E25" s="0" t="n">
        <v>25.125</v>
      </c>
      <c r="F25" s="0" t="n">
        <v>25.5</v>
      </c>
      <c r="G25" s="0" t="n">
        <v>24.938</v>
      </c>
      <c r="H25" s="0" t="n">
        <v>24.188</v>
      </c>
      <c r="I25" s="0" t="n">
        <v>22.688</v>
      </c>
      <c r="J25" s="0" t="n">
        <v>25.125</v>
      </c>
      <c r="K25" s="0" t="n">
        <v>28.5</v>
      </c>
      <c r="L25" s="0" t="n">
        <v>34.313</v>
      </c>
      <c r="M25" s="0" t="n">
        <v>39.75</v>
      </c>
      <c r="N25" s="0" t="n">
        <v>33.563</v>
      </c>
      <c r="O25" s="0" t="n">
        <v>27.938</v>
      </c>
      <c r="P25" s="0" t="n">
        <v>27.563</v>
      </c>
      <c r="Q25" s="0" t="n">
        <v>29.063</v>
      </c>
      <c r="R25" s="0" t="n">
        <v>29.625</v>
      </c>
      <c r="S25" s="0" t="n">
        <v>28.5</v>
      </c>
      <c r="T25" s="0" t="n">
        <v>27.375</v>
      </c>
      <c r="U25" s="0" t="n">
        <v>27</v>
      </c>
      <c r="V25" s="0" t="n">
        <v>27.375</v>
      </c>
      <c r="W25" s="0" t="n">
        <v>30.75</v>
      </c>
      <c r="X25" s="0" t="n">
        <v>41.25</v>
      </c>
      <c r="Y25" s="0" t="n">
        <v>45.938</v>
      </c>
      <c r="Z25" s="0" t="n">
        <v>36.188</v>
      </c>
      <c r="AA25" s="0" t="n">
        <v>28.5</v>
      </c>
      <c r="AB25" s="0" t="n">
        <v>28.688</v>
      </c>
      <c r="AC25" s="0" t="n">
        <v>29.25</v>
      </c>
      <c r="AD25" s="0" t="n">
        <v>30.113</v>
      </c>
      <c r="AE25" s="0" t="n">
        <v>29.153</v>
      </c>
      <c r="AF25" s="0" t="n">
        <v>28.185</v>
      </c>
      <c r="AG25" s="0" t="n">
        <v>27.87</v>
      </c>
      <c r="AH25" s="0" t="n">
        <v>28.193</v>
      </c>
      <c r="AI25" s="0" t="n">
        <v>31.08</v>
      </c>
      <c r="AJ25" s="0" t="n">
        <v>40.058</v>
      </c>
      <c r="AK25" s="0" t="n">
        <v>44.063</v>
      </c>
      <c r="AL25" s="0" t="n">
        <v>35.73</v>
      </c>
      <c r="AM25" s="0" t="n">
        <v>29.16</v>
      </c>
      <c r="AN25" s="0" t="n">
        <v>29.318</v>
      </c>
      <c r="AO25" s="0" t="n">
        <v>29.798</v>
      </c>
      <c r="AP25" s="0" t="n">
        <v>30.593</v>
      </c>
      <c r="AQ25" s="0" t="n">
        <v>29.768</v>
      </c>
      <c r="AR25" s="0" t="n">
        <v>28.95</v>
      </c>
      <c r="AS25" s="0" t="n">
        <v>28.673</v>
      </c>
      <c r="AT25" s="0" t="n">
        <v>28.95</v>
      </c>
      <c r="AU25" s="0" t="n">
        <v>31.418</v>
      </c>
      <c r="AV25" s="0" t="n">
        <v>39.105</v>
      </c>
      <c r="AW25" s="0" t="n">
        <v>42.54</v>
      </c>
      <c r="AX25" s="0" t="n">
        <v>35.4</v>
      </c>
      <c r="AY25" s="0" t="n">
        <v>29.775</v>
      </c>
      <c r="AZ25" s="0" t="n">
        <v>29.91</v>
      </c>
      <c r="BA25" s="0" t="n">
        <v>30.323</v>
      </c>
      <c r="BB25" s="0" t="n">
        <v>30.998</v>
      </c>
      <c r="BC25" s="0" t="n">
        <v>30.293</v>
      </c>
      <c r="BD25" s="0" t="n">
        <v>29.595</v>
      </c>
      <c r="BE25" s="0" t="n">
        <v>29.363</v>
      </c>
      <c r="BF25" s="0" t="n">
        <v>29.595</v>
      </c>
      <c r="BG25" s="0" t="n">
        <v>31.71</v>
      </c>
      <c r="BH25" s="0" t="n">
        <v>38.28</v>
      </c>
      <c r="BI25" s="0" t="n">
        <v>41.213</v>
      </c>
      <c r="BJ25" s="0" t="n">
        <v>35.115</v>
      </c>
      <c r="BK25" s="0" t="n">
        <v>30.3</v>
      </c>
      <c r="BL25" s="0" t="n">
        <v>30.42</v>
      </c>
      <c r="BM25" s="0" t="n">
        <v>30.773</v>
      </c>
      <c r="BN25" s="0" t="n">
        <v>31.305</v>
      </c>
      <c r="BO25" s="0" t="n">
        <v>30.675</v>
      </c>
      <c r="BP25" s="0" t="n">
        <v>30.038</v>
      </c>
      <c r="BQ25" s="0" t="n">
        <v>29.828</v>
      </c>
      <c r="BR25" s="0" t="n">
        <v>30.038</v>
      </c>
      <c r="BS25" s="0" t="n">
        <v>31.95</v>
      </c>
      <c r="BT25" s="0" t="n">
        <v>37.898</v>
      </c>
      <c r="BU25" s="0" t="n">
        <v>40.56</v>
      </c>
      <c r="BV25" s="0" t="n">
        <v>35.033</v>
      </c>
      <c r="BW25" s="0" t="n">
        <v>30.683</v>
      </c>
      <c r="BX25" s="0" t="n">
        <v>30.788</v>
      </c>
      <c r="BY25" s="0" t="n">
        <v>31.11</v>
      </c>
      <c r="BZ25" s="0" t="n">
        <v>31.583</v>
      </c>
      <c r="CA25" s="0" t="n">
        <v>30.998</v>
      </c>
      <c r="CB25" s="0" t="n">
        <v>30.405</v>
      </c>
      <c r="CC25" s="0" t="n">
        <v>30.21</v>
      </c>
      <c r="CD25" s="0" t="n">
        <v>30.413</v>
      </c>
      <c r="CE25" s="0" t="n">
        <v>32.183</v>
      </c>
      <c r="CF25" s="0" t="n">
        <v>37.688</v>
      </c>
      <c r="CG25" s="0" t="n">
        <v>40.14</v>
      </c>
      <c r="CH25" s="0" t="n">
        <v>35.033</v>
      </c>
      <c r="CI25" s="0" t="n">
        <v>31.005</v>
      </c>
      <c r="CJ25" s="0" t="n">
        <v>31.103</v>
      </c>
      <c r="CK25" s="0" t="n">
        <v>31.403</v>
      </c>
      <c r="CL25" s="0" t="n">
        <v>31.853</v>
      </c>
      <c r="CM25" s="0" t="n">
        <v>31.305</v>
      </c>
      <c r="CN25" s="0" t="n">
        <v>30.765</v>
      </c>
      <c r="CO25" s="0" t="n">
        <v>30.585</v>
      </c>
      <c r="CP25" s="0" t="n">
        <v>30.765</v>
      </c>
      <c r="CQ25" s="0" t="n">
        <v>32.408</v>
      </c>
      <c r="CR25" s="0" t="n">
        <v>37.5</v>
      </c>
      <c r="CS25" s="0" t="n">
        <v>39.773</v>
      </c>
      <c r="CT25" s="0" t="n">
        <v>35.048</v>
      </c>
      <c r="CU25" s="0" t="n">
        <v>31.32</v>
      </c>
      <c r="CV25" s="0" t="n">
        <v>31.41</v>
      </c>
      <c r="CW25" s="0" t="n">
        <v>31.688</v>
      </c>
      <c r="CX25" s="0" t="n">
        <v>32.115</v>
      </c>
      <c r="CY25" s="0" t="n">
        <v>31.613</v>
      </c>
      <c r="CZ25" s="0" t="n">
        <v>31.11</v>
      </c>
      <c r="DA25" s="0" t="n">
        <v>30.938</v>
      </c>
      <c r="DB25" s="0" t="n">
        <v>31.11</v>
      </c>
      <c r="DC25" s="0" t="n">
        <v>32.625</v>
      </c>
      <c r="DD25" s="0" t="n">
        <v>37.343</v>
      </c>
      <c r="DE25" s="0" t="n">
        <v>39.443</v>
      </c>
      <c r="DF25" s="0" t="n">
        <v>35.07</v>
      </c>
      <c r="DG25" s="0" t="n">
        <v>31.62</v>
      </c>
      <c r="DH25" s="0" t="n">
        <v>31.71</v>
      </c>
      <c r="DI25" s="0" t="n">
        <v>31.965</v>
      </c>
      <c r="DJ25" s="0" t="n">
        <v>32.37</v>
      </c>
      <c r="DK25" s="0" t="n">
        <v>31.905</v>
      </c>
      <c r="DL25" s="0" t="n">
        <v>31.44</v>
      </c>
      <c r="DM25" s="0" t="n">
        <v>31.283</v>
      </c>
      <c r="DN25" s="0" t="n">
        <v>31.44</v>
      </c>
      <c r="DO25" s="0" t="n">
        <v>32.843</v>
      </c>
      <c r="DP25" s="0" t="n">
        <v>37.208</v>
      </c>
      <c r="DQ25" s="0" t="n">
        <v>39.158</v>
      </c>
      <c r="DR25" s="0" t="n">
        <v>35.108</v>
      </c>
      <c r="DS25" s="0" t="n">
        <v>31.92</v>
      </c>
      <c r="DT25" s="0" t="n">
        <v>31.995</v>
      </c>
      <c r="DU25" s="0" t="n">
        <v>32.235</v>
      </c>
      <c r="DV25" s="0" t="n">
        <v>32.625</v>
      </c>
      <c r="DW25" s="0" t="n">
        <v>32.19</v>
      </c>
      <c r="DX25" s="0" t="n">
        <v>31.763</v>
      </c>
      <c r="DY25" s="0" t="n">
        <v>31.62</v>
      </c>
      <c r="DZ25" s="0" t="n">
        <v>31.763</v>
      </c>
      <c r="EA25" s="0" t="n">
        <v>33.06</v>
      </c>
      <c r="EB25" s="0" t="n">
        <v>37.095</v>
      </c>
      <c r="EC25" s="0" t="n">
        <v>38.903</v>
      </c>
      <c r="ED25" s="0" t="n">
        <v>35.153</v>
      </c>
      <c r="EE25" s="0" t="n">
        <v>32.205</v>
      </c>
      <c r="EF25" s="0" t="n">
        <v>32.28</v>
      </c>
      <c r="EG25" s="0" t="n">
        <v>32.498</v>
      </c>
      <c r="EH25" s="0" t="n">
        <v>32.805</v>
      </c>
      <c r="EI25" s="0" t="n">
        <v>32.37</v>
      </c>
      <c r="EJ25" s="0" t="n">
        <v>31.943</v>
      </c>
      <c r="EK25" s="0" t="n">
        <v>31.8</v>
      </c>
      <c r="EL25" s="0" t="n">
        <v>31.943</v>
      </c>
      <c r="EM25" s="0" t="n">
        <v>33.248</v>
      </c>
      <c r="EN25" s="0" t="n">
        <v>37.305</v>
      </c>
      <c r="EO25" s="0" t="n">
        <v>39.12</v>
      </c>
      <c r="EP25" s="0" t="n">
        <v>35.355</v>
      </c>
      <c r="EQ25" s="0" t="n">
        <v>32.385</v>
      </c>
      <c r="ER25" s="0" t="n">
        <v>32.46</v>
      </c>
      <c r="ES25" s="0" t="n">
        <v>32.678</v>
      </c>
      <c r="ET25" s="0" t="n">
        <v>32.985</v>
      </c>
      <c r="EU25" s="0" t="n">
        <v>32.55</v>
      </c>
      <c r="EV25" s="0" t="n">
        <v>32.115</v>
      </c>
      <c r="EW25" s="0" t="n">
        <v>31.973</v>
      </c>
      <c r="EX25" s="0" t="n">
        <v>32.123</v>
      </c>
      <c r="EY25" s="0" t="n">
        <v>33.435</v>
      </c>
      <c r="EZ25" s="0" t="n">
        <v>37.515</v>
      </c>
      <c r="FA25" s="0" t="n">
        <v>39.338</v>
      </c>
      <c r="FB25" s="0" t="n">
        <v>35.55</v>
      </c>
      <c r="FC25" s="0" t="n">
        <v>32.565</v>
      </c>
      <c r="FD25" s="0" t="n">
        <v>32.64</v>
      </c>
      <c r="FE25" s="0" t="n">
        <v>32.858</v>
      </c>
      <c r="FF25" s="0" t="n">
        <v>33.173</v>
      </c>
      <c r="FG25" s="0" t="n">
        <v>32.738</v>
      </c>
      <c r="FH25" s="0" t="n">
        <v>32.295</v>
      </c>
      <c r="FI25" s="0" t="n">
        <v>32.153</v>
      </c>
      <c r="FJ25" s="0" t="n">
        <v>32.303</v>
      </c>
      <c r="FK25" s="0" t="n">
        <v>33.623</v>
      </c>
      <c r="FL25" s="0" t="n">
        <v>37.725</v>
      </c>
      <c r="FM25" s="0" t="n">
        <v>39.555</v>
      </c>
      <c r="FN25" s="0" t="n">
        <v>35.745</v>
      </c>
      <c r="FO25" s="0" t="n">
        <v>32.745</v>
      </c>
      <c r="FP25" s="0" t="n">
        <v>32.82</v>
      </c>
      <c r="FQ25" s="0" t="n">
        <v>33.045</v>
      </c>
      <c r="FR25" s="0" t="n">
        <v>33.353</v>
      </c>
      <c r="FS25" s="0" t="n">
        <v>32.918</v>
      </c>
      <c r="FT25" s="0" t="n">
        <v>32.475</v>
      </c>
      <c r="FU25" s="0" t="n">
        <v>32.325</v>
      </c>
      <c r="FV25" s="0" t="n">
        <v>32.475</v>
      </c>
      <c r="FW25" s="0" t="n">
        <v>33.803</v>
      </c>
      <c r="FX25" s="0" t="n">
        <v>37.928</v>
      </c>
      <c r="FY25" s="0" t="n">
        <v>39.773</v>
      </c>
      <c r="FZ25" s="0" t="n">
        <v>35.948</v>
      </c>
      <c r="GA25" s="0" t="n">
        <v>32.925</v>
      </c>
      <c r="GB25" s="0" t="n">
        <v>33</v>
      </c>
      <c r="GC25" s="0" t="n">
        <v>33.225</v>
      </c>
      <c r="GD25" s="0" t="n">
        <v>33.54</v>
      </c>
      <c r="GE25" s="0" t="n">
        <v>33.097</v>
      </c>
      <c r="GF25" s="0" t="n">
        <v>32.655</v>
      </c>
      <c r="GG25" s="0" t="n">
        <v>32.505</v>
      </c>
      <c r="GH25" s="0" t="n">
        <v>32.655</v>
      </c>
      <c r="GI25" s="0" t="n">
        <v>33.99</v>
      </c>
      <c r="GJ25" s="0" t="n">
        <v>38.138</v>
      </c>
      <c r="GK25" s="0" t="n">
        <v>39.99</v>
      </c>
      <c r="GL25" s="0" t="n">
        <v>36.143</v>
      </c>
      <c r="GM25" s="0" t="n">
        <v>33.105</v>
      </c>
      <c r="GN25" s="0" t="n">
        <v>33.18</v>
      </c>
      <c r="GO25" s="0" t="n">
        <v>33.405</v>
      </c>
      <c r="GP25" s="0" t="n">
        <v>33.72</v>
      </c>
      <c r="GQ25" s="0" t="n">
        <v>33.278</v>
      </c>
      <c r="GR25" s="0" t="n">
        <v>32.828</v>
      </c>
      <c r="GS25" s="0" t="n">
        <v>32.685</v>
      </c>
      <c r="GT25" s="0" t="n">
        <v>32.835</v>
      </c>
      <c r="GU25" s="0" t="n">
        <v>34.178</v>
      </c>
      <c r="GV25" s="0" t="n">
        <v>38.347</v>
      </c>
      <c r="GW25" s="0" t="n">
        <v>40.208</v>
      </c>
      <c r="GX25" s="0" t="n">
        <v>36.338</v>
      </c>
      <c r="GY25" s="0" t="n">
        <v>33.285</v>
      </c>
      <c r="GZ25" s="0" t="n">
        <v>33.368</v>
      </c>
      <c r="HA25" s="0" t="n">
        <v>33.593</v>
      </c>
      <c r="HB25" s="0" t="n">
        <v>33.908</v>
      </c>
      <c r="HC25" s="0" t="n">
        <v>33.458</v>
      </c>
      <c r="HD25" s="0" t="n">
        <v>33.008</v>
      </c>
      <c r="HE25" s="0" t="n">
        <v>32.858</v>
      </c>
      <c r="HF25" s="0" t="n">
        <v>33.015</v>
      </c>
      <c r="HG25" s="0" t="n">
        <v>34.358</v>
      </c>
      <c r="HH25" s="0" t="n">
        <v>38.558</v>
      </c>
      <c r="HI25" s="0" t="n">
        <v>40.425</v>
      </c>
      <c r="HJ25" s="0" t="n">
        <v>36.533</v>
      </c>
      <c r="HK25" s="0" t="n">
        <v>33.472</v>
      </c>
      <c r="HL25" s="0" t="n">
        <v>33.548</v>
      </c>
      <c r="HM25" s="0" t="n">
        <v>33.773</v>
      </c>
      <c r="HN25" s="0" t="n">
        <v>34.088</v>
      </c>
      <c r="HO25" s="0" t="n">
        <v>33.638</v>
      </c>
      <c r="HP25" s="0" t="n">
        <v>33.188</v>
      </c>
      <c r="HQ25" s="0" t="n">
        <v>33.038</v>
      </c>
      <c r="HR25" s="0" t="n">
        <v>33.188</v>
      </c>
      <c r="HS25" s="0" t="n">
        <v>34.545</v>
      </c>
      <c r="HT25" s="0" t="n">
        <v>38.76</v>
      </c>
      <c r="HU25" s="0" t="n">
        <v>40.643</v>
      </c>
      <c r="HV25" s="0" t="n">
        <v>36.735</v>
      </c>
      <c r="HW25" s="0" t="n">
        <v>33.653</v>
      </c>
      <c r="HX25" s="0" t="n">
        <v>33.728</v>
      </c>
      <c r="HY25" s="0" t="n">
        <v>33.953</v>
      </c>
      <c r="HZ25" s="0" t="n">
        <v>34.268</v>
      </c>
      <c r="IA25" s="0" t="n">
        <v>33.81</v>
      </c>
    </row>
    <row r="26" customFormat="false" ht="12.75" hidden="false" customHeight="false" outlineLevel="0" collapsed="false">
      <c r="A26" s="0" t="s">
        <v>0</v>
      </c>
      <c r="B26" s="412" t="s">
        <v>198</v>
      </c>
      <c r="C26" s="0" t="n">
        <v>20.25</v>
      </c>
      <c r="D26" s="0" t="n">
        <v>20.25</v>
      </c>
      <c r="E26" s="0" t="n">
        <v>23.625</v>
      </c>
      <c r="F26" s="0" t="n">
        <v>23.813</v>
      </c>
      <c r="G26" s="0" t="n">
        <v>23.438</v>
      </c>
      <c r="H26" s="0" t="n">
        <v>22.875</v>
      </c>
      <c r="I26" s="0" t="n">
        <v>22.313</v>
      </c>
      <c r="J26" s="0" t="n">
        <v>25.875</v>
      </c>
      <c r="K26" s="0" t="n">
        <v>31.5</v>
      </c>
      <c r="L26" s="0" t="n">
        <v>37.5</v>
      </c>
      <c r="M26" s="0" t="n">
        <v>43.875</v>
      </c>
      <c r="N26" s="0" t="n">
        <v>36</v>
      </c>
      <c r="O26" s="0" t="n">
        <v>26.438</v>
      </c>
      <c r="P26" s="0" t="n">
        <v>25.313</v>
      </c>
      <c r="Q26" s="0" t="n">
        <v>25.875</v>
      </c>
      <c r="R26" s="0" t="n">
        <v>26.438</v>
      </c>
      <c r="S26" s="0" t="n">
        <v>26.063</v>
      </c>
      <c r="T26" s="0" t="n">
        <v>26.063</v>
      </c>
      <c r="U26" s="0" t="n">
        <v>25.688</v>
      </c>
      <c r="V26" s="0" t="n">
        <v>25.688</v>
      </c>
      <c r="W26" s="0" t="n">
        <v>29.063</v>
      </c>
      <c r="X26" s="0" t="n">
        <v>39.938</v>
      </c>
      <c r="Y26" s="0" t="n">
        <v>44.813</v>
      </c>
      <c r="Z26" s="0" t="n">
        <v>35.438</v>
      </c>
      <c r="AA26" s="0" t="n">
        <v>27.563</v>
      </c>
      <c r="AB26" s="0" t="n">
        <v>26.438</v>
      </c>
      <c r="AC26" s="0" t="n">
        <v>26.438</v>
      </c>
      <c r="AD26" s="0" t="n">
        <v>27.173</v>
      </c>
      <c r="AE26" s="0" t="n">
        <v>26.85</v>
      </c>
      <c r="AF26" s="0" t="n">
        <v>26.85</v>
      </c>
      <c r="AG26" s="0" t="n">
        <v>26.528</v>
      </c>
      <c r="AH26" s="0" t="n">
        <v>26.528</v>
      </c>
      <c r="AI26" s="0" t="n">
        <v>29.423</v>
      </c>
      <c r="AJ26" s="0" t="n">
        <v>38.73</v>
      </c>
      <c r="AK26" s="0" t="n">
        <v>42.908</v>
      </c>
      <c r="AL26" s="0" t="n">
        <v>34.883</v>
      </c>
      <c r="AM26" s="0" t="n">
        <v>28.14</v>
      </c>
      <c r="AN26" s="0" t="n">
        <v>27.173</v>
      </c>
      <c r="AO26" s="0" t="n">
        <v>27.173</v>
      </c>
      <c r="AP26" s="0" t="n">
        <v>27.825</v>
      </c>
      <c r="AQ26" s="0" t="n">
        <v>27.555</v>
      </c>
      <c r="AR26" s="0" t="n">
        <v>27.555</v>
      </c>
      <c r="AS26" s="0" t="n">
        <v>27.278</v>
      </c>
      <c r="AT26" s="0" t="n">
        <v>27.278</v>
      </c>
      <c r="AU26" s="0" t="n">
        <v>29.753</v>
      </c>
      <c r="AV26" s="0" t="n">
        <v>37.733</v>
      </c>
      <c r="AW26" s="0" t="n">
        <v>41.31</v>
      </c>
      <c r="AX26" s="0" t="n">
        <v>34.433</v>
      </c>
      <c r="AY26" s="0" t="n">
        <v>28.658</v>
      </c>
      <c r="AZ26" s="0" t="n">
        <v>27.833</v>
      </c>
      <c r="BA26" s="0" t="n">
        <v>27.833</v>
      </c>
      <c r="BB26" s="0" t="n">
        <v>28.425</v>
      </c>
      <c r="BC26" s="0" t="n">
        <v>28.185</v>
      </c>
      <c r="BD26" s="0" t="n">
        <v>28.185</v>
      </c>
      <c r="BE26" s="0" t="n">
        <v>27.953</v>
      </c>
      <c r="BF26" s="0" t="n">
        <v>27.953</v>
      </c>
      <c r="BG26" s="0" t="n">
        <v>30.075</v>
      </c>
      <c r="BH26" s="0" t="n">
        <v>36.908</v>
      </c>
      <c r="BI26" s="0" t="n">
        <v>39.968</v>
      </c>
      <c r="BJ26" s="0" t="n">
        <v>34.08</v>
      </c>
      <c r="BK26" s="0" t="n">
        <v>29.138</v>
      </c>
      <c r="BL26" s="0" t="n">
        <v>28.433</v>
      </c>
      <c r="BM26" s="0" t="n">
        <v>28.433</v>
      </c>
      <c r="BN26" s="0" t="n">
        <v>28.853</v>
      </c>
      <c r="BO26" s="0" t="n">
        <v>28.642</v>
      </c>
      <c r="BP26" s="0" t="n">
        <v>28.642</v>
      </c>
      <c r="BQ26" s="0" t="n">
        <v>28.433</v>
      </c>
      <c r="BR26" s="0" t="n">
        <v>28.433</v>
      </c>
      <c r="BS26" s="0" t="n">
        <v>30.353</v>
      </c>
      <c r="BT26" s="0" t="n">
        <v>36.548</v>
      </c>
      <c r="BU26" s="0" t="n">
        <v>39.323</v>
      </c>
      <c r="BV26" s="0" t="n">
        <v>33.99</v>
      </c>
      <c r="BW26" s="0" t="n">
        <v>29.505</v>
      </c>
      <c r="BX26" s="0" t="n">
        <v>28.868</v>
      </c>
      <c r="BY26" s="0" t="n">
        <v>28.868</v>
      </c>
      <c r="BZ26" s="0" t="n">
        <v>29.228</v>
      </c>
      <c r="CA26" s="0" t="n">
        <v>29.025</v>
      </c>
      <c r="CB26" s="0" t="n">
        <v>29.033</v>
      </c>
      <c r="CC26" s="0" t="n">
        <v>28.83</v>
      </c>
      <c r="CD26" s="0" t="n">
        <v>28.838</v>
      </c>
      <c r="CE26" s="0" t="n">
        <v>30.615</v>
      </c>
      <c r="CF26" s="0" t="n">
        <v>36.353</v>
      </c>
      <c r="CG26" s="0" t="n">
        <v>38.933</v>
      </c>
      <c r="CH26" s="0" t="n">
        <v>33.983</v>
      </c>
      <c r="CI26" s="0" t="n">
        <v>29.828</v>
      </c>
      <c r="CJ26" s="0" t="n">
        <v>29.243</v>
      </c>
      <c r="CK26" s="0" t="n">
        <v>29.243</v>
      </c>
      <c r="CL26" s="0" t="n">
        <v>29.588</v>
      </c>
      <c r="CM26" s="0" t="n">
        <v>29.4</v>
      </c>
      <c r="CN26" s="0" t="n">
        <v>29.408</v>
      </c>
      <c r="CO26" s="0" t="n">
        <v>29.22</v>
      </c>
      <c r="CP26" s="0" t="n">
        <v>29.228</v>
      </c>
      <c r="CQ26" s="0" t="n">
        <v>30.878</v>
      </c>
      <c r="CR26" s="0" t="n">
        <v>36.195</v>
      </c>
      <c r="CS26" s="0" t="n">
        <v>38.58</v>
      </c>
      <c r="CT26" s="0" t="n">
        <v>33.998</v>
      </c>
      <c r="CU26" s="0" t="n">
        <v>30.15</v>
      </c>
      <c r="CV26" s="0" t="n">
        <v>29.603</v>
      </c>
      <c r="CW26" s="0" t="n">
        <v>29.603</v>
      </c>
      <c r="CX26" s="0" t="n">
        <v>29.94</v>
      </c>
      <c r="CY26" s="0" t="n">
        <v>29.768</v>
      </c>
      <c r="CZ26" s="0" t="n">
        <v>29.768</v>
      </c>
      <c r="DA26" s="0" t="n">
        <v>29.603</v>
      </c>
      <c r="DB26" s="0" t="n">
        <v>29.603</v>
      </c>
      <c r="DC26" s="0" t="n">
        <v>31.133</v>
      </c>
      <c r="DD26" s="0" t="n">
        <v>36.06</v>
      </c>
      <c r="DE26" s="0" t="n">
        <v>38.273</v>
      </c>
      <c r="DF26" s="0" t="n">
        <v>34.028</v>
      </c>
      <c r="DG26" s="0" t="n">
        <v>30.465</v>
      </c>
      <c r="DH26" s="0" t="n">
        <v>29.955</v>
      </c>
      <c r="DI26" s="0" t="n">
        <v>29.955</v>
      </c>
      <c r="DJ26" s="0" t="n">
        <v>30.278</v>
      </c>
      <c r="DK26" s="0" t="n">
        <v>30.12</v>
      </c>
      <c r="DL26" s="0" t="n">
        <v>30.128</v>
      </c>
      <c r="DM26" s="0" t="n">
        <v>29.97</v>
      </c>
      <c r="DN26" s="0" t="n">
        <v>29.97</v>
      </c>
      <c r="DO26" s="0" t="n">
        <v>31.388</v>
      </c>
      <c r="DP26" s="0" t="n">
        <v>35.955</v>
      </c>
      <c r="DQ26" s="0" t="n">
        <v>38.003</v>
      </c>
      <c r="DR26" s="0" t="n">
        <v>34.073</v>
      </c>
      <c r="DS26" s="0" t="n">
        <v>30.765</v>
      </c>
      <c r="DT26" s="0" t="n">
        <v>30.301</v>
      </c>
      <c r="DU26" s="0" t="n">
        <v>30.3</v>
      </c>
      <c r="DV26" s="0" t="n">
        <v>30.615</v>
      </c>
      <c r="DW26" s="0" t="n">
        <v>30.465</v>
      </c>
      <c r="DX26" s="0" t="n">
        <v>30.473</v>
      </c>
      <c r="DY26" s="0" t="n">
        <v>30.323</v>
      </c>
      <c r="DZ26" s="0" t="n">
        <v>30.33</v>
      </c>
      <c r="EA26" s="0" t="n">
        <v>31.643</v>
      </c>
      <c r="EB26" s="0" t="n">
        <v>35.873</v>
      </c>
      <c r="EC26" s="0" t="n">
        <v>37.77</v>
      </c>
      <c r="ED26" s="0" t="n">
        <v>34.125</v>
      </c>
      <c r="EE26" s="0" t="n">
        <v>31.065</v>
      </c>
      <c r="EF26" s="0" t="n">
        <v>30.63</v>
      </c>
      <c r="EG26" s="0" t="n">
        <v>30.63</v>
      </c>
      <c r="EH26" s="0" t="n">
        <v>30.825</v>
      </c>
      <c r="EI26" s="0" t="n">
        <v>30.683</v>
      </c>
      <c r="EJ26" s="0" t="n">
        <v>30.683</v>
      </c>
      <c r="EK26" s="0" t="n">
        <v>30.54</v>
      </c>
      <c r="EL26" s="0" t="n">
        <v>30.54</v>
      </c>
      <c r="EM26" s="0" t="n">
        <v>31.868</v>
      </c>
      <c r="EN26" s="0" t="n">
        <v>36.128</v>
      </c>
      <c r="EO26" s="0" t="n">
        <v>38.04</v>
      </c>
      <c r="EP26" s="0" t="n">
        <v>34.365</v>
      </c>
      <c r="EQ26" s="0" t="n">
        <v>31.283</v>
      </c>
      <c r="ER26" s="0" t="n">
        <v>30.848</v>
      </c>
      <c r="ES26" s="0" t="n">
        <v>30.848</v>
      </c>
      <c r="ET26" s="0" t="n">
        <v>31.043</v>
      </c>
      <c r="EU26" s="0" t="n">
        <v>30.9</v>
      </c>
      <c r="EV26" s="0" t="n">
        <v>30.9</v>
      </c>
      <c r="EW26" s="0" t="n">
        <v>30.75</v>
      </c>
      <c r="EX26" s="0" t="n">
        <v>30.758</v>
      </c>
      <c r="EY26" s="0" t="n">
        <v>32.085</v>
      </c>
      <c r="EZ26" s="0" t="n">
        <v>36.375</v>
      </c>
      <c r="FA26" s="0" t="n">
        <v>38.303</v>
      </c>
      <c r="FB26" s="0" t="n">
        <v>34.605</v>
      </c>
      <c r="FC26" s="0" t="n">
        <v>31.5</v>
      </c>
      <c r="FD26" s="0" t="n">
        <v>31.066</v>
      </c>
      <c r="FE26" s="0" t="n">
        <v>31.065</v>
      </c>
      <c r="FF26" s="0" t="n">
        <v>31.26</v>
      </c>
      <c r="FG26" s="0" t="n">
        <v>31.11</v>
      </c>
      <c r="FH26" s="0" t="n">
        <v>31.11</v>
      </c>
      <c r="FI26" s="0" t="n">
        <v>30.968</v>
      </c>
      <c r="FJ26" s="0" t="n">
        <v>30.968</v>
      </c>
      <c r="FK26" s="0" t="n">
        <v>32.31</v>
      </c>
      <c r="FL26" s="0" t="n">
        <v>36.63</v>
      </c>
      <c r="FM26" s="0" t="n">
        <v>38.565</v>
      </c>
      <c r="FN26" s="0" t="n">
        <v>34.845</v>
      </c>
      <c r="FO26" s="0" t="n">
        <v>31.725</v>
      </c>
      <c r="FP26" s="0" t="n">
        <v>31.275</v>
      </c>
      <c r="FQ26" s="0" t="n">
        <v>31.275</v>
      </c>
      <c r="FR26" s="0" t="n">
        <v>31.47</v>
      </c>
      <c r="FS26" s="0" t="n">
        <v>31.328</v>
      </c>
      <c r="FT26" s="0" t="n">
        <v>31.328</v>
      </c>
      <c r="FU26" s="0" t="n">
        <v>31.178</v>
      </c>
      <c r="FV26" s="0" t="n">
        <v>31.178</v>
      </c>
      <c r="FW26" s="0" t="n">
        <v>32.535</v>
      </c>
      <c r="FX26" s="0" t="n">
        <v>36.885</v>
      </c>
      <c r="FY26" s="0" t="n">
        <v>38.835</v>
      </c>
      <c r="FZ26" s="0" t="n">
        <v>35.085</v>
      </c>
      <c r="GA26" s="0" t="n">
        <v>31.943</v>
      </c>
      <c r="GB26" s="0" t="n">
        <v>31.493</v>
      </c>
      <c r="GC26" s="0" t="n">
        <v>31.493</v>
      </c>
      <c r="GD26" s="0" t="n">
        <v>31.688</v>
      </c>
      <c r="GE26" s="0" t="n">
        <v>31.538</v>
      </c>
      <c r="GF26" s="0" t="n">
        <v>31.545</v>
      </c>
      <c r="GG26" s="0" t="n">
        <v>31.395</v>
      </c>
      <c r="GH26" s="0" t="n">
        <v>31.395</v>
      </c>
      <c r="GI26" s="0" t="n">
        <v>32.753</v>
      </c>
      <c r="GJ26" s="0" t="n">
        <v>37.133</v>
      </c>
      <c r="GK26" s="0" t="n">
        <v>39.097</v>
      </c>
      <c r="GL26" s="0" t="n">
        <v>35.325</v>
      </c>
      <c r="GM26" s="0" t="n">
        <v>32.16</v>
      </c>
      <c r="GN26" s="0" t="n">
        <v>31.711</v>
      </c>
      <c r="GO26" s="0" t="n">
        <v>31.71</v>
      </c>
      <c r="GP26" s="0" t="n">
        <v>31.905</v>
      </c>
      <c r="GQ26" s="0" t="n">
        <v>31.755</v>
      </c>
      <c r="GR26" s="0" t="n">
        <v>31.755</v>
      </c>
      <c r="GS26" s="0" t="n">
        <v>31.605</v>
      </c>
      <c r="GT26" s="0" t="n">
        <v>31.605</v>
      </c>
      <c r="GU26" s="0" t="n">
        <v>32.978</v>
      </c>
      <c r="GV26" s="0" t="n">
        <v>37.388</v>
      </c>
      <c r="GW26" s="0" t="n">
        <v>39.368</v>
      </c>
      <c r="GX26" s="0" t="n">
        <v>35.565</v>
      </c>
      <c r="GY26" s="0" t="n">
        <v>32.378</v>
      </c>
      <c r="GZ26" s="0" t="n">
        <v>31.92</v>
      </c>
      <c r="HA26" s="0" t="n">
        <v>31.928</v>
      </c>
      <c r="HB26" s="0" t="n">
        <v>32.123</v>
      </c>
      <c r="HC26" s="0" t="n">
        <v>31.965</v>
      </c>
      <c r="HD26" s="0" t="n">
        <v>31.973</v>
      </c>
      <c r="HE26" s="0" t="n">
        <v>31.823</v>
      </c>
      <c r="HF26" s="0" t="n">
        <v>31.823</v>
      </c>
      <c r="HG26" s="0" t="n">
        <v>33.203</v>
      </c>
      <c r="HH26" s="0" t="n">
        <v>37.643</v>
      </c>
      <c r="HI26" s="0" t="n">
        <v>39.63</v>
      </c>
      <c r="HJ26" s="0" t="n">
        <v>35.805</v>
      </c>
      <c r="HK26" s="0" t="n">
        <v>32.595</v>
      </c>
      <c r="HL26" s="0" t="n">
        <v>32.138</v>
      </c>
      <c r="HM26" s="0" t="n">
        <v>32.138</v>
      </c>
      <c r="HN26" s="0" t="n">
        <v>32.333</v>
      </c>
      <c r="HO26" s="0" t="n">
        <v>32.183</v>
      </c>
      <c r="HP26" s="0" t="n">
        <v>32.183</v>
      </c>
      <c r="HQ26" s="0" t="n">
        <v>32.033</v>
      </c>
      <c r="HR26" s="0" t="n">
        <v>32.033</v>
      </c>
      <c r="HS26" s="0" t="n">
        <v>33.42</v>
      </c>
      <c r="HT26" s="0" t="n">
        <v>37.89</v>
      </c>
      <c r="HU26" s="0" t="n">
        <v>39.893</v>
      </c>
      <c r="HV26" s="0" t="n">
        <v>36.045</v>
      </c>
      <c r="HW26" s="0" t="n">
        <v>32.813</v>
      </c>
      <c r="HX26" s="0" t="n">
        <v>32.356</v>
      </c>
      <c r="HY26" s="0" t="n">
        <v>32.355</v>
      </c>
      <c r="HZ26" s="0" t="n">
        <v>32.513</v>
      </c>
      <c r="IA26" s="0" t="n">
        <v>32.715</v>
      </c>
    </row>
    <row r="27" customFormat="false" ht="12.75" hidden="false" customHeight="false" outlineLevel="0" collapsed="false">
      <c r="A27" s="0" t="s">
        <v>5</v>
      </c>
      <c r="B27" s="412" t="s">
        <v>198</v>
      </c>
      <c r="C27" s="0" t="n">
        <v>20.25</v>
      </c>
      <c r="D27" s="0" t="n">
        <v>20.25</v>
      </c>
      <c r="E27" s="0" t="n">
        <v>23.625</v>
      </c>
      <c r="F27" s="0" t="n">
        <v>23.813</v>
      </c>
      <c r="G27" s="0" t="n">
        <v>23.438</v>
      </c>
      <c r="H27" s="0" t="n">
        <v>22.875</v>
      </c>
      <c r="I27" s="0" t="n">
        <v>22.313</v>
      </c>
      <c r="J27" s="0" t="n">
        <v>25.875</v>
      </c>
      <c r="K27" s="0" t="n">
        <v>31.5</v>
      </c>
      <c r="L27" s="0" t="n">
        <v>37.5</v>
      </c>
      <c r="M27" s="0" t="n">
        <v>43.875</v>
      </c>
      <c r="N27" s="0" t="n">
        <v>36</v>
      </c>
      <c r="O27" s="0" t="n">
        <v>26.438</v>
      </c>
      <c r="P27" s="0" t="n">
        <v>25.313</v>
      </c>
      <c r="Q27" s="0" t="n">
        <v>25.875</v>
      </c>
      <c r="R27" s="0" t="n">
        <v>26.438</v>
      </c>
      <c r="S27" s="0" t="n">
        <v>26.063</v>
      </c>
      <c r="T27" s="0" t="n">
        <v>26.063</v>
      </c>
      <c r="U27" s="0" t="n">
        <v>25.688</v>
      </c>
      <c r="V27" s="0" t="n">
        <v>25.688</v>
      </c>
      <c r="W27" s="0" t="n">
        <v>29.063</v>
      </c>
      <c r="X27" s="0" t="n">
        <v>39.938</v>
      </c>
      <c r="Y27" s="0" t="n">
        <v>44.813</v>
      </c>
      <c r="Z27" s="0" t="n">
        <v>35.438</v>
      </c>
      <c r="AA27" s="0" t="n">
        <v>27.563</v>
      </c>
      <c r="AB27" s="0" t="n">
        <v>26.438</v>
      </c>
      <c r="AC27" s="0" t="n">
        <v>26.438</v>
      </c>
      <c r="AD27" s="0" t="n">
        <v>27.173</v>
      </c>
      <c r="AE27" s="0" t="n">
        <v>26.85</v>
      </c>
      <c r="AF27" s="0" t="n">
        <v>26.85</v>
      </c>
      <c r="AG27" s="0" t="n">
        <v>26.528</v>
      </c>
      <c r="AH27" s="0" t="n">
        <v>26.528</v>
      </c>
      <c r="AI27" s="0" t="n">
        <v>29.423</v>
      </c>
      <c r="AJ27" s="0" t="n">
        <v>38.73</v>
      </c>
      <c r="AK27" s="0" t="n">
        <v>42.908</v>
      </c>
      <c r="AL27" s="0" t="n">
        <v>34.883</v>
      </c>
      <c r="AM27" s="0" t="n">
        <v>28.14</v>
      </c>
      <c r="AN27" s="0" t="n">
        <v>27.173</v>
      </c>
      <c r="AO27" s="0" t="n">
        <v>27.173</v>
      </c>
      <c r="AP27" s="0" t="n">
        <v>27.825</v>
      </c>
      <c r="AQ27" s="0" t="n">
        <v>27.555</v>
      </c>
      <c r="AR27" s="0" t="n">
        <v>27.555</v>
      </c>
      <c r="AS27" s="0" t="n">
        <v>27.278</v>
      </c>
      <c r="AT27" s="0" t="n">
        <v>27.278</v>
      </c>
      <c r="AU27" s="0" t="n">
        <v>29.753</v>
      </c>
      <c r="AV27" s="0" t="n">
        <v>37.733</v>
      </c>
      <c r="AW27" s="0" t="n">
        <v>41.31</v>
      </c>
      <c r="AX27" s="0" t="n">
        <v>34.433</v>
      </c>
      <c r="AY27" s="0" t="n">
        <v>28.658</v>
      </c>
      <c r="AZ27" s="0" t="n">
        <v>27.833</v>
      </c>
      <c r="BA27" s="0" t="n">
        <v>27.833</v>
      </c>
      <c r="BB27" s="0" t="n">
        <v>28.425</v>
      </c>
      <c r="BC27" s="0" t="n">
        <v>28.185</v>
      </c>
      <c r="BD27" s="0" t="n">
        <v>28.185</v>
      </c>
      <c r="BE27" s="0" t="n">
        <v>27.953</v>
      </c>
      <c r="BF27" s="0" t="n">
        <v>27.953</v>
      </c>
      <c r="BG27" s="0" t="n">
        <v>30.075</v>
      </c>
      <c r="BH27" s="0" t="n">
        <v>36.908</v>
      </c>
      <c r="BI27" s="0" t="n">
        <v>39.968</v>
      </c>
      <c r="BJ27" s="0" t="n">
        <v>34.08</v>
      </c>
      <c r="BK27" s="0" t="n">
        <v>29.138</v>
      </c>
      <c r="BL27" s="0" t="n">
        <v>28.433</v>
      </c>
      <c r="BM27" s="0" t="n">
        <v>28.433</v>
      </c>
      <c r="BN27" s="0" t="n">
        <v>28.853</v>
      </c>
      <c r="BO27" s="0" t="n">
        <v>28.642</v>
      </c>
      <c r="BP27" s="0" t="n">
        <v>28.642</v>
      </c>
      <c r="BQ27" s="0" t="n">
        <v>28.433</v>
      </c>
      <c r="BR27" s="0" t="n">
        <v>28.433</v>
      </c>
      <c r="BS27" s="0" t="n">
        <v>30.353</v>
      </c>
      <c r="BT27" s="0" t="n">
        <v>36.548</v>
      </c>
      <c r="BU27" s="0" t="n">
        <v>39.323</v>
      </c>
      <c r="BV27" s="0" t="n">
        <v>33.99</v>
      </c>
      <c r="BW27" s="0" t="n">
        <v>29.505</v>
      </c>
      <c r="BX27" s="0" t="n">
        <v>28.868</v>
      </c>
      <c r="BY27" s="0" t="n">
        <v>28.868</v>
      </c>
      <c r="BZ27" s="0" t="n">
        <v>29.228</v>
      </c>
      <c r="CA27" s="0" t="n">
        <v>29.025</v>
      </c>
      <c r="CB27" s="0" t="n">
        <v>29.033</v>
      </c>
      <c r="CC27" s="0" t="n">
        <v>28.83</v>
      </c>
      <c r="CD27" s="0" t="n">
        <v>28.838</v>
      </c>
      <c r="CE27" s="0" t="n">
        <v>30.615</v>
      </c>
      <c r="CF27" s="0" t="n">
        <v>36.353</v>
      </c>
      <c r="CG27" s="0" t="n">
        <v>38.933</v>
      </c>
      <c r="CH27" s="0" t="n">
        <v>33.983</v>
      </c>
      <c r="CI27" s="0" t="n">
        <v>29.828</v>
      </c>
      <c r="CJ27" s="0" t="n">
        <v>29.243</v>
      </c>
      <c r="CK27" s="0" t="n">
        <v>29.243</v>
      </c>
      <c r="CL27" s="0" t="n">
        <v>29.588</v>
      </c>
      <c r="CM27" s="0" t="n">
        <v>29.4</v>
      </c>
      <c r="CN27" s="0" t="n">
        <v>29.408</v>
      </c>
      <c r="CO27" s="0" t="n">
        <v>29.22</v>
      </c>
      <c r="CP27" s="0" t="n">
        <v>29.228</v>
      </c>
      <c r="CQ27" s="0" t="n">
        <v>30.878</v>
      </c>
      <c r="CR27" s="0" t="n">
        <v>36.195</v>
      </c>
      <c r="CS27" s="0" t="n">
        <v>38.58</v>
      </c>
      <c r="CT27" s="0" t="n">
        <v>33.998</v>
      </c>
      <c r="CU27" s="0" t="n">
        <v>30.15</v>
      </c>
      <c r="CV27" s="0" t="n">
        <v>29.603</v>
      </c>
      <c r="CW27" s="0" t="n">
        <v>29.603</v>
      </c>
      <c r="CX27" s="0" t="n">
        <v>29.94</v>
      </c>
      <c r="CY27" s="0" t="n">
        <v>29.768</v>
      </c>
      <c r="CZ27" s="0" t="n">
        <v>29.768</v>
      </c>
      <c r="DA27" s="0" t="n">
        <v>29.603</v>
      </c>
      <c r="DB27" s="0" t="n">
        <v>29.603</v>
      </c>
      <c r="DC27" s="0" t="n">
        <v>31.133</v>
      </c>
      <c r="DD27" s="0" t="n">
        <v>36.06</v>
      </c>
      <c r="DE27" s="0" t="n">
        <v>38.273</v>
      </c>
      <c r="DF27" s="0" t="n">
        <v>34.028</v>
      </c>
      <c r="DG27" s="0" t="n">
        <v>30.465</v>
      </c>
      <c r="DH27" s="0" t="n">
        <v>29.955</v>
      </c>
      <c r="DI27" s="0" t="n">
        <v>29.955</v>
      </c>
      <c r="DJ27" s="0" t="n">
        <v>30.278</v>
      </c>
      <c r="DK27" s="0" t="n">
        <v>30.12</v>
      </c>
      <c r="DL27" s="0" t="n">
        <v>30.128</v>
      </c>
      <c r="DM27" s="0" t="n">
        <v>29.97</v>
      </c>
      <c r="DN27" s="0" t="n">
        <v>29.97</v>
      </c>
      <c r="DO27" s="0" t="n">
        <v>31.388</v>
      </c>
      <c r="DP27" s="0" t="n">
        <v>35.955</v>
      </c>
      <c r="DQ27" s="0" t="n">
        <v>38.003</v>
      </c>
      <c r="DR27" s="0" t="n">
        <v>34.073</v>
      </c>
      <c r="DS27" s="0" t="n">
        <v>30.765</v>
      </c>
      <c r="DT27" s="0" t="n">
        <v>30.301</v>
      </c>
      <c r="DU27" s="0" t="n">
        <v>30.3</v>
      </c>
      <c r="DV27" s="0" t="n">
        <v>30.615</v>
      </c>
      <c r="DW27" s="0" t="n">
        <v>30.465</v>
      </c>
      <c r="DX27" s="0" t="n">
        <v>30.473</v>
      </c>
      <c r="DY27" s="0" t="n">
        <v>30.323</v>
      </c>
      <c r="DZ27" s="0" t="n">
        <v>30.33</v>
      </c>
      <c r="EA27" s="0" t="n">
        <v>31.643</v>
      </c>
      <c r="EB27" s="0" t="n">
        <v>35.873</v>
      </c>
      <c r="EC27" s="0" t="n">
        <v>37.77</v>
      </c>
      <c r="ED27" s="0" t="n">
        <v>34.125</v>
      </c>
      <c r="EE27" s="0" t="n">
        <v>31.065</v>
      </c>
      <c r="EF27" s="0" t="n">
        <v>30.63</v>
      </c>
      <c r="EG27" s="0" t="n">
        <v>30.63</v>
      </c>
      <c r="EH27" s="0" t="n">
        <v>30.825</v>
      </c>
      <c r="EI27" s="0" t="n">
        <v>30.683</v>
      </c>
      <c r="EJ27" s="0" t="n">
        <v>30.683</v>
      </c>
      <c r="EK27" s="0" t="n">
        <v>30.54</v>
      </c>
      <c r="EL27" s="0" t="n">
        <v>30.54</v>
      </c>
      <c r="EM27" s="0" t="n">
        <v>31.868</v>
      </c>
      <c r="EN27" s="0" t="n">
        <v>36.128</v>
      </c>
      <c r="EO27" s="0" t="n">
        <v>38.04</v>
      </c>
      <c r="EP27" s="0" t="n">
        <v>34.365</v>
      </c>
      <c r="EQ27" s="0" t="n">
        <v>31.283</v>
      </c>
      <c r="ER27" s="0" t="n">
        <v>30.848</v>
      </c>
      <c r="ES27" s="0" t="n">
        <v>30.848</v>
      </c>
      <c r="ET27" s="0" t="n">
        <v>31.043</v>
      </c>
      <c r="EU27" s="0" t="n">
        <v>30.9</v>
      </c>
      <c r="EV27" s="0" t="n">
        <v>30.9</v>
      </c>
      <c r="EW27" s="0" t="n">
        <v>30.75</v>
      </c>
      <c r="EX27" s="0" t="n">
        <v>30.758</v>
      </c>
      <c r="EY27" s="0" t="n">
        <v>32.085</v>
      </c>
      <c r="EZ27" s="0" t="n">
        <v>36.375</v>
      </c>
      <c r="FA27" s="0" t="n">
        <v>38.303</v>
      </c>
      <c r="FB27" s="0" t="n">
        <v>34.605</v>
      </c>
      <c r="FC27" s="0" t="n">
        <v>31.5</v>
      </c>
      <c r="FD27" s="0" t="n">
        <v>31.066</v>
      </c>
      <c r="FE27" s="0" t="n">
        <v>31.065</v>
      </c>
      <c r="FF27" s="0" t="n">
        <v>31.26</v>
      </c>
      <c r="FG27" s="0" t="n">
        <v>31.11</v>
      </c>
      <c r="FH27" s="0" t="n">
        <v>31.11</v>
      </c>
      <c r="FI27" s="0" t="n">
        <v>30.968</v>
      </c>
      <c r="FJ27" s="0" t="n">
        <v>30.968</v>
      </c>
      <c r="FK27" s="0" t="n">
        <v>32.31</v>
      </c>
      <c r="FL27" s="0" t="n">
        <v>36.63</v>
      </c>
      <c r="FM27" s="0" t="n">
        <v>38.565</v>
      </c>
      <c r="FN27" s="0" t="n">
        <v>34.845</v>
      </c>
      <c r="FO27" s="0" t="n">
        <v>31.725</v>
      </c>
      <c r="FP27" s="0" t="n">
        <v>31.275</v>
      </c>
      <c r="FQ27" s="0" t="n">
        <v>31.275</v>
      </c>
      <c r="FR27" s="0" t="n">
        <v>31.47</v>
      </c>
      <c r="FS27" s="0" t="n">
        <v>31.328</v>
      </c>
      <c r="FT27" s="0" t="n">
        <v>31.328</v>
      </c>
      <c r="FU27" s="0" t="n">
        <v>31.178</v>
      </c>
      <c r="FV27" s="0" t="n">
        <v>31.178</v>
      </c>
      <c r="FW27" s="0" t="n">
        <v>32.535</v>
      </c>
      <c r="FX27" s="0" t="n">
        <v>36.885</v>
      </c>
      <c r="FY27" s="0" t="n">
        <v>38.835</v>
      </c>
      <c r="FZ27" s="0" t="n">
        <v>35.085</v>
      </c>
      <c r="GA27" s="0" t="n">
        <v>31.943</v>
      </c>
      <c r="GB27" s="0" t="n">
        <v>31.493</v>
      </c>
      <c r="GC27" s="0" t="n">
        <v>31.493</v>
      </c>
      <c r="GD27" s="0" t="n">
        <v>31.688</v>
      </c>
      <c r="GE27" s="0" t="n">
        <v>31.538</v>
      </c>
      <c r="GF27" s="0" t="n">
        <v>31.545</v>
      </c>
      <c r="GG27" s="0" t="n">
        <v>31.395</v>
      </c>
      <c r="GH27" s="0" t="n">
        <v>31.395</v>
      </c>
      <c r="GI27" s="0" t="n">
        <v>32.753</v>
      </c>
      <c r="GJ27" s="0" t="n">
        <v>37.133</v>
      </c>
      <c r="GK27" s="0" t="n">
        <v>39.097</v>
      </c>
      <c r="GL27" s="0" t="n">
        <v>35.325</v>
      </c>
      <c r="GM27" s="0" t="n">
        <v>32.16</v>
      </c>
      <c r="GN27" s="0" t="n">
        <v>31.711</v>
      </c>
      <c r="GO27" s="0" t="n">
        <v>31.71</v>
      </c>
      <c r="GP27" s="0" t="n">
        <v>31.905</v>
      </c>
      <c r="GQ27" s="0" t="n">
        <v>31.755</v>
      </c>
      <c r="GR27" s="0" t="n">
        <v>31.755</v>
      </c>
      <c r="GS27" s="0" t="n">
        <v>31.605</v>
      </c>
      <c r="GT27" s="0" t="n">
        <v>31.605</v>
      </c>
      <c r="GU27" s="0" t="n">
        <v>32.978</v>
      </c>
      <c r="GV27" s="0" t="n">
        <v>37.388</v>
      </c>
      <c r="GW27" s="0" t="n">
        <v>39.368</v>
      </c>
      <c r="GX27" s="0" t="n">
        <v>35.565</v>
      </c>
      <c r="GY27" s="0" t="n">
        <v>32.378</v>
      </c>
      <c r="GZ27" s="0" t="n">
        <v>31.92</v>
      </c>
      <c r="HA27" s="0" t="n">
        <v>31.928</v>
      </c>
      <c r="HB27" s="0" t="n">
        <v>32.123</v>
      </c>
      <c r="HC27" s="0" t="n">
        <v>31.965</v>
      </c>
      <c r="HD27" s="0" t="n">
        <v>31.973</v>
      </c>
      <c r="HE27" s="0" t="n">
        <v>31.823</v>
      </c>
      <c r="HF27" s="0" t="n">
        <v>31.823</v>
      </c>
      <c r="HG27" s="0" t="n">
        <v>33.203</v>
      </c>
      <c r="HH27" s="0" t="n">
        <v>37.643</v>
      </c>
      <c r="HI27" s="0" t="n">
        <v>39.63</v>
      </c>
      <c r="HJ27" s="0" t="n">
        <v>35.805</v>
      </c>
      <c r="HK27" s="0" t="n">
        <v>32.595</v>
      </c>
      <c r="HL27" s="0" t="n">
        <v>32.138</v>
      </c>
      <c r="HM27" s="0" t="n">
        <v>32.138</v>
      </c>
      <c r="HN27" s="0" t="n">
        <v>32.333</v>
      </c>
      <c r="HO27" s="0" t="n">
        <v>32.183</v>
      </c>
      <c r="HP27" s="0" t="n">
        <v>32.183</v>
      </c>
      <c r="HQ27" s="0" t="n">
        <v>32.033</v>
      </c>
      <c r="HR27" s="0" t="n">
        <v>32.033</v>
      </c>
      <c r="HS27" s="0" t="n">
        <v>33.42</v>
      </c>
      <c r="HT27" s="0" t="n">
        <v>37.89</v>
      </c>
      <c r="HU27" s="0" t="n">
        <v>39.893</v>
      </c>
      <c r="HV27" s="0" t="n">
        <v>36.045</v>
      </c>
      <c r="HW27" s="0" t="n">
        <v>32.813</v>
      </c>
      <c r="HX27" s="0" t="n">
        <v>32.356</v>
      </c>
      <c r="HY27" s="0" t="n">
        <v>32.355</v>
      </c>
      <c r="HZ27" s="0" t="n">
        <v>32.513</v>
      </c>
      <c r="IA27" s="0" t="n">
        <v>32.715</v>
      </c>
    </row>
    <row r="28" customFormat="false" ht="12.75" hidden="false" customHeight="false" outlineLevel="0" collapsed="false">
      <c r="B28" s="412"/>
    </row>
    <row r="29" customFormat="false" ht="12.75" hidden="false" customHeight="false" outlineLevel="0" collapsed="false">
      <c r="B29" s="412"/>
    </row>
    <row r="30" customFormat="false" ht="12.75" hidden="false" customHeight="false" outlineLevel="0" collapsed="false">
      <c r="B30" s="412"/>
    </row>
    <row r="31" customFormat="false" ht="12.75" hidden="false" customHeight="false" outlineLevel="0" collapsed="false">
      <c r="B31" s="412"/>
    </row>
    <row r="32" customFormat="false" ht="12.75" hidden="false" customHeight="false" outlineLevel="0" collapsed="false">
      <c r="B32" s="412"/>
    </row>
    <row r="33" customFormat="false" ht="12.75" hidden="false" customHeight="false" outlineLevel="0" collapsed="false">
      <c r="B33" s="412"/>
    </row>
    <row r="34" customFormat="false" ht="12.75" hidden="false" customHeight="false" outlineLevel="0" collapsed="false">
      <c r="B34" s="412"/>
    </row>
    <row r="35" customFormat="false" ht="12.75" hidden="false" customHeight="false" outlineLevel="0" collapsed="false">
      <c r="B35" s="412"/>
    </row>
    <row r="36" customFormat="false" ht="12.75" hidden="false" customHeight="false" outlineLevel="0" collapsed="false">
      <c r="B36" s="412"/>
    </row>
    <row r="37" customFormat="false" ht="12.75" hidden="false" customHeight="false" outlineLevel="0" collapsed="false">
      <c r="B37" s="412"/>
    </row>
    <row r="38" customFormat="false" ht="12.75" hidden="false" customHeight="false" outlineLevel="0" collapsed="false">
      <c r="B38" s="412"/>
    </row>
    <row r="39" customFormat="false" ht="12.75" hidden="false" customHeight="false" outlineLevel="0" collapsed="false">
      <c r="B39" s="412"/>
    </row>
    <row r="40" customFormat="false" ht="12.75" hidden="false" customHeight="false" outlineLevel="0" collapsed="false">
      <c r="B40" s="412"/>
    </row>
    <row r="41" customFormat="false" ht="12.75" hidden="false" customHeight="false" outlineLevel="0" collapsed="false">
      <c r="B41" s="412"/>
    </row>
    <row r="42" customFormat="false" ht="12.75" hidden="false" customHeight="false" outlineLevel="0" collapsed="false">
      <c r="B42" s="412"/>
    </row>
    <row r="43" customFormat="false" ht="12.75" hidden="false" customHeight="false" outlineLevel="0" collapsed="false">
      <c r="B43" s="412"/>
    </row>
    <row r="44" customFormat="false" ht="12.75" hidden="false" customHeight="false" outlineLevel="0" collapsed="false">
      <c r="B44" s="412"/>
    </row>
    <row r="45" customFormat="false" ht="12.75" hidden="false" customHeight="false" outlineLevel="0" collapsed="false">
      <c r="B45" s="412"/>
    </row>
    <row r="46" customFormat="false" ht="12.75" hidden="false" customHeight="false" outlineLevel="0" collapsed="false">
      <c r="B46" s="412"/>
    </row>
    <row r="47" customFormat="false" ht="12.75" hidden="false" customHeight="false" outlineLevel="0" collapsed="false">
      <c r="B47" s="412"/>
    </row>
    <row r="48" customFormat="false" ht="12.75" hidden="false" customHeight="false" outlineLevel="0" collapsed="false">
      <c r="B48" s="412"/>
    </row>
    <row r="49" customFormat="false" ht="12.75" hidden="false" customHeight="false" outlineLevel="0" collapsed="false">
      <c r="B49" s="412"/>
    </row>
    <row r="50" customFormat="false" ht="12.75" hidden="false" customHeight="false" outlineLevel="0" collapsed="false">
      <c r="B50" s="412"/>
    </row>
    <row r="51" customFormat="false" ht="12.75" hidden="false" customHeight="false" outlineLevel="0" collapsed="false">
      <c r="B51" s="412"/>
    </row>
    <row r="52" customFormat="false" ht="12.75" hidden="false" customHeight="false" outlineLevel="0" collapsed="false">
      <c r="B52" s="412"/>
    </row>
    <row r="53" customFormat="false" ht="12.75" hidden="false" customHeight="false" outlineLevel="0" collapsed="false">
      <c r="B53" s="412"/>
    </row>
    <row r="54" customFormat="false" ht="12.75" hidden="false" customHeight="false" outlineLevel="0" collapsed="false">
      <c r="B54" s="412"/>
    </row>
    <row r="55" customFormat="false" ht="12.75" hidden="false" customHeight="false" outlineLevel="0" collapsed="false">
      <c r="B55" s="412"/>
    </row>
    <row r="56" customFormat="false" ht="12.75" hidden="false" customHeight="false" outlineLevel="0" collapsed="false">
      <c r="B56" s="412"/>
    </row>
    <row r="57" customFormat="false" ht="12.75" hidden="false" customHeight="false" outlineLevel="0" collapsed="false">
      <c r="B57" s="412"/>
    </row>
    <row r="58" customFormat="false" ht="12.75" hidden="false" customHeight="false" outlineLevel="0" collapsed="false">
      <c r="B58" s="412"/>
    </row>
    <row r="59" customFormat="false" ht="12.75" hidden="false" customHeight="false" outlineLevel="0" collapsed="false">
      <c r="B59" s="412"/>
    </row>
    <row r="60" customFormat="false" ht="12.75" hidden="false" customHeight="false" outlineLevel="0" collapsed="false">
      <c r="B60" s="412"/>
    </row>
    <row r="61" customFormat="false" ht="12.75" hidden="false" customHeight="false" outlineLevel="0" collapsed="false">
      <c r="B61" s="412"/>
    </row>
    <row r="62" customFormat="false" ht="12.75" hidden="false" customHeight="false" outlineLevel="0" collapsed="false">
      <c r="B62" s="412"/>
    </row>
    <row r="63" customFormat="false" ht="12.75" hidden="false" customHeight="false" outlineLevel="0" collapsed="false">
      <c r="B63" s="412"/>
    </row>
    <row r="64" customFormat="false" ht="12.75" hidden="false" customHeight="false" outlineLevel="0" collapsed="false">
      <c r="B64" s="412"/>
    </row>
    <row r="65" customFormat="false" ht="12.75" hidden="false" customHeight="false" outlineLevel="0" collapsed="false">
      <c r="B65" s="412"/>
    </row>
    <row r="66" customFormat="false" ht="12.75" hidden="false" customHeight="false" outlineLevel="0" collapsed="false">
      <c r="B66" s="412"/>
    </row>
    <row r="67" customFormat="false" ht="12.75" hidden="false" customHeight="false" outlineLevel="0" collapsed="false">
      <c r="B67" s="412"/>
    </row>
    <row r="68" customFormat="false" ht="12.75" hidden="false" customHeight="false" outlineLevel="0" collapsed="false">
      <c r="B68" s="412"/>
    </row>
    <row r="69" customFormat="false" ht="12.75" hidden="false" customHeight="false" outlineLevel="0" collapsed="false">
      <c r="B69" s="412"/>
    </row>
    <row r="70" customFormat="false" ht="12.75" hidden="false" customHeight="false" outlineLevel="0" collapsed="false">
      <c r="B70" s="412"/>
    </row>
    <row r="71" customFormat="false" ht="12.75" hidden="false" customHeight="false" outlineLevel="0" collapsed="false">
      <c r="B71" s="412"/>
    </row>
    <row r="72" customFormat="false" ht="12.75" hidden="false" customHeight="false" outlineLevel="0" collapsed="false">
      <c r="B72" s="412"/>
    </row>
    <row r="73" customFormat="false" ht="12.75" hidden="false" customHeight="false" outlineLevel="0" collapsed="false">
      <c r="B73" s="412"/>
    </row>
    <row r="74" customFormat="false" ht="12.75" hidden="false" customHeight="false" outlineLevel="0" collapsed="false">
      <c r="B74" s="412"/>
    </row>
    <row r="75" customFormat="false" ht="12.75" hidden="false" customHeight="false" outlineLevel="0" collapsed="false">
      <c r="B75" s="412"/>
    </row>
    <row r="76" customFormat="false" ht="12.75" hidden="false" customHeight="false" outlineLevel="0" collapsed="false">
      <c r="B76" s="412"/>
    </row>
    <row r="77" customFormat="false" ht="12.75" hidden="false" customHeight="false" outlineLevel="0" collapsed="false">
      <c r="B77" s="412"/>
    </row>
    <row r="78" customFormat="false" ht="12.75" hidden="false" customHeight="false" outlineLevel="0" collapsed="false">
      <c r="B78" s="412"/>
    </row>
    <row r="79" customFormat="false" ht="12.75" hidden="false" customHeight="false" outlineLevel="0" collapsed="false">
      <c r="B79" s="412"/>
    </row>
    <row r="80" customFormat="false" ht="12.75" hidden="false" customHeight="false" outlineLevel="0" collapsed="false">
      <c r="B80" s="412"/>
    </row>
    <row r="81" customFormat="false" ht="12.75" hidden="false" customHeight="false" outlineLevel="0" collapsed="false">
      <c r="B81" s="412"/>
    </row>
    <row r="82" customFormat="false" ht="12.75" hidden="false" customHeight="false" outlineLevel="0" collapsed="false">
      <c r="B82" s="412"/>
    </row>
    <row r="83" customFormat="false" ht="12.75" hidden="false" customHeight="false" outlineLevel="0" collapsed="false">
      <c r="B83" s="412"/>
    </row>
    <row r="84" customFormat="false" ht="12.75" hidden="false" customHeight="false" outlineLevel="0" collapsed="false">
      <c r="B84" s="412"/>
    </row>
    <row r="85" customFormat="false" ht="12.75" hidden="false" customHeight="false" outlineLevel="0" collapsed="false">
      <c r="B85" s="412"/>
    </row>
    <row r="86" customFormat="false" ht="12.75" hidden="false" customHeight="false" outlineLevel="0" collapsed="false">
      <c r="B86" s="412"/>
    </row>
    <row r="87" customFormat="false" ht="12.75" hidden="false" customHeight="false" outlineLevel="0" collapsed="false">
      <c r="B87" s="412"/>
    </row>
    <row r="88" customFormat="false" ht="12.75" hidden="false" customHeight="false" outlineLevel="0" collapsed="false">
      <c r="B88" s="412"/>
    </row>
    <row r="89" customFormat="false" ht="12.75" hidden="false" customHeight="false" outlineLevel="0" collapsed="false">
      <c r="B89" s="412"/>
    </row>
    <row r="90" customFormat="false" ht="12.75" hidden="false" customHeight="false" outlineLevel="0" collapsed="false">
      <c r="B90" s="412"/>
    </row>
    <row r="91" customFormat="false" ht="12.75" hidden="false" customHeight="false" outlineLevel="0" collapsed="false">
      <c r="B91" s="412"/>
    </row>
    <row r="92" customFormat="false" ht="12.75" hidden="false" customHeight="false" outlineLevel="0" collapsed="false">
      <c r="B92" s="412"/>
    </row>
    <row r="93" customFormat="false" ht="12.75" hidden="false" customHeight="false" outlineLevel="0" collapsed="false">
      <c r="B93" s="412"/>
    </row>
    <row r="94" customFormat="false" ht="12.75" hidden="false" customHeight="false" outlineLevel="0" collapsed="false">
      <c r="B94" s="412"/>
    </row>
    <row r="95" customFormat="false" ht="12.75" hidden="false" customHeight="false" outlineLevel="0" collapsed="false">
      <c r="B95" s="412"/>
    </row>
    <row r="96" customFormat="false" ht="12.75" hidden="false" customHeight="false" outlineLevel="0" collapsed="false">
      <c r="B96" s="412"/>
    </row>
    <row r="97" customFormat="false" ht="12.75" hidden="false" customHeight="false" outlineLevel="0" collapsed="false">
      <c r="B97" s="412"/>
    </row>
    <row r="98" customFormat="false" ht="12.75" hidden="false" customHeight="false" outlineLevel="0" collapsed="false">
      <c r="B98" s="412"/>
    </row>
    <row r="99" customFormat="false" ht="12.75" hidden="false" customHeight="false" outlineLevel="0" collapsed="false">
      <c r="B99" s="412"/>
    </row>
    <row r="100" customFormat="false" ht="12.75" hidden="false" customHeight="false" outlineLevel="0" collapsed="false">
      <c r="B100" s="412"/>
    </row>
    <row r="101" customFormat="false" ht="12.75" hidden="false" customHeight="false" outlineLevel="0" collapsed="false">
      <c r="B101" s="412"/>
    </row>
    <row r="102" customFormat="false" ht="12.75" hidden="false" customHeight="false" outlineLevel="0" collapsed="false">
      <c r="B102" s="412"/>
    </row>
    <row r="103" customFormat="false" ht="12.75" hidden="false" customHeight="false" outlineLevel="0" collapsed="false">
      <c r="B103" s="412"/>
    </row>
    <row r="104" customFormat="false" ht="12.75" hidden="false" customHeight="false" outlineLevel="0" collapsed="false">
      <c r="B104" s="412"/>
    </row>
    <row r="105" customFormat="false" ht="12.75" hidden="false" customHeight="false" outlineLevel="0" collapsed="false">
      <c r="B105" s="412"/>
    </row>
    <row r="106" customFormat="false" ht="12.75" hidden="false" customHeight="false" outlineLevel="0" collapsed="false">
      <c r="B106" s="412"/>
    </row>
    <row r="107" customFormat="false" ht="12.75" hidden="false" customHeight="false" outlineLevel="0" collapsed="false">
      <c r="B107" s="412"/>
    </row>
    <row r="108" customFormat="false" ht="12.75" hidden="false" customHeight="false" outlineLevel="0" collapsed="false">
      <c r="B108" s="412"/>
    </row>
    <row r="109" customFormat="false" ht="12.75" hidden="false" customHeight="false" outlineLevel="0" collapsed="false">
      <c r="B109" s="412"/>
    </row>
    <row r="110" customFormat="false" ht="12.75" hidden="false" customHeight="false" outlineLevel="0" collapsed="false">
      <c r="B110" s="412"/>
    </row>
    <row r="111" customFormat="false" ht="12.75" hidden="false" customHeight="false" outlineLevel="0" collapsed="false">
      <c r="B111" s="412"/>
    </row>
    <row r="112" customFormat="false" ht="12.75" hidden="false" customHeight="false" outlineLevel="0" collapsed="false">
      <c r="B112" s="412"/>
    </row>
    <row r="113" customFormat="false" ht="12.75" hidden="false" customHeight="false" outlineLevel="0" collapsed="false">
      <c r="B113" s="412"/>
    </row>
    <row r="114" customFormat="false" ht="12.75" hidden="false" customHeight="false" outlineLevel="0" collapsed="false">
      <c r="B114" s="412"/>
    </row>
    <row r="115" customFormat="false" ht="12.75" hidden="false" customHeight="false" outlineLevel="0" collapsed="false">
      <c r="B115" s="412"/>
    </row>
    <row r="116" customFormat="false" ht="12.75" hidden="false" customHeight="false" outlineLevel="0" collapsed="false">
      <c r="B116" s="412"/>
    </row>
    <row r="117" customFormat="false" ht="12.75" hidden="false" customHeight="false" outlineLevel="0" collapsed="false">
      <c r="B117" s="412"/>
    </row>
    <row r="118" customFormat="false" ht="12.75" hidden="false" customHeight="false" outlineLevel="0" collapsed="false">
      <c r="B118" s="412"/>
    </row>
    <row r="119" customFormat="false" ht="12.75" hidden="false" customHeight="false" outlineLevel="0" collapsed="false">
      <c r="B119" s="412"/>
    </row>
    <row r="120" customFormat="false" ht="12.75" hidden="false" customHeight="false" outlineLevel="0" collapsed="false">
      <c r="B120" s="412"/>
    </row>
    <row r="121" customFormat="false" ht="12.75" hidden="false" customHeight="false" outlineLevel="0" collapsed="false">
      <c r="B121" s="412"/>
    </row>
    <row r="122" customFormat="false" ht="12.75" hidden="false" customHeight="false" outlineLevel="0" collapsed="false">
      <c r="B122" s="412"/>
    </row>
    <row r="123" customFormat="false" ht="12.75" hidden="false" customHeight="false" outlineLevel="0" collapsed="false">
      <c r="B123" s="412"/>
    </row>
    <row r="124" customFormat="false" ht="12.75" hidden="false" customHeight="false" outlineLevel="0" collapsed="false">
      <c r="B124" s="412"/>
    </row>
    <row r="125" customFormat="false" ht="12.75" hidden="false" customHeight="false" outlineLevel="0" collapsed="false">
      <c r="B125" s="412"/>
    </row>
    <row r="126" customFormat="false" ht="12.75" hidden="false" customHeight="false" outlineLevel="0" collapsed="false">
      <c r="B126" s="412"/>
    </row>
    <row r="127" customFormat="false" ht="12.75" hidden="false" customHeight="false" outlineLevel="0" collapsed="false">
      <c r="B127" s="412"/>
    </row>
    <row r="128" customFormat="false" ht="12.75" hidden="false" customHeight="false" outlineLevel="0" collapsed="false">
      <c r="B128" s="412"/>
    </row>
    <row r="129" customFormat="false" ht="12.75" hidden="false" customHeight="false" outlineLevel="0" collapsed="false">
      <c r="B129" s="412"/>
    </row>
    <row r="130" customFormat="false" ht="12.75" hidden="false" customHeight="false" outlineLevel="0" collapsed="false">
      <c r="B130" s="412"/>
    </row>
    <row r="131" customFormat="false" ht="12.75" hidden="false" customHeight="false" outlineLevel="0" collapsed="false">
      <c r="B131" s="412"/>
    </row>
    <row r="132" customFormat="false" ht="12.75" hidden="false" customHeight="false" outlineLevel="0" collapsed="false">
      <c r="B132" s="412"/>
    </row>
    <row r="133" customFormat="false" ht="12.75" hidden="false" customHeight="false" outlineLevel="0" collapsed="false">
      <c r="B133" s="412"/>
    </row>
    <row r="134" customFormat="false" ht="12.75" hidden="false" customHeight="false" outlineLevel="0" collapsed="false">
      <c r="B134" s="412"/>
    </row>
    <row r="135" customFormat="false" ht="12.75" hidden="false" customHeight="false" outlineLevel="0" collapsed="false">
      <c r="B135" s="412"/>
    </row>
    <row r="136" customFormat="false" ht="12.75" hidden="false" customHeight="false" outlineLevel="0" collapsed="false">
      <c r="B136" s="412"/>
    </row>
    <row r="137" customFormat="false" ht="12.75" hidden="false" customHeight="false" outlineLevel="0" collapsed="false">
      <c r="B137" s="412"/>
    </row>
    <row r="138" customFormat="false" ht="12.75" hidden="false" customHeight="false" outlineLevel="0" collapsed="false">
      <c r="B138" s="412"/>
    </row>
    <row r="139" customFormat="false" ht="12.75" hidden="false" customHeight="false" outlineLevel="0" collapsed="false">
      <c r="B139" s="412"/>
    </row>
    <row r="140" customFormat="false" ht="12.75" hidden="false" customHeight="false" outlineLevel="0" collapsed="false">
      <c r="B140" s="412"/>
    </row>
    <row r="141" customFormat="false" ht="12.75" hidden="false" customHeight="false" outlineLevel="0" collapsed="false">
      <c r="B141" s="412"/>
    </row>
    <row r="142" customFormat="false" ht="12.75" hidden="false" customHeight="false" outlineLevel="0" collapsed="false">
      <c r="B142" s="412"/>
    </row>
    <row r="143" customFormat="false" ht="12.75" hidden="false" customHeight="false" outlineLevel="0" collapsed="false">
      <c r="B143" s="412"/>
    </row>
    <row r="144" customFormat="false" ht="12.75" hidden="false" customHeight="false" outlineLevel="0" collapsed="false">
      <c r="B144" s="412"/>
    </row>
    <row r="145" customFormat="false" ht="12.75" hidden="false" customHeight="false" outlineLevel="0" collapsed="false">
      <c r="B145" s="412"/>
    </row>
    <row r="146" customFormat="false" ht="12.75" hidden="false" customHeight="false" outlineLevel="0" collapsed="false">
      <c r="B146" s="412"/>
    </row>
    <row r="147" customFormat="false" ht="12.75" hidden="false" customHeight="false" outlineLevel="0" collapsed="false">
      <c r="B147" s="412"/>
    </row>
    <row r="148" customFormat="false" ht="12.75" hidden="false" customHeight="false" outlineLevel="0" collapsed="false">
      <c r="B148" s="412"/>
    </row>
    <row r="149" customFormat="false" ht="12.75" hidden="false" customHeight="false" outlineLevel="0" collapsed="false">
      <c r="B149" s="412"/>
    </row>
    <row r="150" customFormat="false" ht="12.75" hidden="false" customHeight="false" outlineLevel="0" collapsed="false">
      <c r="B150" s="412"/>
    </row>
    <row r="151" customFormat="false" ht="12.75" hidden="false" customHeight="false" outlineLevel="0" collapsed="false">
      <c r="B151" s="412"/>
    </row>
    <row r="152" customFormat="false" ht="12.75" hidden="false" customHeight="false" outlineLevel="0" collapsed="false">
      <c r="B152" s="412"/>
    </row>
    <row r="153" customFormat="false" ht="12.75" hidden="false" customHeight="false" outlineLevel="0" collapsed="false">
      <c r="B153" s="412"/>
    </row>
    <row r="154" customFormat="false" ht="12.75" hidden="false" customHeight="false" outlineLevel="0" collapsed="false">
      <c r="B154" s="412"/>
    </row>
    <row r="155" customFormat="false" ht="12.75" hidden="false" customHeight="false" outlineLevel="0" collapsed="false">
      <c r="B155" s="412"/>
    </row>
    <row r="156" customFormat="false" ht="12.75" hidden="false" customHeight="false" outlineLevel="0" collapsed="false">
      <c r="B156" s="412"/>
    </row>
    <row r="157" customFormat="false" ht="12.75" hidden="false" customHeight="false" outlineLevel="0" collapsed="false">
      <c r="B157" s="412"/>
    </row>
    <row r="158" customFormat="false" ht="12.75" hidden="false" customHeight="false" outlineLevel="0" collapsed="false">
      <c r="B158" s="412"/>
    </row>
    <row r="159" customFormat="false" ht="12.75" hidden="false" customHeight="false" outlineLevel="0" collapsed="false">
      <c r="B159" s="412"/>
    </row>
    <row r="160" customFormat="false" ht="12.75" hidden="false" customHeight="false" outlineLevel="0" collapsed="false">
      <c r="B160" s="412"/>
    </row>
    <row r="161" customFormat="false" ht="12.75" hidden="false" customHeight="false" outlineLevel="0" collapsed="false">
      <c r="B161" s="412"/>
    </row>
    <row r="162" customFormat="false" ht="12.75" hidden="false" customHeight="false" outlineLevel="0" collapsed="false">
      <c r="B162" s="412"/>
    </row>
    <row r="163" customFormat="false" ht="12.75" hidden="false" customHeight="false" outlineLevel="0" collapsed="false">
      <c r="B163" s="412"/>
    </row>
    <row r="164" customFormat="false" ht="12.75" hidden="false" customHeight="false" outlineLevel="0" collapsed="false">
      <c r="B164" s="412"/>
    </row>
    <row r="165" customFormat="false" ht="12.75" hidden="false" customHeight="false" outlineLevel="0" collapsed="false">
      <c r="B165" s="412"/>
    </row>
    <row r="166" customFormat="false" ht="12.75" hidden="false" customHeight="false" outlineLevel="0" collapsed="false">
      <c r="B166" s="412"/>
    </row>
    <row r="167" customFormat="false" ht="12.75" hidden="false" customHeight="false" outlineLevel="0" collapsed="false">
      <c r="B167" s="412"/>
    </row>
    <row r="168" customFormat="false" ht="12.75" hidden="false" customHeight="false" outlineLevel="0" collapsed="false">
      <c r="B168" s="412"/>
    </row>
    <row r="169" customFormat="false" ht="12.75" hidden="false" customHeight="false" outlineLevel="0" collapsed="false">
      <c r="B169" s="412"/>
    </row>
    <row r="170" customFormat="false" ht="12.75" hidden="false" customHeight="false" outlineLevel="0" collapsed="false">
      <c r="B170" s="412"/>
    </row>
    <row r="171" customFormat="false" ht="12.75" hidden="false" customHeight="false" outlineLevel="0" collapsed="false">
      <c r="B171" s="412"/>
    </row>
    <row r="172" customFormat="false" ht="12.75" hidden="false" customHeight="false" outlineLevel="0" collapsed="false">
      <c r="B172" s="412"/>
    </row>
    <row r="173" customFormat="false" ht="12.75" hidden="false" customHeight="false" outlineLevel="0" collapsed="false">
      <c r="B173" s="412"/>
    </row>
    <row r="174" customFormat="false" ht="12.75" hidden="false" customHeight="false" outlineLevel="0" collapsed="false">
      <c r="B174" s="412"/>
    </row>
    <row r="175" customFormat="false" ht="12.75" hidden="false" customHeight="false" outlineLevel="0" collapsed="false">
      <c r="B175" s="412"/>
    </row>
    <row r="176" customFormat="false" ht="12.75" hidden="false" customHeight="false" outlineLevel="0" collapsed="false">
      <c r="B176" s="412"/>
    </row>
    <row r="177" customFormat="false" ht="12.75" hidden="false" customHeight="false" outlineLevel="0" collapsed="false">
      <c r="B177" s="412"/>
    </row>
    <row r="178" customFormat="false" ht="12.75" hidden="false" customHeight="false" outlineLevel="0" collapsed="false">
      <c r="B178" s="412"/>
    </row>
    <row r="179" customFormat="false" ht="12.75" hidden="false" customHeight="false" outlineLevel="0" collapsed="false">
      <c r="B179" s="412"/>
    </row>
    <row r="180" customFormat="false" ht="12.75" hidden="false" customHeight="false" outlineLevel="0" collapsed="false">
      <c r="B180" s="412"/>
    </row>
    <row r="181" customFormat="false" ht="12.75" hidden="false" customHeight="false" outlineLevel="0" collapsed="false">
      <c r="B181" s="412"/>
    </row>
    <row r="182" customFormat="false" ht="12.75" hidden="false" customHeight="false" outlineLevel="0" collapsed="false">
      <c r="B182" s="412"/>
    </row>
    <row r="183" customFormat="false" ht="12.75" hidden="false" customHeight="false" outlineLevel="0" collapsed="false">
      <c r="B183" s="412"/>
    </row>
    <row r="184" customFormat="false" ht="12.75" hidden="false" customHeight="false" outlineLevel="0" collapsed="false">
      <c r="B184" s="412"/>
    </row>
    <row r="185" customFormat="false" ht="12.75" hidden="false" customHeight="false" outlineLevel="0" collapsed="false">
      <c r="B185" s="412"/>
    </row>
    <row r="186" customFormat="false" ht="12.75" hidden="false" customHeight="false" outlineLevel="0" collapsed="false">
      <c r="B186" s="412"/>
    </row>
    <row r="187" customFormat="false" ht="12.75" hidden="false" customHeight="false" outlineLevel="0" collapsed="false">
      <c r="B187" s="412"/>
    </row>
    <row r="188" customFormat="false" ht="12.75" hidden="false" customHeight="false" outlineLevel="0" collapsed="false">
      <c r="B188" s="412"/>
    </row>
    <row r="189" customFormat="false" ht="12.75" hidden="false" customHeight="false" outlineLevel="0" collapsed="false">
      <c r="B189" s="412"/>
    </row>
    <row r="190" customFormat="false" ht="12.75" hidden="false" customHeight="false" outlineLevel="0" collapsed="false">
      <c r="B190" s="412"/>
    </row>
    <row r="191" customFormat="false" ht="12.75" hidden="false" customHeight="false" outlineLevel="0" collapsed="false">
      <c r="B191" s="412"/>
    </row>
    <row r="192" customFormat="false" ht="12.75" hidden="false" customHeight="false" outlineLevel="0" collapsed="false">
      <c r="B192" s="412"/>
    </row>
    <row r="193" customFormat="false" ht="12.75" hidden="false" customHeight="false" outlineLevel="0" collapsed="false">
      <c r="B193" s="412"/>
    </row>
    <row r="194" customFormat="false" ht="12.75" hidden="false" customHeight="false" outlineLevel="0" collapsed="false">
      <c r="B194" s="412"/>
    </row>
    <row r="195" customFormat="false" ht="12.75" hidden="false" customHeight="false" outlineLevel="0" collapsed="false">
      <c r="B195" s="412"/>
    </row>
    <row r="196" customFormat="false" ht="12.75" hidden="false" customHeight="false" outlineLevel="0" collapsed="false">
      <c r="B196" s="412"/>
    </row>
    <row r="197" customFormat="false" ht="12.75" hidden="false" customHeight="false" outlineLevel="0" collapsed="false">
      <c r="B197" s="412"/>
    </row>
    <row r="198" customFormat="false" ht="12.75" hidden="false" customHeight="false" outlineLevel="0" collapsed="false">
      <c r="B198" s="412"/>
    </row>
    <row r="199" customFormat="false" ht="12.75" hidden="false" customHeight="false" outlineLevel="0" collapsed="false">
      <c r="B199" s="412"/>
    </row>
    <row r="200" customFormat="false" ht="12.75" hidden="false" customHeight="false" outlineLevel="0" collapsed="false">
      <c r="B200" s="412"/>
    </row>
    <row r="201" customFormat="false" ht="12.75" hidden="false" customHeight="false" outlineLevel="0" collapsed="false">
      <c r="B201" s="412"/>
    </row>
    <row r="202" customFormat="false" ht="12.75" hidden="false" customHeight="false" outlineLevel="0" collapsed="false">
      <c r="B202" s="412"/>
    </row>
    <row r="203" customFormat="false" ht="12.75" hidden="false" customHeight="false" outlineLevel="0" collapsed="false">
      <c r="B203" s="412"/>
    </row>
    <row r="204" customFormat="false" ht="12.75" hidden="false" customHeight="false" outlineLevel="0" collapsed="false">
      <c r="B204" s="412"/>
    </row>
    <row r="205" customFormat="false" ht="12.75" hidden="false" customHeight="false" outlineLevel="0" collapsed="false">
      <c r="B205" s="412"/>
    </row>
    <row r="206" customFormat="false" ht="12.75" hidden="false" customHeight="false" outlineLevel="0" collapsed="false">
      <c r="B206" s="412"/>
    </row>
    <row r="207" customFormat="false" ht="12.75" hidden="false" customHeight="false" outlineLevel="0" collapsed="false">
      <c r="B207" s="412"/>
    </row>
    <row r="208" customFormat="false" ht="12.75" hidden="false" customHeight="false" outlineLevel="0" collapsed="false">
      <c r="B208" s="412"/>
    </row>
    <row r="209" customFormat="false" ht="12.75" hidden="false" customHeight="false" outlineLevel="0" collapsed="false">
      <c r="B209" s="412"/>
    </row>
    <row r="210" customFormat="false" ht="12.75" hidden="false" customHeight="false" outlineLevel="0" collapsed="false">
      <c r="B210" s="412"/>
    </row>
    <row r="211" customFormat="false" ht="12.75" hidden="false" customHeight="false" outlineLevel="0" collapsed="false">
      <c r="B211" s="412"/>
    </row>
    <row r="212" customFormat="false" ht="12.75" hidden="false" customHeight="false" outlineLevel="0" collapsed="false">
      <c r="B212" s="412"/>
    </row>
    <row r="213" customFormat="false" ht="12.75" hidden="false" customHeight="false" outlineLevel="0" collapsed="false">
      <c r="B213" s="412"/>
    </row>
    <row r="214" customFormat="false" ht="12.75" hidden="false" customHeight="false" outlineLevel="0" collapsed="false">
      <c r="B214" s="412"/>
    </row>
    <row r="215" customFormat="false" ht="12.75" hidden="false" customHeight="false" outlineLevel="0" collapsed="false">
      <c r="B215" s="412"/>
    </row>
    <row r="216" customFormat="false" ht="12.75" hidden="false" customHeight="false" outlineLevel="0" collapsed="false">
      <c r="B216" s="412"/>
    </row>
    <row r="217" customFormat="false" ht="12.75" hidden="false" customHeight="false" outlineLevel="0" collapsed="false">
      <c r="B217" s="412"/>
    </row>
    <row r="218" customFormat="false" ht="12.75" hidden="false" customHeight="false" outlineLevel="0" collapsed="false">
      <c r="B218" s="412"/>
    </row>
    <row r="219" customFormat="false" ht="12.75" hidden="false" customHeight="false" outlineLevel="0" collapsed="false">
      <c r="B219" s="412"/>
    </row>
    <row r="220" customFormat="false" ht="12.75" hidden="false" customHeight="false" outlineLevel="0" collapsed="false">
      <c r="B220" s="412"/>
    </row>
    <row r="221" customFormat="false" ht="12.75" hidden="false" customHeight="false" outlineLevel="0" collapsed="false">
      <c r="B221" s="412"/>
    </row>
    <row r="222" customFormat="false" ht="12.75" hidden="false" customHeight="false" outlineLevel="0" collapsed="false">
      <c r="B222" s="412"/>
    </row>
    <row r="223" customFormat="false" ht="12.75" hidden="false" customHeight="false" outlineLevel="0" collapsed="false">
      <c r="B223" s="412"/>
    </row>
    <row r="224" customFormat="false" ht="12.75" hidden="false" customHeight="false" outlineLevel="0" collapsed="false">
      <c r="B224" s="412"/>
    </row>
    <row r="225" customFormat="false" ht="12.75" hidden="false" customHeight="false" outlineLevel="0" collapsed="false">
      <c r="B225" s="412"/>
    </row>
    <row r="226" customFormat="false" ht="12.75" hidden="false" customHeight="false" outlineLevel="0" collapsed="false">
      <c r="B226" s="412"/>
    </row>
    <row r="227" customFormat="false" ht="12.75" hidden="false" customHeight="false" outlineLevel="0" collapsed="false">
      <c r="B227" s="412"/>
    </row>
    <row r="228" customFormat="false" ht="12.75" hidden="false" customHeight="false" outlineLevel="0" collapsed="false">
      <c r="B228" s="412"/>
    </row>
    <row r="229" customFormat="false" ht="12.75" hidden="false" customHeight="false" outlineLevel="0" collapsed="false">
      <c r="B229" s="412"/>
    </row>
    <row r="230" customFormat="false" ht="12.75" hidden="false" customHeight="false" outlineLevel="0" collapsed="false">
      <c r="B230" s="412"/>
    </row>
    <row r="231" customFormat="false" ht="12.75" hidden="false" customHeight="false" outlineLevel="0" collapsed="false">
      <c r="B231" s="412"/>
    </row>
    <row r="232" customFormat="false" ht="12.75" hidden="false" customHeight="false" outlineLevel="0" collapsed="false">
      <c r="B232" s="412"/>
    </row>
    <row r="233" customFormat="false" ht="12.75" hidden="false" customHeight="false" outlineLevel="0" collapsed="false">
      <c r="B233" s="412"/>
    </row>
    <row r="234" customFormat="false" ht="12.75" hidden="false" customHeight="false" outlineLevel="0" collapsed="false">
      <c r="B234" s="412"/>
    </row>
    <row r="235" customFormat="false" ht="12.75" hidden="false" customHeight="false" outlineLevel="0" collapsed="false">
      <c r="B235" s="412"/>
    </row>
    <row r="236" customFormat="false" ht="12.75" hidden="false" customHeight="false" outlineLevel="0" collapsed="false">
      <c r="B236" s="412"/>
    </row>
    <row r="237" customFormat="false" ht="12.75" hidden="false" customHeight="false" outlineLevel="0" collapsed="false">
      <c r="B237" s="412"/>
    </row>
    <row r="238" customFormat="false" ht="12.75" hidden="false" customHeight="false" outlineLevel="0" collapsed="false">
      <c r="B238" s="412"/>
    </row>
    <row r="239" customFormat="false" ht="12.75" hidden="false" customHeight="false" outlineLevel="0" collapsed="false">
      <c r="B239" s="412"/>
    </row>
    <row r="240" customFormat="false" ht="12.75" hidden="false" customHeight="false" outlineLevel="0" collapsed="false">
      <c r="B240" s="412"/>
    </row>
    <row r="241" customFormat="false" ht="12.75" hidden="false" customHeight="false" outlineLevel="0" collapsed="false">
      <c r="B241" s="412"/>
    </row>
    <row r="242" customFormat="false" ht="12.75" hidden="false" customHeight="false" outlineLevel="0" collapsed="false">
      <c r="B242" s="412"/>
    </row>
    <row r="243" customFormat="false" ht="12.75" hidden="false" customHeight="false" outlineLevel="0" collapsed="false">
      <c r="B243" s="412"/>
    </row>
    <row r="244" customFormat="false" ht="12.75" hidden="false" customHeight="false" outlineLevel="0" collapsed="false">
      <c r="B244" s="412"/>
    </row>
    <row r="245" customFormat="false" ht="12.75" hidden="false" customHeight="false" outlineLevel="0" collapsed="false">
      <c r="B245" s="412"/>
    </row>
    <row r="246" customFormat="false" ht="12.75" hidden="false" customHeight="false" outlineLevel="0" collapsed="false">
      <c r="B246" s="412"/>
    </row>
    <row r="247" customFormat="false" ht="12.75" hidden="false" customHeight="false" outlineLevel="0" collapsed="false">
      <c r="B247" s="412"/>
    </row>
    <row r="248" customFormat="false" ht="12.75" hidden="false" customHeight="false" outlineLevel="0" collapsed="false">
      <c r="B248" s="412"/>
    </row>
    <row r="249" customFormat="false" ht="12.75" hidden="false" customHeight="false" outlineLevel="0" collapsed="false">
      <c r="B249" s="412"/>
    </row>
    <row r="250" customFormat="false" ht="12.75" hidden="false" customHeight="false" outlineLevel="0" collapsed="false">
      <c r="B250" s="412"/>
    </row>
    <row r="251" customFormat="false" ht="12.75" hidden="false" customHeight="false" outlineLevel="0" collapsed="false">
      <c r="B251" s="412"/>
    </row>
    <row r="252" customFormat="false" ht="12.75" hidden="false" customHeight="false" outlineLevel="0" collapsed="false">
      <c r="B252" s="412"/>
    </row>
    <row r="253" customFormat="false" ht="12.75" hidden="false" customHeight="false" outlineLevel="0" collapsed="false">
      <c r="B253" s="412"/>
    </row>
    <row r="254" customFormat="false" ht="12.75" hidden="false" customHeight="false" outlineLevel="0" collapsed="false">
      <c r="B254" s="412"/>
    </row>
    <row r="255" customFormat="false" ht="12.75" hidden="false" customHeight="false" outlineLevel="0" collapsed="false">
      <c r="B255" s="412"/>
    </row>
    <row r="256" customFormat="false" ht="12.75" hidden="false" customHeight="false" outlineLevel="0" collapsed="false">
      <c r="B256" s="412"/>
    </row>
    <row r="257" customFormat="false" ht="12.75" hidden="false" customHeight="false" outlineLevel="0" collapsed="false">
      <c r="B257" s="412"/>
    </row>
    <row r="258" customFormat="false" ht="12.75" hidden="false" customHeight="false" outlineLevel="0" collapsed="false">
      <c r="B258" s="412"/>
    </row>
    <row r="259" customFormat="false" ht="12.75" hidden="false" customHeight="false" outlineLevel="0" collapsed="false">
      <c r="B259" s="412"/>
    </row>
    <row r="260" customFormat="false" ht="12.75" hidden="false" customHeight="false" outlineLevel="0" collapsed="false">
      <c r="B260" s="412"/>
    </row>
    <row r="261" customFormat="false" ht="12.75" hidden="false" customHeight="false" outlineLevel="0" collapsed="false">
      <c r="B261" s="412"/>
    </row>
    <row r="262" customFormat="false" ht="12.75" hidden="false" customHeight="false" outlineLevel="0" collapsed="false">
      <c r="B262" s="412"/>
    </row>
    <row r="263" customFormat="false" ht="12.75" hidden="false" customHeight="false" outlineLevel="0" collapsed="false">
      <c r="B263" s="412"/>
    </row>
    <row r="264" customFormat="false" ht="12.75" hidden="false" customHeight="false" outlineLevel="0" collapsed="false">
      <c r="B264" s="412"/>
    </row>
    <row r="265" customFormat="false" ht="12.75" hidden="false" customHeight="false" outlineLevel="0" collapsed="false">
      <c r="B265" s="412"/>
    </row>
    <row r="266" customFormat="false" ht="12.75" hidden="false" customHeight="false" outlineLevel="0" collapsed="false">
      <c r="B266" s="412"/>
    </row>
    <row r="267" customFormat="false" ht="12.75" hidden="false" customHeight="false" outlineLevel="0" collapsed="false">
      <c r="B267" s="412"/>
    </row>
    <row r="268" customFormat="false" ht="12.75" hidden="false" customHeight="false" outlineLevel="0" collapsed="false">
      <c r="B268" s="412"/>
    </row>
    <row r="269" customFormat="false" ht="12.75" hidden="false" customHeight="false" outlineLevel="0" collapsed="false">
      <c r="B269" s="412"/>
    </row>
    <row r="270" customFormat="false" ht="12.75" hidden="false" customHeight="false" outlineLevel="0" collapsed="false">
      <c r="B270" s="412"/>
    </row>
    <row r="271" customFormat="false" ht="12.75" hidden="false" customHeight="false" outlineLevel="0" collapsed="false">
      <c r="B271" s="412"/>
    </row>
    <row r="272" customFormat="false" ht="12.75" hidden="false" customHeight="false" outlineLevel="0" collapsed="false">
      <c r="B272" s="412"/>
    </row>
    <row r="273" customFormat="false" ht="12.75" hidden="false" customHeight="false" outlineLevel="0" collapsed="false">
      <c r="B273" s="412"/>
    </row>
    <row r="274" customFormat="false" ht="12.75" hidden="false" customHeight="false" outlineLevel="0" collapsed="false">
      <c r="B274" s="412"/>
    </row>
    <row r="275" customFormat="false" ht="12.75" hidden="false" customHeight="false" outlineLevel="0" collapsed="false">
      <c r="B275" s="412"/>
    </row>
    <row r="276" customFormat="false" ht="12.75" hidden="false" customHeight="false" outlineLevel="0" collapsed="false">
      <c r="B276" s="412"/>
    </row>
    <row r="277" customFormat="false" ht="12.75" hidden="false" customHeight="false" outlineLevel="0" collapsed="false">
      <c r="B277" s="412"/>
    </row>
    <row r="278" customFormat="false" ht="12.75" hidden="false" customHeight="false" outlineLevel="0" collapsed="false">
      <c r="B278" s="412"/>
    </row>
    <row r="279" customFormat="false" ht="12.75" hidden="false" customHeight="false" outlineLevel="0" collapsed="false">
      <c r="B279" s="412"/>
    </row>
    <row r="280" customFormat="false" ht="12.75" hidden="false" customHeight="false" outlineLevel="0" collapsed="false">
      <c r="B280" s="412"/>
    </row>
    <row r="281" customFormat="false" ht="12.75" hidden="false" customHeight="false" outlineLevel="0" collapsed="false">
      <c r="B281" s="412"/>
    </row>
    <row r="282" customFormat="false" ht="12.75" hidden="false" customHeight="false" outlineLevel="0" collapsed="false">
      <c r="B282" s="412"/>
    </row>
    <row r="283" customFormat="false" ht="12.75" hidden="false" customHeight="false" outlineLevel="0" collapsed="false">
      <c r="B283" s="412"/>
    </row>
    <row r="284" customFormat="false" ht="12.75" hidden="false" customHeight="false" outlineLevel="0" collapsed="false">
      <c r="B284" s="412"/>
    </row>
    <row r="285" customFormat="false" ht="12.75" hidden="false" customHeight="false" outlineLevel="0" collapsed="false">
      <c r="B285" s="412"/>
    </row>
    <row r="286" customFormat="false" ht="12.75" hidden="false" customHeight="false" outlineLevel="0" collapsed="false">
      <c r="B286" s="412"/>
    </row>
    <row r="287" customFormat="false" ht="12.75" hidden="false" customHeight="false" outlineLevel="0" collapsed="false">
      <c r="B287" s="412"/>
    </row>
    <row r="288" customFormat="false" ht="12.75" hidden="false" customHeight="false" outlineLevel="0" collapsed="false">
      <c r="B288" s="412"/>
    </row>
    <row r="289" customFormat="false" ht="12.75" hidden="false" customHeight="false" outlineLevel="0" collapsed="false">
      <c r="B289" s="412"/>
    </row>
    <row r="290" customFormat="false" ht="12.75" hidden="false" customHeight="false" outlineLevel="0" collapsed="false">
      <c r="B290" s="412"/>
    </row>
    <row r="291" customFormat="false" ht="12.75" hidden="false" customHeight="false" outlineLevel="0" collapsed="false">
      <c r="B291" s="412"/>
    </row>
    <row r="292" customFormat="false" ht="12.75" hidden="false" customHeight="false" outlineLevel="0" collapsed="false">
      <c r="B292" s="412"/>
    </row>
    <row r="293" customFormat="false" ht="12.75" hidden="false" customHeight="false" outlineLevel="0" collapsed="false">
      <c r="B293" s="412"/>
    </row>
    <row r="294" customFormat="false" ht="12.75" hidden="false" customHeight="false" outlineLevel="0" collapsed="false">
      <c r="B294" s="412"/>
    </row>
    <row r="295" customFormat="false" ht="12.75" hidden="false" customHeight="false" outlineLevel="0" collapsed="false">
      <c r="B295" s="412"/>
    </row>
    <row r="296" customFormat="false" ht="12.75" hidden="false" customHeight="false" outlineLevel="0" collapsed="false">
      <c r="B296" s="412"/>
    </row>
    <row r="297" customFormat="false" ht="12.75" hidden="false" customHeight="false" outlineLevel="0" collapsed="false">
      <c r="B297" s="412"/>
    </row>
    <row r="298" customFormat="false" ht="12.75" hidden="false" customHeight="false" outlineLevel="0" collapsed="false">
      <c r="B298" s="412"/>
    </row>
    <row r="299" customFormat="false" ht="12.75" hidden="false" customHeight="false" outlineLevel="0" collapsed="false">
      <c r="B299" s="412"/>
    </row>
    <row r="300" customFormat="false" ht="12.75" hidden="false" customHeight="false" outlineLevel="0" collapsed="false">
      <c r="B300" s="412"/>
    </row>
    <row r="301" customFormat="false" ht="12.75" hidden="false" customHeight="false" outlineLevel="0" collapsed="false">
      <c r="B301" s="412"/>
    </row>
    <row r="302" customFormat="false" ht="12.75" hidden="false" customHeight="false" outlineLevel="0" collapsed="false">
      <c r="B302" s="412"/>
    </row>
    <row r="303" customFormat="false" ht="12.75" hidden="false" customHeight="false" outlineLevel="0" collapsed="false">
      <c r="B303" s="412"/>
    </row>
    <row r="304" customFormat="false" ht="12.75" hidden="false" customHeight="false" outlineLevel="0" collapsed="false">
      <c r="B304" s="412"/>
    </row>
    <row r="305" customFormat="false" ht="12.75" hidden="false" customHeight="false" outlineLevel="0" collapsed="false">
      <c r="B305" s="412"/>
    </row>
    <row r="306" customFormat="false" ht="12.75" hidden="false" customHeight="false" outlineLevel="0" collapsed="false">
      <c r="B306" s="412"/>
    </row>
    <row r="307" customFormat="false" ht="12.75" hidden="false" customHeight="false" outlineLevel="0" collapsed="false">
      <c r="B307" s="412"/>
    </row>
    <row r="308" customFormat="false" ht="12.75" hidden="false" customHeight="false" outlineLevel="0" collapsed="false">
      <c r="B308" s="412"/>
    </row>
    <row r="309" customFormat="false" ht="12.75" hidden="false" customHeight="false" outlineLevel="0" collapsed="false">
      <c r="B309" s="41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23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2" ySplit="8" topLeftCell="C9" activePane="bottomRight" state="frozen"/>
      <selection pane="topLeft" activeCell="A1" activeCellId="0" sqref="A1"/>
      <selection pane="topRight" activeCell="C1" activeCellId="0" sqref="C1"/>
      <selection pane="bottomLeft" activeCell="A9" activeCellId="0" sqref="A9"/>
      <selection pane="bottomRight" activeCell="F28" activeCellId="0" sqref="F28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1" min="1" style="72" width="30.84"/>
    <col collapsed="false" customWidth="false" hidden="true" outlineLevel="0" max="2" min="2" style="72" width="9.27"/>
    <col collapsed="false" customWidth="true" hidden="false" outlineLevel="0" max="5" min="3" style="72" width="9.13"/>
    <col collapsed="false" customWidth="true" hidden="false" outlineLevel="0" max="6" min="6" style="72" width="9.7"/>
    <col collapsed="false" customWidth="true" hidden="false" outlineLevel="0" max="7" min="7" style="72" width="12.99"/>
    <col collapsed="false" customWidth="true" hidden="true" outlineLevel="0" max="9" min="8" style="72" width="9.7"/>
    <col collapsed="false" customWidth="true" hidden="false" outlineLevel="0" max="10" min="10" style="72" width="12.99"/>
    <col collapsed="false" customWidth="true" hidden="true" outlineLevel="0" max="12" min="11" style="72" width="9.7"/>
    <col collapsed="false" customWidth="true" hidden="false" outlineLevel="0" max="14" min="13" style="72" width="9.7"/>
    <col collapsed="false" customWidth="true" hidden="false" outlineLevel="0" max="15" min="15" style="72" width="12.13"/>
    <col collapsed="false" customWidth="true" hidden="true" outlineLevel="0" max="17" min="16" style="72" width="9.7"/>
    <col collapsed="false" customWidth="true" hidden="false" outlineLevel="0" max="18" min="18" style="72" width="9.7"/>
    <col collapsed="false" customWidth="true" hidden="false" outlineLevel="0" max="19" min="19" style="72" width="12.56"/>
    <col collapsed="false" customWidth="true" hidden="true" outlineLevel="0" max="22" min="20" style="72" width="9.7"/>
    <col collapsed="false" customWidth="true" hidden="false" outlineLevel="0" max="27" min="23" style="72" width="9.7"/>
    <col collapsed="false" customWidth="true" hidden="false" outlineLevel="0" max="28" min="28" style="72" width="10.41"/>
    <col collapsed="false" customWidth="true" hidden="false" outlineLevel="0" max="29" min="29" style="72" width="11.99"/>
    <col collapsed="false" customWidth="true" hidden="false" outlineLevel="0" max="31" min="30" style="73" width="9.84"/>
    <col collapsed="false" customWidth="true" hidden="false" outlineLevel="0" max="32" min="32" style="72" width="14.84"/>
    <col collapsed="false" customWidth="true" hidden="false" outlineLevel="0" max="140" min="33" style="72" width="9.13"/>
    <col collapsed="false" customWidth="false" hidden="true" outlineLevel="0" max="257" min="141" style="72" width="9.28"/>
    <col collapsed="false" customWidth="false" hidden="true" outlineLevel="0" max="16384" min="258" style="0" width="9.28"/>
  </cols>
  <sheetData>
    <row r="1" customFormat="false" ht="11.25" hidden="false" customHeight="false" outlineLevel="0" collapsed="false">
      <c r="A1" s="74" t="s">
        <v>23</v>
      </c>
      <c r="N1" s="74" t="s">
        <v>24</v>
      </c>
      <c r="O1" s="75"/>
      <c r="P1" s="76" t="s">
        <v>52</v>
      </c>
    </row>
    <row r="2" customFormat="false" ht="24" hidden="false" customHeight="true" outlineLevel="0" collapsed="false">
      <c r="A2" s="77" t="n">
        <f aca="false">PrReportDate</f>
        <v>37180</v>
      </c>
      <c r="B2" s="75"/>
      <c r="P2" s="76" t="s">
        <v>53</v>
      </c>
      <c r="AC2" s="73"/>
      <c r="AD2" s="72"/>
      <c r="AE2" s="72"/>
    </row>
    <row r="3" customFormat="false" ht="12.75" hidden="true" customHeight="true" outlineLevel="0" collapsed="false">
      <c r="C3" s="72" t="n">
        <v>13</v>
      </c>
      <c r="D3" s="72" t="n">
        <v>25</v>
      </c>
      <c r="E3" s="72" t="n">
        <v>25</v>
      </c>
      <c r="AC3" s="73"/>
      <c r="AD3" s="72"/>
      <c r="AE3" s="72"/>
      <c r="AG3" s="72" t="n">
        <v>26</v>
      </c>
      <c r="AH3" s="72" t="n">
        <v>24</v>
      </c>
      <c r="AI3" s="72" t="n">
        <v>26</v>
      </c>
      <c r="AJ3" s="72" t="n">
        <v>26</v>
      </c>
      <c r="AK3" s="72" t="n">
        <v>26</v>
      </c>
      <c r="AL3" s="72" t="n">
        <v>25</v>
      </c>
      <c r="AM3" s="72" t="n">
        <v>26</v>
      </c>
      <c r="AN3" s="72" t="n">
        <v>27</v>
      </c>
      <c r="AO3" s="72" t="n">
        <v>24</v>
      </c>
      <c r="AP3" s="72" t="n">
        <v>27</v>
      </c>
      <c r="AQ3" s="72" t="n">
        <v>25</v>
      </c>
      <c r="AR3" s="72" t="n">
        <v>25</v>
      </c>
      <c r="AS3" s="72" t="n">
        <v>26</v>
      </c>
      <c r="AT3" s="72" t="n">
        <v>24</v>
      </c>
      <c r="AU3" s="72" t="n">
        <v>26</v>
      </c>
      <c r="AV3" s="72" t="n">
        <v>26</v>
      </c>
      <c r="AW3" s="72" t="n">
        <v>26</v>
      </c>
      <c r="AX3" s="72" t="n">
        <v>25</v>
      </c>
      <c r="AY3" s="72" t="n">
        <v>26</v>
      </c>
      <c r="AZ3" s="72" t="n">
        <v>26</v>
      </c>
      <c r="BA3" s="72" t="n">
        <v>25</v>
      </c>
      <c r="BB3" s="72" t="n">
        <v>27</v>
      </c>
      <c r="BC3" s="72" t="n">
        <v>24</v>
      </c>
      <c r="BD3" s="72" t="n">
        <v>26</v>
      </c>
      <c r="BE3" s="72" t="n">
        <v>26</v>
      </c>
      <c r="BF3" s="72" t="n">
        <v>24</v>
      </c>
      <c r="BG3" s="72" t="n">
        <v>27</v>
      </c>
      <c r="BH3" s="72" t="n">
        <v>26</v>
      </c>
      <c r="BI3" s="72" t="n">
        <v>25</v>
      </c>
      <c r="BJ3" s="72" t="n">
        <v>26</v>
      </c>
      <c r="BK3" s="72" t="n">
        <v>26</v>
      </c>
      <c r="BL3" s="72" t="n">
        <v>26</v>
      </c>
      <c r="BM3" s="72" t="n">
        <v>25</v>
      </c>
      <c r="BN3" s="72" t="n">
        <v>26</v>
      </c>
      <c r="BO3" s="72" t="n">
        <v>25</v>
      </c>
      <c r="BP3" s="72" t="n">
        <v>26</v>
      </c>
      <c r="BQ3" s="72" t="n">
        <v>25</v>
      </c>
      <c r="BR3" s="72" t="n">
        <v>24</v>
      </c>
      <c r="BS3" s="72" t="n">
        <v>27</v>
      </c>
      <c r="BT3" s="72" t="n">
        <v>26</v>
      </c>
      <c r="BU3" s="72" t="n">
        <v>25</v>
      </c>
      <c r="BV3" s="72" t="n">
        <v>26</v>
      </c>
      <c r="BW3" s="72" t="n">
        <v>25</v>
      </c>
      <c r="BX3" s="72" t="n">
        <v>27</v>
      </c>
      <c r="BY3" s="72" t="n">
        <v>25</v>
      </c>
      <c r="BZ3" s="72" t="n">
        <v>26</v>
      </c>
      <c r="CA3" s="72" t="n">
        <v>25</v>
      </c>
      <c r="CB3" s="72" t="n">
        <v>26</v>
      </c>
      <c r="CC3" s="72" t="n">
        <v>25</v>
      </c>
      <c r="CD3" s="72" t="n">
        <v>24</v>
      </c>
      <c r="CE3" s="72" t="n">
        <v>27</v>
      </c>
      <c r="CF3" s="72" t="n">
        <v>25</v>
      </c>
      <c r="CG3" s="72" t="n">
        <v>26</v>
      </c>
      <c r="CH3" s="72" t="n">
        <v>26</v>
      </c>
      <c r="CI3" s="72" t="n">
        <v>25</v>
      </c>
      <c r="CJ3" s="72" t="n">
        <v>27</v>
      </c>
      <c r="CK3" s="72" t="n">
        <v>25</v>
      </c>
      <c r="CL3" s="72" t="n">
        <v>26</v>
      </c>
      <c r="CM3" s="72" t="n">
        <v>25</v>
      </c>
      <c r="CN3" s="72" t="n">
        <v>25</v>
      </c>
      <c r="CO3" s="72" t="n">
        <v>26</v>
      </c>
      <c r="CP3" s="72" t="n">
        <v>24</v>
      </c>
      <c r="CQ3" s="72" t="n">
        <v>27</v>
      </c>
      <c r="CR3" s="72" t="n">
        <v>25</v>
      </c>
      <c r="CS3" s="72" t="n">
        <v>26</v>
      </c>
      <c r="CT3" s="72" t="n">
        <v>26</v>
      </c>
      <c r="CU3" s="72" t="n">
        <v>25</v>
      </c>
      <c r="CV3" s="72" t="n">
        <v>27</v>
      </c>
      <c r="CW3" s="72" t="n">
        <v>24</v>
      </c>
      <c r="CX3" s="72" t="n">
        <v>27</v>
      </c>
      <c r="CY3" s="72" t="n">
        <v>25</v>
      </c>
      <c r="CZ3" s="72" t="n">
        <v>25</v>
      </c>
      <c r="DA3" s="72" t="n">
        <v>26</v>
      </c>
      <c r="DB3" s="72" t="n">
        <v>25</v>
      </c>
      <c r="DC3" s="72" t="n">
        <v>26</v>
      </c>
      <c r="DD3" s="72" t="n">
        <v>26</v>
      </c>
      <c r="DE3" s="72" t="n">
        <v>26</v>
      </c>
      <c r="DF3" s="72" t="n">
        <v>25</v>
      </c>
      <c r="DG3" s="72" t="n">
        <v>26</v>
      </c>
      <c r="DH3" s="72" t="n">
        <v>26</v>
      </c>
      <c r="DI3" s="72" t="n">
        <v>25</v>
      </c>
      <c r="DJ3" s="72" t="n">
        <v>27</v>
      </c>
      <c r="DK3" s="72" t="n">
        <v>24</v>
      </c>
      <c r="DL3" s="72" t="n">
        <v>26</v>
      </c>
      <c r="DM3" s="72" t="n">
        <v>26</v>
      </c>
      <c r="DN3" s="72" t="n">
        <v>24</v>
      </c>
      <c r="DO3" s="72" t="n">
        <v>26</v>
      </c>
      <c r="DP3" s="72" t="n">
        <v>26</v>
      </c>
      <c r="DQ3" s="72" t="n">
        <v>25</v>
      </c>
      <c r="DR3" s="72" t="n">
        <v>26</v>
      </c>
      <c r="DS3" s="72" t="n">
        <v>26</v>
      </c>
      <c r="DT3" s="72" t="n">
        <v>26</v>
      </c>
      <c r="DU3" s="72" t="n">
        <v>25</v>
      </c>
      <c r="DV3" s="72" t="n">
        <v>27</v>
      </c>
      <c r="DW3" s="72" t="n">
        <v>24</v>
      </c>
      <c r="DX3" s="72" t="n">
        <v>26</v>
      </c>
      <c r="DY3" s="72" t="n">
        <v>25</v>
      </c>
      <c r="DZ3" s="72" t="n">
        <v>24</v>
      </c>
      <c r="EA3" s="72" t="n">
        <v>27</v>
      </c>
      <c r="EB3" s="72" t="n">
        <v>26</v>
      </c>
      <c r="EC3" s="72" t="n">
        <v>25</v>
      </c>
      <c r="ED3" s="72" t="n">
        <v>26</v>
      </c>
      <c r="EE3" s="72" t="n">
        <v>26</v>
      </c>
      <c r="EF3" s="72" t="n">
        <v>26</v>
      </c>
      <c r="EG3" s="72" t="n">
        <v>25</v>
      </c>
      <c r="EH3" s="72" t="n">
        <v>26</v>
      </c>
      <c r="EI3" s="72" t="n">
        <v>25</v>
      </c>
      <c r="EJ3" s="72" t="n">
        <v>26</v>
      </c>
    </row>
    <row r="4" customFormat="false" ht="11.25" hidden="true" customHeight="false" outlineLevel="0" collapsed="false">
      <c r="A4" s="78"/>
      <c r="B4" s="75"/>
      <c r="F4" s="79" t="n">
        <v>36892</v>
      </c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  <c r="U4" s="79"/>
      <c r="V4" s="79"/>
      <c r="W4" s="79" t="n">
        <v>37257</v>
      </c>
      <c r="X4" s="79" t="n">
        <v>37622</v>
      </c>
      <c r="Y4" s="79" t="n">
        <v>37987</v>
      </c>
      <c r="Z4" s="79" t="n">
        <v>38353</v>
      </c>
      <c r="AA4" s="79" t="n">
        <v>38718</v>
      </c>
      <c r="AB4" s="80" t="n">
        <v>40179</v>
      </c>
      <c r="AC4" s="80" t="n">
        <v>40544</v>
      </c>
      <c r="AD4" s="72"/>
      <c r="AE4" s="72"/>
    </row>
    <row r="5" customFormat="false" ht="10.5" hidden="true" customHeight="true" outlineLevel="0" collapsed="false">
      <c r="A5" s="78"/>
      <c r="B5" s="75"/>
      <c r="C5" s="72" t="n">
        <v>11</v>
      </c>
      <c r="D5" s="72" t="n">
        <v>21</v>
      </c>
      <c r="E5" s="72" t="n">
        <v>20</v>
      </c>
      <c r="AG5" s="72" t="n">
        <v>22</v>
      </c>
      <c r="AH5" s="72" t="n">
        <v>20</v>
      </c>
      <c r="AI5" s="72" t="n">
        <v>21</v>
      </c>
      <c r="AJ5" s="72" t="n">
        <v>22</v>
      </c>
      <c r="AK5" s="72" t="n">
        <v>22</v>
      </c>
      <c r="AL5" s="72" t="n">
        <v>20</v>
      </c>
      <c r="AM5" s="72" t="n">
        <v>22</v>
      </c>
      <c r="AN5" s="72" t="n">
        <v>22</v>
      </c>
      <c r="AO5" s="72" t="n">
        <v>20</v>
      </c>
      <c r="AP5" s="72" t="n">
        <v>23</v>
      </c>
      <c r="AQ5" s="72" t="n">
        <v>20</v>
      </c>
      <c r="AR5" s="72" t="n">
        <v>21</v>
      </c>
      <c r="AS5" s="72" t="n">
        <v>22</v>
      </c>
      <c r="AT5" s="72" t="n">
        <v>20</v>
      </c>
      <c r="AU5" s="72" t="n">
        <v>21</v>
      </c>
      <c r="AV5" s="72" t="n">
        <v>22</v>
      </c>
      <c r="AW5" s="72" t="n">
        <v>21</v>
      </c>
      <c r="AX5" s="72" t="n">
        <v>21</v>
      </c>
      <c r="AY5" s="72" t="n">
        <v>22</v>
      </c>
      <c r="AZ5" s="72" t="n">
        <v>21</v>
      </c>
      <c r="BA5" s="72" t="n">
        <v>21</v>
      </c>
      <c r="BB5" s="72" t="n">
        <v>23</v>
      </c>
      <c r="BC5" s="72" t="n">
        <v>19</v>
      </c>
      <c r="BD5" s="72" t="n">
        <v>22</v>
      </c>
      <c r="BE5" s="72" t="n">
        <v>21</v>
      </c>
      <c r="BF5" s="72" t="n">
        <v>20</v>
      </c>
      <c r="BG5" s="72" t="n">
        <v>23</v>
      </c>
      <c r="BH5" s="72" t="n">
        <v>22</v>
      </c>
      <c r="BI5" s="72" t="n">
        <v>20</v>
      </c>
      <c r="BJ5" s="72" t="n">
        <v>22</v>
      </c>
      <c r="BK5" s="72" t="n">
        <v>21</v>
      </c>
      <c r="BL5" s="72" t="n">
        <v>22</v>
      </c>
      <c r="BM5" s="72" t="n">
        <v>21</v>
      </c>
      <c r="BN5" s="72" t="n">
        <v>21</v>
      </c>
      <c r="BO5" s="72" t="n">
        <v>21</v>
      </c>
      <c r="BP5" s="72" t="n">
        <v>23</v>
      </c>
      <c r="BQ5" s="72" t="n">
        <v>21</v>
      </c>
      <c r="BR5" s="72" t="n">
        <v>20</v>
      </c>
      <c r="BS5" s="72" t="n">
        <v>23</v>
      </c>
      <c r="BT5" s="72" t="n">
        <v>21</v>
      </c>
      <c r="BU5" s="72" t="n">
        <v>21</v>
      </c>
      <c r="BV5" s="72" t="n">
        <v>22</v>
      </c>
      <c r="BW5" s="72" t="n">
        <v>20</v>
      </c>
      <c r="BX5" s="72" t="n">
        <v>23</v>
      </c>
      <c r="BY5" s="72" t="n">
        <v>21</v>
      </c>
      <c r="BZ5" s="72" t="n">
        <v>21</v>
      </c>
      <c r="CA5" s="72" t="n">
        <v>21</v>
      </c>
      <c r="CB5" s="72" t="n">
        <v>21</v>
      </c>
      <c r="CC5" s="72" t="n">
        <v>21</v>
      </c>
      <c r="CD5" s="72" t="n">
        <v>20</v>
      </c>
      <c r="CE5" s="72" t="n">
        <v>23</v>
      </c>
      <c r="CF5" s="72" t="n">
        <v>20</v>
      </c>
      <c r="CG5" s="72" t="n">
        <v>22</v>
      </c>
      <c r="CH5" s="72" t="n">
        <v>22</v>
      </c>
      <c r="CI5" s="72" t="n">
        <v>20</v>
      </c>
      <c r="CJ5" s="72" t="n">
        <v>23</v>
      </c>
      <c r="CK5" s="72" t="n">
        <v>20</v>
      </c>
      <c r="CL5" s="72" t="n">
        <v>22</v>
      </c>
      <c r="CM5" s="72" t="n">
        <v>21</v>
      </c>
      <c r="CN5" s="72" t="n">
        <v>20</v>
      </c>
      <c r="CO5" s="72" t="n">
        <v>22</v>
      </c>
      <c r="CP5" s="72" t="n">
        <v>20</v>
      </c>
      <c r="CQ5" s="72" t="n">
        <v>22</v>
      </c>
      <c r="CR5" s="72" t="n">
        <v>21</v>
      </c>
      <c r="CS5" s="72" t="n">
        <v>22</v>
      </c>
      <c r="CT5" s="72" t="n">
        <v>21</v>
      </c>
      <c r="CU5" s="72" t="n">
        <v>21</v>
      </c>
      <c r="CV5" s="72" t="n">
        <v>23</v>
      </c>
      <c r="CW5" s="72" t="n">
        <v>19</v>
      </c>
      <c r="CX5" s="72" t="n">
        <v>23</v>
      </c>
      <c r="CY5" s="72" t="n">
        <v>21</v>
      </c>
      <c r="CZ5" s="72" t="n">
        <v>20</v>
      </c>
      <c r="DA5" s="72" t="n">
        <v>22</v>
      </c>
      <c r="DB5" s="72" t="n">
        <v>21</v>
      </c>
      <c r="DC5" s="72" t="n">
        <v>21</v>
      </c>
      <c r="DD5" s="72" t="n">
        <v>22</v>
      </c>
      <c r="DE5" s="72" t="n">
        <v>21</v>
      </c>
      <c r="DF5" s="72" t="n">
        <v>21</v>
      </c>
      <c r="DG5" s="72" t="n">
        <v>22</v>
      </c>
      <c r="DH5" s="72" t="n">
        <v>21</v>
      </c>
      <c r="DI5" s="72" t="n">
        <v>21</v>
      </c>
      <c r="DJ5" s="72" t="n">
        <v>23</v>
      </c>
      <c r="DK5" s="72" t="n">
        <v>19</v>
      </c>
      <c r="DL5" s="72" t="n">
        <v>22</v>
      </c>
      <c r="DM5" s="72" t="n">
        <v>21</v>
      </c>
      <c r="DN5" s="72" t="n">
        <v>20</v>
      </c>
      <c r="DO5" s="72" t="n">
        <v>22</v>
      </c>
      <c r="DP5" s="72" t="n">
        <v>22</v>
      </c>
      <c r="DQ5" s="72" t="n">
        <v>20</v>
      </c>
      <c r="DR5" s="72" t="n">
        <v>22</v>
      </c>
      <c r="DS5" s="72" t="n">
        <v>22</v>
      </c>
      <c r="DT5" s="72" t="n">
        <v>21</v>
      </c>
      <c r="DU5" s="72" t="n">
        <v>21</v>
      </c>
      <c r="DV5" s="72" t="n">
        <v>22</v>
      </c>
      <c r="DW5" s="72" t="n">
        <v>20</v>
      </c>
      <c r="DX5" s="72" t="n">
        <v>22</v>
      </c>
      <c r="DY5" s="72" t="n">
        <v>20</v>
      </c>
      <c r="DZ5" s="72" t="n">
        <v>20</v>
      </c>
      <c r="EA5" s="72" t="n">
        <v>23</v>
      </c>
      <c r="EB5" s="72" t="n">
        <v>22</v>
      </c>
      <c r="EC5" s="72" t="n">
        <v>20</v>
      </c>
      <c r="ED5" s="72" t="n">
        <v>22</v>
      </c>
      <c r="EE5" s="72" t="n">
        <v>21</v>
      </c>
      <c r="EF5" s="72" t="n">
        <v>22</v>
      </c>
      <c r="EG5" s="72" t="n">
        <v>21</v>
      </c>
      <c r="EH5" s="72" t="n">
        <v>21</v>
      </c>
      <c r="EI5" s="72" t="n">
        <v>21</v>
      </c>
      <c r="EJ5" s="72" t="n">
        <v>23</v>
      </c>
    </row>
    <row r="6" customFormat="false" ht="12.75" hidden="false" customHeight="false" outlineLevel="0" collapsed="false">
      <c r="A6" s="81" t="n">
        <f aca="false">+crvDate</f>
        <v>37180</v>
      </c>
    </row>
    <row r="7" customFormat="false" ht="10.5" hidden="true" customHeight="true" outlineLevel="0" collapsed="false">
      <c r="A7" s="81"/>
      <c r="C7" s="82" t="n">
        <v>37165</v>
      </c>
      <c r="D7" s="82" t="n">
        <v>37196</v>
      </c>
      <c r="E7" s="82" t="n">
        <v>37226</v>
      </c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2"/>
      <c r="X7" s="82"/>
      <c r="Y7" s="82"/>
      <c r="Z7" s="82"/>
      <c r="AA7" s="82"/>
      <c r="AB7" s="84"/>
      <c r="AG7" s="80" t="n">
        <v>37257</v>
      </c>
      <c r="AH7" s="80" t="n">
        <v>37288</v>
      </c>
      <c r="AI7" s="80" t="n">
        <v>37316</v>
      </c>
      <c r="AJ7" s="80" t="n">
        <v>37347</v>
      </c>
      <c r="AK7" s="80" t="n">
        <v>37377</v>
      </c>
      <c r="AL7" s="80" t="n">
        <v>37408</v>
      </c>
      <c r="AM7" s="80" t="n">
        <v>37438</v>
      </c>
      <c r="AN7" s="80" t="n">
        <v>37469</v>
      </c>
      <c r="AO7" s="80" t="n">
        <v>37500</v>
      </c>
      <c r="AP7" s="80" t="n">
        <v>37530</v>
      </c>
      <c r="AQ7" s="80" t="n">
        <v>37561</v>
      </c>
      <c r="AR7" s="80" t="n">
        <v>37591</v>
      </c>
      <c r="AS7" s="80" t="n">
        <v>37622</v>
      </c>
      <c r="AT7" s="80" t="n">
        <v>37653</v>
      </c>
      <c r="AU7" s="80" t="n">
        <v>37681</v>
      </c>
      <c r="AV7" s="80" t="n">
        <v>37712</v>
      </c>
      <c r="AW7" s="80" t="n">
        <v>37742</v>
      </c>
      <c r="AX7" s="80" t="n">
        <v>37773</v>
      </c>
      <c r="AY7" s="80" t="n">
        <v>37803</v>
      </c>
      <c r="AZ7" s="80" t="n">
        <v>37834</v>
      </c>
      <c r="BA7" s="80" t="n">
        <v>37865</v>
      </c>
      <c r="BB7" s="80" t="n">
        <v>37895</v>
      </c>
      <c r="BC7" s="80" t="n">
        <v>37926</v>
      </c>
      <c r="BD7" s="80" t="n">
        <v>37956</v>
      </c>
      <c r="BE7" s="80" t="n">
        <v>37987</v>
      </c>
      <c r="BF7" s="80" t="n">
        <v>38018</v>
      </c>
      <c r="BG7" s="80" t="n">
        <v>38047</v>
      </c>
      <c r="BH7" s="80" t="n">
        <v>38078</v>
      </c>
      <c r="BI7" s="80" t="n">
        <v>38108</v>
      </c>
      <c r="BJ7" s="80" t="n">
        <v>38139</v>
      </c>
      <c r="BK7" s="80" t="n">
        <v>38169</v>
      </c>
      <c r="BL7" s="80" t="n">
        <v>38200</v>
      </c>
      <c r="BM7" s="80" t="n">
        <v>38231</v>
      </c>
      <c r="BN7" s="80" t="n">
        <v>38261</v>
      </c>
      <c r="BO7" s="80" t="n">
        <v>38292</v>
      </c>
      <c r="BP7" s="80" t="n">
        <v>38322</v>
      </c>
      <c r="BQ7" s="80" t="n">
        <v>38353</v>
      </c>
      <c r="BR7" s="80" t="n">
        <v>38384</v>
      </c>
      <c r="BS7" s="80" t="n">
        <v>38412</v>
      </c>
      <c r="BT7" s="80" t="n">
        <v>38443</v>
      </c>
      <c r="BU7" s="80" t="n">
        <v>38473</v>
      </c>
      <c r="BV7" s="80" t="n">
        <v>38504</v>
      </c>
      <c r="BW7" s="80" t="n">
        <v>38534</v>
      </c>
      <c r="BX7" s="80" t="n">
        <v>38565</v>
      </c>
      <c r="BY7" s="80" t="n">
        <v>38596</v>
      </c>
      <c r="BZ7" s="80" t="n">
        <v>38626</v>
      </c>
      <c r="CA7" s="80" t="n">
        <v>38657</v>
      </c>
      <c r="CB7" s="80" t="n">
        <v>38687</v>
      </c>
      <c r="CC7" s="80" t="n">
        <v>38718</v>
      </c>
      <c r="CD7" s="80" t="n">
        <v>38749</v>
      </c>
      <c r="CE7" s="80" t="n">
        <v>38777</v>
      </c>
      <c r="CF7" s="80" t="n">
        <v>38808</v>
      </c>
      <c r="CG7" s="80" t="n">
        <v>38838</v>
      </c>
      <c r="CH7" s="80" t="n">
        <v>38869</v>
      </c>
      <c r="CI7" s="80" t="n">
        <v>38899</v>
      </c>
      <c r="CJ7" s="80" t="n">
        <v>38930</v>
      </c>
      <c r="CK7" s="80" t="n">
        <v>38961</v>
      </c>
      <c r="CL7" s="80" t="n">
        <v>38991</v>
      </c>
      <c r="CM7" s="80" t="n">
        <v>39022</v>
      </c>
      <c r="CN7" s="80" t="n">
        <v>39052</v>
      </c>
      <c r="CO7" s="80" t="n">
        <v>39083</v>
      </c>
      <c r="CP7" s="80" t="n">
        <v>39114</v>
      </c>
      <c r="CQ7" s="80" t="n">
        <v>39142</v>
      </c>
      <c r="CR7" s="80" t="n">
        <v>39173</v>
      </c>
      <c r="CS7" s="80" t="n">
        <v>39203</v>
      </c>
      <c r="CT7" s="80" t="n">
        <v>39234</v>
      </c>
      <c r="CU7" s="80" t="n">
        <v>39264</v>
      </c>
      <c r="CV7" s="80" t="n">
        <v>39295</v>
      </c>
      <c r="CW7" s="80" t="n">
        <v>39326</v>
      </c>
      <c r="CX7" s="80" t="n">
        <v>39356</v>
      </c>
      <c r="CY7" s="80" t="n">
        <v>39387</v>
      </c>
      <c r="CZ7" s="80" t="n">
        <v>39417</v>
      </c>
      <c r="DA7" s="80" t="n">
        <v>39448</v>
      </c>
      <c r="DB7" s="80" t="n">
        <v>39479</v>
      </c>
      <c r="DC7" s="80" t="n">
        <v>39508</v>
      </c>
      <c r="DD7" s="80" t="n">
        <v>39539</v>
      </c>
      <c r="DE7" s="80" t="n">
        <v>39569</v>
      </c>
      <c r="DF7" s="80" t="n">
        <v>39600</v>
      </c>
      <c r="DG7" s="80" t="n">
        <v>39630</v>
      </c>
      <c r="DH7" s="80" t="n">
        <v>39661</v>
      </c>
      <c r="DI7" s="80" t="n">
        <v>39692</v>
      </c>
      <c r="DJ7" s="80" t="n">
        <v>39722</v>
      </c>
      <c r="DK7" s="80" t="n">
        <v>39753</v>
      </c>
      <c r="DL7" s="80" t="n">
        <v>39783</v>
      </c>
      <c r="DM7" s="80" t="n">
        <v>39814</v>
      </c>
      <c r="DN7" s="80" t="n">
        <v>39845</v>
      </c>
      <c r="DO7" s="80" t="n">
        <v>39873</v>
      </c>
      <c r="DP7" s="80" t="n">
        <v>39904</v>
      </c>
      <c r="DQ7" s="80" t="n">
        <v>39934</v>
      </c>
      <c r="DR7" s="80" t="n">
        <v>39965</v>
      </c>
      <c r="DS7" s="80" t="n">
        <v>39995</v>
      </c>
      <c r="DT7" s="80" t="n">
        <v>40026</v>
      </c>
      <c r="DU7" s="80" t="n">
        <v>40057</v>
      </c>
      <c r="DV7" s="80" t="n">
        <v>40087</v>
      </c>
      <c r="DW7" s="80" t="n">
        <v>40118</v>
      </c>
      <c r="DX7" s="80" t="n">
        <v>40148</v>
      </c>
      <c r="DY7" s="80" t="n">
        <v>40179</v>
      </c>
      <c r="DZ7" s="80" t="n">
        <v>40210</v>
      </c>
      <c r="EA7" s="80" t="n">
        <v>40238</v>
      </c>
      <c r="EB7" s="80" t="n">
        <v>40269</v>
      </c>
      <c r="EC7" s="80" t="n">
        <v>40299</v>
      </c>
      <c r="ED7" s="80" t="n">
        <v>40330</v>
      </c>
      <c r="EE7" s="80" t="n">
        <v>40360</v>
      </c>
      <c r="EF7" s="80" t="n">
        <v>40391</v>
      </c>
      <c r="EG7" s="80" t="n">
        <v>40422</v>
      </c>
      <c r="EH7" s="80" t="n">
        <v>40452</v>
      </c>
      <c r="EI7" s="80" t="n">
        <v>40483</v>
      </c>
      <c r="EJ7" s="80" t="n">
        <v>40513</v>
      </c>
    </row>
    <row r="8" customFormat="false" ht="15.75" hidden="false" customHeight="true" outlineLevel="0" collapsed="false">
      <c r="A8" s="85" t="s">
        <v>54</v>
      </c>
      <c r="B8" s="86"/>
      <c r="C8" s="87" t="s">
        <v>55</v>
      </c>
      <c r="D8" s="87" t="s">
        <v>56</v>
      </c>
      <c r="E8" s="87" t="s">
        <v>57</v>
      </c>
      <c r="F8" s="88" t="s">
        <v>58</v>
      </c>
      <c r="G8" s="89" t="s">
        <v>59</v>
      </c>
      <c r="H8" s="90" t="n">
        <f aca="false">AG7</f>
        <v>37257</v>
      </c>
      <c r="I8" s="90" t="n">
        <f aca="false">AH7</f>
        <v>37288</v>
      </c>
      <c r="J8" s="89" t="s">
        <v>60</v>
      </c>
      <c r="K8" s="90" t="n">
        <f aca="false">AI7</f>
        <v>37316</v>
      </c>
      <c r="L8" s="90" t="n">
        <f aca="false">AJ7</f>
        <v>37347</v>
      </c>
      <c r="M8" s="90" t="n">
        <f aca="false">AK7</f>
        <v>37377</v>
      </c>
      <c r="N8" s="90" t="n">
        <f aca="false">AL7</f>
        <v>37408</v>
      </c>
      <c r="O8" s="87" t="s">
        <v>61</v>
      </c>
      <c r="P8" s="90" t="n">
        <f aca="false">AM7</f>
        <v>37438</v>
      </c>
      <c r="Q8" s="90" t="n">
        <f aca="false">AN7</f>
        <v>37469</v>
      </c>
      <c r="R8" s="90" t="n">
        <f aca="false">AO7</f>
        <v>37500</v>
      </c>
      <c r="S8" s="87" t="s">
        <v>62</v>
      </c>
      <c r="T8" s="90" t="n">
        <f aca="false">AP7</f>
        <v>37530</v>
      </c>
      <c r="U8" s="90" t="n">
        <f aca="false">AQ7</f>
        <v>37561</v>
      </c>
      <c r="V8" s="90" t="n">
        <f aca="false">AR7</f>
        <v>37591</v>
      </c>
      <c r="W8" s="87" t="s">
        <v>63</v>
      </c>
      <c r="X8" s="87" t="s">
        <v>64</v>
      </c>
      <c r="Y8" s="88" t="s">
        <v>65</v>
      </c>
      <c r="Z8" s="88" t="s">
        <v>66</v>
      </c>
      <c r="AA8" s="88" t="s">
        <v>67</v>
      </c>
      <c r="AB8" s="87" t="s">
        <v>68</v>
      </c>
      <c r="AC8" s="89" t="s">
        <v>69</v>
      </c>
      <c r="AD8" s="89"/>
      <c r="AE8" s="89"/>
      <c r="AF8" s="91"/>
      <c r="AG8" s="92"/>
      <c r="AH8" s="91"/>
      <c r="AI8" s="91"/>
      <c r="AJ8" s="91"/>
      <c r="AK8" s="91"/>
      <c r="AL8" s="91"/>
      <c r="AM8" s="91"/>
      <c r="AN8" s="91"/>
      <c r="AO8" s="91"/>
      <c r="AP8" s="91"/>
      <c r="AQ8" s="91"/>
      <c r="AR8" s="91"/>
      <c r="AS8" s="91"/>
      <c r="AT8" s="91"/>
      <c r="AU8" s="91"/>
      <c r="AV8" s="91"/>
      <c r="AW8" s="91"/>
      <c r="AX8" s="91"/>
      <c r="AY8" s="91"/>
      <c r="AZ8" s="91"/>
      <c r="BA8" s="91"/>
      <c r="BB8" s="91"/>
      <c r="BC8" s="91"/>
      <c r="BD8" s="91"/>
      <c r="BE8" s="91"/>
      <c r="BF8" s="91"/>
      <c r="BG8" s="91"/>
      <c r="BH8" s="91"/>
      <c r="BI8" s="91"/>
      <c r="BJ8" s="91"/>
      <c r="BK8" s="91"/>
      <c r="BL8" s="91"/>
      <c r="BM8" s="91"/>
      <c r="BN8" s="91"/>
      <c r="BO8" s="91"/>
      <c r="BP8" s="91"/>
      <c r="BQ8" s="91"/>
      <c r="BR8" s="91"/>
      <c r="BS8" s="91"/>
      <c r="BT8" s="91"/>
      <c r="BU8" s="91"/>
      <c r="BV8" s="91"/>
      <c r="BW8" s="91"/>
      <c r="BX8" s="91"/>
      <c r="BY8" s="91"/>
      <c r="BZ8" s="91"/>
      <c r="CA8" s="91"/>
      <c r="CB8" s="91"/>
      <c r="CC8" s="91"/>
      <c r="CD8" s="91"/>
      <c r="CE8" s="91"/>
      <c r="CF8" s="91"/>
      <c r="CG8" s="91"/>
      <c r="CH8" s="91"/>
      <c r="CI8" s="91"/>
      <c r="CJ8" s="91"/>
      <c r="CK8" s="91"/>
      <c r="CL8" s="91"/>
      <c r="CM8" s="91"/>
      <c r="CN8" s="91"/>
      <c r="CO8" s="91"/>
      <c r="CP8" s="91"/>
      <c r="CQ8" s="91"/>
      <c r="CR8" s="91"/>
      <c r="CS8" s="91"/>
      <c r="CT8" s="91"/>
      <c r="CU8" s="91"/>
      <c r="CV8" s="91"/>
      <c r="CW8" s="91"/>
      <c r="CX8" s="91"/>
      <c r="CY8" s="91"/>
      <c r="CZ8" s="91"/>
      <c r="DA8" s="91"/>
      <c r="DB8" s="91"/>
      <c r="DC8" s="91"/>
      <c r="DD8" s="91"/>
      <c r="DE8" s="91"/>
      <c r="DF8" s="91"/>
      <c r="DG8" s="91"/>
      <c r="DH8" s="91"/>
      <c r="DI8" s="91"/>
      <c r="DJ8" s="91"/>
      <c r="DK8" s="91"/>
      <c r="DL8" s="91"/>
      <c r="DM8" s="91"/>
      <c r="DN8" s="91"/>
      <c r="DO8" s="91"/>
      <c r="DP8" s="91"/>
      <c r="DQ8" s="91"/>
      <c r="DR8" s="91"/>
      <c r="DS8" s="91"/>
      <c r="DT8" s="91"/>
      <c r="DU8" s="91"/>
      <c r="DV8" s="91"/>
      <c r="DW8" s="91"/>
      <c r="DX8" s="91"/>
      <c r="DY8" s="91"/>
      <c r="DZ8" s="91"/>
      <c r="EA8" s="91"/>
      <c r="EB8" s="91"/>
      <c r="EC8" s="91"/>
      <c r="ED8" s="91"/>
      <c r="EE8" s="91"/>
      <c r="EF8" s="91"/>
      <c r="EG8" s="91"/>
      <c r="EH8" s="91"/>
      <c r="EI8" s="91"/>
      <c r="EJ8" s="91"/>
      <c r="EK8" s="91"/>
      <c r="EL8" s="91"/>
      <c r="EM8" s="91"/>
      <c r="EN8" s="91"/>
      <c r="EO8" s="91"/>
      <c r="EP8" s="91"/>
      <c r="EQ8" s="91"/>
      <c r="ER8" s="91"/>
      <c r="ES8" s="91"/>
      <c r="ET8" s="91"/>
      <c r="EU8" s="91"/>
      <c r="EV8" s="91"/>
      <c r="EW8" s="91"/>
      <c r="EX8" s="91"/>
      <c r="EY8" s="91"/>
      <c r="EZ8" s="91"/>
      <c r="FA8" s="91"/>
      <c r="FB8" s="91"/>
      <c r="FC8" s="91"/>
      <c r="FD8" s="91"/>
      <c r="FE8" s="91"/>
      <c r="FF8" s="91"/>
      <c r="FG8" s="91"/>
      <c r="FH8" s="91"/>
      <c r="FI8" s="91"/>
      <c r="FJ8" s="91"/>
      <c r="FK8" s="91"/>
      <c r="FL8" s="91"/>
      <c r="FM8" s="91"/>
      <c r="FN8" s="91"/>
      <c r="FO8" s="91"/>
      <c r="FP8" s="91"/>
      <c r="FQ8" s="91"/>
      <c r="FR8" s="91"/>
      <c r="FS8" s="91"/>
      <c r="FT8" s="91"/>
      <c r="FU8" s="91"/>
      <c r="FV8" s="91"/>
      <c r="FW8" s="91"/>
      <c r="FX8" s="91"/>
      <c r="FY8" s="91"/>
      <c r="FZ8" s="91"/>
      <c r="GA8" s="91"/>
      <c r="GB8" s="91"/>
      <c r="GC8" s="91"/>
      <c r="GD8" s="91"/>
      <c r="GE8" s="91"/>
      <c r="GF8" s="91"/>
      <c r="GG8" s="91"/>
      <c r="GH8" s="91"/>
      <c r="GI8" s="91"/>
      <c r="GJ8" s="91"/>
      <c r="GK8" s="91"/>
      <c r="GL8" s="91"/>
      <c r="GM8" s="91"/>
      <c r="GN8" s="91"/>
      <c r="GO8" s="91"/>
      <c r="GP8" s="91"/>
      <c r="GQ8" s="91"/>
      <c r="GR8" s="91"/>
      <c r="GS8" s="91"/>
      <c r="GT8" s="91"/>
      <c r="GU8" s="91"/>
      <c r="GV8" s="91"/>
      <c r="GW8" s="91"/>
      <c r="GX8" s="91"/>
      <c r="GY8" s="91"/>
      <c r="GZ8" s="91"/>
      <c r="HA8" s="91"/>
      <c r="HB8" s="91"/>
      <c r="HC8" s="91"/>
      <c r="HD8" s="91"/>
      <c r="HE8" s="91"/>
      <c r="HF8" s="91"/>
      <c r="HG8" s="91"/>
      <c r="HH8" s="91"/>
      <c r="HI8" s="91"/>
      <c r="HJ8" s="91"/>
      <c r="HK8" s="91"/>
      <c r="HL8" s="91"/>
      <c r="HM8" s="91"/>
      <c r="HN8" s="91"/>
      <c r="HO8" s="91"/>
      <c r="HP8" s="91"/>
      <c r="HQ8" s="91"/>
      <c r="HR8" s="91"/>
      <c r="HS8" s="91"/>
      <c r="HT8" s="91"/>
      <c r="HU8" s="91"/>
      <c r="HV8" s="91"/>
      <c r="HW8" s="91"/>
      <c r="HX8" s="91"/>
      <c r="HY8" s="91"/>
      <c r="HZ8" s="91"/>
      <c r="IA8" s="91"/>
      <c r="IB8" s="91"/>
      <c r="IC8" s="91"/>
      <c r="ID8" s="91"/>
      <c r="IE8" s="91"/>
      <c r="IF8" s="91"/>
      <c r="IG8" s="91"/>
      <c r="IH8" s="91"/>
      <c r="II8" s="91"/>
      <c r="IJ8" s="91"/>
      <c r="IK8" s="91"/>
      <c r="IL8" s="91"/>
      <c r="IM8" s="91"/>
      <c r="IN8" s="91"/>
      <c r="IO8" s="91"/>
      <c r="IP8" s="91"/>
      <c r="IQ8" s="91"/>
      <c r="IR8" s="91"/>
      <c r="IS8" s="91"/>
      <c r="IT8" s="91"/>
      <c r="IU8" s="91"/>
      <c r="IV8" s="91"/>
      <c r="IW8" s="91"/>
    </row>
    <row r="9" customFormat="false" ht="13.7" hidden="false" customHeight="true" outlineLevel="0" collapsed="false">
      <c r="A9" s="93" t="s">
        <v>13</v>
      </c>
      <c r="B9" s="73" t="s">
        <v>70</v>
      </c>
      <c r="C9" s="94" t="n">
        <f aca="false">'Power Desk Daily Price'!$AC9</f>
        <v>23.9038461538462</v>
      </c>
      <c r="D9" s="94" t="n">
        <f aca="true">IF(ISERROR((AVERAGE(OFFSET('Curve Summary'!$D$6,14,0,14,1))*14+11*'Curve Summary Backup'!$D$38)/25),'Curve Summary Backup'!$D$38,(AVERAGE(OFFSET('Curve Summary'!$D$6,14,0,14,1))*14+11*'Curve Summary Backup'!$D$38)/25)</f>
        <v>28</v>
      </c>
      <c r="E9" s="94" t="n">
        <f aca="false">VLOOKUP(E$7,'Curve Summary'!$A$7:$AG$54,4)</f>
        <v>36</v>
      </c>
      <c r="F9" s="95" t="n">
        <f aca="false">(C9*C$5+D9*D$5+E9*E$5)/(SUM(C$5:E$5))</f>
        <v>30.2104289940828</v>
      </c>
      <c r="G9" s="94" t="n">
        <f aca="false">AVERAGE(H9:I9)</f>
        <v>34.925</v>
      </c>
      <c r="H9" s="94" t="n">
        <f aca="false">AG9</f>
        <v>35.85</v>
      </c>
      <c r="I9" s="94" t="n">
        <f aca="false">AH9</f>
        <v>34</v>
      </c>
      <c r="J9" s="94" t="n">
        <f aca="false">AVERAGE(K9:L9)</f>
        <v>29.25</v>
      </c>
      <c r="K9" s="94" t="n">
        <f aca="false">AI9</f>
        <v>30.5</v>
      </c>
      <c r="L9" s="94" t="n">
        <f aca="false">AJ9</f>
        <v>28</v>
      </c>
      <c r="M9" s="94" t="n">
        <f aca="false">AK9</f>
        <v>26.5</v>
      </c>
      <c r="N9" s="94" t="n">
        <f aca="false">AL9</f>
        <v>28</v>
      </c>
      <c r="O9" s="94" t="n">
        <f aca="false">AVERAGE(P9:Q9)</f>
        <v>44.75</v>
      </c>
      <c r="P9" s="96" t="n">
        <f aca="false">AM9</f>
        <v>41</v>
      </c>
      <c r="Q9" s="94" t="n">
        <f aca="false">AN9</f>
        <v>48.5</v>
      </c>
      <c r="R9" s="94" t="n">
        <f aca="false">AO9</f>
        <v>41.5</v>
      </c>
      <c r="S9" s="94" t="n">
        <f aca="false">AVERAGE(T9:V9)</f>
        <v>35.4166666666667</v>
      </c>
      <c r="T9" s="94" t="n">
        <f aca="false">AP9</f>
        <v>36</v>
      </c>
      <c r="U9" s="94" t="n">
        <f aca="false">AQ9</f>
        <v>34</v>
      </c>
      <c r="V9" s="94" t="n">
        <f aca="false">AR9</f>
        <v>36.25</v>
      </c>
      <c r="W9" s="95" t="n">
        <f aca="false">SUM(AG28:AR28)/SUM($AG$5:$AR$5)</f>
        <v>35.0449019607843</v>
      </c>
      <c r="X9" s="94" t="n">
        <f aca="false">SUM(AS28:BD28)/SUM($AS$5:$BD$5)</f>
        <v>38.2696078431373</v>
      </c>
      <c r="Y9" s="94" t="n">
        <f aca="false">SUM(BE28:BR28)/SUM($BE$5:$BR$5)</f>
        <v>38.7377852348993</v>
      </c>
      <c r="Z9" s="94" t="n">
        <f aca="false">SUM(BQ28:CB28)/SUM($BQ$5:$CB$5)</f>
        <v>38.9522352941177</v>
      </c>
      <c r="AA9" s="94" t="n">
        <f aca="false">SUM(CC28:DX28)/SUM($CC$5:$DX$5)</f>
        <v>39.8552156862745</v>
      </c>
      <c r="AB9" s="97" t="n">
        <f aca="false">SUM(DY28:EJ28)/SUM($DY$5:$EJ$5)</f>
        <v>41.030546875</v>
      </c>
      <c r="AC9" s="98" t="n">
        <f aca="false">(C9*C$5+D9*D$5+E9*E$5+SUM(AG28:EJ28))/(SUM(C$5:E$5)+SUM($AG$5:$EJ$5))</f>
        <v>38.8389499181669</v>
      </c>
      <c r="AD9" s="99"/>
      <c r="AE9" s="99"/>
      <c r="AF9" s="100"/>
      <c r="AG9" s="96" t="n">
        <f aca="false">VLOOKUP(AG$7,'Curve Summary'!$A$7:$AG$161,4)</f>
        <v>35.85</v>
      </c>
      <c r="AH9" s="96" t="n">
        <f aca="false">VLOOKUP(AH$7,'Curve Summary'!$A$7:$AG$161,4)</f>
        <v>34</v>
      </c>
      <c r="AI9" s="96" t="n">
        <f aca="false">VLOOKUP(AI$7,'Curve Summary'!$A$7:$AG$161,4)</f>
        <v>30.5</v>
      </c>
      <c r="AJ9" s="96" t="n">
        <f aca="false">VLOOKUP(AJ$7,'Curve Summary'!$A$7:$AG$161,4)</f>
        <v>28</v>
      </c>
      <c r="AK9" s="96" t="n">
        <f aca="false">VLOOKUP(AK$7,'Curve Summary'!$A$7:$AG$161,4)</f>
        <v>26.5</v>
      </c>
      <c r="AL9" s="96" t="n">
        <f aca="false">VLOOKUP(AL$7,'Curve Summary'!$A$7:$AG$161,4)</f>
        <v>28</v>
      </c>
      <c r="AM9" s="96" t="n">
        <f aca="false">VLOOKUP(AM$7,'Curve Summary'!$A$7:$AG$161,4)</f>
        <v>41</v>
      </c>
      <c r="AN9" s="96" t="n">
        <f aca="false">VLOOKUP(AN$7,'Curve Summary'!$A$7:$AG$161,4)</f>
        <v>48.5</v>
      </c>
      <c r="AO9" s="96" t="n">
        <f aca="false">VLOOKUP(AO$7,'Curve Summary'!$A$7:$AG$161,4)</f>
        <v>41.5</v>
      </c>
      <c r="AP9" s="96" t="n">
        <f aca="false">VLOOKUP(AP$7,'Curve Summary'!$A$7:$AG$161,4)</f>
        <v>36</v>
      </c>
      <c r="AQ9" s="96" t="n">
        <f aca="false">VLOOKUP(AQ$7,'Curve Summary'!$A$7:$AG$161,4)</f>
        <v>34</v>
      </c>
      <c r="AR9" s="96" t="n">
        <f aca="false">VLOOKUP(AR$7,'Curve Summary'!$A$7:$AG$161,4)</f>
        <v>36.25</v>
      </c>
      <c r="AS9" s="96" t="n">
        <f aca="false">VLOOKUP(AS$7,'Curve Summary'!$A$7:$AG$161,4)</f>
        <v>40</v>
      </c>
      <c r="AT9" s="96" t="n">
        <f aca="false">VLOOKUP(AT$7,'Curve Summary'!$A$7:$AG$161,4)</f>
        <v>38.5</v>
      </c>
      <c r="AU9" s="96" t="n">
        <f aca="false">VLOOKUP(AU$7,'Curve Summary'!$A$7:$AG$161,4)</f>
        <v>34</v>
      </c>
      <c r="AV9" s="96" t="n">
        <f aca="false">VLOOKUP(AV$7,'Curve Summary'!$A$7:$AG$161,4)</f>
        <v>31</v>
      </c>
      <c r="AW9" s="96" t="n">
        <f aca="false">VLOOKUP(AW$7,'Curve Summary'!$A$7:$AG$161,4)</f>
        <v>27.5</v>
      </c>
      <c r="AX9" s="96" t="n">
        <f aca="false">VLOOKUP(AX$7,'Curve Summary'!$A$7:$AG$161,4)</f>
        <v>28.75</v>
      </c>
      <c r="AY9" s="96" t="n">
        <f aca="false">VLOOKUP(AY$7,'Curve Summary'!$A$7:$AG$161,4)</f>
        <v>47</v>
      </c>
      <c r="AZ9" s="96" t="n">
        <f aca="false">VLOOKUP(AZ$7,'Curve Summary'!$A$7:$AG$161,4)</f>
        <v>55</v>
      </c>
      <c r="BA9" s="96" t="n">
        <f aca="false">VLOOKUP(BA$7,'Curve Summary'!$A$7:$AG$161,4)</f>
        <v>45.5</v>
      </c>
      <c r="BB9" s="96" t="n">
        <f aca="false">VLOOKUP(BB$7,'Curve Summary'!$A$7:$AG$161,4)</f>
        <v>39</v>
      </c>
      <c r="BC9" s="96" t="n">
        <f aca="false">VLOOKUP(BC$7,'Curve Summary'!$A$7:$AG$161,4)</f>
        <v>35</v>
      </c>
      <c r="BD9" s="96" t="n">
        <f aca="false">VLOOKUP(BD$7,'Curve Summary'!$A$7:$AG$161,4)</f>
        <v>37.5</v>
      </c>
      <c r="BE9" s="96" t="n">
        <f aca="false">VLOOKUP(BE$7,'Curve Summary'!$A$7:$AG$161,4)</f>
        <v>40.1</v>
      </c>
      <c r="BF9" s="96" t="n">
        <f aca="false">VLOOKUP(BF$7,'Curve Summary'!$A$7:$AG$161,4)</f>
        <v>38.81</v>
      </c>
      <c r="BG9" s="96" t="n">
        <f aca="false">VLOOKUP(BG$7,'Curve Summary'!$A$7:$AG$161,4)</f>
        <v>34.95</v>
      </c>
      <c r="BH9" s="96" t="n">
        <f aca="false">VLOOKUP(BH$7,'Curve Summary'!$A$7:$AG$161,4)</f>
        <v>32.38</v>
      </c>
      <c r="BI9" s="96" t="n">
        <f aca="false">VLOOKUP(BI$7,'Curve Summary'!$A$7:$AG$161,4)</f>
        <v>29.38</v>
      </c>
      <c r="BJ9" s="96" t="n">
        <f aca="false">VLOOKUP(BJ$7,'Curve Summary'!$A$7:$AG$161,4)</f>
        <v>30.45</v>
      </c>
      <c r="BK9" s="96" t="n">
        <f aca="false">VLOOKUP(BK$7,'Curve Summary'!$A$7:$AG$161,4)</f>
        <v>46.11</v>
      </c>
      <c r="BL9" s="96" t="n">
        <f aca="false">VLOOKUP(BL$7,'Curve Summary'!$A$7:$AG$161,4)</f>
        <v>52.97</v>
      </c>
      <c r="BM9" s="96" t="n">
        <f aca="false">VLOOKUP(BM$7,'Curve Summary'!$A$7:$AG$161,4)</f>
        <v>44.82</v>
      </c>
      <c r="BN9" s="96" t="n">
        <f aca="false">VLOOKUP(BN$7,'Curve Summary'!$A$7:$AG$161,4)</f>
        <v>39.25</v>
      </c>
      <c r="BO9" s="96" t="n">
        <f aca="false">VLOOKUP(BO$7,'Curve Summary'!$A$7:$AG$161,4)</f>
        <v>35.82</v>
      </c>
      <c r="BP9" s="96" t="n">
        <f aca="false">VLOOKUP(BP$7,'Curve Summary'!$A$7:$AG$161,4)</f>
        <v>37.96</v>
      </c>
      <c r="BQ9" s="96" t="n">
        <f aca="false">VLOOKUP(BQ$7,'Curve Summary'!$A$7:$AG$161,4)</f>
        <v>40.23</v>
      </c>
      <c r="BR9" s="96" t="n">
        <f aca="false">VLOOKUP(BR$7,'Curve Summary'!$A$7:$AG$161,4)</f>
        <v>39.13</v>
      </c>
      <c r="BS9" s="96" t="n">
        <f aca="false">VLOOKUP(BS$7,'Curve Summary'!$A$7:$AG$161,4)</f>
        <v>35.82</v>
      </c>
      <c r="BT9" s="96" t="n">
        <f aca="false">VLOOKUP(BT$7,'Curve Summary'!$A$7:$AG$161,4)</f>
        <v>33.61</v>
      </c>
      <c r="BU9" s="96" t="n">
        <f aca="false">VLOOKUP(BU$7,'Curve Summary'!$A$7:$AG$161,4)</f>
        <v>31.04</v>
      </c>
      <c r="BV9" s="96" t="n">
        <f aca="false">VLOOKUP(BV$7,'Curve Summary'!$A$7:$AG$161,4)</f>
        <v>31.96</v>
      </c>
      <c r="BW9" s="96" t="n">
        <f aca="false">VLOOKUP(BW$7,'Curve Summary'!$A$7:$AG$161,4)</f>
        <v>45.39</v>
      </c>
      <c r="BX9" s="96" t="n">
        <f aca="false">VLOOKUP(BX$7,'Curve Summary'!$A$7:$AG$161,4)</f>
        <v>51.27</v>
      </c>
      <c r="BY9" s="96" t="n">
        <f aca="false">VLOOKUP(BY$7,'Curve Summary'!$A$7:$AG$161,4)</f>
        <v>44.29</v>
      </c>
      <c r="BZ9" s="96" t="n">
        <f aca="false">VLOOKUP(BZ$7,'Curve Summary'!$A$7:$AG$161,4)</f>
        <v>39.5</v>
      </c>
      <c r="CA9" s="96" t="n">
        <f aca="false">VLOOKUP(CA$7,'Curve Summary'!$A$7:$AG$161,4)</f>
        <v>36.56</v>
      </c>
      <c r="CB9" s="96" t="n">
        <f aca="false">VLOOKUP(CB$7,'Curve Summary'!$A$7:$AG$161,4)</f>
        <v>38.4</v>
      </c>
      <c r="CC9" s="96" t="n">
        <f aca="false">VLOOKUP(CC$7,'Curve Summary'!$A$7:$AG$161,4)</f>
        <v>40.46</v>
      </c>
      <c r="CD9" s="96" t="n">
        <f aca="false">VLOOKUP(CD$7,'Curve Summary'!$A$7:$AG$161,4)</f>
        <v>39.46</v>
      </c>
      <c r="CE9" s="96" t="n">
        <f aca="false">VLOOKUP(CE$7,'Curve Summary'!$A$7:$AG$161,4)</f>
        <v>36.45</v>
      </c>
      <c r="CF9" s="96" t="n">
        <f aca="false">VLOOKUP(CF$7,'Curve Summary'!$A$7:$AG$161,4)</f>
        <v>34.45</v>
      </c>
      <c r="CG9" s="96" t="n">
        <f aca="false">VLOOKUP(CG$7,'Curve Summary'!$A$7:$AG$161,4)</f>
        <v>32.11</v>
      </c>
      <c r="CH9" s="96" t="n">
        <f aca="false">VLOOKUP(CH$7,'Curve Summary'!$A$7:$AG$161,4)</f>
        <v>32.95</v>
      </c>
      <c r="CI9" s="96" t="n">
        <f aca="false">VLOOKUP(CI$7,'Curve Summary'!$A$7:$AG$161,4)</f>
        <v>45.14</v>
      </c>
      <c r="CJ9" s="96" t="n">
        <f aca="false">VLOOKUP(CJ$7,'Curve Summary'!$A$7:$AG$161,4)</f>
        <v>50.49</v>
      </c>
      <c r="CK9" s="96" t="n">
        <f aca="false">VLOOKUP(CK$7,'Curve Summary'!$A$7:$AG$161,4)</f>
        <v>44.14</v>
      </c>
      <c r="CL9" s="96" t="n">
        <f aca="false">VLOOKUP(CL$7,'Curve Summary'!$A$7:$AG$161,4)</f>
        <v>39.8</v>
      </c>
      <c r="CM9" s="96" t="n">
        <f aca="false">VLOOKUP(CM$7,'Curve Summary'!$A$7:$AG$161,4)</f>
        <v>37.13</v>
      </c>
      <c r="CN9" s="96" t="n">
        <f aca="false">VLOOKUP(CN$7,'Curve Summary'!$A$7:$AG$161,4)</f>
        <v>38.8</v>
      </c>
      <c r="CO9" s="96" t="n">
        <f aca="false">VLOOKUP(CO$7,'Curve Summary'!$A$7:$AG$161,4)</f>
        <v>40.58</v>
      </c>
      <c r="CP9" s="96" t="n">
        <f aca="false">VLOOKUP(CP$7,'Curve Summary'!$A$7:$AG$161,4)</f>
        <v>39.68</v>
      </c>
      <c r="CQ9" s="96" t="n">
        <f aca="false">VLOOKUP(CQ$7,'Curve Summary'!$A$7:$AG$161,4)</f>
        <v>36.96</v>
      </c>
      <c r="CR9" s="96" t="n">
        <f aca="false">VLOOKUP(CR$7,'Curve Summary'!$A$7:$AG$161,4)</f>
        <v>35.15</v>
      </c>
      <c r="CS9" s="96" t="n">
        <f aca="false">VLOOKUP(CS$7,'Curve Summary'!$A$7:$AG$161,4)</f>
        <v>33.03</v>
      </c>
      <c r="CT9" s="96" t="n">
        <f aca="false">VLOOKUP(CT$7,'Curve Summary'!$A$7:$AG$161,4)</f>
        <v>33.79</v>
      </c>
      <c r="CU9" s="96" t="n">
        <f aca="false">VLOOKUP(CU$7,'Curve Summary'!$A$7:$AG$161,4)</f>
        <v>44.84</v>
      </c>
      <c r="CV9" s="96" t="n">
        <f aca="false">VLOOKUP(CV$7,'Curve Summary'!$A$7:$AG$161,4)</f>
        <v>49.69</v>
      </c>
      <c r="CW9" s="96" t="n">
        <f aca="false">VLOOKUP(CW$7,'Curve Summary'!$A$7:$AG$161,4)</f>
        <v>43.94</v>
      </c>
      <c r="CX9" s="96" t="n">
        <f aca="false">VLOOKUP(CX$7,'Curve Summary'!$A$7:$AG$161,4)</f>
        <v>40.01</v>
      </c>
      <c r="CY9" s="96" t="n">
        <f aca="false">VLOOKUP(CY$7,'Curve Summary'!$A$7:$AG$161,4)</f>
        <v>37.6</v>
      </c>
      <c r="CZ9" s="96" t="n">
        <f aca="false">VLOOKUP(CZ$7,'Curve Summary'!$A$7:$AG$161,4)</f>
        <v>39.11</v>
      </c>
      <c r="DA9" s="96" t="n">
        <f aca="false">VLOOKUP(DA$7,'Curve Summary'!$A$7:$AG$161,4)</f>
        <v>41.01</v>
      </c>
      <c r="DB9" s="96" t="n">
        <f aca="false">VLOOKUP(DB$7,'Curve Summary'!$A$7:$AG$161,4)</f>
        <v>40.17</v>
      </c>
      <c r="DC9" s="96" t="n">
        <f aca="false">VLOOKUP(DC$7,'Curve Summary'!$A$7:$AG$161,4)</f>
        <v>37.63</v>
      </c>
      <c r="DD9" s="96" t="n">
        <f aca="false">VLOOKUP(DD$7,'Curve Summary'!$A$7:$AG$161,4)</f>
        <v>35.95</v>
      </c>
      <c r="DE9" s="96" t="n">
        <f aca="false">VLOOKUP(DE$7,'Curve Summary'!$A$7:$AG$161,4)</f>
        <v>33.98</v>
      </c>
      <c r="DF9" s="96" t="n">
        <f aca="false">VLOOKUP(DF$7,'Curve Summary'!$A$7:$AG$161,4)</f>
        <v>34.69</v>
      </c>
      <c r="DG9" s="96" t="n">
        <f aca="false">VLOOKUP(DG$7,'Curve Summary'!$A$7:$AG$161,4)</f>
        <v>44.98</v>
      </c>
      <c r="DH9" s="96" t="n">
        <f aca="false">VLOOKUP(DH$7,'Curve Summary'!$A$7:$AG$161,4)</f>
        <v>49.5</v>
      </c>
      <c r="DI9" s="96" t="n">
        <f aca="false">VLOOKUP(DI$7,'Curve Summary'!$A$7:$AG$161,4)</f>
        <v>44.14</v>
      </c>
      <c r="DJ9" s="96" t="n">
        <f aca="false">VLOOKUP(DJ$7,'Curve Summary'!$A$7:$AG$161,4)</f>
        <v>40.48</v>
      </c>
      <c r="DK9" s="96" t="n">
        <f aca="false">VLOOKUP(DK$7,'Curve Summary'!$A$7:$AG$161,4)</f>
        <v>38.23</v>
      </c>
      <c r="DL9" s="96" t="n">
        <f aca="false">VLOOKUP(DL$7,'Curve Summary'!$A$7:$AG$161,4)</f>
        <v>39.64</v>
      </c>
      <c r="DM9" s="96" t="n">
        <f aca="false">VLOOKUP(DM$7,'Curve Summary'!$A$7:$AG$161,4)</f>
        <v>41.44</v>
      </c>
      <c r="DN9" s="96" t="n">
        <f aca="false">VLOOKUP(DN$7,'Curve Summary'!$A$7:$AG$161,4)</f>
        <v>40.66</v>
      </c>
      <c r="DO9" s="96" t="n">
        <f aca="false">VLOOKUP(DO$7,'Curve Summary'!$A$7:$AG$161,4)</f>
        <v>38.3</v>
      </c>
      <c r="DP9" s="96" t="n">
        <f aca="false">VLOOKUP(DP$7,'Curve Summary'!$A$7:$AG$161,4)</f>
        <v>36.73</v>
      </c>
      <c r="DQ9" s="96" t="n">
        <f aca="false">VLOOKUP(DQ$7,'Curve Summary'!$A$7:$AG$161,4)</f>
        <v>34.89</v>
      </c>
      <c r="DR9" s="96" t="n">
        <f aca="false">VLOOKUP(DR$7,'Curve Summary'!$A$7:$AG$161,4)</f>
        <v>35.55</v>
      </c>
      <c r="DS9" s="96" t="n">
        <f aca="false">VLOOKUP(DS$7,'Curve Summary'!$A$7:$AG$161,4)</f>
        <v>45.14</v>
      </c>
      <c r="DT9" s="96" t="n">
        <f aca="false">VLOOKUP(DT$7,'Curve Summary'!$A$7:$AG$161,4)</f>
        <v>49.35</v>
      </c>
      <c r="DU9" s="96" t="n">
        <f aca="false">VLOOKUP(DU$7,'Curve Summary'!$A$7:$AG$161,4)</f>
        <v>44.36</v>
      </c>
      <c r="DV9" s="96" t="n">
        <f aca="false">VLOOKUP(DV$7,'Curve Summary'!$A$7:$AG$161,4)</f>
        <v>40.95</v>
      </c>
      <c r="DW9" s="96" t="n">
        <f aca="false">VLOOKUP(DW$7,'Curve Summary'!$A$7:$AG$161,4)</f>
        <v>38.86</v>
      </c>
      <c r="DX9" s="96" t="n">
        <f aca="false">VLOOKUP(DX$7,'Curve Summary'!$A$7:$AG$161,4)</f>
        <v>40.17</v>
      </c>
      <c r="DY9" s="96" t="n">
        <f aca="false">VLOOKUP(DY$7,'Curve Summary'!$A$7:$AG$161,4)</f>
        <v>41.87</v>
      </c>
      <c r="DZ9" s="96" t="n">
        <f aca="false">VLOOKUP(DZ$7,'Curve Summary'!$A$7:$AG$161,4)</f>
        <v>41.14</v>
      </c>
      <c r="EA9" s="96" t="n">
        <f aca="false">VLOOKUP(EA$7,'Curve Summary'!$A$7:$AG$161,4)</f>
        <v>38.95</v>
      </c>
      <c r="EB9" s="96" t="n">
        <f aca="false">VLOOKUP(EB$7,'Curve Summary'!$A$7:$AG$161,4)</f>
        <v>37.49</v>
      </c>
      <c r="EC9" s="96" t="n">
        <f aca="false">VLOOKUP(EC$7,'Curve Summary'!$A$7:$AG$161,4)</f>
        <v>35.78</v>
      </c>
      <c r="ED9" s="96" t="n">
        <f aca="false">VLOOKUP(ED$7,'Curve Summary'!$A$7:$AG$161,4)</f>
        <v>36.39</v>
      </c>
      <c r="EE9" s="96" t="n">
        <f aca="false">VLOOKUP(EE$7,'Curve Summary'!$A$7:$AG$161,4)</f>
        <v>45.33</v>
      </c>
      <c r="EF9" s="96" t="n">
        <f aca="false">VLOOKUP(EF$7,'Curve Summary'!$A$7:$AG$161,4)</f>
        <v>49.24</v>
      </c>
      <c r="EG9" s="96" t="n">
        <f aca="false">VLOOKUP(EG$7,'Curve Summary'!$A$7:$AG$161,4)</f>
        <v>44.6</v>
      </c>
      <c r="EH9" s="96" t="n">
        <f aca="false">VLOOKUP(EH$7,'Curve Summary'!$A$7:$AG$161,4)</f>
        <v>41.43</v>
      </c>
      <c r="EI9" s="96" t="n">
        <f aca="false">VLOOKUP(EI$7,'Curve Summary'!$A$7:$AG$161,4)</f>
        <v>39.47</v>
      </c>
      <c r="EJ9" s="96" t="n">
        <f aca="false">VLOOKUP(EJ$7,'Curve Summary'!$A$7:$AG$161,4)</f>
        <v>40.7</v>
      </c>
    </row>
    <row r="10" customFormat="false" ht="13.7" hidden="false" customHeight="true" outlineLevel="0" collapsed="false">
      <c r="A10" s="101" t="s">
        <v>12</v>
      </c>
      <c r="B10" s="102" t="s">
        <v>71</v>
      </c>
      <c r="C10" s="96" t="n">
        <f aca="false">'Power Desk Daily Price'!$AC10</f>
        <v>26.8653846153846</v>
      </c>
      <c r="D10" s="96" t="n">
        <f aca="true">IF(ISERROR((AVERAGE(OFFSET('Curve Summary'!$C$6,14,0,14,1))*14+11*'Curve Summary Backup'!$C$38)/25),'Curve Summary Backup'!$C$38,(AVERAGE(OFFSET('Curve Summary'!$C$6,14,0,14,1))*14+11*'Curve Summary Backup'!$C$38)/25)</f>
        <v>28.75</v>
      </c>
      <c r="E10" s="96" t="n">
        <f aca="false">VLOOKUP(E$7,'Curve Summary'!$A$7:$AG$55,3)</f>
        <v>36.25</v>
      </c>
      <c r="F10" s="103" t="n">
        <f aca="false">(C10*C$5+D10*D$5+E10*E$5)/(SUM(C$5:E$5))</f>
        <v>31.2359467455621</v>
      </c>
      <c r="G10" s="96" t="n">
        <f aca="false">AVERAGE(H10:I10)</f>
        <v>34.75</v>
      </c>
      <c r="H10" s="96" t="n">
        <f aca="false">AG10</f>
        <v>35.6</v>
      </c>
      <c r="I10" s="96" t="n">
        <f aca="false">AH10</f>
        <v>33.9</v>
      </c>
      <c r="J10" s="96" t="n">
        <f aca="false">AVERAGE(K10:L10)</f>
        <v>30.25</v>
      </c>
      <c r="K10" s="96" t="n">
        <f aca="false">AI10</f>
        <v>30.5</v>
      </c>
      <c r="L10" s="96" t="n">
        <f aca="false">AJ10</f>
        <v>30</v>
      </c>
      <c r="M10" s="96" t="n">
        <f aca="false">AK10</f>
        <v>29</v>
      </c>
      <c r="N10" s="96" t="n">
        <f aca="false">AL10</f>
        <v>30.5</v>
      </c>
      <c r="O10" s="96" t="n">
        <f aca="false">AVERAGE(P10:Q10)</f>
        <v>47.5</v>
      </c>
      <c r="P10" s="96" t="n">
        <f aca="false">AM10</f>
        <v>44</v>
      </c>
      <c r="Q10" s="96" t="n">
        <f aca="false">AN10</f>
        <v>51</v>
      </c>
      <c r="R10" s="96" t="n">
        <f aca="false">AO10</f>
        <v>45</v>
      </c>
      <c r="S10" s="96" t="n">
        <f aca="false">AVERAGE(T10:V10)</f>
        <v>34.9166666666667</v>
      </c>
      <c r="T10" s="96" t="n">
        <f aca="false">AP10</f>
        <v>35.5</v>
      </c>
      <c r="U10" s="96" t="n">
        <f aca="false">AQ10</f>
        <v>33.5</v>
      </c>
      <c r="V10" s="96" t="n">
        <f aca="false">AR10</f>
        <v>35.75</v>
      </c>
      <c r="W10" s="103" t="n">
        <f aca="false">SUM(AG29:AR29)/SUM($AG$5:$AR$5)</f>
        <v>36.2233333333333</v>
      </c>
      <c r="X10" s="96" t="n">
        <f aca="false">SUM(AS29:BD29)/SUM($AS$5:$BD$5)</f>
        <v>39.9460784313726</v>
      </c>
      <c r="Y10" s="96" t="n">
        <f aca="false">SUM(BE29:BR29)/SUM($BE$5:$BR$5)</f>
        <v>40.3728523489933</v>
      </c>
      <c r="Z10" s="96" t="n">
        <f aca="false">SUM(BQ29:CB29)/SUM($BQ$5:$CB$5)</f>
        <v>40.9236470588235</v>
      </c>
      <c r="AA10" s="96" t="n">
        <f aca="false">SUM(CC29:DX29)/SUM($CC$5:$DX$5)</f>
        <v>43.1157450980392</v>
      </c>
      <c r="AB10" s="104" t="n">
        <f aca="false">SUM(DY29:EJ29)/SUM($DY$5:$EJ$5)</f>
        <v>45.651640625</v>
      </c>
      <c r="AC10" s="105" t="n">
        <f aca="false">(C10*C$5+D10*D$5+E10*E$5+SUM(AG29:EJ29))/(SUM(C$5:E$5)+SUM($AG$5:$EJ$5))</f>
        <v>41.5020549918167</v>
      </c>
      <c r="AD10" s="99"/>
      <c r="AE10" s="99"/>
      <c r="AF10" s="100"/>
      <c r="AG10" s="106" t="n">
        <f aca="false">VLOOKUP(AG$7,'Curve Summary'!$A$8:$AG$161,3)</f>
        <v>35.6</v>
      </c>
      <c r="AH10" s="106" t="n">
        <f aca="false">VLOOKUP(AH$7,'Curve Summary'!$A$8:$AG$161,3)</f>
        <v>33.9</v>
      </c>
      <c r="AI10" s="106" t="n">
        <f aca="false">VLOOKUP(AI$7,'Curve Summary'!$A$8:$AG$161,3)</f>
        <v>30.5</v>
      </c>
      <c r="AJ10" s="106" t="n">
        <f aca="false">VLOOKUP(AJ$7,'Curve Summary'!$A$8:$AG$161,3)</f>
        <v>30</v>
      </c>
      <c r="AK10" s="106" t="n">
        <f aca="false">VLOOKUP(AK$7,'Curve Summary'!$A$8:$AG$161,3)</f>
        <v>29</v>
      </c>
      <c r="AL10" s="106" t="n">
        <f aca="false">VLOOKUP(AL$7,'Curve Summary'!$A$8:$AG$161,3)</f>
        <v>30.5</v>
      </c>
      <c r="AM10" s="106" t="n">
        <f aca="false">VLOOKUP(AM$7,'Curve Summary'!$A$8:$AG$161,3)</f>
        <v>44</v>
      </c>
      <c r="AN10" s="106" t="n">
        <f aca="false">VLOOKUP(AN$7,'Curve Summary'!$A$8:$AG$161,3)</f>
        <v>51</v>
      </c>
      <c r="AO10" s="106" t="n">
        <f aca="false">VLOOKUP(AO$7,'Curve Summary'!$A$8:$AG$161,3)</f>
        <v>45</v>
      </c>
      <c r="AP10" s="106" t="n">
        <f aca="false">VLOOKUP(AP$7,'Curve Summary'!$A$8:$AG$161,3)</f>
        <v>35.5</v>
      </c>
      <c r="AQ10" s="106" t="n">
        <f aca="false">VLOOKUP(AQ$7,'Curve Summary'!$A$8:$AG$161,3)</f>
        <v>33.5</v>
      </c>
      <c r="AR10" s="106" t="n">
        <f aca="false">VLOOKUP(AR$7,'Curve Summary'!$A$8:$AG$161,3)</f>
        <v>35.75</v>
      </c>
      <c r="AS10" s="106" t="n">
        <f aca="false">VLOOKUP(AS$7,'Curve Summary'!$A$8:$AG$161,3)</f>
        <v>39.75</v>
      </c>
      <c r="AT10" s="106" t="n">
        <f aca="false">VLOOKUP(AT$7,'Curve Summary'!$A$8:$AG$161,3)</f>
        <v>38.25</v>
      </c>
      <c r="AU10" s="106" t="n">
        <f aca="false">VLOOKUP(AU$7,'Curve Summary'!$A$8:$AG$161,3)</f>
        <v>34</v>
      </c>
      <c r="AV10" s="106" t="n">
        <f aca="false">VLOOKUP(AV$7,'Curve Summary'!$A$8:$AG$161,3)</f>
        <v>34.25</v>
      </c>
      <c r="AW10" s="106" t="n">
        <f aca="false">VLOOKUP(AW$7,'Curve Summary'!$A$8:$AG$161,3)</f>
        <v>30.75</v>
      </c>
      <c r="AX10" s="106" t="n">
        <f aca="false">VLOOKUP(AX$7,'Curve Summary'!$A$8:$AG$161,3)</f>
        <v>32</v>
      </c>
      <c r="AY10" s="106" t="n">
        <f aca="false">VLOOKUP(AY$7,'Curve Summary'!$A$8:$AG$161,3)</f>
        <v>51.5</v>
      </c>
      <c r="AZ10" s="106" t="n">
        <f aca="false">VLOOKUP(AZ$7,'Curve Summary'!$A$8:$AG$161,3)</f>
        <v>58.5</v>
      </c>
      <c r="BA10" s="106" t="n">
        <f aca="false">VLOOKUP(BA$7,'Curve Summary'!$A$8:$AG$161,3)</f>
        <v>49</v>
      </c>
      <c r="BB10" s="106" t="n">
        <f aca="false">VLOOKUP(BB$7,'Curve Summary'!$A$8:$AG$161,3)</f>
        <v>38.75</v>
      </c>
      <c r="BC10" s="106" t="n">
        <f aca="false">VLOOKUP(BC$7,'Curve Summary'!$A$8:$AG$161,3)</f>
        <v>34.75</v>
      </c>
      <c r="BD10" s="106" t="n">
        <f aca="false">VLOOKUP(BD$7,'Curve Summary'!$A$8:$AG$161,3)</f>
        <v>37.25</v>
      </c>
      <c r="BE10" s="106" t="n">
        <f aca="false">VLOOKUP(BE$7,'Curve Summary'!$A$8:$AG$161,3)</f>
        <v>40.27</v>
      </c>
      <c r="BF10" s="106" t="n">
        <f aca="false">VLOOKUP(BF$7,'Curve Summary'!$A$8:$AG$161,3)</f>
        <v>38.98</v>
      </c>
      <c r="BG10" s="106" t="n">
        <f aca="false">VLOOKUP(BG$7,'Curve Summary'!$A$8:$AG$161,3)</f>
        <v>35.32</v>
      </c>
      <c r="BH10" s="106" t="n">
        <f aca="false">VLOOKUP(BH$7,'Curve Summary'!$A$8:$AG$161,3)</f>
        <v>35.54</v>
      </c>
      <c r="BI10" s="106" t="n">
        <f aca="false">VLOOKUP(BI$7,'Curve Summary'!$A$8:$AG$161,3)</f>
        <v>32.53</v>
      </c>
      <c r="BJ10" s="106" t="n">
        <f aca="false">VLOOKUP(BJ$7,'Curve Summary'!$A$8:$AG$161,3)</f>
        <v>33.6</v>
      </c>
      <c r="BK10" s="106" t="n">
        <f aca="false">VLOOKUP(BK$7,'Curve Summary'!$A$8:$AG$161,3)</f>
        <v>50.39</v>
      </c>
      <c r="BL10" s="106" t="n">
        <f aca="false">VLOOKUP(BL$7,'Curve Summary'!$A$8:$AG$161,3)</f>
        <v>56.41</v>
      </c>
      <c r="BM10" s="106" t="n">
        <f aca="false">VLOOKUP(BM$7,'Curve Summary'!$A$8:$AG$161,3)</f>
        <v>48.24</v>
      </c>
      <c r="BN10" s="106" t="n">
        <f aca="false">VLOOKUP(BN$7,'Curve Summary'!$A$8:$AG$161,3)</f>
        <v>39.42</v>
      </c>
      <c r="BO10" s="106" t="n">
        <f aca="false">VLOOKUP(BO$7,'Curve Summary'!$A$8:$AG$161,3)</f>
        <v>35.98</v>
      </c>
      <c r="BP10" s="106" t="n">
        <f aca="false">VLOOKUP(BP$7,'Curve Summary'!$A$8:$AG$161,3)</f>
        <v>38.13</v>
      </c>
      <c r="BQ10" s="106" t="n">
        <f aca="false">VLOOKUP(BQ$7,'Curve Summary'!$A$8:$AG$161,3)</f>
        <v>40.76</v>
      </c>
      <c r="BR10" s="106" t="n">
        <f aca="false">VLOOKUP(BR$7,'Curve Summary'!$A$8:$AG$161,3)</f>
        <v>39.66</v>
      </c>
      <c r="BS10" s="106" t="n">
        <f aca="false">VLOOKUP(BS$7,'Curve Summary'!$A$8:$AG$161,3)</f>
        <v>36.52</v>
      </c>
      <c r="BT10" s="106" t="n">
        <f aca="false">VLOOKUP(BT$7,'Curve Summary'!$A$8:$AG$161,3)</f>
        <v>36.71</v>
      </c>
      <c r="BU10" s="106" t="n">
        <f aca="false">VLOOKUP(BU$7,'Curve Summary'!$A$8:$AG$161,3)</f>
        <v>34.12</v>
      </c>
      <c r="BV10" s="106" t="n">
        <f aca="false">VLOOKUP(BV$7,'Curve Summary'!$A$8:$AG$161,3)</f>
        <v>35.05</v>
      </c>
      <c r="BW10" s="106" t="n">
        <f aca="false">VLOOKUP(BW$7,'Curve Summary'!$A$8:$AG$161,3)</f>
        <v>49.5</v>
      </c>
      <c r="BX10" s="106" t="n">
        <f aca="false">VLOOKUP(BX$7,'Curve Summary'!$A$8:$AG$161,3)</f>
        <v>54.69</v>
      </c>
      <c r="BY10" s="106" t="n">
        <f aca="false">VLOOKUP(BY$7,'Curve Summary'!$A$8:$AG$161,3)</f>
        <v>47.66</v>
      </c>
      <c r="BZ10" s="106" t="n">
        <f aca="false">VLOOKUP(BZ$7,'Curve Summary'!$A$8:$AG$161,3)</f>
        <v>40.07</v>
      </c>
      <c r="CA10" s="106" t="n">
        <f aca="false">VLOOKUP(CA$7,'Curve Summary'!$A$8:$AG$161,3)</f>
        <v>37.11</v>
      </c>
      <c r="CB10" s="106" t="n">
        <f aca="false">VLOOKUP(CB$7,'Curve Summary'!$A$8:$AG$161,3)</f>
        <v>38.97</v>
      </c>
      <c r="CC10" s="106" t="n">
        <f aca="false">VLOOKUP(CC$7,'Curve Summary'!$A$8:$AG$161,3)</f>
        <v>41.51</v>
      </c>
      <c r="CD10" s="106" t="n">
        <f aca="false">VLOOKUP(CD$7,'Curve Summary'!$A$8:$AG$161,3)</f>
        <v>40.5</v>
      </c>
      <c r="CE10" s="106" t="n">
        <f aca="false">VLOOKUP(CE$7,'Curve Summary'!$A$8:$AG$161,3)</f>
        <v>37.62</v>
      </c>
      <c r="CF10" s="106" t="n">
        <f aca="false">VLOOKUP(CF$7,'Curve Summary'!$A$8:$AG$161,3)</f>
        <v>37.8</v>
      </c>
      <c r="CG10" s="106" t="n">
        <f aca="false">VLOOKUP(CG$7,'Curve Summary'!$A$8:$AG$161,3)</f>
        <v>35.43</v>
      </c>
      <c r="CH10" s="106" t="n">
        <f aca="false">VLOOKUP(CH$7,'Curve Summary'!$A$8:$AG$161,3)</f>
        <v>36.29</v>
      </c>
      <c r="CI10" s="106" t="n">
        <f aca="false">VLOOKUP(CI$7,'Curve Summary'!$A$8:$AG$161,3)</f>
        <v>49.54</v>
      </c>
      <c r="CJ10" s="106" t="n">
        <f aca="false">VLOOKUP(CJ$7,'Curve Summary'!$A$8:$AG$161,3)</f>
        <v>54.3</v>
      </c>
      <c r="CK10" s="106" t="n">
        <f aca="false">VLOOKUP(CK$7,'Curve Summary'!$A$8:$AG$161,3)</f>
        <v>47.86</v>
      </c>
      <c r="CL10" s="106" t="n">
        <f aca="false">VLOOKUP(CL$7,'Curve Summary'!$A$8:$AG$161,3)</f>
        <v>40.9</v>
      </c>
      <c r="CM10" s="106" t="n">
        <f aca="false">VLOOKUP(CM$7,'Curve Summary'!$A$8:$AG$161,3)</f>
        <v>38.2</v>
      </c>
      <c r="CN10" s="106" t="n">
        <f aca="false">VLOOKUP(CN$7,'Curve Summary'!$A$8:$AG$161,3)</f>
        <v>39.9</v>
      </c>
      <c r="CO10" s="106" t="n">
        <f aca="false">VLOOKUP(CO$7,'Curve Summary'!$A$8:$AG$161,3)</f>
        <v>42.46</v>
      </c>
      <c r="CP10" s="106" t="n">
        <f aca="false">VLOOKUP(CP$7,'Curve Summary'!$A$8:$AG$161,3)</f>
        <v>41.54</v>
      </c>
      <c r="CQ10" s="106" t="n">
        <f aca="false">VLOOKUP(CQ$7,'Curve Summary'!$A$8:$AG$161,3)</f>
        <v>38.89</v>
      </c>
      <c r="CR10" s="106" t="n">
        <f aca="false">VLOOKUP(CR$7,'Curve Summary'!$A$8:$AG$161,3)</f>
        <v>39.05</v>
      </c>
      <c r="CS10" s="106" t="n">
        <f aca="false">VLOOKUP(CS$7,'Curve Summary'!$A$8:$AG$161,3)</f>
        <v>36.88</v>
      </c>
      <c r="CT10" s="106" t="n">
        <f aca="false">VLOOKUP(CT$7,'Curve Summary'!$A$8:$AG$161,3)</f>
        <v>37.66</v>
      </c>
      <c r="CU10" s="106" t="n">
        <f aca="false">VLOOKUP(CU$7,'Curve Summary'!$A$8:$AG$161,3)</f>
        <v>49.86</v>
      </c>
      <c r="CV10" s="106" t="n">
        <f aca="false">VLOOKUP(CV$7,'Curve Summary'!$A$8:$AG$161,3)</f>
        <v>54.25</v>
      </c>
      <c r="CW10" s="106" t="n">
        <f aca="false">VLOOKUP(CW$7,'Curve Summary'!$A$8:$AG$161,3)</f>
        <v>48.32</v>
      </c>
      <c r="CX10" s="106" t="n">
        <f aca="false">VLOOKUP(CX$7,'Curve Summary'!$A$8:$AG$161,3)</f>
        <v>41.92</v>
      </c>
      <c r="CY10" s="106" t="n">
        <f aca="false">VLOOKUP(CY$7,'Curve Summary'!$A$8:$AG$161,3)</f>
        <v>39.43</v>
      </c>
      <c r="CZ10" s="106" t="n">
        <f aca="false">VLOOKUP(CZ$7,'Curve Summary'!$A$8:$AG$161,3)</f>
        <v>41</v>
      </c>
      <c r="DA10" s="106" t="n">
        <f aca="false">VLOOKUP(DA$7,'Curve Summary'!$A$8:$AG$161,3)</f>
        <v>43.41</v>
      </c>
      <c r="DB10" s="106" t="n">
        <f aca="false">VLOOKUP(DB$7,'Curve Summary'!$A$8:$AG$161,3)</f>
        <v>42.54</v>
      </c>
      <c r="DC10" s="106" t="n">
        <f aca="false">VLOOKUP(DC$7,'Curve Summary'!$A$8:$AG$161,3)</f>
        <v>40.05</v>
      </c>
      <c r="DD10" s="106" t="n">
        <f aca="false">VLOOKUP(DD$7,'Curve Summary'!$A$8:$AG$161,3)</f>
        <v>40.21</v>
      </c>
      <c r="DE10" s="106" t="n">
        <f aca="false">VLOOKUP(DE$7,'Curve Summary'!$A$8:$AG$161,3)</f>
        <v>38.16</v>
      </c>
      <c r="DF10" s="106" t="n">
        <f aca="false">VLOOKUP(DF$7,'Curve Summary'!$A$8:$AG$161,3)</f>
        <v>38.91</v>
      </c>
      <c r="DG10" s="106" t="n">
        <f aca="false">VLOOKUP(DG$7,'Curve Summary'!$A$8:$AG$161,3)</f>
        <v>50.38</v>
      </c>
      <c r="DH10" s="106" t="n">
        <f aca="false">VLOOKUP(DH$7,'Curve Summary'!$A$8:$AG$161,3)</f>
        <v>54.51</v>
      </c>
      <c r="DI10" s="106" t="n">
        <f aca="false">VLOOKUP(DI$7,'Curve Summary'!$A$8:$AG$161,3)</f>
        <v>48.93</v>
      </c>
      <c r="DJ10" s="106" t="n">
        <f aca="false">VLOOKUP(DJ$7,'Curve Summary'!$A$8:$AG$161,3)</f>
        <v>42.92</v>
      </c>
      <c r="DK10" s="106" t="n">
        <f aca="false">VLOOKUP(DK$7,'Curve Summary'!$A$8:$AG$161,3)</f>
        <v>40.57</v>
      </c>
      <c r="DL10" s="106" t="n">
        <f aca="false">VLOOKUP(DL$7,'Curve Summary'!$A$8:$AG$161,3)</f>
        <v>42.05</v>
      </c>
      <c r="DM10" s="106" t="n">
        <f aca="false">VLOOKUP(DM$7,'Curve Summary'!$A$8:$AG$161,3)</f>
        <v>44.46</v>
      </c>
      <c r="DN10" s="106" t="n">
        <f aca="false">VLOOKUP(DN$7,'Curve Summary'!$A$8:$AG$161,3)</f>
        <v>43.64</v>
      </c>
      <c r="DO10" s="106" t="n">
        <f aca="false">VLOOKUP(DO$7,'Curve Summary'!$A$8:$AG$161,3)</f>
        <v>41.3</v>
      </c>
      <c r="DP10" s="106" t="n">
        <f aca="false">VLOOKUP(DP$7,'Curve Summary'!$A$8:$AG$161,3)</f>
        <v>41.45</v>
      </c>
      <c r="DQ10" s="106" t="n">
        <f aca="false">VLOOKUP(DQ$7,'Curve Summary'!$A$8:$AG$161,3)</f>
        <v>39.52</v>
      </c>
      <c r="DR10" s="106" t="n">
        <f aca="false">VLOOKUP(DR$7,'Curve Summary'!$A$8:$AG$161,3)</f>
        <v>40.23</v>
      </c>
      <c r="DS10" s="106" t="n">
        <f aca="false">VLOOKUP(DS$7,'Curve Summary'!$A$8:$AG$161,3)</f>
        <v>51.04</v>
      </c>
      <c r="DT10" s="106" t="n">
        <f aca="false">VLOOKUP(DT$7,'Curve Summary'!$A$8:$AG$161,3)</f>
        <v>54.92</v>
      </c>
      <c r="DU10" s="106" t="n">
        <f aca="false">VLOOKUP(DU$7,'Curve Summary'!$A$8:$AG$161,3)</f>
        <v>49.67</v>
      </c>
      <c r="DV10" s="106" t="n">
        <f aca="false">VLOOKUP(DV$7,'Curve Summary'!$A$8:$AG$161,3)</f>
        <v>44.01</v>
      </c>
      <c r="DW10" s="106" t="n">
        <f aca="false">VLOOKUP(DW$7,'Curve Summary'!$A$8:$AG$161,3)</f>
        <v>41.8</v>
      </c>
      <c r="DX10" s="106" t="n">
        <f aca="false">VLOOKUP(DX$7,'Curve Summary'!$A$8:$AG$161,3)</f>
        <v>43.2</v>
      </c>
      <c r="DY10" s="106" t="n">
        <f aca="false">VLOOKUP(DY$7,'Curve Summary'!$A$8:$AG$161,3)</f>
        <v>45.52</v>
      </c>
      <c r="DZ10" s="106" t="n">
        <f aca="false">VLOOKUP(DZ$7,'Curve Summary'!$A$8:$AG$161,3)</f>
        <v>44.75</v>
      </c>
      <c r="EA10" s="106" t="n">
        <f aca="false">VLOOKUP(EA$7,'Curve Summary'!$A$8:$AG$161,3)</f>
        <v>42.54</v>
      </c>
      <c r="EB10" s="106" t="n">
        <f aca="false">VLOOKUP(EB$7,'Curve Summary'!$A$8:$AG$161,3)</f>
        <v>42.68</v>
      </c>
      <c r="EC10" s="106" t="n">
        <f aca="false">VLOOKUP(EC$7,'Curve Summary'!$A$8:$AG$161,3)</f>
        <v>40.87</v>
      </c>
      <c r="ED10" s="106" t="n">
        <f aca="false">VLOOKUP(ED$7,'Curve Summary'!$A$8:$AG$161,3)</f>
        <v>41.53</v>
      </c>
      <c r="EE10" s="106" t="n">
        <f aca="false">VLOOKUP(EE$7,'Curve Summary'!$A$8:$AG$161,3)</f>
        <v>51.71</v>
      </c>
      <c r="EF10" s="106" t="n">
        <f aca="false">VLOOKUP(EF$7,'Curve Summary'!$A$8:$AG$161,3)</f>
        <v>55.37</v>
      </c>
      <c r="EG10" s="106" t="n">
        <f aca="false">VLOOKUP(EG$7,'Curve Summary'!$A$8:$AG$161,3)</f>
        <v>50.43</v>
      </c>
      <c r="EH10" s="106" t="n">
        <f aca="false">VLOOKUP(EH$7,'Curve Summary'!$A$8:$AG$161,3)</f>
        <v>45.09</v>
      </c>
      <c r="EI10" s="106" t="n">
        <f aca="false">VLOOKUP(EI$7,'Curve Summary'!$A$8:$AG$161,3)</f>
        <v>43.02</v>
      </c>
      <c r="EJ10" s="106" t="n">
        <f aca="false">VLOOKUP(EJ$7,'Curve Summary'!$A$8:$AG$161,3)</f>
        <v>44.33</v>
      </c>
    </row>
    <row r="11" customFormat="false" ht="13.7" hidden="false" customHeight="true" outlineLevel="0" collapsed="false">
      <c r="A11" s="101" t="s">
        <v>14</v>
      </c>
      <c r="B11" s="73"/>
      <c r="C11" s="96" t="n">
        <f aca="false">'Power Desk Daily Price'!$AC11</f>
        <v>27.1776923076923</v>
      </c>
      <c r="D11" s="96" t="n">
        <f aca="true">IF(ISERROR((AVERAGE(OFFSET('Curve Summary'!$E$6,14,0,14,1))*14+11*'Curve Summary Backup'!$E$38)/25),'Curve Summary Backup'!$E$38,(AVERAGE(OFFSET('Curve Summary'!$E$6,14,0,14,1))*14+11*'Curve Summary Backup'!$E$38)/25)</f>
        <v>28.7</v>
      </c>
      <c r="E11" s="96" t="n">
        <f aca="false">VLOOKUP(E$7,'Curve Summary'!$A$7:$AG$55,5)</f>
        <v>36</v>
      </c>
      <c r="F11" s="103" t="n">
        <f aca="false">(C11*C$5+D11*D$5+E11*E$5)/(SUM(C$5:E$5))</f>
        <v>31.1856656804734</v>
      </c>
      <c r="G11" s="96" t="n">
        <f aca="false">AVERAGE(H11:I11)</f>
        <v>35.625</v>
      </c>
      <c r="H11" s="96" t="n">
        <f aca="false">AG11</f>
        <v>35.75</v>
      </c>
      <c r="I11" s="96" t="n">
        <f aca="false">AH11</f>
        <v>35.5</v>
      </c>
      <c r="J11" s="96" t="n">
        <f aca="false">AVERAGE(K11:L11)</f>
        <v>31.75</v>
      </c>
      <c r="K11" s="96" t="n">
        <f aca="false">AI11</f>
        <v>33</v>
      </c>
      <c r="L11" s="96" t="n">
        <f aca="false">AJ11</f>
        <v>30.5</v>
      </c>
      <c r="M11" s="96" t="n">
        <f aca="false">AK11</f>
        <v>30.5</v>
      </c>
      <c r="N11" s="96" t="n">
        <f aca="false">AL11</f>
        <v>37</v>
      </c>
      <c r="O11" s="96" t="n">
        <f aca="false">AVERAGE(P11:Q11)</f>
        <v>49.5</v>
      </c>
      <c r="P11" s="96" t="n">
        <f aca="false">AM11</f>
        <v>46</v>
      </c>
      <c r="Q11" s="96" t="n">
        <f aca="false">AN11</f>
        <v>53</v>
      </c>
      <c r="R11" s="96" t="n">
        <f aca="false">AO11</f>
        <v>44.5</v>
      </c>
      <c r="S11" s="96" t="n">
        <f aca="false">AVERAGE(T11:V11)</f>
        <v>36.9166666666667</v>
      </c>
      <c r="T11" s="96" t="n">
        <f aca="false">AP11</f>
        <v>38</v>
      </c>
      <c r="U11" s="96" t="n">
        <f aca="false">AQ11</f>
        <v>34.5</v>
      </c>
      <c r="V11" s="96" t="n">
        <f aca="false">AR11</f>
        <v>38.25</v>
      </c>
      <c r="W11" s="103" t="n">
        <f aca="false">SUM(AG30:AR30)/SUM($AG$5:$AR$5)</f>
        <v>38.0656862745098</v>
      </c>
      <c r="X11" s="96" t="n">
        <f aca="false">SUM(AS30:BD30)/SUM($AS$5:$BD$5)</f>
        <v>42.0205882352941</v>
      </c>
      <c r="Y11" s="96" t="n">
        <f aca="false">SUM(BE30:BR30)/SUM($BE$5:$BR$5)</f>
        <v>42.276711409396</v>
      </c>
      <c r="Z11" s="96" t="n">
        <f aca="false">SUM(BQ30:CB30)/SUM($BQ$5:$CB$5)</f>
        <v>42.95</v>
      </c>
      <c r="AA11" s="96" t="n">
        <f aca="false">SUM(CC30:DX30)/SUM($CC$5:$DX$5)</f>
        <v>43.8344215686275</v>
      </c>
      <c r="AB11" s="104" t="n">
        <f aca="false">SUM(DY30:EJ30)/SUM($DY$5:$EJ$5)</f>
        <v>44.7147265625</v>
      </c>
      <c r="AC11" s="105" t="n">
        <f aca="false">(C11*C$5+D11*D$5+E11*E$5+SUM(AG30:EJ30))/(SUM(C$5:E$5)+SUM($AG$5:$EJ$5))</f>
        <v>42.5820402618658</v>
      </c>
      <c r="AD11" s="99"/>
      <c r="AE11" s="99"/>
      <c r="AF11" s="100"/>
      <c r="AG11" s="106" t="n">
        <f aca="false">VLOOKUP(AG$7,'Curve Summary'!$A$8:$AG$161,5)</f>
        <v>35.75</v>
      </c>
      <c r="AH11" s="106" t="n">
        <f aca="false">VLOOKUP(AH$7,'Curve Summary'!$A$8:$AG$161,5)</f>
        <v>35.5</v>
      </c>
      <c r="AI11" s="106" t="n">
        <f aca="false">VLOOKUP(AI$7,'Curve Summary'!$A$8:$AG$161,5)</f>
        <v>33</v>
      </c>
      <c r="AJ11" s="106" t="n">
        <f aca="false">VLOOKUP(AJ$7,'Curve Summary'!$A$8:$AG$161,5)</f>
        <v>30.5</v>
      </c>
      <c r="AK11" s="106" t="n">
        <f aca="false">VLOOKUP(AK$7,'Curve Summary'!$A$8:$AG$161,5)</f>
        <v>30.5</v>
      </c>
      <c r="AL11" s="106" t="n">
        <f aca="false">VLOOKUP(AL$7,'Curve Summary'!$A$8:$AG$161,5)</f>
        <v>37</v>
      </c>
      <c r="AM11" s="106" t="n">
        <f aca="false">VLOOKUP(AM$7,'Curve Summary'!$A$8:$AG$161,5)</f>
        <v>46</v>
      </c>
      <c r="AN11" s="106" t="n">
        <f aca="false">VLOOKUP(AN$7,'Curve Summary'!$A$8:$AG$161,5)</f>
        <v>53</v>
      </c>
      <c r="AO11" s="106" t="n">
        <f aca="false">VLOOKUP(AO$7,'Curve Summary'!$A$8:$AG$161,5)</f>
        <v>44.5</v>
      </c>
      <c r="AP11" s="106" t="n">
        <f aca="false">VLOOKUP(AP$7,'Curve Summary'!$A$8:$AG$161,5)</f>
        <v>38</v>
      </c>
      <c r="AQ11" s="106" t="n">
        <f aca="false">VLOOKUP(AQ$7,'Curve Summary'!$A$8:$AG$161,5)</f>
        <v>34.5</v>
      </c>
      <c r="AR11" s="106" t="n">
        <f aca="false">VLOOKUP(AR$7,'Curve Summary'!$A$8:$AG$161,5)</f>
        <v>38.25</v>
      </c>
      <c r="AS11" s="106" t="n">
        <f aca="false">VLOOKUP(AS$7,'Curve Summary'!$A$8:$AG$161,5)</f>
        <v>40</v>
      </c>
      <c r="AT11" s="106" t="n">
        <f aca="false">VLOOKUP(AT$7,'Curve Summary'!$A$8:$AG$161,5)</f>
        <v>39</v>
      </c>
      <c r="AU11" s="106" t="n">
        <f aca="false">VLOOKUP(AU$7,'Curve Summary'!$A$8:$AG$161,5)</f>
        <v>37</v>
      </c>
      <c r="AV11" s="106" t="n">
        <f aca="false">VLOOKUP(AV$7,'Curve Summary'!$A$8:$AG$161,5)</f>
        <v>35</v>
      </c>
      <c r="AW11" s="106" t="n">
        <f aca="false">VLOOKUP(AW$7,'Curve Summary'!$A$8:$AG$161,5)</f>
        <v>35</v>
      </c>
      <c r="AX11" s="106" t="n">
        <f aca="false">VLOOKUP(AX$7,'Curve Summary'!$A$8:$AG$161,5)</f>
        <v>39.5</v>
      </c>
      <c r="AY11" s="106" t="n">
        <f aca="false">VLOOKUP(AY$7,'Curve Summary'!$A$8:$AG$161,5)</f>
        <v>49.5</v>
      </c>
      <c r="AZ11" s="106" t="n">
        <f aca="false">VLOOKUP(AZ$7,'Curve Summary'!$A$8:$AG$161,5)</f>
        <v>58.5</v>
      </c>
      <c r="BA11" s="106" t="n">
        <f aca="false">VLOOKUP(BA$7,'Curve Summary'!$A$8:$AG$161,5)</f>
        <v>53.5</v>
      </c>
      <c r="BB11" s="106" t="n">
        <f aca="false">VLOOKUP(BB$7,'Curve Summary'!$A$8:$AG$161,5)</f>
        <v>39.75</v>
      </c>
      <c r="BC11" s="106" t="n">
        <f aca="false">VLOOKUP(BC$7,'Curve Summary'!$A$8:$AG$161,5)</f>
        <v>37</v>
      </c>
      <c r="BD11" s="106" t="n">
        <f aca="false">VLOOKUP(BD$7,'Curve Summary'!$A$8:$AG$161,5)</f>
        <v>40.25</v>
      </c>
      <c r="BE11" s="106" t="n">
        <f aca="false">VLOOKUP(BE$7,'Curve Summary'!$A$8:$AG$161,5)</f>
        <v>40.75</v>
      </c>
      <c r="BF11" s="106" t="n">
        <f aca="false">VLOOKUP(BF$7,'Curve Summary'!$A$8:$AG$161,5)</f>
        <v>39.89</v>
      </c>
      <c r="BG11" s="106" t="n">
        <f aca="false">VLOOKUP(BG$7,'Curve Summary'!$A$8:$AG$161,5)</f>
        <v>38.17</v>
      </c>
      <c r="BH11" s="106" t="n">
        <f aca="false">VLOOKUP(BH$7,'Curve Summary'!$A$8:$AG$161,5)</f>
        <v>36.45</v>
      </c>
      <c r="BI11" s="106" t="n">
        <f aca="false">VLOOKUP(BI$7,'Curve Summary'!$A$8:$AG$161,5)</f>
        <v>36.45</v>
      </c>
      <c r="BJ11" s="106" t="n">
        <f aca="false">VLOOKUP(BJ$7,'Curve Summary'!$A$8:$AG$161,5)</f>
        <v>40.32</v>
      </c>
      <c r="BK11" s="106" t="n">
        <f aca="false">VLOOKUP(BK$7,'Curve Summary'!$A$8:$AG$161,5)</f>
        <v>48.91</v>
      </c>
      <c r="BL11" s="106" t="n">
        <f aca="false">VLOOKUP(BL$7,'Curve Summary'!$A$8:$AG$161,5)</f>
        <v>56.65</v>
      </c>
      <c r="BM11" s="106" t="n">
        <f aca="false">VLOOKUP(BM$7,'Curve Summary'!$A$8:$AG$161,5)</f>
        <v>52.35</v>
      </c>
      <c r="BN11" s="106" t="n">
        <f aca="false">VLOOKUP(BN$7,'Curve Summary'!$A$8:$AG$161,5)</f>
        <v>40.54</v>
      </c>
      <c r="BO11" s="106" t="n">
        <f aca="false">VLOOKUP(BO$7,'Curve Summary'!$A$8:$AG$161,5)</f>
        <v>38</v>
      </c>
      <c r="BP11" s="106" t="n">
        <f aca="false">VLOOKUP(BP$7,'Curve Summary'!$A$8:$AG$161,5)</f>
        <v>40.97</v>
      </c>
      <c r="BQ11" s="106" t="n">
        <f aca="false">VLOOKUP(BQ$7,'Curve Summary'!$A$8:$AG$161,5)</f>
        <v>41.45</v>
      </c>
      <c r="BR11" s="106" t="n">
        <f aca="false">VLOOKUP(BR$7,'Curve Summary'!$A$8:$AG$161,5)</f>
        <v>40.71</v>
      </c>
      <c r="BS11" s="106" t="n">
        <f aca="false">VLOOKUP(BS$7,'Curve Summary'!$A$8:$AG$161,5)</f>
        <v>39.24</v>
      </c>
      <c r="BT11" s="106" t="n">
        <f aca="false">VLOOKUP(BT$7,'Curve Summary'!$A$8:$AG$161,5)</f>
        <v>37.76</v>
      </c>
      <c r="BU11" s="106" t="n">
        <f aca="false">VLOOKUP(BU$7,'Curve Summary'!$A$8:$AG$161,5)</f>
        <v>37.76</v>
      </c>
      <c r="BV11" s="106" t="n">
        <f aca="false">VLOOKUP(BV$7,'Curve Summary'!$A$8:$AG$161,5)</f>
        <v>41.09</v>
      </c>
      <c r="BW11" s="106" t="n">
        <f aca="false">VLOOKUP(BW$7,'Curve Summary'!$A$8:$AG$161,5)</f>
        <v>48.47</v>
      </c>
      <c r="BX11" s="106" t="n">
        <f aca="false">VLOOKUP(BX$7,'Curve Summary'!$A$8:$AG$161,5)</f>
        <v>55.11</v>
      </c>
      <c r="BY11" s="106" t="n">
        <f aca="false">VLOOKUP(BY$7,'Curve Summary'!$A$8:$AG$161,5)</f>
        <v>51.42</v>
      </c>
      <c r="BZ11" s="106" t="n">
        <f aca="false">VLOOKUP(BZ$7,'Curve Summary'!$A$8:$AG$161,5)</f>
        <v>41.27</v>
      </c>
      <c r="CA11" s="106" t="n">
        <f aca="false">VLOOKUP(CA$7,'Curve Summary'!$A$8:$AG$161,5)</f>
        <v>38.92</v>
      </c>
      <c r="CB11" s="106" t="n">
        <f aca="false">VLOOKUP(CB$7,'Curve Summary'!$A$8:$AG$161,5)</f>
        <v>41.64</v>
      </c>
      <c r="CC11" s="106" t="n">
        <f aca="false">VLOOKUP(CC$7,'Curve Summary'!$A$8:$AG$161,5)</f>
        <v>41.99</v>
      </c>
      <c r="CD11" s="106" t="n">
        <f aca="false">VLOOKUP(CD$7,'Curve Summary'!$A$8:$AG$161,5)</f>
        <v>41.32</v>
      </c>
      <c r="CE11" s="106" t="n">
        <f aca="false">VLOOKUP(CE$7,'Curve Summary'!$A$8:$AG$161,5)</f>
        <v>39.98</v>
      </c>
      <c r="CF11" s="106" t="n">
        <f aca="false">VLOOKUP(CF$7,'Curve Summary'!$A$8:$AG$161,5)</f>
        <v>38.64</v>
      </c>
      <c r="CG11" s="106" t="n">
        <f aca="false">VLOOKUP(CG$7,'Curve Summary'!$A$8:$AG$161,5)</f>
        <v>38.64</v>
      </c>
      <c r="CH11" s="106" t="n">
        <f aca="false">VLOOKUP(CH$7,'Curve Summary'!$A$8:$AG$161,5)</f>
        <v>41.66</v>
      </c>
      <c r="CI11" s="106" t="n">
        <f aca="false">VLOOKUP(CI$7,'Curve Summary'!$A$8:$AG$161,5)</f>
        <v>48.37</v>
      </c>
      <c r="CJ11" s="106" t="n">
        <f aca="false">VLOOKUP(CJ$7,'Curve Summary'!$A$8:$AG$161,5)</f>
        <v>54.4</v>
      </c>
      <c r="CK11" s="106" t="n">
        <f aca="false">VLOOKUP(CK$7,'Curve Summary'!$A$8:$AG$161,5)</f>
        <v>51.05</v>
      </c>
      <c r="CL11" s="106" t="n">
        <f aca="false">VLOOKUP(CL$7,'Curve Summary'!$A$8:$AG$161,5)</f>
        <v>41.83</v>
      </c>
      <c r="CM11" s="106" t="n">
        <f aca="false">VLOOKUP(CM$7,'Curve Summary'!$A$8:$AG$161,5)</f>
        <v>39.58</v>
      </c>
      <c r="CN11" s="106" t="n">
        <f aca="false">VLOOKUP(CN$7,'Curve Summary'!$A$8:$AG$161,5)</f>
        <v>42.17</v>
      </c>
      <c r="CO11" s="106" t="n">
        <f aca="false">VLOOKUP(CO$7,'Curve Summary'!$A$8:$AG$161,5)</f>
        <v>42.47</v>
      </c>
      <c r="CP11" s="106" t="n">
        <f aca="false">VLOOKUP(CP$7,'Curve Summary'!$A$8:$AG$161,5)</f>
        <v>41.86</v>
      </c>
      <c r="CQ11" s="106" t="n">
        <f aca="false">VLOOKUP(CQ$7,'Curve Summary'!$A$8:$AG$161,5)</f>
        <v>40.65</v>
      </c>
      <c r="CR11" s="106" t="n">
        <f aca="false">VLOOKUP(CR$7,'Curve Summary'!$A$8:$AG$161,5)</f>
        <v>39.43</v>
      </c>
      <c r="CS11" s="106" t="n">
        <f aca="false">VLOOKUP(CS$7,'Curve Summary'!$A$8:$AG$161,5)</f>
        <v>39.43</v>
      </c>
      <c r="CT11" s="106" t="n">
        <f aca="false">VLOOKUP(CT$7,'Curve Summary'!$A$8:$AG$161,5)</f>
        <v>42.17</v>
      </c>
      <c r="CU11" s="106" t="n">
        <f aca="false">VLOOKUP(CU$7,'Curve Summary'!$A$8:$AG$161,5)</f>
        <v>48.26</v>
      </c>
      <c r="CV11" s="106" t="n">
        <f aca="false">VLOOKUP(CV$7,'Curve Summary'!$A$8:$AG$161,5)</f>
        <v>53.73</v>
      </c>
      <c r="CW11" s="106" t="n">
        <f aca="false">VLOOKUP(CW$7,'Curve Summary'!$A$8:$AG$161,5)</f>
        <v>50.69</v>
      </c>
      <c r="CX11" s="106" t="n">
        <f aca="false">VLOOKUP(CX$7,'Curve Summary'!$A$8:$AG$161,5)</f>
        <v>42.33</v>
      </c>
      <c r="CY11" s="106" t="n">
        <f aca="false">VLOOKUP(CY$7,'Curve Summary'!$A$8:$AG$161,5)</f>
        <v>40.17</v>
      </c>
      <c r="CZ11" s="106" t="n">
        <f aca="false">VLOOKUP(CZ$7,'Curve Summary'!$A$8:$AG$161,5)</f>
        <v>42.64</v>
      </c>
      <c r="DA11" s="106" t="n">
        <f aca="false">VLOOKUP(DA$7,'Curve Summary'!$A$8:$AG$161,5)</f>
        <v>42.91</v>
      </c>
      <c r="DB11" s="106" t="n">
        <f aca="false">VLOOKUP(DB$7,'Curve Summary'!$A$8:$AG$161,5)</f>
        <v>42.35</v>
      </c>
      <c r="DC11" s="106" t="n">
        <f aca="false">VLOOKUP(DC$7,'Curve Summary'!$A$8:$AG$161,5)</f>
        <v>41.22</v>
      </c>
      <c r="DD11" s="106" t="n">
        <f aca="false">VLOOKUP(DD$7,'Curve Summary'!$A$8:$AG$161,5)</f>
        <v>40.1</v>
      </c>
      <c r="DE11" s="106" t="n">
        <f aca="false">VLOOKUP(DE$7,'Curve Summary'!$A$8:$AG$161,5)</f>
        <v>40.1</v>
      </c>
      <c r="DF11" s="106" t="n">
        <f aca="false">VLOOKUP(DF$7,'Curve Summary'!$A$8:$AG$161,5)</f>
        <v>42.64</v>
      </c>
      <c r="DG11" s="106" t="n">
        <f aca="false">VLOOKUP(DG$7,'Curve Summary'!$A$8:$AG$161,5)</f>
        <v>48.28</v>
      </c>
      <c r="DH11" s="106" t="n">
        <f aca="false">VLOOKUP(DH$7,'Curve Summary'!$A$8:$AG$161,5)</f>
        <v>53.36</v>
      </c>
      <c r="DI11" s="106" t="n">
        <f aca="false">VLOOKUP(DI$7,'Curve Summary'!$A$8:$AG$161,5)</f>
        <v>50.54</v>
      </c>
      <c r="DJ11" s="106" t="n">
        <f aca="false">VLOOKUP(DJ$7,'Curve Summary'!$A$8:$AG$161,5)</f>
        <v>42.78</v>
      </c>
      <c r="DK11" s="106" t="n">
        <f aca="false">VLOOKUP(DK$7,'Curve Summary'!$A$8:$AG$161,5)</f>
        <v>40.69</v>
      </c>
      <c r="DL11" s="106" t="n">
        <f aca="false">VLOOKUP(DL$7,'Curve Summary'!$A$8:$AG$161,5)</f>
        <v>43.07</v>
      </c>
      <c r="DM11" s="106" t="n">
        <f aca="false">VLOOKUP(DM$7,'Curve Summary'!$A$8:$AG$161,5)</f>
        <v>43.35</v>
      </c>
      <c r="DN11" s="106" t="n">
        <f aca="false">VLOOKUP(DN$7,'Curve Summary'!$A$8:$AG$161,5)</f>
        <v>42.83</v>
      </c>
      <c r="DO11" s="106" t="n">
        <f aca="false">VLOOKUP(DO$7,'Curve Summary'!$A$8:$AG$161,5)</f>
        <v>41.78</v>
      </c>
      <c r="DP11" s="106" t="n">
        <f aca="false">VLOOKUP(DP$7,'Curve Summary'!$A$8:$AG$161,5)</f>
        <v>40.74</v>
      </c>
      <c r="DQ11" s="106" t="n">
        <f aca="false">VLOOKUP(DQ$7,'Curve Summary'!$A$8:$AG$161,5)</f>
        <v>40.74</v>
      </c>
      <c r="DR11" s="106" t="n">
        <f aca="false">VLOOKUP(DR$7,'Curve Summary'!$A$8:$AG$161,5)</f>
        <v>43.09</v>
      </c>
      <c r="DS11" s="106" t="n">
        <f aca="false">VLOOKUP(DS$7,'Curve Summary'!$A$8:$AG$161,5)</f>
        <v>48.33</v>
      </c>
      <c r="DT11" s="106" t="n">
        <f aca="false">VLOOKUP(DT$7,'Curve Summary'!$A$8:$AG$161,5)</f>
        <v>53.03</v>
      </c>
      <c r="DU11" s="106" t="n">
        <f aca="false">VLOOKUP(DU$7,'Curve Summary'!$A$8:$AG$161,5)</f>
        <v>50.42</v>
      </c>
      <c r="DV11" s="106" t="n">
        <f aca="false">VLOOKUP(DV$7,'Curve Summary'!$A$8:$AG$161,5)</f>
        <v>43.23</v>
      </c>
      <c r="DW11" s="106" t="n">
        <f aca="false">VLOOKUP(DW$7,'Curve Summary'!$A$8:$AG$161,5)</f>
        <v>41.2</v>
      </c>
      <c r="DX11" s="106" t="n">
        <f aca="false">VLOOKUP(DX$7,'Curve Summary'!$A$8:$AG$161,5)</f>
        <v>43.5</v>
      </c>
      <c r="DY11" s="106" t="n">
        <f aca="false">VLOOKUP(DY$7,'Curve Summary'!$A$8:$AG$161,5)</f>
        <v>43.78</v>
      </c>
      <c r="DZ11" s="106" t="n">
        <f aca="false">VLOOKUP(DZ$7,'Curve Summary'!$A$8:$AG$161,5)</f>
        <v>43.29</v>
      </c>
      <c r="EA11" s="106" t="n">
        <f aca="false">VLOOKUP(EA$7,'Curve Summary'!$A$8:$AG$161,5)</f>
        <v>42.33</v>
      </c>
      <c r="EB11" s="106" t="n">
        <f aca="false">VLOOKUP(EB$7,'Curve Summary'!$A$8:$AG$161,5)</f>
        <v>41.36</v>
      </c>
      <c r="EC11" s="106" t="n">
        <f aca="false">VLOOKUP(EC$7,'Curve Summary'!$A$8:$AG$161,5)</f>
        <v>41.36</v>
      </c>
      <c r="ED11" s="106" t="n">
        <f aca="false">VLOOKUP(ED$7,'Curve Summary'!$A$8:$AG$161,5)</f>
        <v>43.54</v>
      </c>
      <c r="EE11" s="106" t="n">
        <f aca="false">VLOOKUP(EE$7,'Curve Summary'!$A$8:$AG$161,5)</f>
        <v>48.39</v>
      </c>
      <c r="EF11" s="106" t="n">
        <f aca="false">VLOOKUP(EF$7,'Curve Summary'!$A$8:$AG$161,5)</f>
        <v>52.76</v>
      </c>
      <c r="EG11" s="106" t="n">
        <f aca="false">VLOOKUP(EG$7,'Curve Summary'!$A$8:$AG$161,5)</f>
        <v>50.34</v>
      </c>
      <c r="EH11" s="106" t="n">
        <f aca="false">VLOOKUP(EH$7,'Curve Summary'!$A$8:$AG$161,5)</f>
        <v>43.67</v>
      </c>
      <c r="EI11" s="106" t="n">
        <f aca="false">VLOOKUP(EI$7,'Curve Summary'!$A$8:$AG$161,5)</f>
        <v>41.7</v>
      </c>
      <c r="EJ11" s="106" t="n">
        <f aca="false">VLOOKUP(EJ$7,'Curve Summary'!$A$8:$AG$161,5)</f>
        <v>43.92</v>
      </c>
    </row>
    <row r="12" customFormat="false" ht="13.7" hidden="false" customHeight="true" outlineLevel="0" collapsed="false">
      <c r="A12" s="101" t="s">
        <v>17</v>
      </c>
      <c r="B12" s="73"/>
      <c r="C12" s="96" t="n">
        <f aca="false">'Power Desk Daily Price'!$AC12</f>
        <v>27.2619230769231</v>
      </c>
      <c r="D12" s="96" t="n">
        <f aca="true">IF(ISERROR((AVERAGE(OFFSET('Curve Summary'!$I$6,14,0,14,1))*14+11*'Curve Summary Backup'!$I$38)/25),'Curve Summary Backup'!$I$38,(AVERAGE(OFFSET('Curve Summary'!$I$6,14,0,14,1))*14+11*'Curve Summary Backup'!$I$38)/25)</f>
        <v>23.5379996795654</v>
      </c>
      <c r="E12" s="96" t="n">
        <f aca="false">VLOOKUP(E$7,'Curve Summary'!$A$7:$AG$55,9)</f>
        <v>32.5</v>
      </c>
      <c r="F12" s="103" t="n">
        <f aca="false">(C12*C$5+D12*D$5+E12*E$5)/(SUM(C$5:E$5))</f>
        <v>27.7726759060967</v>
      </c>
      <c r="G12" s="96" t="n">
        <f aca="false">AVERAGE(H12:I12)</f>
        <v>33.25</v>
      </c>
      <c r="H12" s="96" t="n">
        <f aca="false">AG12</f>
        <v>33.25</v>
      </c>
      <c r="I12" s="96" t="n">
        <f aca="false">AH12</f>
        <v>33.25</v>
      </c>
      <c r="J12" s="96" t="n">
        <f aca="false">AVERAGE(K12:L12)</f>
        <v>30.375</v>
      </c>
      <c r="K12" s="96" t="n">
        <f aca="false">AI12</f>
        <v>31</v>
      </c>
      <c r="L12" s="96" t="n">
        <f aca="false">AJ12</f>
        <v>29.75</v>
      </c>
      <c r="M12" s="96" t="n">
        <f aca="false">AK12</f>
        <v>29.75</v>
      </c>
      <c r="N12" s="96" t="n">
        <f aca="false">AL12</f>
        <v>36.5</v>
      </c>
      <c r="O12" s="96" t="n">
        <f aca="false">AVERAGE(P12:Q12)</f>
        <v>48.75</v>
      </c>
      <c r="P12" s="96" t="n">
        <f aca="false">AM12</f>
        <v>45.25</v>
      </c>
      <c r="Q12" s="96" t="n">
        <f aca="false">AN12</f>
        <v>52.25</v>
      </c>
      <c r="R12" s="96" t="n">
        <f aca="false">AO12</f>
        <v>40.25</v>
      </c>
      <c r="S12" s="96" t="n">
        <f aca="false">AVERAGE(T12:V12)</f>
        <v>36.5</v>
      </c>
      <c r="T12" s="96" t="n">
        <f aca="false">AP12</f>
        <v>36.25</v>
      </c>
      <c r="U12" s="96" t="n">
        <f aca="false">AQ12</f>
        <v>35.5</v>
      </c>
      <c r="V12" s="96" t="n">
        <f aca="false">AR12</f>
        <v>37.75</v>
      </c>
      <c r="W12" s="103" t="n">
        <f aca="false">SUM(AG31:AR31)/SUM($AG$5:$AR$5)</f>
        <v>36.756862745098</v>
      </c>
      <c r="X12" s="96" t="n">
        <f aca="false">SUM(AS31:BD31)/SUM($AS$5:$BD$5)</f>
        <v>30.3372549019608</v>
      </c>
      <c r="Y12" s="96" t="n">
        <f aca="false">SUM(BE31:BR31)/SUM($BE$5:$BR$5)</f>
        <v>27.3540268456376</v>
      </c>
      <c r="Z12" s="96" t="n">
        <f aca="false">SUM(BQ31:CB31)/SUM($BQ$5:$CB$5)</f>
        <v>25.4970588235294</v>
      </c>
      <c r="AA12" s="96" t="n">
        <f aca="false">SUM(CC31:DX31)/SUM($CC$5:$DX$5)</f>
        <v>35.5168137254902</v>
      </c>
      <c r="AB12" s="104" t="n">
        <f aca="false">SUM(DY31:EJ31)/SUM($DY$5:$EJ$5)</f>
        <v>39.886328125</v>
      </c>
      <c r="AC12" s="105" t="n">
        <f aca="false">(C12*C$5+D12*D$5+E12*E$5+SUM(AG31:EJ31))/(SUM(C$5:E$5)+SUM($AG$5:$EJ$5))</f>
        <v>33.5362677221775</v>
      </c>
      <c r="AD12" s="99"/>
      <c r="AE12" s="99"/>
      <c r="AF12" s="100"/>
      <c r="AG12" s="106" t="n">
        <f aca="false">VLOOKUP(AG$7,'Curve Summary'!$A$8:$AG$161,9)</f>
        <v>33.25</v>
      </c>
      <c r="AH12" s="106" t="n">
        <f aca="false">VLOOKUP(AH$7,'Curve Summary'!$A$8:$AG$161,9)</f>
        <v>33.25</v>
      </c>
      <c r="AI12" s="106" t="n">
        <f aca="false">VLOOKUP(AI$7,'Curve Summary'!$A$8:$AG$161,9)</f>
        <v>31</v>
      </c>
      <c r="AJ12" s="106" t="n">
        <f aca="false">VLOOKUP(AJ$7,'Curve Summary'!$A$8:$AG$161,9)</f>
        <v>29.75</v>
      </c>
      <c r="AK12" s="106" t="n">
        <f aca="false">VLOOKUP(AK$7,'Curve Summary'!$A$8:$AG$161,9)</f>
        <v>29.75</v>
      </c>
      <c r="AL12" s="106" t="n">
        <f aca="false">VLOOKUP(AL$7,'Curve Summary'!$A$8:$AG$161,9)</f>
        <v>36.5</v>
      </c>
      <c r="AM12" s="106" t="n">
        <f aca="false">VLOOKUP(AM$7,'Curve Summary'!$A$8:$AG$161,9)</f>
        <v>45.25</v>
      </c>
      <c r="AN12" s="106" t="n">
        <f aca="false">VLOOKUP(AN$7,'Curve Summary'!$A$8:$AG$161,9)</f>
        <v>52.25</v>
      </c>
      <c r="AO12" s="106" t="n">
        <f aca="false">VLOOKUP(AO$7,'Curve Summary'!$A$8:$AG$161,9)</f>
        <v>40.25</v>
      </c>
      <c r="AP12" s="106" t="n">
        <f aca="false">VLOOKUP(AP$7,'Curve Summary'!$A$8:$AG$161,9)</f>
        <v>36.25</v>
      </c>
      <c r="AQ12" s="106" t="n">
        <f aca="false">VLOOKUP(AQ$7,'Curve Summary'!$A$8:$AG$161,9)</f>
        <v>35.5</v>
      </c>
      <c r="AR12" s="106" t="n">
        <f aca="false">VLOOKUP(AR$7,'Curve Summary'!$A$8:$AG$161,9)</f>
        <v>37.75</v>
      </c>
      <c r="AS12" s="106" t="n">
        <f aca="false">VLOOKUP(AS$7,'Curve Summary'!$A$8:$AG$161,9)</f>
        <v>28.5</v>
      </c>
      <c r="AT12" s="106" t="n">
        <f aca="false">VLOOKUP(AT$7,'Curve Summary'!$A$8:$AG$161,9)</f>
        <v>27.5</v>
      </c>
      <c r="AU12" s="106" t="n">
        <f aca="false">VLOOKUP(AU$7,'Curve Summary'!$A$8:$AG$161,9)</f>
        <v>25</v>
      </c>
      <c r="AV12" s="106" t="n">
        <f aca="false">VLOOKUP(AV$7,'Curve Summary'!$A$8:$AG$161,9)</f>
        <v>23.5</v>
      </c>
      <c r="AW12" s="106" t="n">
        <f aca="false">VLOOKUP(AW$7,'Curve Summary'!$A$8:$AG$161,9)</f>
        <v>24.5</v>
      </c>
      <c r="AX12" s="106" t="n">
        <f aca="false">VLOOKUP(AX$7,'Curve Summary'!$A$8:$AG$161,9)</f>
        <v>28.5</v>
      </c>
      <c r="AY12" s="106" t="n">
        <f aca="false">VLOOKUP(AY$7,'Curve Summary'!$A$8:$AG$161,9)</f>
        <v>38.75</v>
      </c>
      <c r="AZ12" s="106" t="n">
        <f aca="false">VLOOKUP(AZ$7,'Curve Summary'!$A$8:$AG$161,9)</f>
        <v>47.5</v>
      </c>
      <c r="BA12" s="106" t="n">
        <f aca="false">VLOOKUP(BA$7,'Curve Summary'!$A$8:$AG$161,9)</f>
        <v>37.5</v>
      </c>
      <c r="BB12" s="106" t="n">
        <f aca="false">VLOOKUP(BB$7,'Curve Summary'!$A$8:$AG$161,9)</f>
        <v>28</v>
      </c>
      <c r="BC12" s="106" t="n">
        <f aca="false">VLOOKUP(BC$7,'Curve Summary'!$A$8:$AG$161,9)</f>
        <v>25.5</v>
      </c>
      <c r="BD12" s="106" t="n">
        <f aca="false">VLOOKUP(BD$7,'Curve Summary'!$A$8:$AG$161,9)</f>
        <v>29</v>
      </c>
      <c r="BE12" s="106" t="n">
        <f aca="false">VLOOKUP(BE$7,'Curve Summary'!$A$8:$AG$161,9)</f>
        <v>19.25</v>
      </c>
      <c r="BF12" s="106" t="n">
        <f aca="false">VLOOKUP(BF$7,'Curve Summary'!$A$8:$AG$161,9)</f>
        <v>21.5</v>
      </c>
      <c r="BG12" s="106" t="n">
        <f aca="false">VLOOKUP(BG$7,'Curve Summary'!$A$8:$AG$161,9)</f>
        <v>18.5</v>
      </c>
      <c r="BH12" s="106" t="n">
        <f aca="false">VLOOKUP(BH$7,'Curve Summary'!$A$8:$AG$161,9)</f>
        <v>26.5</v>
      </c>
      <c r="BI12" s="106" t="n">
        <f aca="false">VLOOKUP(BI$7,'Curve Summary'!$A$8:$AG$161,9)</f>
        <v>26.5</v>
      </c>
      <c r="BJ12" s="106" t="n">
        <f aca="false">VLOOKUP(BJ$7,'Curve Summary'!$A$8:$AG$161,9)</f>
        <v>32.5</v>
      </c>
      <c r="BK12" s="106" t="n">
        <f aca="false">VLOOKUP(BK$7,'Curve Summary'!$A$8:$AG$161,9)</f>
        <v>36.5</v>
      </c>
      <c r="BL12" s="106" t="n">
        <f aca="false">VLOOKUP(BL$7,'Curve Summary'!$A$8:$AG$161,9)</f>
        <v>45.5</v>
      </c>
      <c r="BM12" s="106" t="n">
        <f aca="false">VLOOKUP(BM$7,'Curve Summary'!$A$8:$AG$161,9)</f>
        <v>29.25</v>
      </c>
      <c r="BN12" s="106" t="n">
        <f aca="false">VLOOKUP(BN$7,'Curve Summary'!$A$8:$AG$161,9)</f>
        <v>30.5</v>
      </c>
      <c r="BO12" s="106" t="n">
        <f aca="false">VLOOKUP(BO$7,'Curve Summary'!$A$8:$AG$161,9)</f>
        <v>26</v>
      </c>
      <c r="BP12" s="106" t="n">
        <f aca="false">VLOOKUP(BP$7,'Curve Summary'!$A$8:$AG$161,9)</f>
        <v>28.75</v>
      </c>
      <c r="BQ12" s="106" t="n">
        <f aca="false">VLOOKUP(BQ$7,'Curve Summary'!$A$8:$AG$161,9)</f>
        <v>19.25</v>
      </c>
      <c r="BR12" s="106" t="n">
        <f aca="false">VLOOKUP(BR$7,'Curve Summary'!$A$8:$AG$161,9)</f>
        <v>21.5</v>
      </c>
      <c r="BS12" s="106" t="n">
        <f aca="false">VLOOKUP(BS$7,'Curve Summary'!$A$8:$AG$161,9)</f>
        <v>18.5</v>
      </c>
      <c r="BT12" s="106" t="n">
        <f aca="false">VLOOKUP(BT$7,'Curve Summary'!$A$8:$AG$161,9)</f>
        <v>25.5</v>
      </c>
      <c r="BU12" s="106" t="n">
        <f aca="false">VLOOKUP(BU$7,'Curve Summary'!$A$8:$AG$161,9)</f>
        <v>25.5</v>
      </c>
      <c r="BV12" s="106" t="n">
        <f aca="false">VLOOKUP(BV$7,'Curve Summary'!$A$8:$AG$161,9)</f>
        <v>30.5</v>
      </c>
      <c r="BW12" s="106" t="n">
        <f aca="false">VLOOKUP(BW$7,'Curve Summary'!$A$8:$AG$161,9)</f>
        <v>27.5</v>
      </c>
      <c r="BX12" s="106" t="n">
        <f aca="false">VLOOKUP(BX$7,'Curve Summary'!$A$8:$AG$161,9)</f>
        <v>36.5</v>
      </c>
      <c r="BY12" s="106" t="n">
        <f aca="false">VLOOKUP(BY$7,'Curve Summary'!$A$8:$AG$161,9)</f>
        <v>23.25</v>
      </c>
      <c r="BZ12" s="106" t="n">
        <f aca="false">VLOOKUP(BZ$7,'Curve Summary'!$A$8:$AG$161,9)</f>
        <v>27.5</v>
      </c>
      <c r="CA12" s="106" t="n">
        <f aca="false">VLOOKUP(CA$7,'Curve Summary'!$A$8:$AG$161,9)</f>
        <v>23.5</v>
      </c>
      <c r="CB12" s="106" t="n">
        <f aca="false">VLOOKUP(CB$7,'Curve Summary'!$A$8:$AG$161,9)</f>
        <v>26.25</v>
      </c>
      <c r="CC12" s="106" t="n">
        <f aca="false">VLOOKUP(CC$7,'Curve Summary'!$A$8:$AG$161,9)</f>
        <v>19.5</v>
      </c>
      <c r="CD12" s="106" t="n">
        <f aca="false">VLOOKUP(CD$7,'Curve Summary'!$A$8:$AG$161,9)</f>
        <v>21.75</v>
      </c>
      <c r="CE12" s="106" t="n">
        <f aca="false">VLOOKUP(CE$7,'Curve Summary'!$A$8:$AG$161,9)</f>
        <v>18.75</v>
      </c>
      <c r="CF12" s="106" t="n">
        <f aca="false">VLOOKUP(CF$7,'Curve Summary'!$A$8:$AG$161,9)</f>
        <v>25.75</v>
      </c>
      <c r="CG12" s="106" t="n">
        <f aca="false">VLOOKUP(CG$7,'Curve Summary'!$A$8:$AG$161,9)</f>
        <v>25.75</v>
      </c>
      <c r="CH12" s="106" t="n">
        <f aca="false">VLOOKUP(CH$7,'Curve Summary'!$A$8:$AG$161,9)</f>
        <v>30.75</v>
      </c>
      <c r="CI12" s="106" t="n">
        <f aca="false">VLOOKUP(CI$7,'Curve Summary'!$A$8:$AG$161,9)</f>
        <v>27.75</v>
      </c>
      <c r="CJ12" s="106" t="n">
        <f aca="false">VLOOKUP(CJ$7,'Curve Summary'!$A$8:$AG$161,9)</f>
        <v>36.75</v>
      </c>
      <c r="CK12" s="106" t="n">
        <f aca="false">VLOOKUP(CK$7,'Curve Summary'!$A$8:$AG$161,9)</f>
        <v>23.5</v>
      </c>
      <c r="CL12" s="106" t="n">
        <f aca="false">VLOOKUP(CL$7,'Curve Summary'!$A$8:$AG$161,9)</f>
        <v>27.75</v>
      </c>
      <c r="CM12" s="106" t="n">
        <f aca="false">VLOOKUP(CM$7,'Curve Summary'!$A$8:$AG$161,9)</f>
        <v>23.75</v>
      </c>
      <c r="CN12" s="106" t="n">
        <f aca="false">VLOOKUP(CN$7,'Curve Summary'!$A$8:$AG$161,9)</f>
        <v>26.5</v>
      </c>
      <c r="CO12" s="106" t="n">
        <f aca="false">VLOOKUP(CO$7,'Curve Summary'!$A$8:$AG$161,9)</f>
        <v>28.85</v>
      </c>
      <c r="CP12" s="106" t="n">
        <f aca="false">VLOOKUP(CP$7,'Curve Summary'!$A$8:$AG$161,9)</f>
        <v>31.1</v>
      </c>
      <c r="CQ12" s="106" t="n">
        <f aca="false">VLOOKUP(CQ$7,'Curve Summary'!$A$8:$AG$161,9)</f>
        <v>28.1</v>
      </c>
      <c r="CR12" s="106" t="n">
        <f aca="false">VLOOKUP(CR$7,'Curve Summary'!$A$8:$AG$161,9)</f>
        <v>35.1</v>
      </c>
      <c r="CS12" s="106" t="n">
        <f aca="false">VLOOKUP(CS$7,'Curve Summary'!$A$8:$AG$161,9)</f>
        <v>35.1</v>
      </c>
      <c r="CT12" s="106" t="n">
        <f aca="false">VLOOKUP(CT$7,'Curve Summary'!$A$8:$AG$161,9)</f>
        <v>41.1</v>
      </c>
      <c r="CU12" s="106" t="n">
        <f aca="false">VLOOKUP(CU$7,'Curve Summary'!$A$8:$AG$161,9)</f>
        <v>48.1</v>
      </c>
      <c r="CV12" s="106" t="n">
        <f aca="false">VLOOKUP(CV$7,'Curve Summary'!$A$8:$AG$161,9)</f>
        <v>57.1</v>
      </c>
      <c r="CW12" s="106" t="n">
        <f aca="false">VLOOKUP(CW$7,'Curve Summary'!$A$8:$AG$161,9)</f>
        <v>39.85</v>
      </c>
      <c r="CX12" s="106" t="n">
        <f aca="false">VLOOKUP(CX$7,'Curve Summary'!$A$8:$AG$161,9)</f>
        <v>40.1</v>
      </c>
      <c r="CY12" s="106" t="n">
        <f aca="false">VLOOKUP(CY$7,'Curve Summary'!$A$8:$AG$161,9)</f>
        <v>36.1</v>
      </c>
      <c r="CZ12" s="106" t="n">
        <f aca="false">VLOOKUP(CZ$7,'Curve Summary'!$A$8:$AG$161,9)</f>
        <v>38.85</v>
      </c>
      <c r="DA12" s="106" t="n">
        <f aca="false">VLOOKUP(DA$7,'Curve Summary'!$A$8:$AG$161,9)</f>
        <v>29.2</v>
      </c>
      <c r="DB12" s="106" t="n">
        <f aca="false">VLOOKUP(DB$7,'Curve Summary'!$A$8:$AG$161,9)</f>
        <v>31.45</v>
      </c>
      <c r="DC12" s="106" t="n">
        <f aca="false">VLOOKUP(DC$7,'Curve Summary'!$A$8:$AG$161,9)</f>
        <v>28.45</v>
      </c>
      <c r="DD12" s="106" t="n">
        <f aca="false">VLOOKUP(DD$7,'Curve Summary'!$A$8:$AG$161,9)</f>
        <v>35.45</v>
      </c>
      <c r="DE12" s="106" t="n">
        <f aca="false">VLOOKUP(DE$7,'Curve Summary'!$A$8:$AG$161,9)</f>
        <v>35.45</v>
      </c>
      <c r="DF12" s="106" t="n">
        <f aca="false">VLOOKUP(DF$7,'Curve Summary'!$A$8:$AG$161,9)</f>
        <v>41.45</v>
      </c>
      <c r="DG12" s="106" t="n">
        <f aca="false">VLOOKUP(DG$7,'Curve Summary'!$A$8:$AG$161,9)</f>
        <v>48.45</v>
      </c>
      <c r="DH12" s="106" t="n">
        <f aca="false">VLOOKUP(DH$7,'Curve Summary'!$A$8:$AG$161,9)</f>
        <v>57.45</v>
      </c>
      <c r="DI12" s="106" t="n">
        <f aca="false">VLOOKUP(DI$7,'Curve Summary'!$A$8:$AG$161,9)</f>
        <v>40.2</v>
      </c>
      <c r="DJ12" s="106" t="n">
        <f aca="false">VLOOKUP(DJ$7,'Curve Summary'!$A$8:$AG$161,9)</f>
        <v>40.45</v>
      </c>
      <c r="DK12" s="106" t="n">
        <f aca="false">VLOOKUP(DK$7,'Curve Summary'!$A$8:$AG$161,9)</f>
        <v>36.45</v>
      </c>
      <c r="DL12" s="106" t="n">
        <f aca="false">VLOOKUP(DL$7,'Curve Summary'!$A$8:$AG$161,9)</f>
        <v>39.2</v>
      </c>
      <c r="DM12" s="106" t="n">
        <f aca="false">VLOOKUP(DM$7,'Curve Summary'!$A$8:$AG$161,9)</f>
        <v>29.7</v>
      </c>
      <c r="DN12" s="106" t="n">
        <f aca="false">VLOOKUP(DN$7,'Curve Summary'!$A$8:$AG$161,9)</f>
        <v>31.95</v>
      </c>
      <c r="DO12" s="106" t="n">
        <f aca="false">VLOOKUP(DO$7,'Curve Summary'!$A$8:$AG$161,9)</f>
        <v>28.95</v>
      </c>
      <c r="DP12" s="106" t="n">
        <f aca="false">VLOOKUP(DP$7,'Curve Summary'!$A$8:$AG$161,9)</f>
        <v>36</v>
      </c>
      <c r="DQ12" s="106" t="n">
        <f aca="false">VLOOKUP(DQ$7,'Curve Summary'!$A$8:$AG$161,9)</f>
        <v>36</v>
      </c>
      <c r="DR12" s="106" t="n">
        <f aca="false">VLOOKUP(DR$7,'Curve Summary'!$A$8:$AG$161,9)</f>
        <v>42</v>
      </c>
      <c r="DS12" s="106" t="n">
        <f aca="false">VLOOKUP(DS$7,'Curve Summary'!$A$8:$AG$161,9)</f>
        <v>49</v>
      </c>
      <c r="DT12" s="106" t="n">
        <f aca="false">VLOOKUP(DT$7,'Curve Summary'!$A$8:$AG$161,9)</f>
        <v>58</v>
      </c>
      <c r="DU12" s="106" t="n">
        <f aca="false">VLOOKUP(DU$7,'Curve Summary'!$A$8:$AG$161,9)</f>
        <v>40.7</v>
      </c>
      <c r="DV12" s="106" t="n">
        <f aca="false">VLOOKUP(DV$7,'Curve Summary'!$A$8:$AG$161,9)</f>
        <v>41</v>
      </c>
      <c r="DW12" s="106" t="n">
        <f aca="false">VLOOKUP(DW$7,'Curve Summary'!$A$8:$AG$161,9)</f>
        <v>37</v>
      </c>
      <c r="DX12" s="106" t="n">
        <f aca="false">VLOOKUP(DX$7,'Curve Summary'!$A$8:$AG$161,9)</f>
        <v>39.7</v>
      </c>
      <c r="DY12" s="106" t="n">
        <f aca="false">VLOOKUP(DY$7,'Curve Summary'!$A$8:$AG$161,9)</f>
        <v>30.2</v>
      </c>
      <c r="DZ12" s="106" t="n">
        <f aca="false">VLOOKUP(DZ$7,'Curve Summary'!$A$8:$AG$161,9)</f>
        <v>32.45</v>
      </c>
      <c r="EA12" s="106" t="n">
        <f aca="false">VLOOKUP(EA$7,'Curve Summary'!$A$8:$AG$161,9)</f>
        <v>29.45</v>
      </c>
      <c r="EB12" s="106" t="n">
        <f aca="false">VLOOKUP(EB$7,'Curve Summary'!$A$8:$AG$161,9)</f>
        <v>36.75</v>
      </c>
      <c r="EC12" s="106" t="n">
        <f aca="false">VLOOKUP(EC$7,'Curve Summary'!$A$8:$AG$161,9)</f>
        <v>36.75</v>
      </c>
      <c r="ED12" s="106" t="n">
        <f aca="false">VLOOKUP(ED$7,'Curve Summary'!$A$8:$AG$161,9)</f>
        <v>42.75</v>
      </c>
      <c r="EE12" s="106" t="n">
        <f aca="false">VLOOKUP(EE$7,'Curve Summary'!$A$8:$AG$161,9)</f>
        <v>49.75</v>
      </c>
      <c r="EF12" s="106" t="n">
        <f aca="false">VLOOKUP(EF$7,'Curve Summary'!$A$8:$AG$161,9)</f>
        <v>58.75</v>
      </c>
      <c r="EG12" s="106" t="n">
        <f aca="false">VLOOKUP(EG$7,'Curve Summary'!$A$8:$AG$161,9)</f>
        <v>41.2</v>
      </c>
      <c r="EH12" s="106" t="n">
        <f aca="false">VLOOKUP(EH$7,'Curve Summary'!$A$8:$AG$161,9)</f>
        <v>41.75</v>
      </c>
      <c r="EI12" s="106" t="n">
        <f aca="false">VLOOKUP(EI$7,'Curve Summary'!$A$8:$AG$161,9)</f>
        <v>37.75</v>
      </c>
      <c r="EJ12" s="106" t="n">
        <f aca="false">VLOOKUP(EJ$7,'Curve Summary'!$A$8:$AG$161,9)</f>
        <v>40.2</v>
      </c>
    </row>
    <row r="13" customFormat="false" ht="13.7" hidden="false" customHeight="true" outlineLevel="0" collapsed="false">
      <c r="A13" s="101" t="s">
        <v>15</v>
      </c>
      <c r="B13" s="102" t="s">
        <v>72</v>
      </c>
      <c r="C13" s="96" t="n">
        <f aca="false">'Power Desk Daily Price'!$AC13</f>
        <v>27.6753846153846</v>
      </c>
      <c r="D13" s="96" t="n">
        <f aca="true">IF(ISERROR((AVERAGE(OFFSET('Curve Summary'!$F$6,14,0,14,1))*14+11*'Curve Summary Backup'!$F$38)/25),'Curve Summary Backup'!$F$38,(AVERAGE(OFFSET('Curve Summary'!$F$6,14,0,14,1))*14+11*'Curve Summary Backup'!$F$38)/25)</f>
        <v>28.25</v>
      </c>
      <c r="E13" s="96" t="n">
        <f aca="false">VLOOKUP(E$7,'Curve Summary'!$A$7:$AG$59,6)</f>
        <v>33.5</v>
      </c>
      <c r="F13" s="103" t="n">
        <f aca="false">(C13*C$5+D13*D$5+E13*E$5)/(SUM(C$5:E$5))</f>
        <v>30.1476775147929</v>
      </c>
      <c r="G13" s="96" t="n">
        <f aca="false">AVERAGE(H13:I13)</f>
        <v>33.625</v>
      </c>
      <c r="H13" s="96" t="n">
        <f aca="false">AG13</f>
        <v>34</v>
      </c>
      <c r="I13" s="96" t="n">
        <f aca="false">AH13</f>
        <v>33.25</v>
      </c>
      <c r="J13" s="96" t="n">
        <f aca="false">AVERAGE(K13:L13)</f>
        <v>31.25</v>
      </c>
      <c r="K13" s="96" t="n">
        <f aca="false">AI13</f>
        <v>32.25</v>
      </c>
      <c r="L13" s="96" t="n">
        <f aca="false">AJ13</f>
        <v>30.25</v>
      </c>
      <c r="M13" s="96" t="n">
        <f aca="false">AK13</f>
        <v>33.5</v>
      </c>
      <c r="N13" s="96" t="n">
        <f aca="false">AL13</f>
        <v>38</v>
      </c>
      <c r="O13" s="96" t="n">
        <f aca="false">AVERAGE(P13:Q13)</f>
        <v>49.375</v>
      </c>
      <c r="P13" s="96" t="n">
        <f aca="false">AM13</f>
        <v>45.75</v>
      </c>
      <c r="Q13" s="96" t="n">
        <f aca="false">AN13</f>
        <v>53</v>
      </c>
      <c r="R13" s="96" t="n">
        <f aca="false">AO13</f>
        <v>44.75</v>
      </c>
      <c r="S13" s="96" t="n">
        <f aca="false">AVERAGE(T13:V13)</f>
        <v>37.5833333333333</v>
      </c>
      <c r="T13" s="96" t="n">
        <f aca="false">AP13</f>
        <v>37.25</v>
      </c>
      <c r="U13" s="96" t="n">
        <f aca="false">AQ13</f>
        <v>36.75</v>
      </c>
      <c r="V13" s="96" t="n">
        <f aca="false">AR13</f>
        <v>38.75</v>
      </c>
      <c r="W13" s="103" t="n">
        <f aca="false">SUM(AG32:AR32)/SUM($AG$5:$AR$5)</f>
        <v>38.1401960784314</v>
      </c>
      <c r="X13" s="96" t="n">
        <f aca="false">SUM(AS32:BD32)/SUM($AS$5:$BD$5)</f>
        <v>42.2872549019608</v>
      </c>
      <c r="Y13" s="96" t="n">
        <f aca="false">SUM(BE32:BR32)/SUM($BE$5:$BR$5)</f>
        <v>42.2214429530201</v>
      </c>
      <c r="Z13" s="96" t="n">
        <f aca="false">SUM(BQ32:CB32)/SUM($BQ$5:$CB$5)</f>
        <v>42.8704705882353</v>
      </c>
      <c r="AA13" s="96" t="n">
        <f aca="false">SUM(CC32:DX32)/SUM($CC$5:$DX$5)</f>
        <v>43.4636176470588</v>
      </c>
      <c r="AB13" s="104" t="n">
        <f aca="false">SUM(DY32:EJ32)/SUM($DY$5:$EJ$5)</f>
        <v>44.0842578125</v>
      </c>
      <c r="AC13" s="105" t="n">
        <f aca="false">(C13*C$5+D13*D$5+E13*E$5+SUM(AG32:EJ32))/(SUM(C$5:E$5)+SUM($AG$5:$EJ$5))</f>
        <v>42.3654081833061</v>
      </c>
      <c r="AD13" s="99"/>
      <c r="AE13" s="99"/>
      <c r="AF13" s="100"/>
      <c r="AG13" s="106" t="n">
        <f aca="false">VLOOKUP(AG$7,'Curve Summary'!$A$9:$AG$161,6)</f>
        <v>34</v>
      </c>
      <c r="AH13" s="106" t="n">
        <f aca="false">VLOOKUP(AH$7,'Curve Summary'!$A$9:$AG$161,6)</f>
        <v>33.25</v>
      </c>
      <c r="AI13" s="106" t="n">
        <f aca="false">VLOOKUP(AI$7,'Curve Summary'!$A$9:$AG$161,6)</f>
        <v>32.25</v>
      </c>
      <c r="AJ13" s="106" t="n">
        <f aca="false">VLOOKUP(AJ$7,'Curve Summary'!$A$9:$AG$161,6)</f>
        <v>30.25</v>
      </c>
      <c r="AK13" s="106" t="n">
        <f aca="false">VLOOKUP(AK$7,'Curve Summary'!$A$9:$AG$161,6)</f>
        <v>33.5</v>
      </c>
      <c r="AL13" s="106" t="n">
        <f aca="false">VLOOKUP(AL$7,'Curve Summary'!$A$9:$AG$161,6)</f>
        <v>38</v>
      </c>
      <c r="AM13" s="106" t="n">
        <f aca="false">VLOOKUP(AM$7,'Curve Summary'!$A$9:$AG$161,6)</f>
        <v>45.75</v>
      </c>
      <c r="AN13" s="106" t="n">
        <f aca="false">VLOOKUP(AN$7,'Curve Summary'!$A$9:$AG$161,6)</f>
        <v>53</v>
      </c>
      <c r="AO13" s="106" t="n">
        <f aca="false">VLOOKUP(AO$7,'Curve Summary'!$A$9:$AG$161,6)</f>
        <v>44.75</v>
      </c>
      <c r="AP13" s="106" t="n">
        <f aca="false">VLOOKUP(AP$7,'Curve Summary'!$A$9:$AG$161,6)</f>
        <v>37.25</v>
      </c>
      <c r="AQ13" s="106" t="n">
        <f aca="false">VLOOKUP(AQ$7,'Curve Summary'!$A$9:$AG$161,6)</f>
        <v>36.75</v>
      </c>
      <c r="AR13" s="106" t="n">
        <f aca="false">VLOOKUP(AR$7,'Curve Summary'!$A$9:$AG$161,6)</f>
        <v>38.75</v>
      </c>
      <c r="AS13" s="106" t="n">
        <f aca="false">VLOOKUP(AS$7,'Curve Summary'!$A$9:$AG$161,6)</f>
        <v>39.5</v>
      </c>
      <c r="AT13" s="106" t="n">
        <f aca="false">VLOOKUP(AT$7,'Curve Summary'!$A$9:$AG$161,6)</f>
        <v>38</v>
      </c>
      <c r="AU13" s="106" t="n">
        <f aca="false">VLOOKUP(AU$7,'Curve Summary'!$A$9:$AG$161,6)</f>
        <v>36.5</v>
      </c>
      <c r="AV13" s="106" t="n">
        <f aca="false">VLOOKUP(AV$7,'Curve Summary'!$A$9:$AG$161,6)</f>
        <v>36</v>
      </c>
      <c r="AW13" s="106" t="n">
        <f aca="false">VLOOKUP(AW$7,'Curve Summary'!$A$9:$AG$161,6)</f>
        <v>36.5</v>
      </c>
      <c r="AX13" s="106" t="n">
        <f aca="false">VLOOKUP(AX$7,'Curve Summary'!$A$9:$AG$161,6)</f>
        <v>41</v>
      </c>
      <c r="AY13" s="106" t="n">
        <f aca="false">VLOOKUP(AY$7,'Curve Summary'!$A$9:$AG$161,6)</f>
        <v>55</v>
      </c>
      <c r="AZ13" s="106" t="n">
        <f aca="false">VLOOKUP(AZ$7,'Curve Summary'!$A$9:$AG$161,6)</f>
        <v>61.25</v>
      </c>
      <c r="BA13" s="106" t="n">
        <f aca="false">VLOOKUP(BA$7,'Curve Summary'!$A$9:$AG$161,6)</f>
        <v>48.25</v>
      </c>
      <c r="BB13" s="106" t="n">
        <f aca="false">VLOOKUP(BB$7,'Curve Summary'!$A$9:$AG$161,6)</f>
        <v>38</v>
      </c>
      <c r="BC13" s="106" t="n">
        <f aca="false">VLOOKUP(BC$7,'Curve Summary'!$A$9:$AG$161,6)</f>
        <v>38.25</v>
      </c>
      <c r="BD13" s="106" t="n">
        <f aca="false">VLOOKUP(BD$7,'Curve Summary'!$A$9:$AG$161,6)</f>
        <v>39</v>
      </c>
      <c r="BE13" s="106" t="n">
        <f aca="false">VLOOKUP(BE$7,'Curve Summary'!$A$9:$AG$161,6)</f>
        <v>40.15</v>
      </c>
      <c r="BF13" s="106" t="n">
        <f aca="false">VLOOKUP(BF$7,'Curve Summary'!$A$9:$AG$161,6)</f>
        <v>38.87</v>
      </c>
      <c r="BG13" s="106" t="n">
        <f aca="false">VLOOKUP(BG$7,'Curve Summary'!$A$9:$AG$161,6)</f>
        <v>37.58</v>
      </c>
      <c r="BH13" s="106" t="n">
        <f aca="false">VLOOKUP(BH$7,'Curve Summary'!$A$9:$AG$161,6)</f>
        <v>37.16</v>
      </c>
      <c r="BI13" s="106" t="n">
        <f aca="false">VLOOKUP(BI$7,'Curve Summary'!$A$9:$AG$161,6)</f>
        <v>37.59</v>
      </c>
      <c r="BJ13" s="106" t="n">
        <f aca="false">VLOOKUP(BJ$7,'Curve Summary'!$A$9:$AG$161,6)</f>
        <v>41.44</v>
      </c>
      <c r="BK13" s="106" t="n">
        <f aca="false">VLOOKUP(BK$7,'Curve Summary'!$A$9:$AG$161,6)</f>
        <v>53.41</v>
      </c>
      <c r="BL13" s="106" t="n">
        <f aca="false">VLOOKUP(BL$7,'Curve Summary'!$A$9:$AG$161,6)</f>
        <v>58.75</v>
      </c>
      <c r="BM13" s="106" t="n">
        <f aca="false">VLOOKUP(BM$7,'Curve Summary'!$A$9:$AG$161,6)</f>
        <v>47.64</v>
      </c>
      <c r="BN13" s="106" t="n">
        <f aca="false">VLOOKUP(BN$7,'Curve Summary'!$A$9:$AG$161,6)</f>
        <v>38.88</v>
      </c>
      <c r="BO13" s="106" t="n">
        <f aca="false">VLOOKUP(BO$7,'Curve Summary'!$A$9:$AG$161,6)</f>
        <v>39.09</v>
      </c>
      <c r="BP13" s="106" t="n">
        <f aca="false">VLOOKUP(BP$7,'Curve Summary'!$A$9:$AG$161,6)</f>
        <v>39.73</v>
      </c>
      <c r="BQ13" s="106" t="n">
        <f aca="false">VLOOKUP(BQ$7,'Curve Summary'!$A$9:$AG$161,6)</f>
        <v>40.79</v>
      </c>
      <c r="BR13" s="106" t="n">
        <f aca="false">VLOOKUP(BR$7,'Curve Summary'!$A$9:$AG$161,6)</f>
        <v>39.69</v>
      </c>
      <c r="BS13" s="106" t="n">
        <f aca="false">VLOOKUP(BS$7,'Curve Summary'!$A$9:$AG$161,6)</f>
        <v>38.6</v>
      </c>
      <c r="BT13" s="106" t="n">
        <f aca="false">VLOOKUP(BT$7,'Curve Summary'!$A$9:$AG$161,6)</f>
        <v>38.23</v>
      </c>
      <c r="BU13" s="106" t="n">
        <f aca="false">VLOOKUP(BU$7,'Curve Summary'!$A$9:$AG$161,6)</f>
        <v>38.6</v>
      </c>
      <c r="BV13" s="106" t="n">
        <f aca="false">VLOOKUP(BV$7,'Curve Summary'!$A$9:$AG$161,6)</f>
        <v>41.89</v>
      </c>
      <c r="BW13" s="106" t="n">
        <f aca="false">VLOOKUP(BW$7,'Curve Summary'!$A$9:$AG$161,6)</f>
        <v>52.14</v>
      </c>
      <c r="BX13" s="106" t="n">
        <f aca="false">VLOOKUP(BX$7,'Curve Summary'!$A$9:$AG$161,6)</f>
        <v>56.72</v>
      </c>
      <c r="BY13" s="106" t="n">
        <f aca="false">VLOOKUP(BY$7,'Curve Summary'!$A$9:$AG$161,6)</f>
        <v>47.2</v>
      </c>
      <c r="BZ13" s="106" t="n">
        <f aca="false">VLOOKUP(BZ$7,'Curve Summary'!$A$9:$AG$161,6)</f>
        <v>39.7</v>
      </c>
      <c r="CA13" s="106" t="n">
        <f aca="false">VLOOKUP(CA$7,'Curve Summary'!$A$9:$AG$161,6)</f>
        <v>39.88</v>
      </c>
      <c r="CB13" s="106" t="n">
        <f aca="false">VLOOKUP(CB$7,'Curve Summary'!$A$9:$AG$161,6)</f>
        <v>40.43</v>
      </c>
      <c r="CC13" s="106" t="n">
        <f aca="false">VLOOKUP(CC$7,'Curve Summary'!$A$9:$AG$161,6)</f>
        <v>41.33</v>
      </c>
      <c r="CD13" s="106" t="n">
        <f aca="false">VLOOKUP(CD$7,'Curve Summary'!$A$9:$AG$161,6)</f>
        <v>40.39</v>
      </c>
      <c r="CE13" s="106" t="n">
        <f aca="false">VLOOKUP(CE$7,'Curve Summary'!$A$9:$AG$161,6)</f>
        <v>39.46</v>
      </c>
      <c r="CF13" s="106" t="n">
        <f aca="false">VLOOKUP(CF$7,'Curve Summary'!$A$9:$AG$161,6)</f>
        <v>39.15</v>
      </c>
      <c r="CG13" s="106" t="n">
        <f aca="false">VLOOKUP(CG$7,'Curve Summary'!$A$9:$AG$161,6)</f>
        <v>39.46</v>
      </c>
      <c r="CH13" s="106" t="n">
        <f aca="false">VLOOKUP(CH$7,'Curve Summary'!$A$9:$AG$161,6)</f>
        <v>42.28</v>
      </c>
      <c r="CI13" s="106" t="n">
        <f aca="false">VLOOKUP(CI$7,'Curve Summary'!$A$9:$AG$161,6)</f>
        <v>51.04</v>
      </c>
      <c r="CJ13" s="106" t="n">
        <f aca="false">VLOOKUP(CJ$7,'Curve Summary'!$A$9:$AG$161,6)</f>
        <v>54.95</v>
      </c>
      <c r="CK13" s="106" t="n">
        <f aca="false">VLOOKUP(CK$7,'Curve Summary'!$A$9:$AG$161,6)</f>
        <v>46.82</v>
      </c>
      <c r="CL13" s="106" t="n">
        <f aca="false">VLOOKUP(CL$7,'Curve Summary'!$A$9:$AG$161,6)</f>
        <v>40.4</v>
      </c>
      <c r="CM13" s="106" t="n">
        <f aca="false">VLOOKUP(CM$7,'Curve Summary'!$A$9:$AG$161,6)</f>
        <v>40.56</v>
      </c>
      <c r="CN13" s="106" t="n">
        <f aca="false">VLOOKUP(CN$7,'Curve Summary'!$A$9:$AG$161,6)</f>
        <v>41.03</v>
      </c>
      <c r="CO13" s="106" t="n">
        <f aca="false">VLOOKUP(CO$7,'Curve Summary'!$A$9:$AG$161,6)</f>
        <v>41.74</v>
      </c>
      <c r="CP13" s="106" t="n">
        <f aca="false">VLOOKUP(CP$7,'Curve Summary'!$A$9:$AG$161,6)</f>
        <v>40.9</v>
      </c>
      <c r="CQ13" s="106" t="n">
        <f aca="false">VLOOKUP(CQ$7,'Curve Summary'!$A$9:$AG$161,6)</f>
        <v>40.05</v>
      </c>
      <c r="CR13" s="106" t="n">
        <f aca="false">VLOOKUP(CR$7,'Curve Summary'!$A$9:$AG$161,6)</f>
        <v>39.77</v>
      </c>
      <c r="CS13" s="106" t="n">
        <f aca="false">VLOOKUP(CS$7,'Curve Summary'!$A$9:$AG$161,6)</f>
        <v>40.05</v>
      </c>
      <c r="CT13" s="106" t="n">
        <f aca="false">VLOOKUP(CT$7,'Curve Summary'!$A$9:$AG$161,6)</f>
        <v>42.6</v>
      </c>
      <c r="CU13" s="106" t="n">
        <f aca="false">VLOOKUP(CU$7,'Curve Summary'!$A$9:$AG$161,6)</f>
        <v>50.53</v>
      </c>
      <c r="CV13" s="106" t="n">
        <f aca="false">VLOOKUP(CV$7,'Curve Summary'!$A$9:$AG$161,6)</f>
        <v>54.08</v>
      </c>
      <c r="CW13" s="106" t="n">
        <f aca="false">VLOOKUP(CW$7,'Curve Summary'!$A$9:$AG$161,6)</f>
        <v>46.71</v>
      </c>
      <c r="CX13" s="106" t="n">
        <f aca="false">VLOOKUP(CX$7,'Curve Summary'!$A$9:$AG$161,6)</f>
        <v>40.91</v>
      </c>
      <c r="CY13" s="106" t="n">
        <f aca="false">VLOOKUP(CY$7,'Curve Summary'!$A$9:$AG$161,6)</f>
        <v>41.05</v>
      </c>
      <c r="CZ13" s="106" t="n">
        <f aca="false">VLOOKUP(CZ$7,'Curve Summary'!$A$9:$AG$161,6)</f>
        <v>41.48</v>
      </c>
      <c r="DA13" s="106" t="n">
        <f aca="false">VLOOKUP(DA$7,'Curve Summary'!$A$9:$AG$161,6)</f>
        <v>42.11</v>
      </c>
      <c r="DB13" s="106" t="n">
        <f aca="false">VLOOKUP(DB$7,'Curve Summary'!$A$9:$AG$161,6)</f>
        <v>41.33</v>
      </c>
      <c r="DC13" s="106" t="n">
        <f aca="false">VLOOKUP(DC$7,'Curve Summary'!$A$9:$AG$161,6)</f>
        <v>40.54</v>
      </c>
      <c r="DD13" s="106" t="n">
        <f aca="false">VLOOKUP(DD$7,'Curve Summary'!$A$9:$AG$161,6)</f>
        <v>40.28</v>
      </c>
      <c r="DE13" s="106" t="n">
        <f aca="false">VLOOKUP(DE$7,'Curve Summary'!$A$9:$AG$161,6)</f>
        <v>40.55</v>
      </c>
      <c r="DF13" s="106" t="n">
        <f aca="false">VLOOKUP(DF$7,'Curve Summary'!$A$9:$AG$161,6)</f>
        <v>42.91</v>
      </c>
      <c r="DG13" s="106" t="n">
        <f aca="false">VLOOKUP(DG$7,'Curve Summary'!$A$9:$AG$161,6)</f>
        <v>50.25</v>
      </c>
      <c r="DH13" s="106" t="n">
        <f aca="false">VLOOKUP(DH$7,'Curve Summary'!$A$9:$AG$161,6)</f>
        <v>53.52</v>
      </c>
      <c r="DI13" s="106" t="n">
        <f aca="false">VLOOKUP(DI$7,'Curve Summary'!$A$9:$AG$161,6)</f>
        <v>46.71</v>
      </c>
      <c r="DJ13" s="106" t="n">
        <f aca="false">VLOOKUP(DJ$7,'Curve Summary'!$A$9:$AG$161,6)</f>
        <v>41.34</v>
      </c>
      <c r="DK13" s="106" t="n">
        <f aca="false">VLOOKUP(DK$7,'Curve Summary'!$A$9:$AG$161,6)</f>
        <v>41.47</v>
      </c>
      <c r="DL13" s="106" t="n">
        <f aca="false">VLOOKUP(DL$7,'Curve Summary'!$A$9:$AG$161,6)</f>
        <v>41.87</v>
      </c>
      <c r="DM13" s="106" t="n">
        <f aca="false">VLOOKUP(DM$7,'Curve Summary'!$A$9:$AG$161,6)</f>
        <v>42.47</v>
      </c>
      <c r="DN13" s="106" t="n">
        <f aca="false">VLOOKUP(DN$7,'Curve Summary'!$A$9:$AG$161,6)</f>
        <v>41.74</v>
      </c>
      <c r="DO13" s="106" t="n">
        <f aca="false">VLOOKUP(DO$7,'Curve Summary'!$A$9:$AG$161,6)</f>
        <v>41.02</v>
      </c>
      <c r="DP13" s="106" t="n">
        <f aca="false">VLOOKUP(DP$7,'Curve Summary'!$A$9:$AG$161,6)</f>
        <v>40.78</v>
      </c>
      <c r="DQ13" s="106" t="n">
        <f aca="false">VLOOKUP(DQ$7,'Curve Summary'!$A$9:$AG$161,6)</f>
        <v>41.02</v>
      </c>
      <c r="DR13" s="106" t="n">
        <f aca="false">VLOOKUP(DR$7,'Curve Summary'!$A$9:$AG$161,6)</f>
        <v>43.21</v>
      </c>
      <c r="DS13" s="106" t="n">
        <f aca="false">VLOOKUP(DS$7,'Curve Summary'!$A$9:$AG$161,6)</f>
        <v>50</v>
      </c>
      <c r="DT13" s="106" t="n">
        <f aca="false">VLOOKUP(DT$7,'Curve Summary'!$A$9:$AG$161,6)</f>
        <v>53.03</v>
      </c>
      <c r="DU13" s="106" t="n">
        <f aca="false">VLOOKUP(DU$7,'Curve Summary'!$A$9:$AG$161,6)</f>
        <v>46.73</v>
      </c>
      <c r="DV13" s="106" t="n">
        <f aca="false">VLOOKUP(DV$7,'Curve Summary'!$A$9:$AG$161,6)</f>
        <v>41.76</v>
      </c>
      <c r="DW13" s="106" t="n">
        <f aca="false">VLOOKUP(DW$7,'Curve Summary'!$A$9:$AG$161,6)</f>
        <v>41.88</v>
      </c>
      <c r="DX13" s="106" t="n">
        <f aca="false">VLOOKUP(DX$7,'Curve Summary'!$A$9:$AG$161,6)</f>
        <v>42.25</v>
      </c>
      <c r="DY13" s="106" t="n">
        <f aca="false">VLOOKUP(DY$7,'Curve Summary'!$A$9:$AG$161,6)</f>
        <v>42.82</v>
      </c>
      <c r="DZ13" s="106" t="n">
        <f aca="false">VLOOKUP(DZ$7,'Curve Summary'!$A$9:$AG$161,6)</f>
        <v>42.15</v>
      </c>
      <c r="EA13" s="106" t="n">
        <f aca="false">VLOOKUP(EA$7,'Curve Summary'!$A$9:$AG$161,6)</f>
        <v>41.48</v>
      </c>
      <c r="EB13" s="106" t="n">
        <f aca="false">VLOOKUP(EB$7,'Curve Summary'!$A$9:$AG$161,6)</f>
        <v>41.25</v>
      </c>
      <c r="EC13" s="106" t="n">
        <f aca="false">VLOOKUP(EC$7,'Curve Summary'!$A$9:$AG$161,6)</f>
        <v>41.48</v>
      </c>
      <c r="ED13" s="106" t="n">
        <f aca="false">VLOOKUP(ED$7,'Curve Summary'!$A$9:$AG$161,6)</f>
        <v>43.5</v>
      </c>
      <c r="EE13" s="106" t="n">
        <f aca="false">VLOOKUP(EE$7,'Curve Summary'!$A$9:$AG$161,6)</f>
        <v>49.79</v>
      </c>
      <c r="EF13" s="106" t="n">
        <f aca="false">VLOOKUP(EF$7,'Curve Summary'!$A$9:$AG$161,6)</f>
        <v>52.59</v>
      </c>
      <c r="EG13" s="106" t="n">
        <f aca="false">VLOOKUP(EG$7,'Curve Summary'!$A$9:$AG$161,6)</f>
        <v>46.76</v>
      </c>
      <c r="EH13" s="106" t="n">
        <f aca="false">VLOOKUP(EH$7,'Curve Summary'!$A$9:$AG$161,6)</f>
        <v>42.16</v>
      </c>
      <c r="EI13" s="106" t="n">
        <f aca="false">VLOOKUP(EI$7,'Curve Summary'!$A$9:$AG$161,6)</f>
        <v>42.28</v>
      </c>
      <c r="EJ13" s="106" t="n">
        <f aca="false">VLOOKUP(EJ$7,'Curve Summary'!$A$9:$AG$161,6)</f>
        <v>42.62</v>
      </c>
    </row>
    <row r="14" customFormat="false" ht="13.7" hidden="false" customHeight="true" outlineLevel="0" collapsed="false">
      <c r="A14" s="101" t="s">
        <v>11</v>
      </c>
      <c r="B14" s="102" t="s">
        <v>72</v>
      </c>
      <c r="C14" s="96" t="n">
        <f aca="false">'Power Desk Daily Price'!$AC14</f>
        <v>26.9153846153846</v>
      </c>
      <c r="D14" s="96" t="n">
        <f aca="true">IF(ISERROR((AVERAGE(OFFSET('Curve Summary'!$B$6,14,0,14,1))*14+11*'Curve Summary Backup'!$B$38)/25),'Curve Summary Backup'!$B$38,(AVERAGE(OFFSET('Curve Summary'!$B$6,14,0,14,1))*14+11*'Curve Summary Backup'!$B$38)/25)</f>
        <v>27</v>
      </c>
      <c r="E14" s="96" t="n">
        <f aca="false">VLOOKUP(E$7,'Curve Summary'!$A$7:$AG$59,2)</f>
        <v>31.5</v>
      </c>
      <c r="F14" s="103" t="n">
        <f aca="false">(C14*C$5+D14*D$5+E14*E$5)/(SUM(C$5:E$5))</f>
        <v>28.7128698224852</v>
      </c>
      <c r="G14" s="96" t="n">
        <f aca="false">AVERAGE(H14:I14)</f>
        <v>31.5</v>
      </c>
      <c r="H14" s="96" t="n">
        <f aca="false">AG14</f>
        <v>31.75</v>
      </c>
      <c r="I14" s="96" t="n">
        <f aca="false">AH14</f>
        <v>31.25</v>
      </c>
      <c r="J14" s="96" t="n">
        <f aca="false">AVERAGE(K14:L14)</f>
        <v>30.125</v>
      </c>
      <c r="K14" s="96" t="n">
        <f aca="false">AI14</f>
        <v>30.5</v>
      </c>
      <c r="L14" s="96" t="n">
        <f aca="false">AJ14</f>
        <v>29.75</v>
      </c>
      <c r="M14" s="96" t="n">
        <f aca="false">AK14</f>
        <v>34.5</v>
      </c>
      <c r="N14" s="96" t="n">
        <f aca="false">AL14</f>
        <v>42</v>
      </c>
      <c r="O14" s="96" t="n">
        <f aca="false">AVERAGE(P14:Q14)</f>
        <v>54.25</v>
      </c>
      <c r="P14" s="96" t="n">
        <f aca="false">AM14</f>
        <v>50</v>
      </c>
      <c r="Q14" s="96" t="n">
        <f aca="false">AN14</f>
        <v>58.5</v>
      </c>
      <c r="R14" s="96" t="n">
        <f aca="false">AO14</f>
        <v>48</v>
      </c>
      <c r="S14" s="96" t="n">
        <f aca="false">AVERAGE(T14:V14)</f>
        <v>34.5</v>
      </c>
      <c r="T14" s="96" t="n">
        <f aca="false">AP14</f>
        <v>35.25</v>
      </c>
      <c r="U14" s="96" t="n">
        <f aca="false">AQ14</f>
        <v>33.75</v>
      </c>
      <c r="V14" s="96" t="n">
        <f aca="false">AR14</f>
        <v>34.5</v>
      </c>
      <c r="W14" s="103" t="n">
        <f aca="false">SUM(AG33:AR33)/SUM($AG$5:$AR$5)</f>
        <v>38.3323529411765</v>
      </c>
      <c r="X14" s="96" t="n">
        <f aca="false">SUM(AS33:BD33)/SUM($AS$5:$BD$5)</f>
        <v>39.9833333333333</v>
      </c>
      <c r="Y14" s="96" t="n">
        <f aca="false">SUM(BE33:BR33)/SUM($BE$5:$BR$5)</f>
        <v>39.8138926174497</v>
      </c>
      <c r="Z14" s="96" t="n">
        <f aca="false">SUM(BQ33:CB33)/SUM($BQ$5:$CB$5)</f>
        <v>40.6171764705882</v>
      </c>
      <c r="AA14" s="96" t="n">
        <f aca="false">SUM(CC33:DX33)/SUM($CC$5:$DX$5)</f>
        <v>41.3318725490196</v>
      </c>
      <c r="AB14" s="104" t="n">
        <f aca="false">SUM(DY33:EJ33)/SUM($DY$5:$EJ$5)</f>
        <v>42.07625</v>
      </c>
      <c r="AC14" s="105" t="n">
        <f aca="false">(C14*C$5+D14*D$5+E14*E$5+SUM(AG33:EJ33))/(SUM(C$5:E$5)+SUM($AG$5:$EJ$5))</f>
        <v>40.4687741407529</v>
      </c>
      <c r="AD14" s="99"/>
      <c r="AE14" s="99"/>
      <c r="AF14" s="100"/>
      <c r="AG14" s="106" t="n">
        <f aca="false">VLOOKUP(AG$7,'Curve Summary'!$A$9:$AG$161,2)</f>
        <v>31.75</v>
      </c>
      <c r="AH14" s="106" t="n">
        <f aca="false">VLOOKUP(AH$7,'Curve Summary'!$A$9:$AG$161,2)</f>
        <v>31.25</v>
      </c>
      <c r="AI14" s="106" t="n">
        <f aca="false">VLOOKUP(AI$7,'Curve Summary'!$A$9:$AG$161,2)</f>
        <v>30.5</v>
      </c>
      <c r="AJ14" s="106" t="n">
        <f aca="false">VLOOKUP(AJ$7,'Curve Summary'!$A$9:$AG$161,2)</f>
        <v>29.75</v>
      </c>
      <c r="AK14" s="106" t="n">
        <f aca="false">VLOOKUP(AK$7,'Curve Summary'!$A$9:$AG$161,2)</f>
        <v>34.5</v>
      </c>
      <c r="AL14" s="106" t="n">
        <f aca="false">VLOOKUP(AL$7,'Curve Summary'!$A$9:$AG$161,2)</f>
        <v>42</v>
      </c>
      <c r="AM14" s="106" t="n">
        <f aca="false">VLOOKUP(AM$7,'Curve Summary'!$A$9:$AG$161,2)</f>
        <v>50</v>
      </c>
      <c r="AN14" s="106" t="n">
        <f aca="false">VLOOKUP(AN$7,'Curve Summary'!$A$9:$AG$161,2)</f>
        <v>58.5</v>
      </c>
      <c r="AO14" s="106" t="n">
        <f aca="false">VLOOKUP(AO$7,'Curve Summary'!$A$9:$AG$161,2)</f>
        <v>48</v>
      </c>
      <c r="AP14" s="106" t="n">
        <f aca="false">VLOOKUP(AP$7,'Curve Summary'!$A$9:$AG$161,2)</f>
        <v>35.25</v>
      </c>
      <c r="AQ14" s="106" t="n">
        <f aca="false">VLOOKUP(AQ$7,'Curve Summary'!$A$9:$AG$161,2)</f>
        <v>33.75</v>
      </c>
      <c r="AR14" s="106" t="n">
        <f aca="false">VLOOKUP(AR$7,'Curve Summary'!$A$9:$AG$161,2)</f>
        <v>34.5</v>
      </c>
      <c r="AS14" s="106" t="n">
        <f aca="false">VLOOKUP(AS$7,'Curve Summary'!$A$9:$AG$161,2)</f>
        <v>35.25</v>
      </c>
      <c r="AT14" s="106" t="n">
        <f aca="false">VLOOKUP(AT$7,'Curve Summary'!$A$9:$AG$161,2)</f>
        <v>34.75</v>
      </c>
      <c r="AU14" s="106" t="n">
        <f aca="false">VLOOKUP(AU$7,'Curve Summary'!$A$9:$AG$161,2)</f>
        <v>34.75</v>
      </c>
      <c r="AV14" s="106" t="n">
        <f aca="false">VLOOKUP(AV$7,'Curve Summary'!$A$9:$AG$161,2)</f>
        <v>34.25</v>
      </c>
      <c r="AW14" s="106" t="n">
        <f aca="false">VLOOKUP(AW$7,'Curve Summary'!$A$9:$AG$161,2)</f>
        <v>34.25</v>
      </c>
      <c r="AX14" s="106" t="n">
        <f aca="false">VLOOKUP(AX$7,'Curve Summary'!$A$9:$AG$161,2)</f>
        <v>38.75</v>
      </c>
      <c r="AY14" s="106" t="n">
        <f aca="false">VLOOKUP(AY$7,'Curve Summary'!$A$9:$AG$161,2)</f>
        <v>53.25</v>
      </c>
      <c r="AZ14" s="106" t="n">
        <f aca="false">VLOOKUP(AZ$7,'Curve Summary'!$A$9:$AG$161,2)</f>
        <v>59.75</v>
      </c>
      <c r="BA14" s="106" t="n">
        <f aca="false">VLOOKUP(BA$7,'Curve Summary'!$A$9:$AG$161,2)</f>
        <v>47.25</v>
      </c>
      <c r="BB14" s="106" t="n">
        <f aca="false">VLOOKUP(BB$7,'Curve Summary'!$A$9:$AG$161,2)</f>
        <v>36.75</v>
      </c>
      <c r="BC14" s="106" t="n">
        <f aca="false">VLOOKUP(BC$7,'Curve Summary'!$A$9:$AG$161,2)</f>
        <v>35.25</v>
      </c>
      <c r="BD14" s="106" t="n">
        <f aca="false">VLOOKUP(BD$7,'Curve Summary'!$A$9:$AG$161,2)</f>
        <v>35.25</v>
      </c>
      <c r="BE14" s="106" t="n">
        <f aca="false">VLOOKUP(BE$7,'Curve Summary'!$A$9:$AG$161,2)</f>
        <v>36.23</v>
      </c>
      <c r="BF14" s="106" t="n">
        <f aca="false">VLOOKUP(BF$7,'Curve Summary'!$A$9:$AG$161,2)</f>
        <v>35.8</v>
      </c>
      <c r="BG14" s="106" t="n">
        <f aca="false">VLOOKUP(BG$7,'Curve Summary'!$A$9:$AG$161,2)</f>
        <v>35.8</v>
      </c>
      <c r="BH14" s="106" t="n">
        <f aca="false">VLOOKUP(BH$7,'Curve Summary'!$A$9:$AG$161,2)</f>
        <v>35.37</v>
      </c>
      <c r="BI14" s="106" t="n">
        <f aca="false">VLOOKUP(BI$7,'Curve Summary'!$A$9:$AG$161,2)</f>
        <v>35.37</v>
      </c>
      <c r="BJ14" s="106" t="n">
        <f aca="false">VLOOKUP(BJ$7,'Curve Summary'!$A$9:$AG$161,2)</f>
        <v>39.23</v>
      </c>
      <c r="BK14" s="106" t="n">
        <f aca="false">VLOOKUP(BK$7,'Curve Summary'!$A$9:$AG$161,2)</f>
        <v>51.64</v>
      </c>
      <c r="BL14" s="106" t="n">
        <f aca="false">VLOOKUP(BL$7,'Curve Summary'!$A$9:$AG$161,2)</f>
        <v>57.21</v>
      </c>
      <c r="BM14" s="106" t="n">
        <f aca="false">VLOOKUP(BM$7,'Curve Summary'!$A$9:$AG$161,2)</f>
        <v>46.51</v>
      </c>
      <c r="BN14" s="106" t="n">
        <f aca="false">VLOOKUP(BN$7,'Curve Summary'!$A$9:$AG$161,2)</f>
        <v>37.52</v>
      </c>
      <c r="BO14" s="106" t="n">
        <f aca="false">VLOOKUP(BO$7,'Curve Summary'!$A$9:$AG$161,2)</f>
        <v>36.23</v>
      </c>
      <c r="BP14" s="106" t="n">
        <f aca="false">VLOOKUP(BP$7,'Curve Summary'!$A$9:$AG$161,2)</f>
        <v>36.23</v>
      </c>
      <c r="BQ14" s="106" t="n">
        <f aca="false">VLOOKUP(BQ$7,'Curve Summary'!$A$9:$AG$161,2)</f>
        <v>37.1</v>
      </c>
      <c r="BR14" s="106" t="n">
        <f aca="false">VLOOKUP(BR$7,'Curve Summary'!$A$9:$AG$161,2)</f>
        <v>36.74</v>
      </c>
      <c r="BS14" s="106" t="n">
        <f aca="false">VLOOKUP(BS$7,'Curve Summary'!$A$9:$AG$161,2)</f>
        <v>36.74</v>
      </c>
      <c r="BT14" s="106" t="n">
        <f aca="false">VLOOKUP(BT$7,'Curve Summary'!$A$9:$AG$161,2)</f>
        <v>36.37</v>
      </c>
      <c r="BU14" s="106" t="n">
        <f aca="false">VLOOKUP(BU$7,'Curve Summary'!$A$9:$AG$161,2)</f>
        <v>36.37</v>
      </c>
      <c r="BV14" s="106" t="n">
        <f aca="false">VLOOKUP(BV$7,'Curve Summary'!$A$9:$AG$161,2)</f>
        <v>39.67</v>
      </c>
      <c r="BW14" s="106" t="n">
        <f aca="false">VLOOKUP(BW$7,'Curve Summary'!$A$9:$AG$161,2)</f>
        <v>50.31</v>
      </c>
      <c r="BX14" s="106" t="n">
        <f aca="false">VLOOKUP(BX$7,'Curve Summary'!$A$9:$AG$161,2)</f>
        <v>55.08</v>
      </c>
      <c r="BY14" s="106" t="n">
        <f aca="false">VLOOKUP(BY$7,'Curve Summary'!$A$9:$AG$161,2)</f>
        <v>45.91</v>
      </c>
      <c r="BZ14" s="106" t="n">
        <f aca="false">VLOOKUP(BZ$7,'Curve Summary'!$A$9:$AG$161,2)</f>
        <v>38.21</v>
      </c>
      <c r="CA14" s="106" t="n">
        <f aca="false">VLOOKUP(CA$7,'Curve Summary'!$A$9:$AG$161,2)</f>
        <v>37.11</v>
      </c>
      <c r="CB14" s="106" t="n">
        <f aca="false">VLOOKUP(CB$7,'Curve Summary'!$A$9:$AG$161,2)</f>
        <v>37.11</v>
      </c>
      <c r="CC14" s="106" t="n">
        <f aca="false">VLOOKUP(CC$7,'Curve Summary'!$A$9:$AG$161,2)</f>
        <v>37.9</v>
      </c>
      <c r="CD14" s="106" t="n">
        <f aca="false">VLOOKUP(CD$7,'Curve Summary'!$A$9:$AG$161,2)</f>
        <v>37.58</v>
      </c>
      <c r="CE14" s="106" t="n">
        <f aca="false">VLOOKUP(CE$7,'Curve Summary'!$A$9:$AG$161,2)</f>
        <v>37.58</v>
      </c>
      <c r="CF14" s="106" t="n">
        <f aca="false">VLOOKUP(CF$7,'Curve Summary'!$A$9:$AG$161,2)</f>
        <v>37.27</v>
      </c>
      <c r="CG14" s="106" t="n">
        <f aca="false">VLOOKUP(CG$7,'Curve Summary'!$A$9:$AG$161,2)</f>
        <v>37.27</v>
      </c>
      <c r="CH14" s="106" t="n">
        <f aca="false">VLOOKUP(CH$7,'Curve Summary'!$A$9:$AG$161,2)</f>
        <v>40.1</v>
      </c>
      <c r="CI14" s="106" t="n">
        <f aca="false">VLOOKUP(CI$7,'Curve Summary'!$A$9:$AG$161,2)</f>
        <v>49.21</v>
      </c>
      <c r="CJ14" s="106" t="n">
        <f aca="false">VLOOKUP(CJ$7,'Curve Summary'!$A$9:$AG$161,2)</f>
        <v>53.29</v>
      </c>
      <c r="CK14" s="106" t="n">
        <f aca="false">VLOOKUP(CK$7,'Curve Summary'!$A$9:$AG$161,2)</f>
        <v>45.44</v>
      </c>
      <c r="CL14" s="106" t="n">
        <f aca="false">VLOOKUP(CL$7,'Curve Summary'!$A$9:$AG$161,2)</f>
        <v>38.85</v>
      </c>
      <c r="CM14" s="106" t="n">
        <f aca="false">VLOOKUP(CM$7,'Curve Summary'!$A$9:$AG$161,2)</f>
        <v>37.91</v>
      </c>
      <c r="CN14" s="106" t="n">
        <f aca="false">VLOOKUP(CN$7,'Curve Summary'!$A$9:$AG$161,2)</f>
        <v>37.91</v>
      </c>
      <c r="CO14" s="106" t="n">
        <f aca="false">VLOOKUP(CO$7,'Curve Summary'!$A$9:$AG$161,2)</f>
        <v>38.47</v>
      </c>
      <c r="CP14" s="106" t="n">
        <f aca="false">VLOOKUP(CP$7,'Curve Summary'!$A$9:$AG$161,2)</f>
        <v>38.19</v>
      </c>
      <c r="CQ14" s="106" t="n">
        <f aca="false">VLOOKUP(CQ$7,'Curve Summary'!$A$9:$AG$161,2)</f>
        <v>38.19</v>
      </c>
      <c r="CR14" s="106" t="n">
        <f aca="false">VLOOKUP(CR$7,'Curve Summary'!$A$9:$AG$161,2)</f>
        <v>37.91</v>
      </c>
      <c r="CS14" s="106" t="n">
        <f aca="false">VLOOKUP(CS$7,'Curve Summary'!$A$9:$AG$161,2)</f>
        <v>37.91</v>
      </c>
      <c r="CT14" s="106" t="n">
        <f aca="false">VLOOKUP(CT$7,'Curve Summary'!$A$9:$AG$161,2)</f>
        <v>40.47</v>
      </c>
      <c r="CU14" s="106" t="n">
        <f aca="false">VLOOKUP(CU$7,'Curve Summary'!$A$9:$AG$161,2)</f>
        <v>48.73</v>
      </c>
      <c r="CV14" s="106" t="n">
        <f aca="false">VLOOKUP(CV$7,'Curve Summary'!$A$9:$AG$161,2)</f>
        <v>52.43</v>
      </c>
      <c r="CW14" s="106" t="n">
        <f aca="false">VLOOKUP(CW$7,'Curve Summary'!$A$9:$AG$161,2)</f>
        <v>45.32</v>
      </c>
      <c r="CX14" s="106" t="n">
        <f aca="false">VLOOKUP(CX$7,'Curve Summary'!$A$9:$AG$161,2)</f>
        <v>39.34</v>
      </c>
      <c r="CY14" s="106" t="n">
        <f aca="false">VLOOKUP(CY$7,'Curve Summary'!$A$9:$AG$161,2)</f>
        <v>38.49</v>
      </c>
      <c r="CZ14" s="106" t="n">
        <f aca="false">VLOOKUP(CZ$7,'Curve Summary'!$A$9:$AG$161,2)</f>
        <v>38.49</v>
      </c>
      <c r="DA14" s="106" t="n">
        <f aca="false">VLOOKUP(DA$7,'Curve Summary'!$A$9:$AG$161,2)</f>
        <v>38.97</v>
      </c>
      <c r="DB14" s="106" t="n">
        <f aca="false">VLOOKUP(DB$7,'Curve Summary'!$A$9:$AG$161,2)</f>
        <v>38.7</v>
      </c>
      <c r="DC14" s="106" t="n">
        <f aca="false">VLOOKUP(DC$7,'Curve Summary'!$A$9:$AG$161,2)</f>
        <v>38.71</v>
      </c>
      <c r="DD14" s="106" t="n">
        <f aca="false">VLOOKUP(DD$7,'Curve Summary'!$A$9:$AG$161,2)</f>
        <v>38.44</v>
      </c>
      <c r="DE14" s="106" t="n">
        <f aca="false">VLOOKUP(DE$7,'Curve Summary'!$A$9:$AG$161,2)</f>
        <v>38.45</v>
      </c>
      <c r="DF14" s="106" t="n">
        <f aca="false">VLOOKUP(DF$7,'Curve Summary'!$A$9:$AG$161,2)</f>
        <v>40.82</v>
      </c>
      <c r="DG14" s="106" t="n">
        <f aca="false">VLOOKUP(DG$7,'Curve Summary'!$A$9:$AG$161,2)</f>
        <v>48.47</v>
      </c>
      <c r="DH14" s="106" t="n">
        <f aca="false">VLOOKUP(DH$7,'Curve Summary'!$A$9:$AG$161,2)</f>
        <v>51.91</v>
      </c>
      <c r="DI14" s="106" t="n">
        <f aca="false">VLOOKUP(DI$7,'Curve Summary'!$A$9:$AG$161,2)</f>
        <v>45.31</v>
      </c>
      <c r="DJ14" s="106" t="n">
        <f aca="false">VLOOKUP(DJ$7,'Curve Summary'!$A$9:$AG$161,2)</f>
        <v>39.77</v>
      </c>
      <c r="DK14" s="106" t="n">
        <f aca="false">VLOOKUP(DK$7,'Curve Summary'!$A$9:$AG$161,2)</f>
        <v>38.99</v>
      </c>
      <c r="DL14" s="106" t="n">
        <f aca="false">VLOOKUP(DL$7,'Curve Summary'!$A$9:$AG$161,2)</f>
        <v>38.99</v>
      </c>
      <c r="DM14" s="106" t="n">
        <f aca="false">VLOOKUP(DM$7,'Curve Summary'!$A$9:$AG$161,2)</f>
        <v>39.45</v>
      </c>
      <c r="DN14" s="106" t="n">
        <f aca="false">VLOOKUP(DN$7,'Curve Summary'!$A$9:$AG$161,2)</f>
        <v>39.2</v>
      </c>
      <c r="DO14" s="106" t="n">
        <f aca="false">VLOOKUP(DO$7,'Curve Summary'!$A$9:$AG$161,2)</f>
        <v>39.21</v>
      </c>
      <c r="DP14" s="106" t="n">
        <f aca="false">VLOOKUP(DP$7,'Curve Summary'!$A$9:$AG$161,2)</f>
        <v>38.96</v>
      </c>
      <c r="DQ14" s="106" t="n">
        <f aca="false">VLOOKUP(DQ$7,'Curve Summary'!$A$9:$AG$161,2)</f>
        <v>38.97</v>
      </c>
      <c r="DR14" s="106" t="n">
        <f aca="false">VLOOKUP(DR$7,'Curve Summary'!$A$9:$AG$161,2)</f>
        <v>41.17</v>
      </c>
      <c r="DS14" s="106" t="n">
        <f aca="false">VLOOKUP(DS$7,'Curve Summary'!$A$9:$AG$161,2)</f>
        <v>48.26</v>
      </c>
      <c r="DT14" s="106" t="n">
        <f aca="false">VLOOKUP(DT$7,'Curve Summary'!$A$9:$AG$161,2)</f>
        <v>51.44</v>
      </c>
      <c r="DU14" s="106" t="n">
        <f aca="false">VLOOKUP(DU$7,'Curve Summary'!$A$9:$AG$161,2)</f>
        <v>45.33</v>
      </c>
      <c r="DV14" s="106" t="n">
        <f aca="false">VLOOKUP(DV$7,'Curve Summary'!$A$9:$AG$161,2)</f>
        <v>40.2</v>
      </c>
      <c r="DW14" s="106" t="n">
        <f aca="false">VLOOKUP(DW$7,'Curve Summary'!$A$9:$AG$161,2)</f>
        <v>39.47</v>
      </c>
      <c r="DX14" s="106" t="n">
        <f aca="false">VLOOKUP(DX$7,'Curve Summary'!$A$9:$AG$161,2)</f>
        <v>39.47</v>
      </c>
      <c r="DY14" s="106" t="n">
        <f aca="false">VLOOKUP(DY$7,'Curve Summary'!$A$9:$AG$161,2)</f>
        <v>39.92</v>
      </c>
      <c r="DZ14" s="106" t="n">
        <f aca="false">VLOOKUP(DZ$7,'Curve Summary'!$A$9:$AG$161,2)</f>
        <v>39.69</v>
      </c>
      <c r="EA14" s="106" t="n">
        <f aca="false">VLOOKUP(EA$7,'Curve Summary'!$A$9:$AG$161,2)</f>
        <v>39.69</v>
      </c>
      <c r="EB14" s="106" t="n">
        <f aca="false">VLOOKUP(EB$7,'Curve Summary'!$A$9:$AG$161,2)</f>
        <v>39.47</v>
      </c>
      <c r="EC14" s="106" t="n">
        <f aca="false">VLOOKUP(EC$7,'Curve Summary'!$A$9:$AG$161,2)</f>
        <v>39.47</v>
      </c>
      <c r="ED14" s="106" t="n">
        <f aca="false">VLOOKUP(ED$7,'Curve Summary'!$A$9:$AG$161,2)</f>
        <v>41.51</v>
      </c>
      <c r="EE14" s="106" t="n">
        <f aca="false">VLOOKUP(EE$7,'Curve Summary'!$A$9:$AG$161,2)</f>
        <v>48.08</v>
      </c>
      <c r="EF14" s="106" t="n">
        <f aca="false">VLOOKUP(EF$7,'Curve Summary'!$A$9:$AG$161,2)</f>
        <v>51.03</v>
      </c>
      <c r="EG14" s="106" t="n">
        <f aca="false">VLOOKUP(EG$7,'Curve Summary'!$A$9:$AG$161,2)</f>
        <v>45.37</v>
      </c>
      <c r="EH14" s="106" t="n">
        <f aca="false">VLOOKUP(EH$7,'Curve Summary'!$A$9:$AG$161,2)</f>
        <v>40.62</v>
      </c>
      <c r="EI14" s="106" t="n">
        <f aca="false">VLOOKUP(EI$7,'Curve Summary'!$A$9:$AG$161,2)</f>
        <v>39.94</v>
      </c>
      <c r="EJ14" s="106" t="n">
        <f aca="false">VLOOKUP(EJ$7,'Curve Summary'!$A$9:$AG$161,2)</f>
        <v>39.94</v>
      </c>
    </row>
    <row r="15" customFormat="false" ht="13.7" hidden="false" customHeight="true" outlineLevel="0" collapsed="false">
      <c r="A15" s="107" t="s">
        <v>16</v>
      </c>
      <c r="B15" s="108" t="s">
        <v>34</v>
      </c>
      <c r="C15" s="109" t="n">
        <f aca="false">'Power Desk Daily Price'!$AC15</f>
        <v>27.9153846153846</v>
      </c>
      <c r="D15" s="109" t="n">
        <f aca="true">IF(ISERROR((AVERAGE(OFFSET('Curve Summary'!$G$6,14,0,14,1))*14+11*'Curve Summary Backup'!$G$38)/25),'Curve Summary Backup'!$G$38,(AVERAGE(OFFSET('Curve Summary'!$G$6,14,0,14,1))*14+11*'Curve Summary Backup'!$G$38)/25)</f>
        <v>28</v>
      </c>
      <c r="E15" s="109" t="n">
        <f aca="false">VLOOKUP(E$7,'Curve Summary'!$A$7:$AG$58,7)</f>
        <v>33.5</v>
      </c>
      <c r="F15" s="110" t="n">
        <f aca="false">(C15*C$5+D15*D$5+E15*E$5)/(SUM(C$5:E$5))</f>
        <v>30.0974852071006</v>
      </c>
      <c r="G15" s="109" t="n">
        <f aca="false">AVERAGE(H15:I15)</f>
        <v>32.875</v>
      </c>
      <c r="H15" s="109" t="n">
        <f aca="false">AG15</f>
        <v>33.25</v>
      </c>
      <c r="I15" s="109" t="n">
        <f aca="false">AH15</f>
        <v>32.5</v>
      </c>
      <c r="J15" s="109" t="n">
        <f aca="false">AVERAGE(K15:L15)</f>
        <v>31.75</v>
      </c>
      <c r="K15" s="109" t="n">
        <f aca="false">AI15</f>
        <v>31.75</v>
      </c>
      <c r="L15" s="109" t="n">
        <f aca="false">AJ15</f>
        <v>31.75</v>
      </c>
      <c r="M15" s="109" t="n">
        <f aca="false">AK15</f>
        <v>37.5</v>
      </c>
      <c r="N15" s="109" t="n">
        <f aca="false">AL15</f>
        <v>47</v>
      </c>
      <c r="O15" s="109" t="n">
        <f aca="false">AVERAGE(P15:Q15)</f>
        <v>62.75</v>
      </c>
      <c r="P15" s="109" t="n">
        <f aca="false">AM15</f>
        <v>57</v>
      </c>
      <c r="Q15" s="109" t="n">
        <f aca="false">AN15</f>
        <v>68.5</v>
      </c>
      <c r="R15" s="109" t="n">
        <f aca="false">AO15</f>
        <v>55</v>
      </c>
      <c r="S15" s="109" t="n">
        <f aca="false">AVERAGE(T15:V15)</f>
        <v>36.6666666666667</v>
      </c>
      <c r="T15" s="109" t="n">
        <f aca="false">AP15</f>
        <v>37.75</v>
      </c>
      <c r="U15" s="109" t="n">
        <f aca="false">AQ15</f>
        <v>35.75</v>
      </c>
      <c r="V15" s="109" t="n">
        <f aca="false">AR15</f>
        <v>36.5</v>
      </c>
      <c r="W15" s="110" t="n">
        <f aca="false">SUM(AG34:AR34)/SUM($AG$5:$AR$5)</f>
        <v>42.0490196078431</v>
      </c>
      <c r="X15" s="109" t="n">
        <f aca="false">SUM(AS34:BD34)/SUM($AS$5:$BD$5)</f>
        <v>43.3186274509804</v>
      </c>
      <c r="Y15" s="109" t="n">
        <f aca="false">SUM(BE34:BR34)/SUM($BE$5:$BR$5)</f>
        <v>43.0094630872483</v>
      </c>
      <c r="Z15" s="109" t="n">
        <f aca="false">SUM(BQ34:CB34)/SUM($BQ$5:$CB$5)</f>
        <v>43.9163921568627</v>
      </c>
      <c r="AA15" s="109" t="n">
        <f aca="false">SUM(CC34:DX34)/SUM($CC$5:$DX$5)</f>
        <v>44.492862745098</v>
      </c>
      <c r="AB15" s="111" t="n">
        <f aca="false">SUM(DY34:EJ34)/SUM($DY$5:$EJ$5)</f>
        <v>45.0623828125</v>
      </c>
      <c r="AC15" s="112" t="n">
        <f aca="false">(C15*C$5+D15*D$5+E15*E$5+SUM(AG34:EJ34))/(SUM(C$5:E$5)+SUM($AG$5:$EJ$5))</f>
        <v>43.6846762684124</v>
      </c>
      <c r="AD15" s="99"/>
      <c r="AE15" s="99"/>
      <c r="AF15" s="100"/>
      <c r="AG15" s="96" t="n">
        <f aca="false">VLOOKUP(AG$7,'Curve Summary'!$A$9:$AG$161,7)</f>
        <v>33.25</v>
      </c>
      <c r="AH15" s="96" t="n">
        <f aca="false">VLOOKUP(AH$7,'Curve Summary'!$A$9:$AG$161,7)</f>
        <v>32.5</v>
      </c>
      <c r="AI15" s="96" t="n">
        <f aca="false">VLOOKUP(AI$7,'Curve Summary'!$A$9:$AG$161,7)</f>
        <v>31.75</v>
      </c>
      <c r="AJ15" s="96" t="n">
        <f aca="false">VLOOKUP(AJ$7,'Curve Summary'!$A$9:$AG$161,7)</f>
        <v>31.75</v>
      </c>
      <c r="AK15" s="96" t="n">
        <f aca="false">VLOOKUP(AK$7,'Curve Summary'!$A$9:$AG$161,7)</f>
        <v>37.5</v>
      </c>
      <c r="AL15" s="96" t="n">
        <f aca="false">VLOOKUP(AL$7,'Curve Summary'!$A$9:$AG$161,7)</f>
        <v>47</v>
      </c>
      <c r="AM15" s="96" t="n">
        <f aca="false">VLOOKUP(AM$7,'Curve Summary'!$A$9:$AG$161,7)</f>
        <v>57</v>
      </c>
      <c r="AN15" s="96" t="n">
        <f aca="false">VLOOKUP(AN$7,'Curve Summary'!$A$9:$AG$161,7)</f>
        <v>68.5</v>
      </c>
      <c r="AO15" s="96" t="n">
        <f aca="false">VLOOKUP(AO$7,'Curve Summary'!$A$9:$AG$161,7)</f>
        <v>55</v>
      </c>
      <c r="AP15" s="96" t="n">
        <f aca="false">VLOOKUP(AP$7,'Curve Summary'!$A$9:$AG$161,7)</f>
        <v>37.75</v>
      </c>
      <c r="AQ15" s="96" t="n">
        <f aca="false">VLOOKUP(AQ$7,'Curve Summary'!$A$9:$AG$161,7)</f>
        <v>35.75</v>
      </c>
      <c r="AR15" s="96" t="n">
        <f aca="false">VLOOKUP(AR$7,'Curve Summary'!$A$9:$AG$161,7)</f>
        <v>36.5</v>
      </c>
      <c r="AS15" s="96" t="n">
        <f aca="false">VLOOKUP(AS$7,'Curve Summary'!$A$9:$AG$161,7)</f>
        <v>37.25</v>
      </c>
      <c r="AT15" s="96" t="n">
        <f aca="false">VLOOKUP(AT$7,'Curve Summary'!$A$9:$AG$161,7)</f>
        <v>36.75</v>
      </c>
      <c r="AU15" s="96" t="n">
        <f aca="false">VLOOKUP(AU$7,'Curve Summary'!$A$9:$AG$161,7)</f>
        <v>36.75</v>
      </c>
      <c r="AV15" s="96" t="n">
        <f aca="false">VLOOKUP(AV$7,'Curve Summary'!$A$9:$AG$161,7)</f>
        <v>36.25</v>
      </c>
      <c r="AW15" s="96" t="n">
        <f aca="false">VLOOKUP(AW$7,'Curve Summary'!$A$9:$AG$161,7)</f>
        <v>36.25</v>
      </c>
      <c r="AX15" s="96" t="n">
        <f aca="false">VLOOKUP(AX$7,'Curve Summary'!$A$9:$AG$161,7)</f>
        <v>43.25</v>
      </c>
      <c r="AY15" s="96" t="n">
        <f aca="false">VLOOKUP(AY$7,'Curve Summary'!$A$9:$AG$161,7)</f>
        <v>59.25</v>
      </c>
      <c r="AZ15" s="96" t="n">
        <f aca="false">VLOOKUP(AZ$7,'Curve Summary'!$A$9:$AG$161,7)</f>
        <v>67.75</v>
      </c>
      <c r="BA15" s="96" t="n">
        <f aca="false">VLOOKUP(BA$7,'Curve Summary'!$A$9:$AG$161,7)</f>
        <v>53.25</v>
      </c>
      <c r="BB15" s="96" t="n">
        <f aca="false">VLOOKUP(BB$7,'Curve Summary'!$A$9:$AG$161,7)</f>
        <v>39</v>
      </c>
      <c r="BC15" s="96" t="n">
        <f aca="false">VLOOKUP(BC$7,'Curve Summary'!$A$9:$AG$161,7)</f>
        <v>37</v>
      </c>
      <c r="BD15" s="96" t="n">
        <f aca="false">VLOOKUP(BD$7,'Curve Summary'!$A$9:$AG$161,7)</f>
        <v>36.75</v>
      </c>
      <c r="BE15" s="96" t="n">
        <f aca="false">VLOOKUP(BE$7,'Curve Summary'!$A$9:$AG$161,7)</f>
        <v>38.43</v>
      </c>
      <c r="BF15" s="96" t="n">
        <f aca="false">VLOOKUP(BF$7,'Curve Summary'!$A$9:$AG$161,7)</f>
        <v>38</v>
      </c>
      <c r="BG15" s="96" t="n">
        <f aca="false">VLOOKUP(BG$7,'Curve Summary'!$A$9:$AG$161,7)</f>
        <v>38</v>
      </c>
      <c r="BH15" s="96" t="n">
        <f aca="false">VLOOKUP(BH$7,'Curve Summary'!$A$9:$AG$161,7)</f>
        <v>37.57</v>
      </c>
      <c r="BI15" s="96" t="n">
        <f aca="false">VLOOKUP(BI$7,'Curve Summary'!$A$9:$AG$161,7)</f>
        <v>37.57</v>
      </c>
      <c r="BJ15" s="96" t="n">
        <f aca="false">VLOOKUP(BJ$7,'Curve Summary'!$A$9:$AG$161,7)</f>
        <v>43.56</v>
      </c>
      <c r="BK15" s="96" t="n">
        <f aca="false">VLOOKUP(BK$7,'Curve Summary'!$A$9:$AG$161,7)</f>
        <v>57.24</v>
      </c>
      <c r="BL15" s="96" t="n">
        <f aca="false">VLOOKUP(BL$7,'Curve Summary'!$A$9:$AG$161,7)</f>
        <v>64.51</v>
      </c>
      <c r="BM15" s="96" t="n">
        <f aca="false">VLOOKUP(BM$7,'Curve Summary'!$A$9:$AG$161,7)</f>
        <v>52.11</v>
      </c>
      <c r="BN15" s="96" t="n">
        <f aca="false">VLOOKUP(BN$7,'Curve Summary'!$A$9:$AG$161,7)</f>
        <v>39.93</v>
      </c>
      <c r="BO15" s="96" t="n">
        <f aca="false">VLOOKUP(BO$7,'Curve Summary'!$A$9:$AG$161,7)</f>
        <v>38.21</v>
      </c>
      <c r="BP15" s="96" t="n">
        <f aca="false">VLOOKUP(BP$7,'Curve Summary'!$A$9:$AG$161,7)</f>
        <v>38</v>
      </c>
      <c r="BQ15" s="96" t="n">
        <f aca="false">VLOOKUP(BQ$7,'Curve Summary'!$A$9:$AG$161,7)</f>
        <v>39.42</v>
      </c>
      <c r="BR15" s="96" t="n">
        <f aca="false">VLOOKUP(BR$7,'Curve Summary'!$A$9:$AG$161,7)</f>
        <v>39.06</v>
      </c>
      <c r="BS15" s="96" t="n">
        <f aca="false">VLOOKUP(BS$7,'Curve Summary'!$A$9:$AG$161,7)</f>
        <v>39.06</v>
      </c>
      <c r="BT15" s="96" t="n">
        <f aca="false">VLOOKUP(BT$7,'Curve Summary'!$A$9:$AG$161,7)</f>
        <v>38.69</v>
      </c>
      <c r="BU15" s="96" t="n">
        <f aca="false">VLOOKUP(BU$7,'Curve Summary'!$A$9:$AG$161,7)</f>
        <v>38.69</v>
      </c>
      <c r="BV15" s="96" t="n">
        <f aca="false">VLOOKUP(BV$7,'Curve Summary'!$A$9:$AG$161,7)</f>
        <v>43.8</v>
      </c>
      <c r="BW15" s="96" t="n">
        <f aca="false">VLOOKUP(BW$7,'Curve Summary'!$A$9:$AG$161,7)</f>
        <v>55.51</v>
      </c>
      <c r="BX15" s="96" t="n">
        <f aca="false">VLOOKUP(BX$7,'Curve Summary'!$A$9:$AG$161,7)</f>
        <v>61.72</v>
      </c>
      <c r="BY15" s="96" t="n">
        <f aca="false">VLOOKUP(BY$7,'Curve Summary'!$A$9:$AG$161,7)</f>
        <v>51.11</v>
      </c>
      <c r="BZ15" s="96" t="n">
        <f aca="false">VLOOKUP(BZ$7,'Curve Summary'!$A$9:$AG$161,7)</f>
        <v>40.71</v>
      </c>
      <c r="CA15" s="96" t="n">
        <f aca="false">VLOOKUP(CA$7,'Curve Summary'!$A$9:$AG$161,7)</f>
        <v>39.25</v>
      </c>
      <c r="CB15" s="96" t="n">
        <f aca="false">VLOOKUP(CB$7,'Curve Summary'!$A$9:$AG$161,7)</f>
        <v>39.07</v>
      </c>
      <c r="CC15" s="96" t="n">
        <f aca="false">VLOOKUP(CC$7,'Curve Summary'!$A$9:$AG$161,7)</f>
        <v>40.32</v>
      </c>
      <c r="CD15" s="96" t="n">
        <f aca="false">VLOOKUP(CD$7,'Curve Summary'!$A$9:$AG$161,7)</f>
        <v>40</v>
      </c>
      <c r="CE15" s="96" t="n">
        <f aca="false">VLOOKUP(CE$7,'Curve Summary'!$A$9:$AG$161,7)</f>
        <v>40</v>
      </c>
      <c r="CF15" s="96" t="n">
        <f aca="false">VLOOKUP(CF$7,'Curve Summary'!$A$9:$AG$161,7)</f>
        <v>39.69</v>
      </c>
      <c r="CG15" s="96" t="n">
        <f aca="false">VLOOKUP(CG$7,'Curve Summary'!$A$9:$AG$161,7)</f>
        <v>39.69</v>
      </c>
      <c r="CH15" s="96" t="n">
        <f aca="false">VLOOKUP(CH$7,'Curve Summary'!$A$9:$AG$161,7)</f>
        <v>44.06</v>
      </c>
      <c r="CI15" s="96" t="n">
        <f aca="false">VLOOKUP(CI$7,'Curve Summary'!$A$9:$AG$161,7)</f>
        <v>54.07</v>
      </c>
      <c r="CJ15" s="96" t="n">
        <f aca="false">VLOOKUP(CJ$7,'Curve Summary'!$A$9:$AG$161,7)</f>
        <v>59.37</v>
      </c>
      <c r="CK15" s="96" t="n">
        <f aca="false">VLOOKUP(CK$7,'Curve Summary'!$A$9:$AG$161,7)</f>
        <v>50.3</v>
      </c>
      <c r="CL15" s="96" t="n">
        <f aca="false">VLOOKUP(CL$7,'Curve Summary'!$A$9:$AG$161,7)</f>
        <v>41.42</v>
      </c>
      <c r="CM15" s="96" t="n">
        <f aca="false">VLOOKUP(CM$7,'Curve Summary'!$A$9:$AG$161,7)</f>
        <v>40.17</v>
      </c>
      <c r="CN15" s="96" t="n">
        <f aca="false">VLOOKUP(CN$7,'Curve Summary'!$A$9:$AG$161,7)</f>
        <v>40.02</v>
      </c>
      <c r="CO15" s="96" t="n">
        <f aca="false">VLOOKUP(CO$7,'Curve Summary'!$A$9:$AG$161,7)</f>
        <v>40.92</v>
      </c>
      <c r="CP15" s="96" t="n">
        <f aca="false">VLOOKUP(CP$7,'Curve Summary'!$A$9:$AG$161,7)</f>
        <v>40.64</v>
      </c>
      <c r="CQ15" s="96" t="n">
        <f aca="false">VLOOKUP(CQ$7,'Curve Summary'!$A$9:$AG$161,7)</f>
        <v>40.64</v>
      </c>
      <c r="CR15" s="96" t="n">
        <f aca="false">VLOOKUP(CR$7,'Curve Summary'!$A$9:$AG$161,7)</f>
        <v>40.37</v>
      </c>
      <c r="CS15" s="96" t="n">
        <f aca="false">VLOOKUP(CS$7,'Curve Summary'!$A$9:$AG$161,7)</f>
        <v>40.36</v>
      </c>
      <c r="CT15" s="96" t="n">
        <f aca="false">VLOOKUP(CT$7,'Curve Summary'!$A$9:$AG$161,7)</f>
        <v>44.31</v>
      </c>
      <c r="CU15" s="96" t="n">
        <f aca="false">VLOOKUP(CU$7,'Curve Summary'!$A$9:$AG$161,7)</f>
        <v>53.37</v>
      </c>
      <c r="CV15" s="96" t="n">
        <f aca="false">VLOOKUP(CV$7,'Curve Summary'!$A$9:$AG$161,7)</f>
        <v>58.17</v>
      </c>
      <c r="CW15" s="96" t="n">
        <f aca="false">VLOOKUP(CW$7,'Curve Summary'!$A$9:$AG$161,7)</f>
        <v>49.96</v>
      </c>
      <c r="CX15" s="96" t="n">
        <f aca="false">VLOOKUP(CX$7,'Curve Summary'!$A$9:$AG$161,7)</f>
        <v>41.92</v>
      </c>
      <c r="CY15" s="96" t="n">
        <f aca="false">VLOOKUP(CY$7,'Curve Summary'!$A$9:$AG$161,7)</f>
        <v>40.8</v>
      </c>
      <c r="CZ15" s="96" t="n">
        <f aca="false">VLOOKUP(CZ$7,'Curve Summary'!$A$9:$AG$161,7)</f>
        <v>40.66</v>
      </c>
      <c r="DA15" s="96" t="n">
        <f aca="false">VLOOKUP(DA$7,'Curve Summary'!$A$9:$AG$161,7)</f>
        <v>41.43</v>
      </c>
      <c r="DB15" s="96" t="n">
        <f aca="false">VLOOKUP(DB$7,'Curve Summary'!$A$9:$AG$161,7)</f>
        <v>41.16</v>
      </c>
      <c r="DC15" s="96" t="n">
        <f aca="false">VLOOKUP(DC$7,'Curve Summary'!$A$9:$AG$161,7)</f>
        <v>41.17</v>
      </c>
      <c r="DD15" s="96" t="n">
        <f aca="false">VLOOKUP(DD$7,'Curve Summary'!$A$9:$AG$161,7)</f>
        <v>40.91</v>
      </c>
      <c r="DE15" s="96" t="n">
        <f aca="false">VLOOKUP(DE$7,'Curve Summary'!$A$9:$AG$161,7)</f>
        <v>40.92</v>
      </c>
      <c r="DF15" s="96" t="n">
        <f aca="false">VLOOKUP(DF$7,'Curve Summary'!$A$9:$AG$161,7)</f>
        <v>44.56</v>
      </c>
      <c r="DG15" s="96" t="n">
        <f aca="false">VLOOKUP(DG$7,'Curve Summary'!$A$9:$AG$161,7)</f>
        <v>52.94</v>
      </c>
      <c r="DH15" s="96" t="n">
        <f aca="false">VLOOKUP(DH$7,'Curve Summary'!$A$9:$AG$161,7)</f>
        <v>57.39</v>
      </c>
      <c r="DI15" s="96" t="n">
        <f aca="false">VLOOKUP(DI$7,'Curve Summary'!$A$9:$AG$161,7)</f>
        <v>49.78</v>
      </c>
      <c r="DJ15" s="96" t="n">
        <f aca="false">VLOOKUP(DJ$7,'Curve Summary'!$A$9:$AG$161,7)</f>
        <v>42.35</v>
      </c>
      <c r="DK15" s="96" t="n">
        <f aca="false">VLOOKUP(DK$7,'Curve Summary'!$A$9:$AG$161,7)</f>
        <v>41.32</v>
      </c>
      <c r="DL15" s="96" t="n">
        <f aca="false">VLOOKUP(DL$7,'Curve Summary'!$A$9:$AG$161,7)</f>
        <v>41.19</v>
      </c>
      <c r="DM15" s="96" t="n">
        <f aca="false">VLOOKUP(DM$7,'Curve Summary'!$A$9:$AG$161,7)</f>
        <v>41.92</v>
      </c>
      <c r="DN15" s="96" t="n">
        <f aca="false">VLOOKUP(DN$7,'Curve Summary'!$A$9:$AG$161,7)</f>
        <v>41.67</v>
      </c>
      <c r="DO15" s="96" t="n">
        <f aca="false">VLOOKUP(DO$7,'Curve Summary'!$A$9:$AG$161,7)</f>
        <v>41.68</v>
      </c>
      <c r="DP15" s="96" t="n">
        <f aca="false">VLOOKUP(DP$7,'Curve Summary'!$A$9:$AG$161,7)</f>
        <v>41.43</v>
      </c>
      <c r="DQ15" s="96" t="n">
        <f aca="false">VLOOKUP(DQ$7,'Curve Summary'!$A$9:$AG$161,7)</f>
        <v>41.44</v>
      </c>
      <c r="DR15" s="96" t="n">
        <f aca="false">VLOOKUP(DR$7,'Curve Summary'!$A$9:$AG$161,7)</f>
        <v>44.82</v>
      </c>
      <c r="DS15" s="96" t="n">
        <f aca="false">VLOOKUP(DS$7,'Curve Summary'!$A$9:$AG$161,7)</f>
        <v>52.56</v>
      </c>
      <c r="DT15" s="96" t="n">
        <f aca="false">VLOOKUP(DT$7,'Curve Summary'!$A$9:$AG$161,7)</f>
        <v>56.67</v>
      </c>
      <c r="DU15" s="96" t="n">
        <f aca="false">VLOOKUP(DU$7,'Curve Summary'!$A$9:$AG$161,7)</f>
        <v>49.64</v>
      </c>
      <c r="DV15" s="96" t="n">
        <f aca="false">VLOOKUP(DV$7,'Curve Summary'!$A$9:$AG$161,7)</f>
        <v>42.77</v>
      </c>
      <c r="DW15" s="96" t="n">
        <f aca="false">VLOOKUP(DW$7,'Curve Summary'!$A$9:$AG$161,7)</f>
        <v>41.81</v>
      </c>
      <c r="DX15" s="96" t="n">
        <f aca="false">VLOOKUP(DX$7,'Curve Summary'!$A$9:$AG$161,7)</f>
        <v>41.69</v>
      </c>
      <c r="DY15" s="96" t="n">
        <f aca="false">VLOOKUP(DY$7,'Curve Summary'!$A$9:$AG$161,7)</f>
        <v>42.34</v>
      </c>
      <c r="DZ15" s="96" t="n">
        <f aca="false">VLOOKUP(DZ$7,'Curve Summary'!$A$9:$AG$161,7)</f>
        <v>42.11</v>
      </c>
      <c r="EA15" s="96" t="n">
        <f aca="false">VLOOKUP(EA$7,'Curve Summary'!$A$9:$AG$161,7)</f>
        <v>42.12</v>
      </c>
      <c r="EB15" s="96" t="n">
        <f aca="false">VLOOKUP(EB$7,'Curve Summary'!$A$9:$AG$161,7)</f>
        <v>41.9</v>
      </c>
      <c r="EC15" s="96" t="n">
        <f aca="false">VLOOKUP(EC$7,'Curve Summary'!$A$9:$AG$161,7)</f>
        <v>41.9</v>
      </c>
      <c r="ED15" s="96" t="n">
        <f aca="false">VLOOKUP(ED$7,'Curve Summary'!$A$9:$AG$161,7)</f>
        <v>45.01</v>
      </c>
      <c r="EE15" s="96" t="n">
        <f aca="false">VLOOKUP(EE$7,'Curve Summary'!$A$9:$AG$161,7)</f>
        <v>52.17</v>
      </c>
      <c r="EF15" s="96" t="n">
        <f aca="false">VLOOKUP(EF$7,'Curve Summary'!$A$9:$AG$161,7)</f>
        <v>55.97</v>
      </c>
      <c r="EG15" s="96" t="n">
        <f aca="false">VLOOKUP(EG$7,'Curve Summary'!$A$9:$AG$161,7)</f>
        <v>49.47</v>
      </c>
      <c r="EH15" s="96" t="n">
        <f aca="false">VLOOKUP(EH$7,'Curve Summary'!$A$9:$AG$161,7)</f>
        <v>43.14</v>
      </c>
      <c r="EI15" s="96" t="n">
        <f aca="false">VLOOKUP(EI$7,'Curve Summary'!$A$9:$AG$161,7)</f>
        <v>42.25</v>
      </c>
      <c r="EJ15" s="96" t="n">
        <f aca="false">VLOOKUP(EJ$7,'Curve Summary'!$A$9:$AG$161,7)</f>
        <v>42.14</v>
      </c>
    </row>
    <row r="16" customFormat="false" ht="13.7" hidden="false" customHeight="true" outlineLevel="0" collapsed="false">
      <c r="A16" s="113"/>
      <c r="B16" s="114"/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4"/>
      <c r="AD16" s="99"/>
      <c r="AE16" s="99"/>
      <c r="AF16" s="100"/>
      <c r="AG16" s="96"/>
      <c r="AH16" s="96"/>
      <c r="AI16" s="96"/>
      <c r="AJ16" s="96"/>
      <c r="AK16" s="96"/>
      <c r="AL16" s="96"/>
      <c r="AM16" s="96"/>
      <c r="AN16" s="96"/>
      <c r="AO16" s="96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96"/>
      <c r="BB16" s="96"/>
      <c r="BC16" s="96"/>
      <c r="BD16" s="96"/>
      <c r="BE16" s="96"/>
      <c r="BF16" s="96"/>
      <c r="BG16" s="96"/>
      <c r="BH16" s="96"/>
      <c r="BI16" s="96"/>
      <c r="BJ16" s="96"/>
      <c r="BK16" s="96"/>
      <c r="BL16" s="96"/>
      <c r="BM16" s="96"/>
      <c r="BN16" s="96"/>
      <c r="BO16" s="96"/>
      <c r="BP16" s="96"/>
      <c r="BQ16" s="96"/>
      <c r="BR16" s="96"/>
      <c r="BS16" s="96"/>
      <c r="BT16" s="96"/>
      <c r="BU16" s="96"/>
      <c r="BV16" s="96"/>
      <c r="BW16" s="96"/>
      <c r="BX16" s="96"/>
      <c r="BY16" s="96"/>
      <c r="BZ16" s="96"/>
      <c r="CA16" s="96"/>
      <c r="CB16" s="96"/>
      <c r="CC16" s="96"/>
      <c r="CD16" s="96"/>
      <c r="CE16" s="96"/>
      <c r="CF16" s="96"/>
      <c r="CG16" s="96"/>
      <c r="CH16" s="96"/>
      <c r="CI16" s="96"/>
      <c r="CJ16" s="96"/>
      <c r="CK16" s="96"/>
      <c r="CL16" s="96"/>
      <c r="CM16" s="96"/>
      <c r="CN16" s="96"/>
      <c r="CO16" s="96"/>
      <c r="CP16" s="96"/>
      <c r="CQ16" s="96"/>
      <c r="CR16" s="96"/>
      <c r="CS16" s="96"/>
      <c r="CT16" s="96"/>
      <c r="CU16" s="96"/>
      <c r="CV16" s="96"/>
      <c r="CW16" s="96"/>
      <c r="CX16" s="96"/>
      <c r="CY16" s="96"/>
      <c r="CZ16" s="96"/>
      <c r="DA16" s="96"/>
      <c r="DB16" s="96"/>
      <c r="DC16" s="96"/>
      <c r="DD16" s="96"/>
      <c r="DE16" s="96"/>
      <c r="DF16" s="96"/>
      <c r="DG16" s="96"/>
      <c r="DH16" s="96"/>
      <c r="DI16" s="96"/>
      <c r="DJ16" s="96"/>
      <c r="DK16" s="96"/>
      <c r="DL16" s="96"/>
      <c r="DM16" s="96"/>
      <c r="DN16" s="96"/>
      <c r="DO16" s="96"/>
      <c r="DP16" s="96"/>
      <c r="DQ16" s="96"/>
      <c r="DR16" s="96"/>
      <c r="DS16" s="96"/>
      <c r="DT16" s="96"/>
      <c r="DU16" s="96"/>
      <c r="DV16" s="96"/>
      <c r="DW16" s="96"/>
      <c r="DX16" s="96"/>
      <c r="DY16" s="96"/>
      <c r="DZ16" s="96"/>
      <c r="EA16" s="96"/>
      <c r="EB16" s="96"/>
      <c r="EC16" s="96"/>
      <c r="ED16" s="96"/>
      <c r="EE16" s="96"/>
      <c r="EF16" s="96"/>
      <c r="EG16" s="96"/>
      <c r="EH16" s="96"/>
      <c r="EI16" s="96"/>
      <c r="EJ16" s="96"/>
    </row>
    <row r="17" customFormat="false" ht="13.7" hidden="false" customHeight="true" outlineLevel="0" collapsed="false">
      <c r="A17" s="115" t="s">
        <v>73</v>
      </c>
      <c r="B17" s="108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D17" s="99"/>
      <c r="AE17" s="99"/>
      <c r="AF17" s="100"/>
      <c r="AG17" s="96"/>
      <c r="AH17" s="96"/>
      <c r="AI17" s="96"/>
      <c r="AJ17" s="96"/>
      <c r="AK17" s="96"/>
      <c r="AL17" s="96"/>
      <c r="AM17" s="96"/>
      <c r="AN17" s="96"/>
      <c r="AO17" s="96"/>
      <c r="AP17" s="96"/>
      <c r="AQ17" s="96"/>
      <c r="AR17" s="96"/>
      <c r="AS17" s="96"/>
      <c r="AT17" s="96"/>
      <c r="AU17" s="96"/>
      <c r="AV17" s="96"/>
      <c r="AW17" s="96"/>
      <c r="AX17" s="96"/>
      <c r="AY17" s="96"/>
      <c r="AZ17" s="96"/>
      <c r="BA17" s="96"/>
      <c r="BB17" s="96"/>
      <c r="BC17" s="96"/>
      <c r="BD17" s="96"/>
      <c r="BE17" s="96"/>
      <c r="BF17" s="96"/>
      <c r="BG17" s="96"/>
      <c r="BH17" s="96"/>
      <c r="BI17" s="96"/>
      <c r="BJ17" s="96"/>
      <c r="BK17" s="96"/>
      <c r="BL17" s="96"/>
      <c r="BM17" s="96"/>
      <c r="BN17" s="96"/>
      <c r="BO17" s="96"/>
      <c r="BP17" s="96"/>
      <c r="BQ17" s="96"/>
      <c r="BR17" s="96"/>
      <c r="BS17" s="96"/>
      <c r="BT17" s="96"/>
      <c r="BU17" s="96"/>
      <c r="BV17" s="96"/>
      <c r="BW17" s="96"/>
      <c r="BX17" s="96"/>
      <c r="BY17" s="96"/>
      <c r="BZ17" s="96"/>
      <c r="CA17" s="96"/>
      <c r="CB17" s="96"/>
      <c r="CC17" s="96"/>
      <c r="CD17" s="96"/>
      <c r="CE17" s="96"/>
      <c r="CF17" s="96"/>
      <c r="CG17" s="96"/>
      <c r="CH17" s="96"/>
      <c r="CI17" s="96"/>
      <c r="CJ17" s="96"/>
      <c r="CK17" s="96"/>
      <c r="CL17" s="96"/>
      <c r="CM17" s="96"/>
      <c r="CN17" s="96"/>
      <c r="CO17" s="96"/>
      <c r="CP17" s="96"/>
      <c r="CQ17" s="96"/>
      <c r="CR17" s="96"/>
      <c r="CS17" s="96"/>
      <c r="CT17" s="96"/>
      <c r="CU17" s="96"/>
      <c r="CV17" s="96"/>
      <c r="CW17" s="96"/>
      <c r="CX17" s="96"/>
      <c r="CY17" s="96"/>
      <c r="CZ17" s="96"/>
      <c r="DA17" s="96"/>
      <c r="DB17" s="96"/>
      <c r="DC17" s="96"/>
      <c r="DD17" s="96"/>
      <c r="DE17" s="96"/>
      <c r="DF17" s="96"/>
      <c r="DG17" s="96"/>
      <c r="DH17" s="96"/>
      <c r="DI17" s="96"/>
      <c r="DJ17" s="96"/>
      <c r="DK17" s="96"/>
      <c r="DL17" s="96"/>
      <c r="DM17" s="96"/>
      <c r="DN17" s="96"/>
      <c r="DO17" s="96"/>
      <c r="DP17" s="96"/>
      <c r="DQ17" s="96"/>
      <c r="DR17" s="96"/>
      <c r="DS17" s="96"/>
      <c r="DT17" s="96"/>
      <c r="DU17" s="96"/>
      <c r="DV17" s="96"/>
      <c r="DW17" s="96"/>
      <c r="DX17" s="96"/>
      <c r="DY17" s="96"/>
      <c r="DZ17" s="96"/>
      <c r="EA17" s="96"/>
      <c r="EB17" s="96"/>
      <c r="EC17" s="96"/>
      <c r="ED17" s="96"/>
      <c r="EE17" s="96"/>
      <c r="EF17" s="96"/>
      <c r="EG17" s="96"/>
      <c r="EH17" s="96"/>
      <c r="EI17" s="96"/>
      <c r="EJ17" s="96"/>
    </row>
    <row r="18" customFormat="false" ht="13.7" hidden="false" customHeight="true" outlineLevel="0" collapsed="false">
      <c r="A18" s="116" t="s">
        <v>9</v>
      </c>
      <c r="B18" s="117" t="s">
        <v>74</v>
      </c>
      <c r="C18" s="118" t="n">
        <f aca="false">'Power Desk Daily Price'!$AC18</f>
        <v>42.8461538461539</v>
      </c>
      <c r="D18" s="118" t="n">
        <f aca="true">IF(ISERROR((AVERAGE(OFFSET('Curve Summary ALBERTA'!$R$6,12,0,12,1))*12+9*'Curve Summary Backup'!$R$38)/21),'Curve Summary Backup'!$R$38,(AVERAGE(OFFSET('Curve Summary ALBERTA'!$R$6,12,0,12,1))*12+9*'Curve Summary Backup'!$R$38)/21)</f>
        <v>46.4999961853027</v>
      </c>
      <c r="E18" s="118" t="n">
        <f aca="false">VLOOKUP(E$7,'Curve Summary ALBERTA'!$A$7:$AG$63,18)</f>
        <v>51.5499992370606</v>
      </c>
      <c r="F18" s="119" t="n">
        <f aca="false">(C18*C$5+D18*D$5+E18*E$5)/(SUM(C$5:E$5))</f>
        <v>47.6693768642358</v>
      </c>
      <c r="G18" s="118" t="n">
        <f aca="false">AVERAGE(H18:I18)</f>
        <v>51.0916242218018</v>
      </c>
      <c r="H18" s="118" t="n">
        <f aca="false">AG18</f>
        <v>51.3885113525391</v>
      </c>
      <c r="I18" s="118" t="n">
        <f aca="false">AH18</f>
        <v>50.7947370910645</v>
      </c>
      <c r="J18" s="118" t="n">
        <f aca="false">AVERAGE(K18:L18)</f>
        <v>46.8941640472412</v>
      </c>
      <c r="K18" s="118" t="n">
        <f aca="false">AI18</f>
        <v>49.5290556335449</v>
      </c>
      <c r="L18" s="118" t="n">
        <f aca="false">AJ18</f>
        <v>44.2592724609375</v>
      </c>
      <c r="M18" s="118" t="n">
        <f aca="false">AK18</f>
        <v>44.6892874145508</v>
      </c>
      <c r="N18" s="118" t="n">
        <f aca="false">AL18</f>
        <v>45.5408963266726</v>
      </c>
      <c r="O18" s="118" t="n">
        <f aca="false">AVERAGE(P18:Q18)</f>
        <v>48.6284258126696</v>
      </c>
      <c r="P18" s="118" t="n">
        <f aca="false">AM18</f>
        <v>48.2072105701923</v>
      </c>
      <c r="Q18" s="118" t="n">
        <f aca="false">AN18</f>
        <v>49.049641055147</v>
      </c>
      <c r="R18" s="118" t="n">
        <f aca="false">AO18</f>
        <v>49.0011022079987</v>
      </c>
      <c r="S18" s="118" t="n">
        <f aca="false">AVERAGE(T18:V18)</f>
        <v>50.0162946100636</v>
      </c>
      <c r="T18" s="118" t="n">
        <f aca="false">AP18</f>
        <v>45.595879581737</v>
      </c>
      <c r="U18" s="118" t="n">
        <f aca="false">AQ18</f>
        <v>50.3678711443149</v>
      </c>
      <c r="V18" s="118" t="n">
        <f aca="false">AR18</f>
        <v>54.0851331041389</v>
      </c>
      <c r="W18" s="118" t="n">
        <f aca="false">SUM(AG37:AR37)/SUM($AG$5:$AR$5)</f>
        <v>48.4931828707702</v>
      </c>
      <c r="X18" s="118" t="n">
        <f aca="false">SUM(AS37:BD37)/SUM($AS$5:$BD$5)</f>
        <v>46.5099373403845</v>
      </c>
      <c r="Y18" s="118" t="n">
        <f aca="false">SUM(BE37:BR37)/SUM($BE$5:$BR$5)</f>
        <v>46.0947687358106</v>
      </c>
      <c r="Z18" s="118" t="n">
        <f aca="false">SUM(BQ37:CB37)/SUM($BQ$5:$CB$5)</f>
        <v>44.6613243227503</v>
      </c>
      <c r="AA18" s="118" t="n">
        <f aca="false">SUM(CC37:DX37)/SUM($CC$5:$DX$5)</f>
        <v>42.4550737908542</v>
      </c>
      <c r="AB18" s="120" t="n">
        <f aca="false">SUM(DY37:EJ37)/SUM($DY$5:$EJ$5)</f>
        <v>45.0498308815168</v>
      </c>
      <c r="AC18" s="121" t="n">
        <f aca="false">(C18*C$5+D18*D$5+E18*E$5+SUM(AG37:EJ37))/(SUM(C$5:E$5)+SUM($AG$5:$EJ$5))</f>
        <v>44.5536792778318</v>
      </c>
      <c r="AD18" s="99"/>
      <c r="AE18" s="99"/>
      <c r="AF18" s="100"/>
      <c r="AG18" s="96" t="n">
        <f aca="false">VLOOKUP(AG$7,'Curve Summary ALBERTA'!$A$13:$AG$161,18)</f>
        <v>51.3885113525391</v>
      </c>
      <c r="AH18" s="96" t="n">
        <f aca="false">VLOOKUP(AH$7,'Curve Summary ALBERTA'!$A$13:$AG$161,18)</f>
        <v>50.7947370910645</v>
      </c>
      <c r="AI18" s="96" t="n">
        <f aca="false">VLOOKUP(AI$7,'Curve Summary ALBERTA'!$A$13:$AG$161,18)</f>
        <v>49.5290556335449</v>
      </c>
      <c r="AJ18" s="96" t="n">
        <f aca="false">VLOOKUP(AJ$7,'Curve Summary ALBERTA'!$A$13:$AG$161,18)</f>
        <v>44.2592724609375</v>
      </c>
      <c r="AK18" s="96" t="n">
        <f aca="false">VLOOKUP(AK$7,'Curve Summary ALBERTA'!$A$13:$AG$161,18)</f>
        <v>44.6892874145508</v>
      </c>
      <c r="AL18" s="96" t="n">
        <f aca="false">VLOOKUP(AL$7,'Curve Summary ALBERTA'!$A$13:$AG$161,18)</f>
        <v>45.5408963266726</v>
      </c>
      <c r="AM18" s="96" t="n">
        <f aca="false">VLOOKUP(AM$7,'Curve Summary ALBERTA'!$A$13:$AG$161,18)</f>
        <v>48.2072105701923</v>
      </c>
      <c r="AN18" s="96" t="n">
        <f aca="false">VLOOKUP(AN$7,'Curve Summary ALBERTA'!$A$13:$AG$161,18)</f>
        <v>49.049641055147</v>
      </c>
      <c r="AO18" s="96" t="n">
        <f aca="false">VLOOKUP(AO$7,'Curve Summary ALBERTA'!$A$13:$AG$161,18)</f>
        <v>49.0011022079987</v>
      </c>
      <c r="AP18" s="96" t="n">
        <f aca="false">VLOOKUP(AP$7,'Curve Summary ALBERTA'!$A$13:$AG$161,18)</f>
        <v>45.595879581737</v>
      </c>
      <c r="AQ18" s="96" t="n">
        <f aca="false">VLOOKUP(AQ$7,'Curve Summary ALBERTA'!$A$13:$AG$161,18)</f>
        <v>50.3678711443149</v>
      </c>
      <c r="AR18" s="96" t="n">
        <f aca="false">VLOOKUP(AR$7,'Curve Summary ALBERTA'!$A$13:$AG$161,18)</f>
        <v>54.0851331041389</v>
      </c>
      <c r="AS18" s="96" t="n">
        <f aca="false">VLOOKUP(AS$7,'Curve Summary ALBERTA'!$A$13:$AG$161,18)</f>
        <v>49.2506280298266</v>
      </c>
      <c r="AT18" s="96" t="n">
        <f aca="false">VLOOKUP(AT$7,'Curve Summary ALBERTA'!$A$13:$AG$161,18)</f>
        <v>47.771043507246</v>
      </c>
      <c r="AU18" s="96" t="n">
        <f aca="false">VLOOKUP(AU$7,'Curve Summary ALBERTA'!$A$13:$AG$161,18)</f>
        <v>46.2115720216899</v>
      </c>
      <c r="AV18" s="96" t="n">
        <f aca="false">VLOOKUP(AV$7,'Curve Summary ALBERTA'!$A$13:$AG$161,18)</f>
        <v>43.9638332927547</v>
      </c>
      <c r="AW18" s="96" t="n">
        <f aca="false">VLOOKUP(AW$7,'Curve Summary ALBERTA'!$A$13:$AG$161,18)</f>
        <v>44.1226874001892</v>
      </c>
      <c r="AX18" s="96" t="n">
        <f aca="false">VLOOKUP(AX$7,'Curve Summary ALBERTA'!$A$13:$AG$161,18)</f>
        <v>44.5933114462474</v>
      </c>
      <c r="AY18" s="96" t="n">
        <f aca="false">VLOOKUP(AY$7,'Curve Summary ALBERTA'!$A$13:$AG$161,18)</f>
        <v>45.0003128502895</v>
      </c>
      <c r="AZ18" s="96" t="n">
        <f aca="false">VLOOKUP(AZ$7,'Curve Summary ALBERTA'!$A$13:$AG$161,18)</f>
        <v>45.4530229983863</v>
      </c>
      <c r="BA18" s="96" t="n">
        <f aca="false">VLOOKUP(BA$7,'Curve Summary ALBERTA'!$A$13:$AG$161,18)</f>
        <v>45.5139495971812</v>
      </c>
      <c r="BB18" s="96" t="n">
        <f aca="false">VLOOKUP(BB$7,'Curve Summary ALBERTA'!$A$13:$AG$161,18)</f>
        <v>45.6998506661026</v>
      </c>
      <c r="BC18" s="96" t="n">
        <f aca="false">VLOOKUP(BC$7,'Curve Summary ALBERTA'!$A$13:$AG$161,18)</f>
        <v>49.1504376331642</v>
      </c>
      <c r="BD18" s="96" t="n">
        <f aca="false">VLOOKUP(BD$7,'Curve Summary ALBERTA'!$A$13:$AG$161,18)</f>
        <v>51.5976284891781</v>
      </c>
      <c r="BE18" s="96" t="n">
        <f aca="false">VLOOKUP(BE$7,'Curve Summary ALBERTA'!$A$13:$AG$161,18)</f>
        <v>49.9523156286909</v>
      </c>
      <c r="BF18" s="96" t="n">
        <f aca="false">VLOOKUP(BF$7,'Curve Summary ALBERTA'!$A$13:$AG$161,18)</f>
        <v>48.2343200254431</v>
      </c>
      <c r="BG18" s="96" t="n">
        <f aca="false">VLOOKUP(BG$7,'Curve Summary ALBERTA'!$A$13:$AG$161,18)</f>
        <v>46.0402840636463</v>
      </c>
      <c r="BH18" s="96" t="n">
        <f aca="false">VLOOKUP(BH$7,'Curve Summary ALBERTA'!$A$13:$AG$161,18)</f>
        <v>42.9864597238055</v>
      </c>
      <c r="BI18" s="96" t="n">
        <f aca="false">VLOOKUP(BI$7,'Curve Summary ALBERTA'!$A$13:$AG$161,18)</f>
        <v>42.9110653422317</v>
      </c>
      <c r="BJ18" s="96" t="n">
        <f aca="false">VLOOKUP(BJ$7,'Curve Summary ALBERTA'!$A$13:$AG$161,18)</f>
        <v>43.4747670620599</v>
      </c>
      <c r="BK18" s="96" t="n">
        <f aca="false">VLOOKUP(BK$7,'Curve Summary ALBERTA'!$A$13:$AG$161,18)</f>
        <v>44.1444095397154</v>
      </c>
      <c r="BL18" s="96" t="n">
        <f aca="false">VLOOKUP(BL$7,'Curve Summary ALBERTA'!$A$13:$AG$161,18)</f>
        <v>44.7122319150304</v>
      </c>
      <c r="BM18" s="96" t="n">
        <f aca="false">VLOOKUP(BM$7,'Curve Summary ALBERTA'!$A$13:$AG$161,18)</f>
        <v>44.6254615934613</v>
      </c>
      <c r="BN18" s="96" t="n">
        <f aca="false">VLOOKUP(BN$7,'Curve Summary ALBERTA'!$A$13:$AG$161,18)</f>
        <v>44.6300830283929</v>
      </c>
      <c r="BO18" s="96" t="n">
        <f aca="false">VLOOKUP(BO$7,'Curve Summary ALBERTA'!$A$13:$AG$161,18)</f>
        <v>47.7537825278773</v>
      </c>
      <c r="BP18" s="96" t="n">
        <f aca="false">VLOOKUP(BP$7,'Curve Summary ALBERTA'!$A$13:$AG$161,18)</f>
        <v>50.0041715896157</v>
      </c>
      <c r="BQ18" s="96" t="n">
        <f aca="false">VLOOKUP(BQ$7,'Curve Summary ALBERTA'!$A$13:$AG$161,18)</f>
        <v>48.7302549816078</v>
      </c>
      <c r="BR18" s="96" t="n">
        <f aca="false">VLOOKUP(BR$7,'Curve Summary ALBERTA'!$A$13:$AG$161,18)</f>
        <v>47.0966175589332</v>
      </c>
      <c r="BS18" s="96" t="n">
        <f aca="false">VLOOKUP(BS$7,'Curve Summary ALBERTA'!$A$13:$AG$161,18)</f>
        <v>45.0120015747283</v>
      </c>
      <c r="BT18" s="96" t="n">
        <f aca="false">VLOOKUP(BT$7,'Curve Summary ALBERTA'!$A$13:$AG$161,18)</f>
        <v>41.9706545358761</v>
      </c>
      <c r="BU18" s="96" t="n">
        <f aca="false">VLOOKUP(BU$7,'Curve Summary ALBERTA'!$A$13:$AG$161,18)</f>
        <v>41.898140431752</v>
      </c>
      <c r="BV18" s="96" t="n">
        <f aca="false">VLOOKUP(BV$7,'Curve Summary ALBERTA'!$A$13:$AG$161,18)</f>
        <v>42.4324200713725</v>
      </c>
      <c r="BW18" s="96" t="n">
        <f aca="false">VLOOKUP(BW$7,'Curve Summary ALBERTA'!$A$13:$AG$161,18)</f>
        <v>43.0674439814478</v>
      </c>
      <c r="BX18" s="96" t="n">
        <f aca="false">VLOOKUP(BX$7,'Curve Summary ALBERTA'!$A$13:$AG$161,18)</f>
        <v>43.6056092455922</v>
      </c>
      <c r="BY18" s="96" t="n">
        <f aca="false">VLOOKUP(BY$7,'Curve Summary ALBERTA'!$A$13:$AG$161,18)</f>
        <v>43.5225177454394</v>
      </c>
      <c r="BZ18" s="96" t="n">
        <f aca="false">VLOOKUP(BZ$7,'Curve Summary ALBERTA'!$A$13:$AG$161,18)</f>
        <v>43.525332299741</v>
      </c>
      <c r="CA18" s="96" t="n">
        <f aca="false">VLOOKUP(CA$7,'Curve Summary ALBERTA'!$A$13:$AG$161,18)</f>
        <v>46.5675456931854</v>
      </c>
      <c r="CB18" s="96" t="n">
        <f aca="false">VLOOKUP(CB$7,'Curve Summary ALBERTA'!$A$13:$AG$161,18)</f>
        <v>48.7207057912619</v>
      </c>
      <c r="CC18" s="96" t="n">
        <f aca="false">VLOOKUP(CC$7,'Curve Summary ALBERTA'!$A$13:$AG$161,18)</f>
        <v>44.2141102265254</v>
      </c>
      <c r="CD18" s="96" t="n">
        <f aca="false">VLOOKUP(CD$7,'Curve Summary ALBERTA'!$A$13:$AG$161,18)</f>
        <v>42.796296329648</v>
      </c>
      <c r="CE18" s="96" t="n">
        <f aca="false">VLOOKUP(CE$7,'Curve Summary ALBERTA'!$A$13:$AG$161,18)</f>
        <v>40.9759230362183</v>
      </c>
      <c r="CF18" s="96" t="n">
        <f aca="false">VLOOKUP(CF$7,'Curve Summary ALBERTA'!$A$13:$AG$161,18)</f>
        <v>38.2432207196183</v>
      </c>
      <c r="CG18" s="96" t="n">
        <f aca="false">VLOOKUP(CG$7,'Curve Summary ALBERTA'!$A$13:$AG$161,18)</f>
        <v>38.1983896799064</v>
      </c>
      <c r="CH18" s="96" t="n">
        <f aca="false">VLOOKUP(CH$7,'Curve Summary ALBERTA'!$A$13:$AG$161,18)</f>
        <v>38.6929979335002</v>
      </c>
      <c r="CI18" s="96" t="n">
        <f aca="false">VLOOKUP(CI$7,'Curve Summary ALBERTA'!$A$13:$AG$161,18)</f>
        <v>39.2756810430185</v>
      </c>
      <c r="CJ18" s="96" t="n">
        <f aca="false">VLOOKUP(CJ$7,'Curve Summary ALBERTA'!$A$13:$AG$161,18)</f>
        <v>39.7724150547118</v>
      </c>
      <c r="CK18" s="96" t="n">
        <f aca="false">VLOOKUP(CK$7,'Curve Summary ALBERTA'!$A$13:$AG$161,18)</f>
        <v>39.7185026155138</v>
      </c>
      <c r="CL18" s="96" t="n">
        <f aca="false">VLOOKUP(CL$7,'Curve Summary ALBERTA'!$A$13:$AG$161,18)</f>
        <v>39.7396541167291</v>
      </c>
      <c r="CM18" s="96" t="n">
        <f aca="false">VLOOKUP(CM$7,'Curve Summary ALBERTA'!$A$13:$AG$161,18)</f>
        <v>42.5133749729643</v>
      </c>
      <c r="CN18" s="96" t="n">
        <f aca="false">VLOOKUP(CN$7,'Curve Summary ALBERTA'!$A$13:$AG$161,18)</f>
        <v>44.4260496504709</v>
      </c>
      <c r="CO18" s="96" t="n">
        <f aca="false">VLOOKUP(CO$7,'Curve Summary ALBERTA'!$A$13:$AG$161,18)</f>
        <v>45.5924044854758</v>
      </c>
      <c r="CP18" s="96" t="n">
        <f aca="false">VLOOKUP(CP$7,'Curve Summary ALBERTA'!$A$13:$AG$161,18)</f>
        <v>44.1539561104103</v>
      </c>
      <c r="CQ18" s="96" t="n">
        <f aca="false">VLOOKUP(CQ$7,'Curve Summary ALBERTA'!$A$13:$AG$161,18)</f>
        <v>42.3128826413468</v>
      </c>
      <c r="CR18" s="96" t="n">
        <f aca="false">VLOOKUP(CR$7,'Curve Summary ALBERTA'!$A$13:$AG$161,18)</f>
        <v>39.5551767995374</v>
      </c>
      <c r="CS18" s="96" t="n">
        <f aca="false">VLOOKUP(CS$7,'Curve Summary ALBERTA'!$A$13:$AG$161,18)</f>
        <v>39.4967724946208</v>
      </c>
      <c r="CT18" s="96" t="n">
        <f aca="false">VLOOKUP(CT$7,'Curve Summary ALBERTA'!$A$13:$AG$161,18)</f>
        <v>39.9785566442186</v>
      </c>
      <c r="CU18" s="96" t="n">
        <f aca="false">VLOOKUP(CU$7,'Curve Summary ALBERTA'!$A$13:$AG$161,18)</f>
        <v>40.5482063597684</v>
      </c>
      <c r="CV18" s="96" t="n">
        <f aca="false">VLOOKUP(CV$7,'Curve Summary ALBERTA'!$A$13:$AG$161,18)</f>
        <v>41.0301652208137</v>
      </c>
      <c r="CW18" s="96" t="n">
        <f aca="false">VLOOKUP(CW$7,'Curve Summary ALBERTA'!$A$13:$AG$161,18)</f>
        <v>40.9593795597152</v>
      </c>
      <c r="CX18" s="96" t="n">
        <f aca="false">VLOOKUP(CX$7,'Curve Summary ALBERTA'!$A$13:$AG$161,18)</f>
        <v>40.9637981105994</v>
      </c>
      <c r="CY18" s="96" t="n">
        <f aca="false">VLOOKUP(CY$7,'Curve Summary ALBERTA'!$A$13:$AG$161,18)</f>
        <v>43.6702381582107</v>
      </c>
      <c r="CZ18" s="96" t="n">
        <f aca="false">VLOOKUP(CZ$7,'Curve Summary ALBERTA'!$A$13:$AG$161,18)</f>
        <v>45.585279606183</v>
      </c>
      <c r="DA18" s="96" t="n">
        <f aca="false">VLOOKUP(DA$7,'Curve Summary ALBERTA'!$A$13:$AG$161,18)</f>
        <v>46.7843954001786</v>
      </c>
      <c r="DB18" s="96" t="n">
        <f aca="false">VLOOKUP(DB$7,'Curve Summary ALBERTA'!$A$13:$AG$161,18)</f>
        <v>45.3438196445942</v>
      </c>
      <c r="DC18" s="96" t="n">
        <f aca="false">VLOOKUP(DC$7,'Curve Summary ALBERTA'!$A$13:$AG$161,18)</f>
        <v>43.5002806936113</v>
      </c>
      <c r="DD18" s="96" t="n">
        <f aca="false">VLOOKUP(DD$7,'Curve Summary ALBERTA'!$A$13:$AG$161,18)</f>
        <v>40.7387535558548</v>
      </c>
      <c r="DE18" s="96" t="n">
        <f aca="false">VLOOKUP(DE$7,'Curve Summary ALBERTA'!$A$13:$AG$161,18)</f>
        <v>40.68009930236</v>
      </c>
      <c r="DF18" s="96" t="n">
        <f aca="false">VLOOKUP(DF$7,'Curve Summary ALBERTA'!$A$13:$AG$161,18)</f>
        <v>41.1623292942035</v>
      </c>
      <c r="DG18" s="96" t="n">
        <f aca="false">VLOOKUP(DG$7,'Curve Summary ALBERTA'!$A$13:$AG$161,18)</f>
        <v>41.7325363938263</v>
      </c>
      <c r="DH18" s="96" t="n">
        <f aca="false">VLOOKUP(DH$7,'Curve Summary ALBERTA'!$A$13:$AG$161,18)</f>
        <v>42.214924902429</v>
      </c>
      <c r="DI18" s="96" t="n">
        <f aca="false">VLOOKUP(DI$7,'Curve Summary ALBERTA'!$A$13:$AG$161,18)</f>
        <v>42.1438557915155</v>
      </c>
      <c r="DJ18" s="96" t="n">
        <f aca="false">VLOOKUP(DJ$7,'Curve Summary ALBERTA'!$A$13:$AG$161,18)</f>
        <v>42.1480929565873</v>
      </c>
      <c r="DK18" s="96" t="n">
        <f aca="false">VLOOKUP(DK$7,'Curve Summary ALBERTA'!$A$13:$AG$161,18)</f>
        <v>44.615971957357</v>
      </c>
      <c r="DL18" s="96" t="n">
        <f aca="false">VLOOKUP(DL$7,'Curve Summary ALBERTA'!$A$13:$AG$161,18)</f>
        <v>46.5597869562626</v>
      </c>
      <c r="DM18" s="96" t="n">
        <f aca="false">VLOOKUP(DM$7,'Curve Summary ALBERTA'!$A$13:$AG$161,18)</f>
        <v>47.8210011829433</v>
      </c>
      <c r="DN18" s="96" t="n">
        <f aca="false">VLOOKUP(DN$7,'Curve Summary ALBERTA'!$A$13:$AG$161,18)</f>
        <v>46.4046130641133</v>
      </c>
      <c r="DO18" s="96" t="n">
        <f aca="false">VLOOKUP(DO$7,'Curve Summary ALBERTA'!$A$13:$AG$161,18)</f>
        <v>44.5797677294431</v>
      </c>
      <c r="DP18" s="96" t="n">
        <f aca="false">VLOOKUP(DP$7,'Curve Summary ALBERTA'!$A$13:$AG$161,18)</f>
        <v>41.3920901123462</v>
      </c>
      <c r="DQ18" s="96" t="n">
        <f aca="false">VLOOKUP(DQ$7,'Curve Summary ALBERTA'!$A$13:$AG$161,18)</f>
        <v>41.3588485784519</v>
      </c>
      <c r="DR18" s="96" t="n">
        <f aca="false">VLOOKUP(DR$7,'Curve Summary ALBERTA'!$A$13:$AG$161,18)</f>
        <v>41.8709242347596</v>
      </c>
      <c r="DS18" s="96" t="n">
        <f aca="false">VLOOKUP(DS$7,'Curve Summary ALBERTA'!$A$13:$AG$161,18)</f>
        <v>42.471843250398</v>
      </c>
      <c r="DT18" s="96" t="n">
        <f aca="false">VLOOKUP(DT$7,'Curve Summary ALBERTA'!$A$13:$AG$161,18)</f>
        <v>42.9865935494902</v>
      </c>
      <c r="DU18" s="96" t="n">
        <f aca="false">VLOOKUP(DU$7,'Curve Summary ALBERTA'!$A$13:$AG$161,18)</f>
        <v>42.9448858042985</v>
      </c>
      <c r="DV18" s="96" t="n">
        <f aca="false">VLOOKUP(DV$7,'Curve Summary ALBERTA'!$A$13:$AG$161,18)</f>
        <v>42.9786349887963</v>
      </c>
      <c r="DW18" s="96" t="n">
        <f aca="false">VLOOKUP(DW$7,'Curve Summary ALBERTA'!$A$13:$AG$161,18)</f>
        <v>45.9346020260935</v>
      </c>
      <c r="DX18" s="96" t="n">
        <f aca="false">VLOOKUP(DX$7,'Curve Summary ALBERTA'!$A$13:$AG$161,18)</f>
        <v>47.903484317511</v>
      </c>
      <c r="DY18" s="96" t="n">
        <f aca="false">VLOOKUP(DY$7,'Curve Summary ALBERTA'!$A$13:$AG$161,18)</f>
        <v>49.2161275502683</v>
      </c>
      <c r="DZ18" s="96" t="n">
        <f aca="false">VLOOKUP(DZ$7,'Curve Summary ALBERTA'!$A$13:$AG$161,18)</f>
        <v>47.7946827357371</v>
      </c>
      <c r="EA18" s="96" t="n">
        <f aca="false">VLOOKUP(EA$7,'Curve Summary ALBERTA'!$A$13:$AG$161,18)</f>
        <v>45.9597099645558</v>
      </c>
      <c r="EB18" s="96" t="n">
        <f aca="false">VLOOKUP(EB$7,'Curve Summary ALBERTA'!$A$13:$AG$161,18)</f>
        <v>42.3026441376173</v>
      </c>
      <c r="EC18" s="96" t="n">
        <f aca="false">VLOOKUP(EC$7,'Curve Summary ALBERTA'!$A$13:$AG$161,18)</f>
        <v>42.2757237776637</v>
      </c>
      <c r="ED18" s="96" t="n">
        <f aca="false">VLOOKUP(ED$7,'Curve Summary ALBERTA'!$A$13:$AG$161,18)</f>
        <v>42.7997809622575</v>
      </c>
      <c r="EE18" s="96" t="n">
        <f aca="false">VLOOKUP(EE$7,'Curve Summary ALBERTA'!$A$13:$AG$161,18)</f>
        <v>43.4135196842156</v>
      </c>
      <c r="EF18" s="96" t="n">
        <f aca="false">VLOOKUP(EF$7,'Curve Summary ALBERTA'!$A$13:$AG$161,18)</f>
        <v>43.9406204873755</v>
      </c>
      <c r="EG18" s="96" t="n">
        <f aca="false">VLOOKUP(EG$7,'Curve Summary ALBERTA'!$A$13:$AG$161,18)</f>
        <v>43.9056199337721</v>
      </c>
      <c r="EH18" s="96" t="n">
        <f aca="false">VLOOKUP(EH$7,'Curve Summary ALBERTA'!$A$13:$AG$161,18)</f>
        <v>43.9466388582812</v>
      </c>
      <c r="EI18" s="96" t="n">
        <f aca="false">VLOOKUP(EI$7,'Curve Summary ALBERTA'!$A$13:$AG$161,18)</f>
        <v>46.5564914347841</v>
      </c>
      <c r="EJ18" s="96" t="n">
        <f aca="false">VLOOKUP(EJ$7,'Curve Summary ALBERTA'!$A$13:$AG$161,18)</f>
        <v>48.5538271373264</v>
      </c>
    </row>
    <row r="19" customFormat="false" ht="13.7" hidden="true" customHeight="true" outlineLevel="0" collapsed="false">
      <c r="A19" s="101"/>
      <c r="C19" s="96"/>
      <c r="D19" s="96"/>
      <c r="E19" s="96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  <c r="AB19" s="104"/>
      <c r="AC19" s="105"/>
      <c r="AD19" s="99"/>
      <c r="AE19" s="99"/>
      <c r="AF19" s="100"/>
      <c r="AG19" s="96"/>
      <c r="AH19" s="96"/>
      <c r="AI19" s="96"/>
      <c r="AJ19" s="96"/>
      <c r="AK19" s="96"/>
      <c r="AL19" s="96"/>
      <c r="AM19" s="96"/>
      <c r="AN19" s="96"/>
      <c r="AO19" s="96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96"/>
      <c r="BB19" s="96"/>
      <c r="BC19" s="96"/>
      <c r="BD19" s="96"/>
      <c r="BE19" s="96"/>
      <c r="BF19" s="96"/>
      <c r="BG19" s="96"/>
      <c r="BH19" s="96"/>
      <c r="BI19" s="96"/>
      <c r="BJ19" s="96"/>
      <c r="BK19" s="96"/>
      <c r="BL19" s="96"/>
      <c r="BM19" s="96"/>
      <c r="BN19" s="96"/>
      <c r="BO19" s="96"/>
      <c r="BP19" s="96"/>
      <c r="BQ19" s="96"/>
      <c r="BR19" s="96"/>
      <c r="BS19" s="96"/>
      <c r="BT19" s="96"/>
      <c r="BU19" s="96"/>
      <c r="BV19" s="96"/>
      <c r="BW19" s="96"/>
      <c r="BX19" s="96"/>
      <c r="BY19" s="96"/>
      <c r="BZ19" s="96"/>
      <c r="CA19" s="96"/>
      <c r="CB19" s="96"/>
      <c r="CC19" s="96"/>
      <c r="CD19" s="96"/>
      <c r="CE19" s="96"/>
      <c r="CF19" s="96"/>
      <c r="CG19" s="96"/>
      <c r="CH19" s="96"/>
      <c r="CI19" s="96"/>
      <c r="CJ19" s="96"/>
      <c r="CK19" s="96"/>
      <c r="CL19" s="96"/>
      <c r="CM19" s="96"/>
      <c r="CN19" s="96"/>
      <c r="CO19" s="96"/>
      <c r="CP19" s="96"/>
      <c r="CQ19" s="96"/>
      <c r="CR19" s="96"/>
      <c r="CS19" s="96"/>
      <c r="CT19" s="96"/>
      <c r="CU19" s="96"/>
      <c r="CV19" s="96"/>
      <c r="CW19" s="96"/>
      <c r="CX19" s="96"/>
      <c r="CY19" s="96"/>
      <c r="CZ19" s="96"/>
      <c r="DA19" s="96"/>
      <c r="DB19" s="96"/>
      <c r="DC19" s="96"/>
      <c r="DD19" s="96"/>
      <c r="DE19" s="96"/>
      <c r="DF19" s="96"/>
      <c r="DG19" s="96"/>
      <c r="DH19" s="96"/>
      <c r="DI19" s="96"/>
      <c r="DJ19" s="96"/>
      <c r="DK19" s="96"/>
      <c r="DL19" s="96"/>
      <c r="DM19" s="96"/>
      <c r="DN19" s="96"/>
      <c r="DO19" s="96"/>
      <c r="DP19" s="96"/>
      <c r="DQ19" s="96"/>
      <c r="DR19" s="96"/>
      <c r="DS19" s="96"/>
      <c r="DT19" s="96"/>
      <c r="DU19" s="96"/>
      <c r="DV19" s="96"/>
      <c r="DW19" s="96"/>
      <c r="DX19" s="96"/>
      <c r="DY19" s="96"/>
      <c r="DZ19" s="96"/>
      <c r="EA19" s="96"/>
      <c r="EB19" s="96"/>
      <c r="EC19" s="96"/>
      <c r="ED19" s="96"/>
      <c r="EE19" s="96"/>
      <c r="EF19" s="96"/>
      <c r="EG19" s="96"/>
      <c r="EH19" s="96"/>
      <c r="EI19" s="96"/>
      <c r="EJ19" s="96"/>
    </row>
    <row r="20" customFormat="false" ht="13.7" hidden="true" customHeight="true" outlineLevel="0" collapsed="false">
      <c r="A20" s="101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  <c r="AB20" s="104"/>
      <c r="AC20" s="105"/>
      <c r="AD20" s="99"/>
      <c r="AE20" s="99"/>
      <c r="AF20" s="100"/>
      <c r="AG20" s="96"/>
      <c r="AH20" s="96"/>
      <c r="AI20" s="96"/>
      <c r="AJ20" s="96"/>
      <c r="AK20" s="96"/>
      <c r="AL20" s="96"/>
      <c r="AM20" s="96"/>
      <c r="AN20" s="96"/>
      <c r="AO20" s="96"/>
      <c r="AP20" s="96"/>
      <c r="AQ20" s="96"/>
      <c r="AR20" s="96"/>
      <c r="AS20" s="96"/>
      <c r="AT20" s="96"/>
      <c r="AU20" s="96"/>
      <c r="AV20" s="96"/>
      <c r="AW20" s="96"/>
      <c r="AX20" s="96"/>
      <c r="AY20" s="96"/>
      <c r="AZ20" s="96"/>
      <c r="BA20" s="96"/>
      <c r="BB20" s="96"/>
      <c r="BC20" s="96"/>
      <c r="BD20" s="96"/>
      <c r="BE20" s="96"/>
      <c r="BF20" s="96"/>
      <c r="BG20" s="96"/>
      <c r="BH20" s="96"/>
      <c r="BI20" s="96"/>
      <c r="BJ20" s="96"/>
      <c r="BK20" s="96"/>
      <c r="BL20" s="96"/>
      <c r="BM20" s="96"/>
      <c r="BN20" s="96"/>
      <c r="BO20" s="96"/>
      <c r="BP20" s="96"/>
      <c r="BQ20" s="96"/>
      <c r="BR20" s="96"/>
      <c r="BS20" s="96"/>
      <c r="BT20" s="96"/>
      <c r="BU20" s="96"/>
      <c r="BV20" s="96"/>
      <c r="BW20" s="96"/>
      <c r="BX20" s="96"/>
      <c r="BY20" s="96"/>
      <c r="BZ20" s="96"/>
      <c r="CA20" s="96"/>
      <c r="CB20" s="96"/>
      <c r="CC20" s="96"/>
      <c r="CD20" s="96"/>
      <c r="CE20" s="96"/>
      <c r="CF20" s="96"/>
      <c r="CG20" s="96"/>
      <c r="CH20" s="96"/>
      <c r="CI20" s="96"/>
      <c r="CJ20" s="96"/>
      <c r="CK20" s="96"/>
      <c r="CL20" s="96"/>
      <c r="CM20" s="96"/>
      <c r="CN20" s="96"/>
      <c r="CO20" s="96"/>
      <c r="CP20" s="96"/>
      <c r="CQ20" s="96"/>
      <c r="CR20" s="96"/>
      <c r="CS20" s="96"/>
      <c r="CT20" s="96"/>
      <c r="CU20" s="96"/>
      <c r="CV20" s="96"/>
      <c r="CW20" s="96"/>
      <c r="CX20" s="96"/>
      <c r="CY20" s="96"/>
      <c r="CZ20" s="96"/>
      <c r="DA20" s="96"/>
      <c r="DB20" s="96"/>
      <c r="DC20" s="96"/>
      <c r="DD20" s="96"/>
      <c r="DE20" s="96"/>
      <c r="DF20" s="96"/>
      <c r="DG20" s="96"/>
      <c r="DH20" s="96"/>
      <c r="DI20" s="96"/>
      <c r="DJ20" s="96"/>
      <c r="DK20" s="96"/>
      <c r="DL20" s="96"/>
      <c r="DM20" s="96"/>
      <c r="DN20" s="96"/>
      <c r="DO20" s="96"/>
      <c r="DP20" s="96"/>
      <c r="DQ20" s="96"/>
      <c r="DR20" s="96"/>
      <c r="DS20" s="96"/>
      <c r="DT20" s="96"/>
      <c r="DU20" s="96"/>
      <c r="DV20" s="96"/>
      <c r="DW20" s="96"/>
      <c r="DX20" s="96"/>
      <c r="DY20" s="96"/>
      <c r="DZ20" s="96"/>
      <c r="EA20" s="96"/>
      <c r="EB20" s="96"/>
      <c r="EC20" s="96"/>
      <c r="ED20" s="96"/>
      <c r="EE20" s="96"/>
      <c r="EF20" s="96"/>
      <c r="EG20" s="96"/>
      <c r="EH20" s="96"/>
      <c r="EI20" s="96"/>
      <c r="EJ20" s="96"/>
    </row>
    <row r="21" customFormat="false" ht="13.7" hidden="true" customHeight="true" outlineLevel="0" collapsed="false">
      <c r="A21" s="101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B21" s="104"/>
      <c r="AC21" s="105"/>
      <c r="AD21" s="99"/>
      <c r="AE21" s="99"/>
      <c r="AF21" s="100"/>
      <c r="AG21" s="96"/>
      <c r="AH21" s="96"/>
      <c r="AI21" s="96"/>
      <c r="AJ21" s="96"/>
      <c r="AK21" s="96"/>
      <c r="AL21" s="96"/>
      <c r="AM21" s="96"/>
      <c r="AN21" s="96"/>
      <c r="AO21" s="96"/>
      <c r="AP21" s="96"/>
      <c r="AQ21" s="96"/>
      <c r="AR21" s="96"/>
      <c r="AS21" s="96"/>
      <c r="AT21" s="96"/>
      <c r="AU21" s="96"/>
      <c r="AV21" s="96"/>
      <c r="AW21" s="96"/>
      <c r="AX21" s="96"/>
      <c r="AY21" s="96"/>
      <c r="AZ21" s="96"/>
      <c r="BA21" s="96"/>
      <c r="BB21" s="96"/>
      <c r="BC21" s="96"/>
      <c r="BD21" s="96"/>
      <c r="BE21" s="96"/>
      <c r="BF21" s="96"/>
      <c r="BG21" s="96"/>
      <c r="BH21" s="96"/>
      <c r="BI21" s="96"/>
      <c r="BJ21" s="96"/>
      <c r="BK21" s="96"/>
      <c r="BL21" s="96"/>
      <c r="BM21" s="96"/>
      <c r="BN21" s="96"/>
      <c r="BO21" s="96"/>
      <c r="BP21" s="96"/>
      <c r="BQ21" s="96"/>
      <c r="BR21" s="96"/>
      <c r="BS21" s="96"/>
      <c r="BT21" s="96"/>
      <c r="BU21" s="96"/>
      <c r="BV21" s="96"/>
      <c r="BW21" s="96"/>
      <c r="BX21" s="96"/>
      <c r="BY21" s="96"/>
      <c r="BZ21" s="96"/>
      <c r="CA21" s="96"/>
      <c r="CB21" s="96"/>
      <c r="CC21" s="96"/>
      <c r="CD21" s="96"/>
      <c r="CE21" s="96"/>
      <c r="CF21" s="96"/>
      <c r="CG21" s="96"/>
      <c r="CH21" s="96"/>
      <c r="CI21" s="96"/>
      <c r="CJ21" s="96"/>
      <c r="CK21" s="96"/>
      <c r="CL21" s="96"/>
      <c r="CM21" s="96"/>
      <c r="CN21" s="96"/>
      <c r="CO21" s="96"/>
      <c r="CP21" s="96"/>
      <c r="CQ21" s="96"/>
      <c r="CR21" s="96"/>
      <c r="CS21" s="96"/>
      <c r="CT21" s="96"/>
      <c r="CU21" s="96"/>
      <c r="CV21" s="96"/>
      <c r="CW21" s="96"/>
      <c r="CX21" s="96"/>
      <c r="CY21" s="96"/>
      <c r="CZ21" s="96"/>
      <c r="DA21" s="96"/>
      <c r="DB21" s="96"/>
      <c r="DC21" s="96"/>
      <c r="DD21" s="96"/>
      <c r="DE21" s="96"/>
      <c r="DF21" s="96"/>
      <c r="DG21" s="96"/>
      <c r="DH21" s="96"/>
      <c r="DI21" s="96"/>
      <c r="DJ21" s="96"/>
      <c r="DK21" s="96"/>
      <c r="DL21" s="96"/>
      <c r="DM21" s="96"/>
      <c r="DN21" s="96"/>
      <c r="DO21" s="96"/>
      <c r="DP21" s="96"/>
      <c r="DQ21" s="96"/>
      <c r="DR21" s="96"/>
      <c r="DS21" s="96"/>
      <c r="DT21" s="96"/>
      <c r="DU21" s="96"/>
      <c r="DV21" s="96"/>
      <c r="DW21" s="96"/>
      <c r="DX21" s="96"/>
      <c r="DY21" s="96"/>
      <c r="DZ21" s="96"/>
      <c r="EA21" s="96"/>
      <c r="EB21" s="96"/>
      <c r="EC21" s="96"/>
      <c r="ED21" s="96"/>
      <c r="EE21" s="96"/>
      <c r="EF21" s="96"/>
      <c r="EG21" s="96"/>
      <c r="EH21" s="96"/>
      <c r="EI21" s="96"/>
      <c r="EJ21" s="96"/>
    </row>
    <row r="22" customFormat="false" ht="13.7" hidden="true" customHeight="true" outlineLevel="0" collapsed="false">
      <c r="A22" s="101"/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B22" s="104"/>
      <c r="AC22" s="105"/>
      <c r="AD22" s="99"/>
      <c r="AE22" s="99"/>
      <c r="AF22" s="100"/>
      <c r="AG22" s="96"/>
      <c r="AH22" s="96"/>
      <c r="AI22" s="96"/>
      <c r="AJ22" s="96"/>
      <c r="AK22" s="96"/>
      <c r="AL22" s="96"/>
      <c r="AM22" s="96"/>
      <c r="AN22" s="96"/>
      <c r="AO22" s="96"/>
      <c r="AP22" s="96"/>
      <c r="AQ22" s="96"/>
      <c r="AR22" s="96"/>
      <c r="AS22" s="96"/>
      <c r="AT22" s="96"/>
      <c r="AU22" s="96"/>
      <c r="AV22" s="96"/>
      <c r="AW22" s="96"/>
      <c r="AX22" s="96"/>
      <c r="AY22" s="96"/>
      <c r="AZ22" s="96"/>
      <c r="BA22" s="96"/>
      <c r="BB22" s="96"/>
      <c r="BC22" s="96"/>
      <c r="BD22" s="96"/>
      <c r="BE22" s="96"/>
      <c r="BF22" s="96"/>
      <c r="BG22" s="96"/>
      <c r="BH22" s="96"/>
      <c r="BI22" s="96"/>
      <c r="BJ22" s="96"/>
      <c r="BK22" s="96"/>
      <c r="BL22" s="96"/>
      <c r="BM22" s="96"/>
      <c r="BN22" s="96"/>
      <c r="BO22" s="96"/>
      <c r="BP22" s="96"/>
      <c r="BQ22" s="96"/>
      <c r="BR22" s="96"/>
      <c r="BS22" s="96"/>
      <c r="BT22" s="96"/>
      <c r="BU22" s="96"/>
      <c r="BV22" s="96"/>
      <c r="BW22" s="96"/>
      <c r="BX22" s="96"/>
      <c r="BY22" s="96"/>
      <c r="BZ22" s="96"/>
      <c r="CA22" s="96"/>
      <c r="CB22" s="96"/>
      <c r="CC22" s="96"/>
      <c r="CD22" s="96"/>
      <c r="CE22" s="96"/>
      <c r="CF22" s="96"/>
      <c r="CG22" s="96"/>
      <c r="CH22" s="96"/>
      <c r="CI22" s="96"/>
      <c r="CJ22" s="96"/>
      <c r="CK22" s="96"/>
      <c r="CL22" s="96"/>
      <c r="CM22" s="96"/>
      <c r="CN22" s="96"/>
      <c r="CO22" s="96"/>
      <c r="CP22" s="96"/>
      <c r="CQ22" s="96"/>
      <c r="CR22" s="96"/>
      <c r="CS22" s="96"/>
      <c r="CT22" s="96"/>
      <c r="CU22" s="96"/>
      <c r="CV22" s="96"/>
      <c r="CW22" s="96"/>
      <c r="CX22" s="96"/>
      <c r="CY22" s="96"/>
      <c r="CZ22" s="96"/>
      <c r="DA22" s="96"/>
      <c r="DB22" s="96"/>
      <c r="DC22" s="96"/>
      <c r="DD22" s="96"/>
      <c r="DE22" s="96"/>
      <c r="DF22" s="96"/>
      <c r="DG22" s="96"/>
      <c r="DH22" s="96"/>
      <c r="DI22" s="96"/>
      <c r="DJ22" s="96"/>
      <c r="DK22" s="96"/>
      <c r="DL22" s="96"/>
      <c r="DM22" s="96"/>
      <c r="DN22" s="96"/>
      <c r="DO22" s="96"/>
      <c r="DP22" s="96"/>
      <c r="DQ22" s="96"/>
      <c r="DR22" s="96"/>
      <c r="DS22" s="96"/>
      <c r="DT22" s="96"/>
      <c r="DU22" s="96"/>
      <c r="DV22" s="96"/>
      <c r="DW22" s="96"/>
      <c r="DX22" s="96"/>
      <c r="DY22" s="96"/>
      <c r="DZ22" s="96"/>
      <c r="EA22" s="96"/>
      <c r="EB22" s="96"/>
      <c r="EC22" s="96"/>
      <c r="ED22" s="96"/>
      <c r="EE22" s="96"/>
      <c r="EF22" s="96"/>
      <c r="EG22" s="96"/>
      <c r="EH22" s="96"/>
      <c r="EI22" s="96"/>
      <c r="EJ22" s="96"/>
    </row>
    <row r="23" customFormat="false" ht="13.7" hidden="true" customHeight="true" outlineLevel="0" collapsed="false">
      <c r="A23" s="101"/>
      <c r="C23" s="96"/>
      <c r="D23" s="96"/>
      <c r="E23" s="96"/>
      <c r="F23" s="96"/>
      <c r="G23" s="96"/>
      <c r="H23" s="96"/>
      <c r="I23" s="96"/>
      <c r="J23" s="96"/>
      <c r="K23" s="96"/>
      <c r="L23" s="96"/>
      <c r="M23" s="96"/>
      <c r="N23" s="96"/>
      <c r="O23" s="96"/>
      <c r="P23" s="96"/>
      <c r="Q23" s="96"/>
      <c r="R23" s="96"/>
      <c r="S23" s="96"/>
      <c r="T23" s="96"/>
      <c r="U23" s="96"/>
      <c r="V23" s="96"/>
      <c r="W23" s="96"/>
      <c r="X23" s="96"/>
      <c r="Y23" s="96"/>
      <c r="Z23" s="96"/>
      <c r="AA23" s="96"/>
      <c r="AB23" s="104"/>
      <c r="AC23" s="105"/>
      <c r="AD23" s="99"/>
      <c r="AE23" s="99"/>
      <c r="AF23" s="100"/>
      <c r="AG23" s="96"/>
      <c r="AH23" s="96"/>
      <c r="AI23" s="96"/>
      <c r="AJ23" s="96"/>
      <c r="AK23" s="96"/>
      <c r="AL23" s="96"/>
      <c r="AM23" s="96"/>
      <c r="AN23" s="96"/>
      <c r="AO23" s="96"/>
      <c r="AP23" s="96"/>
      <c r="AQ23" s="96"/>
      <c r="AR23" s="96"/>
      <c r="AS23" s="96"/>
      <c r="AT23" s="96"/>
      <c r="AU23" s="96"/>
      <c r="AV23" s="96"/>
      <c r="AW23" s="96"/>
      <c r="AX23" s="96"/>
      <c r="AY23" s="96"/>
      <c r="AZ23" s="96"/>
      <c r="BA23" s="96"/>
      <c r="BB23" s="96"/>
      <c r="BC23" s="96"/>
      <c r="BD23" s="96"/>
      <c r="BE23" s="96"/>
      <c r="BF23" s="96"/>
      <c r="BG23" s="96"/>
      <c r="BH23" s="96"/>
      <c r="BI23" s="96"/>
      <c r="BJ23" s="96"/>
      <c r="BK23" s="96"/>
      <c r="BL23" s="96"/>
      <c r="BM23" s="96"/>
      <c r="BN23" s="96"/>
      <c r="BO23" s="96"/>
      <c r="BP23" s="96"/>
      <c r="BQ23" s="96"/>
      <c r="BR23" s="96"/>
      <c r="BS23" s="96"/>
      <c r="BT23" s="96"/>
      <c r="BU23" s="96"/>
      <c r="BV23" s="96"/>
      <c r="BW23" s="96"/>
      <c r="BX23" s="96"/>
      <c r="BY23" s="96"/>
      <c r="BZ23" s="96"/>
      <c r="CA23" s="96"/>
      <c r="CB23" s="96"/>
      <c r="CC23" s="96"/>
      <c r="CD23" s="96"/>
      <c r="CE23" s="96"/>
      <c r="CF23" s="96"/>
      <c r="CG23" s="96"/>
      <c r="CH23" s="96"/>
      <c r="CI23" s="96"/>
      <c r="CJ23" s="96"/>
      <c r="CK23" s="96"/>
      <c r="CL23" s="96"/>
      <c r="CM23" s="96"/>
      <c r="CN23" s="96"/>
      <c r="CO23" s="96"/>
      <c r="CP23" s="96"/>
      <c r="CQ23" s="96"/>
      <c r="CR23" s="96"/>
      <c r="CS23" s="96"/>
      <c r="CT23" s="96"/>
      <c r="CU23" s="96"/>
      <c r="CV23" s="96"/>
      <c r="CW23" s="96"/>
      <c r="CX23" s="96"/>
      <c r="CY23" s="96"/>
      <c r="CZ23" s="96"/>
      <c r="DA23" s="96"/>
      <c r="DB23" s="96"/>
      <c r="DC23" s="96"/>
      <c r="DD23" s="96"/>
      <c r="DE23" s="96"/>
      <c r="DF23" s="96"/>
      <c r="DG23" s="96"/>
      <c r="DH23" s="96"/>
      <c r="DI23" s="96"/>
      <c r="DJ23" s="96"/>
      <c r="DK23" s="96"/>
      <c r="DL23" s="96"/>
      <c r="DM23" s="96"/>
      <c r="DN23" s="96"/>
      <c r="DO23" s="96"/>
      <c r="DP23" s="96"/>
      <c r="DQ23" s="96"/>
      <c r="DR23" s="96"/>
      <c r="DS23" s="96"/>
      <c r="DT23" s="96"/>
      <c r="DU23" s="96"/>
      <c r="DV23" s="96"/>
      <c r="DW23" s="96"/>
      <c r="DX23" s="96"/>
      <c r="DY23" s="96"/>
      <c r="DZ23" s="96"/>
      <c r="EA23" s="96"/>
      <c r="EB23" s="96"/>
      <c r="EC23" s="96"/>
      <c r="ED23" s="96"/>
      <c r="EE23" s="96"/>
      <c r="EF23" s="96"/>
      <c r="EG23" s="96"/>
      <c r="EH23" s="96"/>
      <c r="EI23" s="96"/>
      <c r="EJ23" s="96"/>
    </row>
    <row r="24" customFormat="false" ht="13.7" hidden="true" customHeight="true" outlineLevel="0" collapsed="false">
      <c r="A24" s="101"/>
      <c r="C24" s="96"/>
      <c r="D24" s="96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B24" s="104"/>
      <c r="AC24" s="105"/>
      <c r="AD24" s="99"/>
      <c r="AE24" s="99"/>
      <c r="AF24" s="100"/>
      <c r="AG24" s="96"/>
      <c r="AH24" s="96"/>
      <c r="AI24" s="96"/>
      <c r="AJ24" s="96"/>
      <c r="AK24" s="96"/>
      <c r="AL24" s="96"/>
      <c r="AM24" s="96"/>
      <c r="AN24" s="96"/>
      <c r="AO24" s="96"/>
      <c r="AP24" s="96"/>
      <c r="AQ24" s="96"/>
      <c r="AR24" s="96"/>
      <c r="AS24" s="96"/>
      <c r="AT24" s="96"/>
      <c r="AU24" s="96"/>
      <c r="AV24" s="96"/>
      <c r="AW24" s="96"/>
      <c r="AX24" s="96"/>
      <c r="AY24" s="96"/>
      <c r="AZ24" s="96"/>
      <c r="BA24" s="96"/>
      <c r="BB24" s="96"/>
      <c r="BC24" s="96"/>
      <c r="BD24" s="96"/>
      <c r="BE24" s="96"/>
      <c r="BF24" s="96"/>
      <c r="BG24" s="96"/>
      <c r="BH24" s="96"/>
      <c r="BI24" s="96"/>
      <c r="BJ24" s="96"/>
      <c r="BK24" s="96"/>
      <c r="BL24" s="96"/>
      <c r="BM24" s="96"/>
      <c r="BN24" s="96"/>
      <c r="BO24" s="96"/>
      <c r="BP24" s="96"/>
      <c r="BQ24" s="96"/>
      <c r="BR24" s="96"/>
      <c r="BS24" s="96"/>
      <c r="BT24" s="96"/>
      <c r="BU24" s="96"/>
      <c r="BV24" s="96"/>
      <c r="BW24" s="96"/>
      <c r="BX24" s="96"/>
      <c r="BY24" s="96"/>
      <c r="BZ24" s="96"/>
      <c r="CA24" s="96"/>
      <c r="CB24" s="96"/>
      <c r="CC24" s="96"/>
      <c r="CD24" s="96"/>
      <c r="CE24" s="96"/>
      <c r="CF24" s="96"/>
      <c r="CG24" s="96"/>
      <c r="CH24" s="96"/>
      <c r="CI24" s="96"/>
      <c r="CJ24" s="96"/>
      <c r="CK24" s="96"/>
      <c r="CL24" s="96"/>
      <c r="CM24" s="96"/>
      <c r="CN24" s="96"/>
      <c r="CO24" s="96"/>
      <c r="CP24" s="96"/>
      <c r="CQ24" s="96"/>
      <c r="CR24" s="96"/>
      <c r="CS24" s="96"/>
      <c r="CT24" s="96"/>
      <c r="CU24" s="96"/>
      <c r="CV24" s="96"/>
      <c r="CW24" s="96"/>
      <c r="CX24" s="96"/>
      <c r="CY24" s="96"/>
      <c r="CZ24" s="96"/>
      <c r="DA24" s="96"/>
      <c r="DB24" s="96"/>
      <c r="DC24" s="96"/>
      <c r="DD24" s="96"/>
      <c r="DE24" s="96"/>
      <c r="DF24" s="96"/>
      <c r="DG24" s="96"/>
      <c r="DH24" s="96"/>
      <c r="DI24" s="96"/>
      <c r="DJ24" s="96"/>
      <c r="DK24" s="96"/>
      <c r="DL24" s="96"/>
      <c r="DM24" s="96"/>
      <c r="DN24" s="96"/>
      <c r="DO24" s="96"/>
      <c r="DP24" s="96"/>
      <c r="DQ24" s="96"/>
      <c r="DR24" s="96"/>
      <c r="DS24" s="96"/>
      <c r="DT24" s="96"/>
      <c r="DU24" s="96"/>
      <c r="DV24" s="96"/>
      <c r="DW24" s="96"/>
      <c r="DX24" s="96"/>
      <c r="DY24" s="96"/>
      <c r="DZ24" s="96"/>
      <c r="EA24" s="96"/>
      <c r="EB24" s="96"/>
      <c r="EC24" s="96"/>
      <c r="ED24" s="96"/>
      <c r="EE24" s="96"/>
      <c r="EF24" s="96"/>
      <c r="EG24" s="96"/>
      <c r="EH24" s="96"/>
      <c r="EI24" s="96"/>
      <c r="EJ24" s="96"/>
    </row>
    <row r="25" customFormat="false" ht="13.7" hidden="true" customHeight="true" outlineLevel="0" collapsed="false">
      <c r="A25" s="107"/>
      <c r="B25" s="122"/>
      <c r="C25" s="109"/>
      <c r="D25" s="109"/>
      <c r="E25" s="109"/>
      <c r="F25" s="109"/>
      <c r="G25" s="109"/>
      <c r="H25" s="109"/>
      <c r="I25" s="109"/>
      <c r="J25" s="109"/>
      <c r="K25" s="109"/>
      <c r="L25" s="109"/>
      <c r="M25" s="109"/>
      <c r="N25" s="109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09"/>
      <c r="AB25" s="111"/>
      <c r="AC25" s="112"/>
      <c r="AD25" s="123"/>
      <c r="AE25" s="123"/>
      <c r="AF25" s="100"/>
      <c r="AG25" s="109"/>
      <c r="AH25" s="109"/>
      <c r="AI25" s="109"/>
      <c r="AJ25" s="109"/>
      <c r="AK25" s="109"/>
      <c r="AL25" s="109"/>
      <c r="AM25" s="109"/>
      <c r="AN25" s="109"/>
      <c r="AO25" s="109"/>
      <c r="AP25" s="109"/>
      <c r="AQ25" s="109"/>
      <c r="AR25" s="109"/>
      <c r="AS25" s="109"/>
      <c r="AT25" s="109"/>
      <c r="AU25" s="109"/>
      <c r="AV25" s="109"/>
      <c r="AW25" s="109"/>
      <c r="AX25" s="109"/>
      <c r="AY25" s="109"/>
      <c r="AZ25" s="109"/>
      <c r="BA25" s="109"/>
      <c r="BB25" s="109"/>
      <c r="BC25" s="109"/>
      <c r="BD25" s="109"/>
      <c r="BE25" s="109"/>
      <c r="BF25" s="109"/>
      <c r="BG25" s="109"/>
      <c r="BH25" s="109"/>
      <c r="BI25" s="109"/>
      <c r="BJ25" s="109"/>
      <c r="BK25" s="109"/>
      <c r="BL25" s="109"/>
      <c r="BM25" s="109"/>
      <c r="BN25" s="109"/>
      <c r="BO25" s="109"/>
      <c r="BP25" s="109"/>
      <c r="BQ25" s="109"/>
      <c r="BR25" s="109"/>
      <c r="BS25" s="109"/>
      <c r="BT25" s="109"/>
      <c r="BU25" s="109"/>
      <c r="BV25" s="109"/>
      <c r="BW25" s="109"/>
      <c r="BX25" s="109"/>
      <c r="BY25" s="109"/>
      <c r="BZ25" s="109"/>
      <c r="CA25" s="109"/>
      <c r="CB25" s="109"/>
      <c r="CC25" s="109"/>
      <c r="CD25" s="109"/>
      <c r="CE25" s="109"/>
      <c r="CF25" s="109"/>
      <c r="CG25" s="109"/>
      <c r="CH25" s="109"/>
      <c r="CI25" s="109"/>
      <c r="CJ25" s="109"/>
      <c r="CK25" s="109"/>
      <c r="CL25" s="109"/>
      <c r="CM25" s="109"/>
      <c r="CN25" s="109"/>
      <c r="CO25" s="109"/>
      <c r="CP25" s="109"/>
      <c r="CQ25" s="109"/>
      <c r="CR25" s="109"/>
      <c r="CS25" s="109"/>
      <c r="CT25" s="109"/>
      <c r="CU25" s="109"/>
      <c r="CV25" s="109"/>
      <c r="CW25" s="109"/>
      <c r="CX25" s="109"/>
      <c r="CY25" s="109"/>
      <c r="CZ25" s="109"/>
      <c r="DA25" s="109"/>
      <c r="DB25" s="109"/>
      <c r="DC25" s="109"/>
      <c r="DD25" s="109"/>
      <c r="DE25" s="109"/>
      <c r="DF25" s="109"/>
      <c r="DG25" s="109"/>
      <c r="DH25" s="109"/>
      <c r="DI25" s="109"/>
      <c r="DJ25" s="109"/>
      <c r="DK25" s="109"/>
      <c r="DL25" s="109"/>
      <c r="DM25" s="109"/>
      <c r="DN25" s="109"/>
      <c r="DO25" s="109"/>
      <c r="DP25" s="109"/>
      <c r="DQ25" s="109"/>
      <c r="DR25" s="109"/>
      <c r="DS25" s="109"/>
      <c r="DT25" s="109"/>
      <c r="DU25" s="109"/>
      <c r="DV25" s="109"/>
      <c r="DW25" s="109"/>
      <c r="DX25" s="109"/>
      <c r="DY25" s="109"/>
      <c r="DZ25" s="109"/>
      <c r="EA25" s="109"/>
      <c r="EB25" s="109"/>
      <c r="EC25" s="109"/>
      <c r="ED25" s="109"/>
      <c r="EE25" s="109"/>
      <c r="EF25" s="109"/>
      <c r="EG25" s="109"/>
      <c r="EH25" s="109"/>
      <c r="EI25" s="109"/>
      <c r="EJ25" s="109"/>
    </row>
    <row r="26" customFormat="false" ht="27" hidden="false" customHeight="true" outlineLevel="0" collapsed="false">
      <c r="A26" s="73"/>
      <c r="C26" s="99"/>
      <c r="D26" s="99"/>
      <c r="E26" s="99"/>
      <c r="F26" s="99"/>
      <c r="G26" s="99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</row>
    <row r="27" customFormat="false" ht="13.5" hidden="false" customHeight="true" outlineLevel="0" collapsed="false">
      <c r="A27" s="124" t="s">
        <v>27</v>
      </c>
      <c r="B27" s="125"/>
      <c r="C27" s="126"/>
      <c r="D27" s="126"/>
      <c r="E27" s="126"/>
      <c r="F27" s="126"/>
      <c r="G27" s="126"/>
      <c r="H27" s="126"/>
      <c r="I27" s="126"/>
      <c r="J27" s="126"/>
      <c r="K27" s="126"/>
      <c r="L27" s="126"/>
      <c r="M27" s="126"/>
      <c r="N27" s="126"/>
      <c r="O27" s="126"/>
      <c r="P27" s="126"/>
      <c r="Q27" s="126"/>
      <c r="R27" s="126"/>
      <c r="S27" s="126"/>
      <c r="T27" s="126"/>
      <c r="U27" s="126"/>
      <c r="V27" s="126"/>
      <c r="W27" s="126"/>
      <c r="X27" s="126"/>
      <c r="Y27" s="126"/>
      <c r="Z27" s="126"/>
      <c r="AA27" s="126"/>
      <c r="AB27" s="126"/>
      <c r="AC27" s="126"/>
      <c r="AD27" s="126"/>
      <c r="AE27" s="126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</row>
    <row r="28" customFormat="false" ht="13.7" hidden="false" customHeight="true" outlineLevel="0" collapsed="false">
      <c r="A28" s="93" t="s">
        <v>13</v>
      </c>
      <c r="B28" s="73"/>
      <c r="C28" s="94" t="n">
        <f aca="false">C9-C47</f>
        <v>0.421703296703296</v>
      </c>
      <c r="D28" s="94" t="n">
        <f aca="false">D9-D47</f>
        <v>1</v>
      </c>
      <c r="E28" s="94" t="n">
        <f aca="false">E9-E47</f>
        <v>1.5</v>
      </c>
      <c r="F28" s="95" t="n">
        <f aca="false">F9-F47</f>
        <v>1.17673627171087</v>
      </c>
      <c r="G28" s="94" t="n">
        <f aca="false">G9-G47</f>
        <v>1</v>
      </c>
      <c r="H28" s="94" t="n">
        <f aca="false">H9-H47</f>
        <v>1.1</v>
      </c>
      <c r="I28" s="94" t="n">
        <f aca="false">I9-I47</f>
        <v>0.899999999999999</v>
      </c>
      <c r="J28" s="94" t="n">
        <f aca="false">J9-J47</f>
        <v>1</v>
      </c>
      <c r="K28" s="94" t="n">
        <f aca="false">K9-K47</f>
        <v>1.5</v>
      </c>
      <c r="L28" s="94" t="n">
        <f aca="false">L9-L47</f>
        <v>0.5</v>
      </c>
      <c r="M28" s="94" t="n">
        <f aca="false">M9-M47</f>
        <v>0</v>
      </c>
      <c r="N28" s="94" t="n">
        <f aca="false">N9-N47</f>
        <v>0</v>
      </c>
      <c r="O28" s="94" t="n">
        <f aca="false">O9-O47</f>
        <v>0.25</v>
      </c>
      <c r="P28" s="94" t="n">
        <f aca="false">P9-P47</f>
        <v>0.5</v>
      </c>
      <c r="Q28" s="94" t="n">
        <f aca="false">Q9-Q47</f>
        <v>0</v>
      </c>
      <c r="R28" s="94" t="n">
        <f aca="false">R9-R47</f>
        <v>0</v>
      </c>
      <c r="S28" s="94" t="n">
        <f aca="false">S9-S47</f>
        <v>0</v>
      </c>
      <c r="T28" s="94" t="n">
        <f aca="false">T9-T47</f>
        <v>0</v>
      </c>
      <c r="U28" s="94" t="n">
        <f aca="false">U9-U47</f>
        <v>0</v>
      </c>
      <c r="V28" s="94" t="n">
        <f aca="false">V9-V47</f>
        <v>0</v>
      </c>
      <c r="W28" s="95" t="n">
        <f aca="false">W9-W47</f>
        <v>0.375294117647059</v>
      </c>
      <c r="X28" s="94" t="n">
        <f aca="false">X9-X47</f>
        <v>0.629411764705885</v>
      </c>
      <c r="Y28" s="94" t="n">
        <f aca="false">Y9-Y47</f>
        <v>0.659496644295309</v>
      </c>
      <c r="Z28" s="94" t="n">
        <f aca="false">Z9-Z47</f>
        <v>0.620313725490199</v>
      </c>
      <c r="AA28" s="94" t="n">
        <f aca="false">AA9-AA47</f>
        <v>0.622813725490197</v>
      </c>
      <c r="AB28" s="94" t="n">
        <f aca="false">AB9-AB47</f>
        <v>0.620351562499998</v>
      </c>
      <c r="AC28" s="98" t="n">
        <f aca="false">AC9-AC47</f>
        <v>0.612031281720448</v>
      </c>
      <c r="AD28" s="99"/>
      <c r="AE28" s="99"/>
      <c r="AF28" s="100"/>
      <c r="AG28" s="96" t="n">
        <f aca="false">AG9*AG$5</f>
        <v>788.7</v>
      </c>
      <c r="AH28" s="127" t="n">
        <f aca="false">AH9*AH$5</f>
        <v>680</v>
      </c>
      <c r="AI28" s="127" t="n">
        <f aca="false">AI9*AI$5</f>
        <v>640.5</v>
      </c>
      <c r="AJ28" s="127" t="n">
        <f aca="false">AJ9*AJ$5</f>
        <v>616</v>
      </c>
      <c r="AK28" s="127" t="n">
        <f aca="false">AK9*AK$5</f>
        <v>583</v>
      </c>
      <c r="AL28" s="127" t="n">
        <f aca="false">AL9*AL$5</f>
        <v>560</v>
      </c>
      <c r="AM28" s="127" t="n">
        <f aca="false">AM9*AM$5</f>
        <v>902</v>
      </c>
      <c r="AN28" s="127" t="n">
        <f aca="false">AN9*AN$5</f>
        <v>1067</v>
      </c>
      <c r="AO28" s="127" t="n">
        <f aca="false">AO9*AO$5</f>
        <v>830</v>
      </c>
      <c r="AP28" s="127" t="n">
        <f aca="false">AP9*AP$5</f>
        <v>828</v>
      </c>
      <c r="AQ28" s="127" t="n">
        <f aca="false">AQ9*AQ$5</f>
        <v>680</v>
      </c>
      <c r="AR28" s="127" t="n">
        <f aca="false">AR9*AR$5</f>
        <v>761.25</v>
      </c>
      <c r="AS28" s="127" t="n">
        <f aca="false">AS9*AS$5</f>
        <v>880</v>
      </c>
      <c r="AT28" s="127" t="n">
        <f aca="false">AT9*AT$5</f>
        <v>770</v>
      </c>
      <c r="AU28" s="127" t="n">
        <f aca="false">AU9*AU$5</f>
        <v>714</v>
      </c>
      <c r="AV28" s="127" t="n">
        <f aca="false">AV9*AV$5</f>
        <v>682</v>
      </c>
      <c r="AW28" s="127" t="n">
        <f aca="false">AW9*AW$5</f>
        <v>577.5</v>
      </c>
      <c r="AX28" s="127" t="n">
        <f aca="false">AX9*AX$5</f>
        <v>603.75</v>
      </c>
      <c r="AY28" s="127" t="n">
        <f aca="false">AY9*AY$5</f>
        <v>1034</v>
      </c>
      <c r="AZ28" s="127" t="n">
        <f aca="false">AZ9*AZ$5</f>
        <v>1155</v>
      </c>
      <c r="BA28" s="127" t="n">
        <f aca="false">BA9*BA$5</f>
        <v>955.5</v>
      </c>
      <c r="BB28" s="127" t="n">
        <f aca="false">BB9*BB$5</f>
        <v>897</v>
      </c>
      <c r="BC28" s="127" t="n">
        <f aca="false">BC9*BC$5</f>
        <v>665</v>
      </c>
      <c r="BD28" s="127" t="n">
        <f aca="false">BD9*BD$5</f>
        <v>825</v>
      </c>
      <c r="BE28" s="127" t="n">
        <f aca="false">BE9*BE$5</f>
        <v>842.1</v>
      </c>
      <c r="BF28" s="127" t="n">
        <f aca="false">BF9*BF$5</f>
        <v>776.2</v>
      </c>
      <c r="BG28" s="127" t="n">
        <f aca="false">BG9*BG$5</f>
        <v>803.85</v>
      </c>
      <c r="BH28" s="127" t="n">
        <f aca="false">BH9*BH$5</f>
        <v>712.36</v>
      </c>
      <c r="BI28" s="127" t="n">
        <f aca="false">BI9*BI$5</f>
        <v>587.6</v>
      </c>
      <c r="BJ28" s="127" t="n">
        <f aca="false">BJ9*BJ$5</f>
        <v>669.9</v>
      </c>
      <c r="BK28" s="127" t="n">
        <f aca="false">BK9*BK$5</f>
        <v>968.31</v>
      </c>
      <c r="BL28" s="127" t="n">
        <f aca="false">BL9*BL$5</f>
        <v>1165.34</v>
      </c>
      <c r="BM28" s="127" t="n">
        <f aca="false">BM9*BM$5</f>
        <v>941.22</v>
      </c>
      <c r="BN28" s="127" t="n">
        <f aca="false">BN9*BN$5</f>
        <v>824.25</v>
      </c>
      <c r="BO28" s="127" t="n">
        <f aca="false">BO9*BO$5</f>
        <v>752.22</v>
      </c>
      <c r="BP28" s="127" t="n">
        <f aca="false">BP9*BP$5</f>
        <v>873.08</v>
      </c>
      <c r="BQ28" s="127" t="n">
        <f aca="false">BQ9*BQ$5</f>
        <v>844.83</v>
      </c>
      <c r="BR28" s="127" t="n">
        <f aca="false">BR9*BR$5</f>
        <v>782.6</v>
      </c>
      <c r="BS28" s="127" t="n">
        <f aca="false">BS9*BS$5</f>
        <v>823.86</v>
      </c>
      <c r="BT28" s="127" t="n">
        <f aca="false">BT9*BT$5</f>
        <v>705.81</v>
      </c>
      <c r="BU28" s="127" t="n">
        <f aca="false">BU9*BU$5</f>
        <v>651.84</v>
      </c>
      <c r="BV28" s="127" t="n">
        <f aca="false">BV9*BV$5</f>
        <v>703.12</v>
      </c>
      <c r="BW28" s="127" t="n">
        <f aca="false">BW9*BW$5</f>
        <v>907.8</v>
      </c>
      <c r="BX28" s="127" t="n">
        <f aca="false">BX9*BX$5</f>
        <v>1179.21</v>
      </c>
      <c r="BY28" s="127" t="n">
        <f aca="false">BY9*BY$5</f>
        <v>930.09</v>
      </c>
      <c r="BZ28" s="127" t="n">
        <f aca="false">BZ9*BZ$5</f>
        <v>829.5</v>
      </c>
      <c r="CA28" s="127" t="n">
        <f aca="false">CA9*CA$5</f>
        <v>767.76</v>
      </c>
      <c r="CB28" s="127" t="n">
        <f aca="false">CB9*CB$5</f>
        <v>806.4</v>
      </c>
      <c r="CC28" s="127" t="n">
        <f aca="false">CC9*CC$5</f>
        <v>849.66</v>
      </c>
      <c r="CD28" s="127" t="n">
        <f aca="false">CD9*CD$5</f>
        <v>789.2</v>
      </c>
      <c r="CE28" s="127" t="n">
        <f aca="false">CE9*CE$5</f>
        <v>838.35</v>
      </c>
      <c r="CF28" s="127" t="n">
        <f aca="false">CF9*CF$5</f>
        <v>689</v>
      </c>
      <c r="CG28" s="127" t="n">
        <f aca="false">CG9*CG$5</f>
        <v>706.42</v>
      </c>
      <c r="CH28" s="127" t="n">
        <f aca="false">CH9*CH$5</f>
        <v>724.9</v>
      </c>
      <c r="CI28" s="127" t="n">
        <f aca="false">CI9*CI$5</f>
        <v>902.8</v>
      </c>
      <c r="CJ28" s="127" t="n">
        <f aca="false">CJ9*CJ$5</f>
        <v>1161.27</v>
      </c>
      <c r="CK28" s="127" t="n">
        <f aca="false">CK9*CK$5</f>
        <v>882.8</v>
      </c>
      <c r="CL28" s="127" t="n">
        <f aca="false">CL9*CL$5</f>
        <v>875.6</v>
      </c>
      <c r="CM28" s="127" t="n">
        <f aca="false">CM9*CM$5</f>
        <v>779.73</v>
      </c>
      <c r="CN28" s="127" t="n">
        <f aca="false">CN9*CN$5</f>
        <v>776</v>
      </c>
      <c r="CO28" s="127" t="n">
        <f aca="false">CO9*CO$5</f>
        <v>892.76</v>
      </c>
      <c r="CP28" s="127" t="n">
        <f aca="false">CP9*CP$5</f>
        <v>793.6</v>
      </c>
      <c r="CQ28" s="127" t="n">
        <f aca="false">CQ9*CQ$5</f>
        <v>813.12</v>
      </c>
      <c r="CR28" s="127" t="n">
        <f aca="false">CR9*CR$5</f>
        <v>738.15</v>
      </c>
      <c r="CS28" s="127" t="n">
        <f aca="false">CS9*CS$5</f>
        <v>726.66</v>
      </c>
      <c r="CT28" s="127" t="n">
        <f aca="false">CT9*CT$5</f>
        <v>709.59</v>
      </c>
      <c r="CU28" s="127" t="n">
        <f aca="false">CU9*CU$5</f>
        <v>941.64</v>
      </c>
      <c r="CV28" s="127" t="n">
        <f aca="false">CV9*CV$5</f>
        <v>1142.87</v>
      </c>
      <c r="CW28" s="127" t="n">
        <f aca="false">CW9*CW$5</f>
        <v>834.86</v>
      </c>
      <c r="CX28" s="127" t="n">
        <f aca="false">CX9*CX$5</f>
        <v>920.23</v>
      </c>
      <c r="CY28" s="127" t="n">
        <f aca="false">CY9*CY$5</f>
        <v>789.6</v>
      </c>
      <c r="CZ28" s="127" t="n">
        <f aca="false">CZ9*CZ$5</f>
        <v>782.2</v>
      </c>
      <c r="DA28" s="127" t="n">
        <f aca="false">DA9*DA$5</f>
        <v>902.22</v>
      </c>
      <c r="DB28" s="127" t="n">
        <f aca="false">DB9*DB$5</f>
        <v>843.57</v>
      </c>
      <c r="DC28" s="127" t="n">
        <f aca="false">DC9*DC$5</f>
        <v>790.23</v>
      </c>
      <c r="DD28" s="127" t="n">
        <f aca="false">DD9*DD$5</f>
        <v>790.9</v>
      </c>
      <c r="DE28" s="127" t="n">
        <f aca="false">DE9*DE$5</f>
        <v>713.58</v>
      </c>
      <c r="DF28" s="127" t="n">
        <f aca="false">DF9*DF$5</f>
        <v>728.49</v>
      </c>
      <c r="DG28" s="127" t="n">
        <f aca="false">DG9*DG$5</f>
        <v>989.56</v>
      </c>
      <c r="DH28" s="127" t="n">
        <f aca="false">DH9*DH$5</f>
        <v>1039.5</v>
      </c>
      <c r="DI28" s="127" t="n">
        <f aca="false">DI9*DI$5</f>
        <v>926.94</v>
      </c>
      <c r="DJ28" s="127" t="n">
        <f aca="false">DJ9*DJ$5</f>
        <v>931.04</v>
      </c>
      <c r="DK28" s="127" t="n">
        <f aca="false">DK9*DK$5</f>
        <v>726.37</v>
      </c>
      <c r="DL28" s="127" t="n">
        <f aca="false">DL9*DL$5</f>
        <v>872.08</v>
      </c>
      <c r="DM28" s="127" t="n">
        <f aca="false">DM9*DM$5</f>
        <v>870.24</v>
      </c>
      <c r="DN28" s="127" t="n">
        <f aca="false">DN9*DN$5</f>
        <v>813.2</v>
      </c>
      <c r="DO28" s="127" t="n">
        <f aca="false">DO9*DO$5</f>
        <v>842.6</v>
      </c>
      <c r="DP28" s="127" t="n">
        <f aca="false">DP9*DP$5</f>
        <v>808.06</v>
      </c>
      <c r="DQ28" s="127" t="n">
        <f aca="false">DQ9*DQ$5</f>
        <v>697.8</v>
      </c>
      <c r="DR28" s="127" t="n">
        <f aca="false">DR9*DR$5</f>
        <v>782.1</v>
      </c>
      <c r="DS28" s="127" t="n">
        <f aca="false">DS9*DS$5</f>
        <v>993.08</v>
      </c>
      <c r="DT28" s="127" t="n">
        <f aca="false">DT9*DT$5</f>
        <v>1036.35</v>
      </c>
      <c r="DU28" s="127" t="n">
        <f aca="false">DU9*DU$5</f>
        <v>931.56</v>
      </c>
      <c r="DV28" s="127" t="n">
        <f aca="false">DV9*DV$5</f>
        <v>900.9</v>
      </c>
      <c r="DW28" s="127" t="n">
        <f aca="false">DW9*DW$5</f>
        <v>777.2</v>
      </c>
      <c r="DX28" s="127" t="n">
        <f aca="false">DX9*DX$5</f>
        <v>883.74</v>
      </c>
      <c r="DY28" s="127" t="n">
        <f aca="false">DY9*DY$5</f>
        <v>837.4</v>
      </c>
      <c r="DZ28" s="127" t="n">
        <f aca="false">DZ9*DZ$5</f>
        <v>822.8</v>
      </c>
      <c r="EA28" s="127" t="n">
        <f aca="false">EA9*EA$5</f>
        <v>895.85</v>
      </c>
      <c r="EB28" s="127" t="n">
        <f aca="false">EB9*EB$5</f>
        <v>824.78</v>
      </c>
      <c r="EC28" s="127" t="n">
        <f aca="false">EC9*EC$5</f>
        <v>715.6</v>
      </c>
      <c r="ED28" s="127" t="n">
        <f aca="false">ED9*ED$5</f>
        <v>800.58</v>
      </c>
      <c r="EE28" s="127" t="n">
        <f aca="false">EE9*EE$5</f>
        <v>951.93</v>
      </c>
      <c r="EF28" s="127" t="n">
        <f aca="false">EF9*EF$5</f>
        <v>1083.28</v>
      </c>
      <c r="EG28" s="127" t="n">
        <f aca="false">EG9*EG$5</f>
        <v>936.6</v>
      </c>
      <c r="EH28" s="127" t="n">
        <f aca="false">EH9*EH$5</f>
        <v>870.03</v>
      </c>
      <c r="EI28" s="127" t="n">
        <f aca="false">EI9*EI$5</f>
        <v>828.87</v>
      </c>
      <c r="EJ28" s="127" t="n">
        <f aca="false">EJ9*EJ$5</f>
        <v>936.1</v>
      </c>
    </row>
    <row r="29" customFormat="false" ht="13.7" hidden="false" customHeight="true" outlineLevel="0" collapsed="false">
      <c r="A29" s="101" t="s">
        <v>12</v>
      </c>
      <c r="B29" s="102"/>
      <c r="C29" s="96" t="n">
        <f aca="false">C10-C48</f>
        <v>1.43681318681319</v>
      </c>
      <c r="D29" s="96" t="n">
        <f aca="false">D10-D48</f>
        <v>1</v>
      </c>
      <c r="E29" s="96" t="n">
        <f aca="false">E10-E48</f>
        <v>1.5</v>
      </c>
      <c r="F29" s="103" t="n">
        <f aca="false">F10-F48</f>
        <v>1.37004378060256</v>
      </c>
      <c r="G29" s="96" t="n">
        <f aca="false">G10-G48</f>
        <v>1</v>
      </c>
      <c r="H29" s="96" t="n">
        <f aca="false">H10-H48</f>
        <v>1.1</v>
      </c>
      <c r="I29" s="96" t="n">
        <f aca="false">I10-I48</f>
        <v>0.899999999999999</v>
      </c>
      <c r="J29" s="96" t="n">
        <f aca="false">J10-J48</f>
        <v>1</v>
      </c>
      <c r="K29" s="96" t="n">
        <f aca="false">K10-K48</f>
        <v>1.5</v>
      </c>
      <c r="L29" s="96" t="n">
        <f aca="false">L10-L48</f>
        <v>0.5</v>
      </c>
      <c r="M29" s="96" t="n">
        <f aca="false">M10-M48</f>
        <v>0</v>
      </c>
      <c r="N29" s="96" t="n">
        <f aca="false">N10-N48</f>
        <v>0</v>
      </c>
      <c r="O29" s="96" t="n">
        <f aca="false">O10-O48</f>
        <v>0.25</v>
      </c>
      <c r="P29" s="96" t="n">
        <f aca="false">P10-P48</f>
        <v>0.5</v>
      </c>
      <c r="Q29" s="96" t="n">
        <f aca="false">Q10-Q48</f>
        <v>0</v>
      </c>
      <c r="R29" s="96" t="n">
        <f aca="false">R10-R48</f>
        <v>0</v>
      </c>
      <c r="S29" s="96" t="n">
        <f aca="false">S10-S48</f>
        <v>0</v>
      </c>
      <c r="T29" s="96" t="n">
        <f aca="false">T10-T48</f>
        <v>0</v>
      </c>
      <c r="U29" s="96" t="n">
        <f aca="false">U10-U48</f>
        <v>0</v>
      </c>
      <c r="V29" s="96" t="n">
        <f aca="false">V10-V48</f>
        <v>0</v>
      </c>
      <c r="W29" s="103" t="n">
        <f aca="false">W10-W48</f>
        <v>0.375294117647059</v>
      </c>
      <c r="X29" s="96" t="n">
        <f aca="false">X10-X48</f>
        <v>0.65098039215686</v>
      </c>
      <c r="Y29" s="96" t="n">
        <f aca="false">Y10-Y48</f>
        <v>0.67640939597316</v>
      </c>
      <c r="Z29" s="96" t="n">
        <f aca="false">Z10-Z48</f>
        <v>0.640078431372565</v>
      </c>
      <c r="AA29" s="96" t="n">
        <f aca="false">AA10-AA48</f>
        <v>0.644196078431378</v>
      </c>
      <c r="AB29" s="96" t="n">
        <f aca="false">AB10-AB48</f>
        <v>0.640117187499996</v>
      </c>
      <c r="AC29" s="105" t="n">
        <f aca="false">AC10-AC48</f>
        <v>0.635141824167668</v>
      </c>
      <c r="AD29" s="99"/>
      <c r="AE29" s="99"/>
      <c r="AF29" s="100"/>
      <c r="AG29" s="96" t="n">
        <f aca="false">AG10*AG$5</f>
        <v>783.2</v>
      </c>
      <c r="AH29" s="127" t="n">
        <f aca="false">AH10*AH$5</f>
        <v>678</v>
      </c>
      <c r="AI29" s="127" t="n">
        <f aca="false">AI10*AI$5</f>
        <v>640.5</v>
      </c>
      <c r="AJ29" s="127" t="n">
        <f aca="false">AJ10*AJ$5</f>
        <v>660</v>
      </c>
      <c r="AK29" s="127" t="n">
        <f aca="false">AK10*AK$5</f>
        <v>638</v>
      </c>
      <c r="AL29" s="127" t="n">
        <f aca="false">AL10*AL$5</f>
        <v>610</v>
      </c>
      <c r="AM29" s="127" t="n">
        <f aca="false">AM10*AM$5</f>
        <v>968</v>
      </c>
      <c r="AN29" s="127" t="n">
        <f aca="false">AN10*AN$5</f>
        <v>1122</v>
      </c>
      <c r="AO29" s="127" t="n">
        <f aca="false">AO10*AO$5</f>
        <v>900</v>
      </c>
      <c r="AP29" s="127" t="n">
        <f aca="false">AP10*AP$5</f>
        <v>816.5</v>
      </c>
      <c r="AQ29" s="127" t="n">
        <f aca="false">AQ10*AQ$5</f>
        <v>670</v>
      </c>
      <c r="AR29" s="127" t="n">
        <f aca="false">AR10*AR$5</f>
        <v>750.75</v>
      </c>
      <c r="AS29" s="127" t="n">
        <f aca="false">AS10*AS$5</f>
        <v>874.5</v>
      </c>
      <c r="AT29" s="127" t="n">
        <f aca="false">AT10*AT$5</f>
        <v>765</v>
      </c>
      <c r="AU29" s="127" t="n">
        <f aca="false">AU10*AU$5</f>
        <v>714</v>
      </c>
      <c r="AV29" s="127" t="n">
        <f aca="false">AV10*AV$5</f>
        <v>753.5</v>
      </c>
      <c r="AW29" s="127" t="n">
        <f aca="false">AW10*AW$5</f>
        <v>645.75</v>
      </c>
      <c r="AX29" s="127" t="n">
        <f aca="false">AX10*AX$5</f>
        <v>672</v>
      </c>
      <c r="AY29" s="127" t="n">
        <f aca="false">AY10*AY$5</f>
        <v>1133</v>
      </c>
      <c r="AZ29" s="127" t="n">
        <f aca="false">AZ10*AZ$5</f>
        <v>1228.5</v>
      </c>
      <c r="BA29" s="127" t="n">
        <f aca="false">BA10*BA$5</f>
        <v>1029</v>
      </c>
      <c r="BB29" s="127" t="n">
        <f aca="false">BB10*BB$5</f>
        <v>891.25</v>
      </c>
      <c r="BC29" s="127" t="n">
        <f aca="false">BC10*BC$5</f>
        <v>660.25</v>
      </c>
      <c r="BD29" s="127" t="n">
        <f aca="false">BD10*BD$5</f>
        <v>819.5</v>
      </c>
      <c r="BE29" s="127" t="n">
        <f aca="false">BE10*BE$5</f>
        <v>845.67</v>
      </c>
      <c r="BF29" s="127" t="n">
        <f aca="false">BF10*BF$5</f>
        <v>779.6</v>
      </c>
      <c r="BG29" s="127" t="n">
        <f aca="false">BG10*BG$5</f>
        <v>812.36</v>
      </c>
      <c r="BH29" s="127" t="n">
        <f aca="false">BH10*BH$5</f>
        <v>781.88</v>
      </c>
      <c r="BI29" s="127" t="n">
        <f aca="false">BI10*BI$5</f>
        <v>650.6</v>
      </c>
      <c r="BJ29" s="127" t="n">
        <f aca="false">BJ10*BJ$5</f>
        <v>739.2</v>
      </c>
      <c r="BK29" s="127" t="n">
        <f aca="false">BK10*BK$5</f>
        <v>1058.19</v>
      </c>
      <c r="BL29" s="127" t="n">
        <f aca="false">BL10*BL$5</f>
        <v>1241.02</v>
      </c>
      <c r="BM29" s="127" t="n">
        <f aca="false">BM10*BM$5</f>
        <v>1013.04</v>
      </c>
      <c r="BN29" s="127" t="n">
        <f aca="false">BN10*BN$5</f>
        <v>827.82</v>
      </c>
      <c r="BO29" s="127" t="n">
        <f aca="false">BO10*BO$5</f>
        <v>755.58</v>
      </c>
      <c r="BP29" s="127" t="n">
        <f aca="false">BP10*BP$5</f>
        <v>876.99</v>
      </c>
      <c r="BQ29" s="127" t="n">
        <f aca="false">BQ10*BQ$5</f>
        <v>855.96</v>
      </c>
      <c r="BR29" s="127" t="n">
        <f aca="false">BR10*BR$5</f>
        <v>793.2</v>
      </c>
      <c r="BS29" s="127" t="n">
        <f aca="false">BS10*BS$5</f>
        <v>839.96</v>
      </c>
      <c r="BT29" s="127" t="n">
        <f aca="false">BT10*BT$5</f>
        <v>770.91</v>
      </c>
      <c r="BU29" s="127" t="n">
        <f aca="false">BU10*BU$5</f>
        <v>716.52</v>
      </c>
      <c r="BV29" s="127" t="n">
        <f aca="false">BV10*BV$5</f>
        <v>771.1</v>
      </c>
      <c r="BW29" s="127" t="n">
        <f aca="false">BW10*BW$5</f>
        <v>990</v>
      </c>
      <c r="BX29" s="127" t="n">
        <f aca="false">BX10*BX$5</f>
        <v>1257.87</v>
      </c>
      <c r="BY29" s="127" t="n">
        <f aca="false">BY10*BY$5</f>
        <v>1000.86</v>
      </c>
      <c r="BZ29" s="127" t="n">
        <f aca="false">BZ10*BZ$5</f>
        <v>841.47</v>
      </c>
      <c r="CA29" s="127" t="n">
        <f aca="false">CA10*CA$5</f>
        <v>779.31</v>
      </c>
      <c r="CB29" s="127" t="n">
        <f aca="false">CB10*CB$5</f>
        <v>818.37</v>
      </c>
      <c r="CC29" s="127" t="n">
        <f aca="false">CC10*CC$5</f>
        <v>871.71</v>
      </c>
      <c r="CD29" s="127" t="n">
        <f aca="false">CD10*CD$5</f>
        <v>810</v>
      </c>
      <c r="CE29" s="127" t="n">
        <f aca="false">CE10*CE$5</f>
        <v>865.26</v>
      </c>
      <c r="CF29" s="127" t="n">
        <f aca="false">CF10*CF$5</f>
        <v>756</v>
      </c>
      <c r="CG29" s="127" t="n">
        <f aca="false">CG10*CG$5</f>
        <v>779.46</v>
      </c>
      <c r="CH29" s="127" t="n">
        <f aca="false">CH10*CH$5</f>
        <v>798.38</v>
      </c>
      <c r="CI29" s="127" t="n">
        <f aca="false">CI10*CI$5</f>
        <v>990.8</v>
      </c>
      <c r="CJ29" s="127" t="n">
        <f aca="false">CJ10*CJ$5</f>
        <v>1248.9</v>
      </c>
      <c r="CK29" s="127" t="n">
        <f aca="false">CK10*CK$5</f>
        <v>957.2</v>
      </c>
      <c r="CL29" s="127" t="n">
        <f aca="false">CL10*CL$5</f>
        <v>899.8</v>
      </c>
      <c r="CM29" s="127" t="n">
        <f aca="false">CM10*CM$5</f>
        <v>802.2</v>
      </c>
      <c r="CN29" s="127" t="n">
        <f aca="false">CN10*CN$5</f>
        <v>798</v>
      </c>
      <c r="CO29" s="127" t="n">
        <f aca="false">CO10*CO$5</f>
        <v>934.12</v>
      </c>
      <c r="CP29" s="127" t="n">
        <f aca="false">CP10*CP$5</f>
        <v>830.8</v>
      </c>
      <c r="CQ29" s="127" t="n">
        <f aca="false">CQ10*CQ$5</f>
        <v>855.58</v>
      </c>
      <c r="CR29" s="127" t="n">
        <f aca="false">CR10*CR$5</f>
        <v>820.05</v>
      </c>
      <c r="CS29" s="127" t="n">
        <f aca="false">CS10*CS$5</f>
        <v>811.36</v>
      </c>
      <c r="CT29" s="127" t="n">
        <f aca="false">CT10*CT$5</f>
        <v>790.86</v>
      </c>
      <c r="CU29" s="127" t="n">
        <f aca="false">CU10*CU$5</f>
        <v>1047.06</v>
      </c>
      <c r="CV29" s="127" t="n">
        <f aca="false">CV10*CV$5</f>
        <v>1247.75</v>
      </c>
      <c r="CW29" s="127" t="n">
        <f aca="false">CW10*CW$5</f>
        <v>918.08</v>
      </c>
      <c r="CX29" s="127" t="n">
        <f aca="false">CX10*CX$5</f>
        <v>964.16</v>
      </c>
      <c r="CY29" s="127" t="n">
        <f aca="false">CY10*CY$5</f>
        <v>828.03</v>
      </c>
      <c r="CZ29" s="127" t="n">
        <f aca="false">CZ10*CZ$5</f>
        <v>820</v>
      </c>
      <c r="DA29" s="127" t="n">
        <f aca="false">DA10*DA$5</f>
        <v>955.02</v>
      </c>
      <c r="DB29" s="127" t="n">
        <f aca="false">DB10*DB$5</f>
        <v>893.34</v>
      </c>
      <c r="DC29" s="127" t="n">
        <f aca="false">DC10*DC$5</f>
        <v>841.05</v>
      </c>
      <c r="DD29" s="127" t="n">
        <f aca="false">DD10*DD$5</f>
        <v>884.62</v>
      </c>
      <c r="DE29" s="127" t="n">
        <f aca="false">DE10*DE$5</f>
        <v>801.36</v>
      </c>
      <c r="DF29" s="127" t="n">
        <f aca="false">DF10*DF$5</f>
        <v>817.11</v>
      </c>
      <c r="DG29" s="127" t="n">
        <f aca="false">DG10*DG$5</f>
        <v>1108.36</v>
      </c>
      <c r="DH29" s="127" t="n">
        <f aca="false">DH10*DH$5</f>
        <v>1144.71</v>
      </c>
      <c r="DI29" s="127" t="n">
        <f aca="false">DI10*DI$5</f>
        <v>1027.53</v>
      </c>
      <c r="DJ29" s="127" t="n">
        <f aca="false">DJ10*DJ$5</f>
        <v>987.16</v>
      </c>
      <c r="DK29" s="127" t="n">
        <f aca="false">DK10*DK$5</f>
        <v>770.83</v>
      </c>
      <c r="DL29" s="127" t="n">
        <f aca="false">DL10*DL$5</f>
        <v>925.1</v>
      </c>
      <c r="DM29" s="127" t="n">
        <f aca="false">DM10*DM$5</f>
        <v>933.66</v>
      </c>
      <c r="DN29" s="127" t="n">
        <f aca="false">DN10*DN$5</f>
        <v>872.8</v>
      </c>
      <c r="DO29" s="127" t="n">
        <f aca="false">DO10*DO$5</f>
        <v>908.6</v>
      </c>
      <c r="DP29" s="127" t="n">
        <f aca="false">DP10*DP$5</f>
        <v>911.9</v>
      </c>
      <c r="DQ29" s="127" t="n">
        <f aca="false">DQ10*DQ$5</f>
        <v>790.4</v>
      </c>
      <c r="DR29" s="127" t="n">
        <f aca="false">DR10*DR$5</f>
        <v>885.06</v>
      </c>
      <c r="DS29" s="127" t="n">
        <f aca="false">DS10*DS$5</f>
        <v>1122.88</v>
      </c>
      <c r="DT29" s="127" t="n">
        <f aca="false">DT10*DT$5</f>
        <v>1153.32</v>
      </c>
      <c r="DU29" s="127" t="n">
        <f aca="false">DU10*DU$5</f>
        <v>1043.07</v>
      </c>
      <c r="DV29" s="127" t="n">
        <f aca="false">DV10*DV$5</f>
        <v>968.22</v>
      </c>
      <c r="DW29" s="127" t="n">
        <f aca="false">DW10*DW$5</f>
        <v>836</v>
      </c>
      <c r="DX29" s="127" t="n">
        <f aca="false">DX10*DX$5</f>
        <v>950.4</v>
      </c>
      <c r="DY29" s="127" t="n">
        <f aca="false">DY10*DY$5</f>
        <v>910.4</v>
      </c>
      <c r="DZ29" s="127" t="n">
        <f aca="false">DZ10*DZ$5</f>
        <v>895</v>
      </c>
      <c r="EA29" s="127" t="n">
        <f aca="false">EA10*EA$5</f>
        <v>978.42</v>
      </c>
      <c r="EB29" s="127" t="n">
        <f aca="false">EB10*EB$5</f>
        <v>938.96</v>
      </c>
      <c r="EC29" s="127" t="n">
        <f aca="false">EC10*EC$5</f>
        <v>817.4</v>
      </c>
      <c r="ED29" s="127" t="n">
        <f aca="false">ED10*ED$5</f>
        <v>913.66</v>
      </c>
      <c r="EE29" s="127" t="n">
        <f aca="false">EE10*EE$5</f>
        <v>1085.91</v>
      </c>
      <c r="EF29" s="127" t="n">
        <f aca="false">EF10*EF$5</f>
        <v>1218.14</v>
      </c>
      <c r="EG29" s="127" t="n">
        <f aca="false">EG10*EG$5</f>
        <v>1059.03</v>
      </c>
      <c r="EH29" s="127" t="n">
        <f aca="false">EH10*EH$5</f>
        <v>946.89</v>
      </c>
      <c r="EI29" s="127" t="n">
        <f aca="false">EI10*EI$5</f>
        <v>903.42</v>
      </c>
      <c r="EJ29" s="127" t="n">
        <f aca="false">EJ10*EJ$5</f>
        <v>1019.59</v>
      </c>
    </row>
    <row r="30" customFormat="false" ht="13.7" hidden="false" customHeight="true" outlineLevel="0" collapsed="false">
      <c r="A30" s="101" t="s">
        <v>14</v>
      </c>
      <c r="B30" s="73"/>
      <c r="C30" s="96" t="n">
        <f aca="false">C11-C49</f>
        <v>1.17769230769231</v>
      </c>
      <c r="D30" s="96" t="n">
        <f aca="false">D11-D49</f>
        <v>0.699999999999999</v>
      </c>
      <c r="E30" s="96" t="n">
        <f aca="false">E11-E49</f>
        <v>1.5</v>
      </c>
      <c r="F30" s="103" t="n">
        <f aca="false">F11-F49</f>
        <v>1.18566568047337</v>
      </c>
      <c r="G30" s="96" t="n">
        <f aca="false">G11-G49</f>
        <v>0.375</v>
      </c>
      <c r="H30" s="96" t="n">
        <f aca="false">H11-H49</f>
        <v>0.25</v>
      </c>
      <c r="I30" s="96" t="n">
        <f aca="false">I11-I49</f>
        <v>0.5</v>
      </c>
      <c r="J30" s="96" t="n">
        <f aca="false">J11-J49</f>
        <v>0.125</v>
      </c>
      <c r="K30" s="96" t="n">
        <f aca="false">K11-K49</f>
        <v>0</v>
      </c>
      <c r="L30" s="96" t="n">
        <f aca="false">L11-L49</f>
        <v>0.25</v>
      </c>
      <c r="M30" s="96" t="n">
        <f aca="false">M11-M49</f>
        <v>0.25</v>
      </c>
      <c r="N30" s="96" t="n">
        <f aca="false">N11-N49</f>
        <v>0</v>
      </c>
      <c r="O30" s="96" t="n">
        <f aca="false">O11-O49</f>
        <v>0.75</v>
      </c>
      <c r="P30" s="96" t="n">
        <f aca="false">P11-P49</f>
        <v>0.75</v>
      </c>
      <c r="Q30" s="96" t="n">
        <f aca="false">Q11-Q49</f>
        <v>0.75</v>
      </c>
      <c r="R30" s="96" t="n">
        <f aca="false">R11-R49</f>
        <v>0.25</v>
      </c>
      <c r="S30" s="96" t="n">
        <f aca="false">S11-S49</f>
        <v>-0.333333333333336</v>
      </c>
      <c r="T30" s="96" t="n">
        <f aca="false">T11-T49</f>
        <v>0</v>
      </c>
      <c r="U30" s="96" t="n">
        <f aca="false">U11-U49</f>
        <v>-1.25</v>
      </c>
      <c r="V30" s="96" t="n">
        <f aca="false">V11-V49</f>
        <v>0.25</v>
      </c>
      <c r="W30" s="103" t="n">
        <f aca="false">W11-W49</f>
        <v>0.175490196078428</v>
      </c>
      <c r="X30" s="96" t="n">
        <f aca="false">X11-X49</f>
        <v>0.223529411764709</v>
      </c>
      <c r="Y30" s="96" t="n">
        <f aca="false">Y11-Y49</f>
        <v>0.31110738255034</v>
      </c>
      <c r="Z30" s="96" t="n">
        <f aca="false">Z11-Z49</f>
        <v>0.416705882352943</v>
      </c>
      <c r="AA30" s="96" t="n">
        <f aca="false">AA11-AA49</f>
        <v>0.465549019607849</v>
      </c>
      <c r="AB30" s="96" t="n">
        <f aca="false">AB11-AB49</f>
        <v>0.463828125000006</v>
      </c>
      <c r="AC30" s="105" t="n">
        <f aca="false">AC11-AC49</f>
        <v>0.407178500913005</v>
      </c>
      <c r="AD30" s="99"/>
      <c r="AE30" s="99"/>
      <c r="AF30" s="100"/>
      <c r="AG30" s="96" t="n">
        <f aca="false">AG11*AG$5</f>
        <v>786.5</v>
      </c>
      <c r="AH30" s="127" t="n">
        <f aca="false">AH11*AH$5</f>
        <v>710</v>
      </c>
      <c r="AI30" s="127" t="n">
        <f aca="false">AI11*AI$5</f>
        <v>693</v>
      </c>
      <c r="AJ30" s="127" t="n">
        <f aca="false">AJ11*AJ$5</f>
        <v>671</v>
      </c>
      <c r="AK30" s="127" t="n">
        <f aca="false">AK11*AK$5</f>
        <v>671</v>
      </c>
      <c r="AL30" s="127" t="n">
        <f aca="false">AL11*AL$5</f>
        <v>740</v>
      </c>
      <c r="AM30" s="127" t="n">
        <f aca="false">AM11*AM$5</f>
        <v>1012</v>
      </c>
      <c r="AN30" s="127" t="n">
        <f aca="false">AN11*AN$5</f>
        <v>1166</v>
      </c>
      <c r="AO30" s="127" t="n">
        <f aca="false">AO11*AO$5</f>
        <v>890</v>
      </c>
      <c r="AP30" s="127" t="n">
        <f aca="false">AP11*AP$5</f>
        <v>874</v>
      </c>
      <c r="AQ30" s="127" t="n">
        <f aca="false">AQ11*AQ$5</f>
        <v>690</v>
      </c>
      <c r="AR30" s="127" t="n">
        <f aca="false">AR11*AR$5</f>
        <v>803.25</v>
      </c>
      <c r="AS30" s="127" t="n">
        <f aca="false">AS11*AS$5</f>
        <v>880</v>
      </c>
      <c r="AT30" s="127" t="n">
        <f aca="false">AT11*AT$5</f>
        <v>780</v>
      </c>
      <c r="AU30" s="127" t="n">
        <f aca="false">AU11*AU$5</f>
        <v>777</v>
      </c>
      <c r="AV30" s="127" t="n">
        <f aca="false">AV11*AV$5</f>
        <v>770</v>
      </c>
      <c r="AW30" s="127" t="n">
        <f aca="false">AW11*AW$5</f>
        <v>735</v>
      </c>
      <c r="AX30" s="127" t="n">
        <f aca="false">AX11*AX$5</f>
        <v>829.5</v>
      </c>
      <c r="AY30" s="127" t="n">
        <f aca="false">AY11*AY$5</f>
        <v>1089</v>
      </c>
      <c r="AZ30" s="127" t="n">
        <f aca="false">AZ11*AZ$5</f>
        <v>1228.5</v>
      </c>
      <c r="BA30" s="127" t="n">
        <f aca="false">BA11*BA$5</f>
        <v>1123.5</v>
      </c>
      <c r="BB30" s="127" t="n">
        <f aca="false">BB11*BB$5</f>
        <v>914.25</v>
      </c>
      <c r="BC30" s="127" t="n">
        <f aca="false">BC11*BC$5</f>
        <v>703</v>
      </c>
      <c r="BD30" s="127" t="n">
        <f aca="false">BD11*BD$5</f>
        <v>885.5</v>
      </c>
      <c r="BE30" s="127" t="n">
        <f aca="false">BE11*BE$5</f>
        <v>855.75</v>
      </c>
      <c r="BF30" s="127" t="n">
        <f aca="false">BF11*BF$5</f>
        <v>797.8</v>
      </c>
      <c r="BG30" s="127" t="n">
        <f aca="false">BG11*BG$5</f>
        <v>877.91</v>
      </c>
      <c r="BH30" s="127" t="n">
        <f aca="false">BH11*BH$5</f>
        <v>801.9</v>
      </c>
      <c r="BI30" s="127" t="n">
        <f aca="false">BI11*BI$5</f>
        <v>729</v>
      </c>
      <c r="BJ30" s="127" t="n">
        <f aca="false">BJ11*BJ$5</f>
        <v>887.04</v>
      </c>
      <c r="BK30" s="127" t="n">
        <f aca="false">BK11*BK$5</f>
        <v>1027.11</v>
      </c>
      <c r="BL30" s="127" t="n">
        <f aca="false">BL11*BL$5</f>
        <v>1246.3</v>
      </c>
      <c r="BM30" s="127" t="n">
        <f aca="false">BM11*BM$5</f>
        <v>1099.35</v>
      </c>
      <c r="BN30" s="127" t="n">
        <f aca="false">BN11*BN$5</f>
        <v>851.34</v>
      </c>
      <c r="BO30" s="127" t="n">
        <f aca="false">BO11*BO$5</f>
        <v>798</v>
      </c>
      <c r="BP30" s="127" t="n">
        <f aca="false">BP11*BP$5</f>
        <v>942.31</v>
      </c>
      <c r="BQ30" s="127" t="n">
        <f aca="false">BQ11*BQ$5</f>
        <v>870.45</v>
      </c>
      <c r="BR30" s="127" t="n">
        <f aca="false">BR11*BR$5</f>
        <v>814.2</v>
      </c>
      <c r="BS30" s="127" t="n">
        <f aca="false">BS11*BS$5</f>
        <v>902.52</v>
      </c>
      <c r="BT30" s="127" t="n">
        <f aca="false">BT11*BT$5</f>
        <v>792.96</v>
      </c>
      <c r="BU30" s="127" t="n">
        <f aca="false">BU11*BU$5</f>
        <v>792.96</v>
      </c>
      <c r="BV30" s="127" t="n">
        <f aca="false">BV11*BV$5</f>
        <v>903.98</v>
      </c>
      <c r="BW30" s="127" t="n">
        <f aca="false">BW11*BW$5</f>
        <v>969.4</v>
      </c>
      <c r="BX30" s="127" t="n">
        <f aca="false">BX11*BX$5</f>
        <v>1267.53</v>
      </c>
      <c r="BY30" s="127" t="n">
        <f aca="false">BY11*BY$5</f>
        <v>1079.82</v>
      </c>
      <c r="BZ30" s="127" t="n">
        <f aca="false">BZ11*BZ$5</f>
        <v>866.67</v>
      </c>
      <c r="CA30" s="127" t="n">
        <f aca="false">CA11*CA$5</f>
        <v>817.32</v>
      </c>
      <c r="CB30" s="127" t="n">
        <f aca="false">CB11*CB$5</f>
        <v>874.44</v>
      </c>
      <c r="CC30" s="127" t="n">
        <f aca="false">CC11*CC$5</f>
        <v>881.79</v>
      </c>
      <c r="CD30" s="127" t="n">
        <f aca="false">CD11*CD$5</f>
        <v>826.4</v>
      </c>
      <c r="CE30" s="127" t="n">
        <f aca="false">CE11*CE$5</f>
        <v>919.54</v>
      </c>
      <c r="CF30" s="127" t="n">
        <f aca="false">CF11*CF$5</f>
        <v>772.8</v>
      </c>
      <c r="CG30" s="127" t="n">
        <f aca="false">CG11*CG$5</f>
        <v>850.08</v>
      </c>
      <c r="CH30" s="127" t="n">
        <f aca="false">CH11*CH$5</f>
        <v>916.52</v>
      </c>
      <c r="CI30" s="127" t="n">
        <f aca="false">CI11*CI$5</f>
        <v>967.4</v>
      </c>
      <c r="CJ30" s="127" t="n">
        <f aca="false">CJ11*CJ$5</f>
        <v>1251.2</v>
      </c>
      <c r="CK30" s="127" t="n">
        <f aca="false">CK11*CK$5</f>
        <v>1021</v>
      </c>
      <c r="CL30" s="127" t="n">
        <f aca="false">CL11*CL$5</f>
        <v>920.26</v>
      </c>
      <c r="CM30" s="127" t="n">
        <f aca="false">CM11*CM$5</f>
        <v>831.18</v>
      </c>
      <c r="CN30" s="127" t="n">
        <f aca="false">CN11*CN$5</f>
        <v>843.4</v>
      </c>
      <c r="CO30" s="127" t="n">
        <f aca="false">CO11*CO$5</f>
        <v>934.34</v>
      </c>
      <c r="CP30" s="127" t="n">
        <f aca="false">CP11*CP$5</f>
        <v>837.2</v>
      </c>
      <c r="CQ30" s="127" t="n">
        <f aca="false">CQ11*CQ$5</f>
        <v>894.3</v>
      </c>
      <c r="CR30" s="127" t="n">
        <f aca="false">CR11*CR$5</f>
        <v>828.03</v>
      </c>
      <c r="CS30" s="127" t="n">
        <f aca="false">CS11*CS$5</f>
        <v>867.46</v>
      </c>
      <c r="CT30" s="127" t="n">
        <f aca="false">CT11*CT$5</f>
        <v>885.57</v>
      </c>
      <c r="CU30" s="127" t="n">
        <f aca="false">CU11*CU$5</f>
        <v>1013.46</v>
      </c>
      <c r="CV30" s="127" t="n">
        <f aca="false">CV11*CV$5</f>
        <v>1235.79</v>
      </c>
      <c r="CW30" s="127" t="n">
        <f aca="false">CW11*CW$5</f>
        <v>963.11</v>
      </c>
      <c r="CX30" s="127" t="n">
        <f aca="false">CX11*CX$5</f>
        <v>973.59</v>
      </c>
      <c r="CY30" s="127" t="n">
        <f aca="false">CY11*CY$5</f>
        <v>843.57</v>
      </c>
      <c r="CZ30" s="127" t="n">
        <f aca="false">CZ11*CZ$5</f>
        <v>852.8</v>
      </c>
      <c r="DA30" s="127" t="n">
        <f aca="false">DA11*DA$5</f>
        <v>944.02</v>
      </c>
      <c r="DB30" s="127" t="n">
        <f aca="false">DB11*DB$5</f>
        <v>889.35</v>
      </c>
      <c r="DC30" s="127" t="n">
        <f aca="false">DC11*DC$5</f>
        <v>865.62</v>
      </c>
      <c r="DD30" s="127" t="n">
        <f aca="false">DD11*DD$5</f>
        <v>882.2</v>
      </c>
      <c r="DE30" s="127" t="n">
        <f aca="false">DE11*DE$5</f>
        <v>842.1</v>
      </c>
      <c r="DF30" s="127" t="n">
        <f aca="false">DF11*DF$5</f>
        <v>895.44</v>
      </c>
      <c r="DG30" s="127" t="n">
        <f aca="false">DG11*DG$5</f>
        <v>1062.16</v>
      </c>
      <c r="DH30" s="127" t="n">
        <f aca="false">DH11*DH$5</f>
        <v>1120.56</v>
      </c>
      <c r="DI30" s="127" t="n">
        <f aca="false">DI11*DI$5</f>
        <v>1061.34</v>
      </c>
      <c r="DJ30" s="127" t="n">
        <f aca="false">DJ11*DJ$5</f>
        <v>983.94</v>
      </c>
      <c r="DK30" s="127" t="n">
        <f aca="false">DK11*DK$5</f>
        <v>773.11</v>
      </c>
      <c r="DL30" s="127" t="n">
        <f aca="false">DL11*DL$5</f>
        <v>947.54</v>
      </c>
      <c r="DM30" s="127" t="n">
        <f aca="false">DM11*DM$5</f>
        <v>910.35</v>
      </c>
      <c r="DN30" s="127" t="n">
        <f aca="false">DN11*DN$5</f>
        <v>856.6</v>
      </c>
      <c r="DO30" s="127" t="n">
        <f aca="false">DO11*DO$5</f>
        <v>919.16</v>
      </c>
      <c r="DP30" s="127" t="n">
        <f aca="false">DP11*DP$5</f>
        <v>896.28</v>
      </c>
      <c r="DQ30" s="127" t="n">
        <f aca="false">DQ11*DQ$5</f>
        <v>814.8</v>
      </c>
      <c r="DR30" s="127" t="n">
        <f aca="false">DR11*DR$5</f>
        <v>947.98</v>
      </c>
      <c r="DS30" s="127" t="n">
        <f aca="false">DS11*DS$5</f>
        <v>1063.26</v>
      </c>
      <c r="DT30" s="127" t="n">
        <f aca="false">DT11*DT$5</f>
        <v>1113.63</v>
      </c>
      <c r="DU30" s="127" t="n">
        <f aca="false">DU11*DU$5</f>
        <v>1058.82</v>
      </c>
      <c r="DV30" s="127" t="n">
        <f aca="false">DV11*DV$5</f>
        <v>951.06</v>
      </c>
      <c r="DW30" s="127" t="n">
        <f aca="false">DW11*DW$5</f>
        <v>824</v>
      </c>
      <c r="DX30" s="127" t="n">
        <f aca="false">DX11*DX$5</f>
        <v>957</v>
      </c>
      <c r="DY30" s="127" t="n">
        <f aca="false">DY11*DY$5</f>
        <v>875.6</v>
      </c>
      <c r="DZ30" s="127" t="n">
        <f aca="false">DZ11*DZ$5</f>
        <v>865.8</v>
      </c>
      <c r="EA30" s="127" t="n">
        <f aca="false">EA11*EA$5</f>
        <v>973.59</v>
      </c>
      <c r="EB30" s="127" t="n">
        <f aca="false">EB11*EB$5</f>
        <v>909.92</v>
      </c>
      <c r="EC30" s="127" t="n">
        <f aca="false">EC11*EC$5</f>
        <v>827.2</v>
      </c>
      <c r="ED30" s="127" t="n">
        <f aca="false">ED11*ED$5</f>
        <v>957.88</v>
      </c>
      <c r="EE30" s="127" t="n">
        <f aca="false">EE11*EE$5</f>
        <v>1016.19</v>
      </c>
      <c r="EF30" s="127" t="n">
        <f aca="false">EF11*EF$5</f>
        <v>1160.72</v>
      </c>
      <c r="EG30" s="127" t="n">
        <f aca="false">EG11*EG$5</f>
        <v>1057.14</v>
      </c>
      <c r="EH30" s="127" t="n">
        <f aca="false">EH11*EH$5</f>
        <v>917.07</v>
      </c>
      <c r="EI30" s="127" t="n">
        <f aca="false">EI11*EI$5</f>
        <v>875.7</v>
      </c>
      <c r="EJ30" s="127" t="n">
        <f aca="false">EJ11*EJ$5</f>
        <v>1010.16</v>
      </c>
    </row>
    <row r="31" customFormat="false" ht="13.7" hidden="false" customHeight="true" outlineLevel="0" collapsed="false">
      <c r="A31" s="101" t="s">
        <v>17</v>
      </c>
      <c r="B31" s="73"/>
      <c r="C31" s="96" t="n">
        <f aca="false">C12-C50</f>
        <v>0.0146016483516469</v>
      </c>
      <c r="D31" s="96" t="n">
        <f aca="false">D12-D50</f>
        <v>-0.23300003051758</v>
      </c>
      <c r="E31" s="96" t="n">
        <f aca="false">E12-E50</f>
        <v>0</v>
      </c>
      <c r="F31" s="103" t="n">
        <f aca="false">F12-F50</f>
        <v>-0.0793778873863325</v>
      </c>
      <c r="G31" s="96" t="n">
        <f aca="false">G12-G50</f>
        <v>0</v>
      </c>
      <c r="H31" s="96" t="n">
        <f aca="false">H12-H50</f>
        <v>0</v>
      </c>
      <c r="I31" s="96" t="n">
        <f aca="false">I12-I50</f>
        <v>0</v>
      </c>
      <c r="J31" s="96" t="n">
        <f aca="false">J12-J50</f>
        <v>0</v>
      </c>
      <c r="K31" s="96" t="n">
        <f aca="false">K12-K50</f>
        <v>0</v>
      </c>
      <c r="L31" s="96" t="n">
        <f aca="false">L12-L50</f>
        <v>0</v>
      </c>
      <c r="M31" s="96" t="n">
        <f aca="false">M12-M50</f>
        <v>0</v>
      </c>
      <c r="N31" s="96" t="n">
        <f aca="false">N12-N50</f>
        <v>0</v>
      </c>
      <c r="O31" s="96" t="n">
        <f aca="false">O12-O50</f>
        <v>0</v>
      </c>
      <c r="P31" s="96" t="n">
        <f aca="false">P12-P50</f>
        <v>0</v>
      </c>
      <c r="Q31" s="96" t="n">
        <f aca="false">Q12-Q50</f>
        <v>0</v>
      </c>
      <c r="R31" s="96" t="n">
        <f aca="false">R12-R50</f>
        <v>0</v>
      </c>
      <c r="S31" s="96" t="n">
        <f aca="false">S12-S50</f>
        <v>0</v>
      </c>
      <c r="T31" s="96" t="n">
        <f aca="false">T12-T50</f>
        <v>0</v>
      </c>
      <c r="U31" s="96" t="n">
        <f aca="false">U12-U50</f>
        <v>0</v>
      </c>
      <c r="V31" s="96" t="n">
        <f aca="false">V12-V50</f>
        <v>0</v>
      </c>
      <c r="W31" s="103" t="n">
        <f aca="false">W12-W50</f>
        <v>0</v>
      </c>
      <c r="X31" s="96" t="n">
        <f aca="false">X12-X50</f>
        <v>0</v>
      </c>
      <c r="Y31" s="96" t="n">
        <f aca="false">Y12-Y50</f>
        <v>0</v>
      </c>
      <c r="Z31" s="96" t="n">
        <f aca="false">Z12-Z50</f>
        <v>0</v>
      </c>
      <c r="AA31" s="96" t="n">
        <f aca="false">AA12-AA50</f>
        <v>0</v>
      </c>
      <c r="AB31" s="96" t="n">
        <f aca="false">AB12-AB50</f>
        <v>0</v>
      </c>
      <c r="AC31" s="105" t="n">
        <f aca="false">AC12-AC50</f>
        <v>0.000662085829283399</v>
      </c>
      <c r="AD31" s="99"/>
      <c r="AE31" s="99"/>
      <c r="AF31" s="100"/>
      <c r="AG31" s="96" t="n">
        <f aca="false">AG12*AG$5</f>
        <v>731.5</v>
      </c>
      <c r="AH31" s="127" t="n">
        <f aca="false">AH12*AH$5</f>
        <v>665</v>
      </c>
      <c r="AI31" s="127" t="n">
        <f aca="false">AI12*AI$5</f>
        <v>651</v>
      </c>
      <c r="AJ31" s="127" t="n">
        <f aca="false">AJ12*AJ$5</f>
        <v>654.5</v>
      </c>
      <c r="AK31" s="127" t="n">
        <f aca="false">AK12*AK$5</f>
        <v>654.5</v>
      </c>
      <c r="AL31" s="127" t="n">
        <f aca="false">AL12*AL$5</f>
        <v>730</v>
      </c>
      <c r="AM31" s="127" t="n">
        <f aca="false">AM12*AM$5</f>
        <v>995.5</v>
      </c>
      <c r="AN31" s="127" t="n">
        <f aca="false">AN12*AN$5</f>
        <v>1149.5</v>
      </c>
      <c r="AO31" s="127" t="n">
        <f aca="false">AO12*AO$5</f>
        <v>805</v>
      </c>
      <c r="AP31" s="127" t="n">
        <f aca="false">AP12*AP$5</f>
        <v>833.75</v>
      </c>
      <c r="AQ31" s="127" t="n">
        <f aca="false">AQ12*AQ$5</f>
        <v>710</v>
      </c>
      <c r="AR31" s="127" t="n">
        <f aca="false">AR12*AR$5</f>
        <v>792.75</v>
      </c>
      <c r="AS31" s="127" t="n">
        <f aca="false">AS12*AS$5</f>
        <v>627</v>
      </c>
      <c r="AT31" s="127" t="n">
        <f aca="false">AT12*AT$5</f>
        <v>550</v>
      </c>
      <c r="AU31" s="127" t="n">
        <f aca="false">AU12*AU$5</f>
        <v>525</v>
      </c>
      <c r="AV31" s="127" t="n">
        <f aca="false">AV12*AV$5</f>
        <v>517</v>
      </c>
      <c r="AW31" s="127" t="n">
        <f aca="false">AW12*AW$5</f>
        <v>514.5</v>
      </c>
      <c r="AX31" s="127" t="n">
        <f aca="false">AX12*AX$5</f>
        <v>598.5</v>
      </c>
      <c r="AY31" s="127" t="n">
        <f aca="false">AY12*AY$5</f>
        <v>852.5</v>
      </c>
      <c r="AZ31" s="127" t="n">
        <f aca="false">AZ12*AZ$5</f>
        <v>997.5</v>
      </c>
      <c r="BA31" s="127" t="n">
        <f aca="false">BA12*BA$5</f>
        <v>787.5</v>
      </c>
      <c r="BB31" s="127" t="n">
        <f aca="false">BB12*BB$5</f>
        <v>644</v>
      </c>
      <c r="BC31" s="127" t="n">
        <f aca="false">BC12*BC$5</f>
        <v>484.5</v>
      </c>
      <c r="BD31" s="127" t="n">
        <f aca="false">BD12*BD$5</f>
        <v>638</v>
      </c>
      <c r="BE31" s="127" t="n">
        <f aca="false">BE12*BE$5</f>
        <v>404.25</v>
      </c>
      <c r="BF31" s="127" t="n">
        <f aca="false">BF12*BF$5</f>
        <v>430</v>
      </c>
      <c r="BG31" s="127" t="n">
        <f aca="false">BG12*BG$5</f>
        <v>425.5</v>
      </c>
      <c r="BH31" s="127" t="n">
        <f aca="false">BH12*BH$5</f>
        <v>583</v>
      </c>
      <c r="BI31" s="127" t="n">
        <f aca="false">BI12*BI$5</f>
        <v>530</v>
      </c>
      <c r="BJ31" s="127" t="n">
        <f aca="false">BJ12*BJ$5</f>
        <v>715</v>
      </c>
      <c r="BK31" s="127" t="n">
        <f aca="false">BK12*BK$5</f>
        <v>766.5</v>
      </c>
      <c r="BL31" s="127" t="n">
        <f aca="false">BL12*BL$5</f>
        <v>1001</v>
      </c>
      <c r="BM31" s="127" t="n">
        <f aca="false">BM12*BM$5</f>
        <v>614.25</v>
      </c>
      <c r="BN31" s="127" t="n">
        <f aca="false">BN12*BN$5</f>
        <v>640.5</v>
      </c>
      <c r="BO31" s="127" t="n">
        <f aca="false">BO12*BO$5</f>
        <v>546</v>
      </c>
      <c r="BP31" s="127" t="n">
        <f aca="false">BP12*BP$5</f>
        <v>661.25</v>
      </c>
      <c r="BQ31" s="127" t="n">
        <f aca="false">BQ12*BQ$5</f>
        <v>404.25</v>
      </c>
      <c r="BR31" s="127" t="n">
        <f aca="false">BR12*BR$5</f>
        <v>430</v>
      </c>
      <c r="BS31" s="127" t="n">
        <f aca="false">BS12*BS$5</f>
        <v>425.5</v>
      </c>
      <c r="BT31" s="127" t="n">
        <f aca="false">BT12*BT$5</f>
        <v>535.5</v>
      </c>
      <c r="BU31" s="127" t="n">
        <f aca="false">BU12*BU$5</f>
        <v>535.5</v>
      </c>
      <c r="BV31" s="127" t="n">
        <f aca="false">BV12*BV$5</f>
        <v>671</v>
      </c>
      <c r="BW31" s="127" t="n">
        <f aca="false">BW12*BW$5</f>
        <v>550</v>
      </c>
      <c r="BX31" s="127" t="n">
        <f aca="false">BX12*BX$5</f>
        <v>839.5</v>
      </c>
      <c r="BY31" s="127" t="n">
        <f aca="false">BY12*BY$5</f>
        <v>488.25</v>
      </c>
      <c r="BZ31" s="127" t="n">
        <f aca="false">BZ12*BZ$5</f>
        <v>577.5</v>
      </c>
      <c r="CA31" s="127" t="n">
        <f aca="false">CA12*CA$5</f>
        <v>493.5</v>
      </c>
      <c r="CB31" s="127" t="n">
        <f aca="false">CB12*CB$5</f>
        <v>551.25</v>
      </c>
      <c r="CC31" s="127" t="n">
        <f aca="false">CC12*CC$5</f>
        <v>409.5</v>
      </c>
      <c r="CD31" s="127" t="n">
        <f aca="false">CD12*CD$5</f>
        <v>435</v>
      </c>
      <c r="CE31" s="127" t="n">
        <f aca="false">CE12*CE$5</f>
        <v>431.25</v>
      </c>
      <c r="CF31" s="127" t="n">
        <f aca="false">CF12*CF$5</f>
        <v>515</v>
      </c>
      <c r="CG31" s="127" t="n">
        <f aca="false">CG12*CG$5</f>
        <v>566.5</v>
      </c>
      <c r="CH31" s="127" t="n">
        <f aca="false">CH12*CH$5</f>
        <v>676.5</v>
      </c>
      <c r="CI31" s="127" t="n">
        <f aca="false">CI12*CI$5</f>
        <v>555</v>
      </c>
      <c r="CJ31" s="127" t="n">
        <f aca="false">CJ12*CJ$5</f>
        <v>845.25</v>
      </c>
      <c r="CK31" s="127" t="n">
        <f aca="false">CK12*CK$5</f>
        <v>470</v>
      </c>
      <c r="CL31" s="127" t="n">
        <f aca="false">CL12*CL$5</f>
        <v>610.5</v>
      </c>
      <c r="CM31" s="127" t="n">
        <f aca="false">CM12*CM$5</f>
        <v>498.75</v>
      </c>
      <c r="CN31" s="127" t="n">
        <f aca="false">CN12*CN$5</f>
        <v>530</v>
      </c>
      <c r="CO31" s="127" t="n">
        <f aca="false">CO12*CO$5</f>
        <v>634.7</v>
      </c>
      <c r="CP31" s="127" t="n">
        <f aca="false">CP12*CP$5</f>
        <v>622</v>
      </c>
      <c r="CQ31" s="127" t="n">
        <f aca="false">CQ12*CQ$5</f>
        <v>618.2</v>
      </c>
      <c r="CR31" s="127" t="n">
        <f aca="false">CR12*CR$5</f>
        <v>737.1</v>
      </c>
      <c r="CS31" s="127" t="n">
        <f aca="false">CS12*CS$5</f>
        <v>772.2</v>
      </c>
      <c r="CT31" s="127" t="n">
        <f aca="false">CT12*CT$5</f>
        <v>863.1</v>
      </c>
      <c r="CU31" s="127" t="n">
        <f aca="false">CU12*CU$5</f>
        <v>1010.1</v>
      </c>
      <c r="CV31" s="127" t="n">
        <f aca="false">CV12*CV$5</f>
        <v>1313.3</v>
      </c>
      <c r="CW31" s="127" t="n">
        <f aca="false">CW12*CW$5</f>
        <v>757.15</v>
      </c>
      <c r="CX31" s="127" t="n">
        <f aca="false">CX12*CX$5</f>
        <v>922.3</v>
      </c>
      <c r="CY31" s="127" t="n">
        <f aca="false">CY12*CY$5</f>
        <v>758.1</v>
      </c>
      <c r="CZ31" s="127" t="n">
        <f aca="false">CZ12*CZ$5</f>
        <v>777</v>
      </c>
      <c r="DA31" s="127" t="n">
        <f aca="false">DA12*DA$5</f>
        <v>642.4</v>
      </c>
      <c r="DB31" s="127" t="n">
        <f aca="false">DB12*DB$5</f>
        <v>660.45</v>
      </c>
      <c r="DC31" s="127" t="n">
        <f aca="false">DC12*DC$5</f>
        <v>597.45</v>
      </c>
      <c r="DD31" s="127" t="n">
        <f aca="false">DD12*DD$5</f>
        <v>779.9</v>
      </c>
      <c r="DE31" s="127" t="n">
        <f aca="false">DE12*DE$5</f>
        <v>744.45</v>
      </c>
      <c r="DF31" s="127" t="n">
        <f aca="false">DF12*DF$5</f>
        <v>870.45</v>
      </c>
      <c r="DG31" s="127" t="n">
        <f aca="false">DG12*DG$5</f>
        <v>1065.9</v>
      </c>
      <c r="DH31" s="127" t="n">
        <f aca="false">DH12*DH$5</f>
        <v>1206.45</v>
      </c>
      <c r="DI31" s="127" t="n">
        <f aca="false">DI12*DI$5</f>
        <v>844.2</v>
      </c>
      <c r="DJ31" s="127" t="n">
        <f aca="false">DJ12*DJ$5</f>
        <v>930.35</v>
      </c>
      <c r="DK31" s="127" t="n">
        <f aca="false">DK12*DK$5</f>
        <v>692.55</v>
      </c>
      <c r="DL31" s="127" t="n">
        <f aca="false">DL12*DL$5</f>
        <v>862.4</v>
      </c>
      <c r="DM31" s="127" t="n">
        <f aca="false">DM12*DM$5</f>
        <v>623.7</v>
      </c>
      <c r="DN31" s="127" t="n">
        <f aca="false">DN12*DN$5</f>
        <v>639</v>
      </c>
      <c r="DO31" s="127" t="n">
        <f aca="false">DO12*DO$5</f>
        <v>636.9</v>
      </c>
      <c r="DP31" s="127" t="n">
        <f aca="false">DP12*DP$5</f>
        <v>792</v>
      </c>
      <c r="DQ31" s="127" t="n">
        <f aca="false">DQ12*DQ$5</f>
        <v>720</v>
      </c>
      <c r="DR31" s="127" t="n">
        <f aca="false">DR12*DR$5</f>
        <v>924</v>
      </c>
      <c r="DS31" s="127" t="n">
        <f aca="false">DS12*DS$5</f>
        <v>1078</v>
      </c>
      <c r="DT31" s="127" t="n">
        <f aca="false">DT12*DT$5</f>
        <v>1218</v>
      </c>
      <c r="DU31" s="127" t="n">
        <f aca="false">DU12*DU$5</f>
        <v>854.7</v>
      </c>
      <c r="DV31" s="127" t="n">
        <f aca="false">DV12*DV$5</f>
        <v>902</v>
      </c>
      <c r="DW31" s="127" t="n">
        <f aca="false">DW12*DW$5</f>
        <v>740</v>
      </c>
      <c r="DX31" s="127" t="n">
        <f aca="false">DX12*DX$5</f>
        <v>873.4</v>
      </c>
      <c r="DY31" s="127" t="n">
        <f aca="false">DY12*DY$5</f>
        <v>604</v>
      </c>
      <c r="DZ31" s="127" t="n">
        <f aca="false">DZ12*DZ$5</f>
        <v>649</v>
      </c>
      <c r="EA31" s="127" t="n">
        <f aca="false">EA12*EA$5</f>
        <v>677.35</v>
      </c>
      <c r="EB31" s="127" t="n">
        <f aca="false">EB12*EB$5</f>
        <v>808.5</v>
      </c>
      <c r="EC31" s="127" t="n">
        <f aca="false">EC12*EC$5</f>
        <v>735</v>
      </c>
      <c r="ED31" s="127" t="n">
        <f aca="false">ED12*ED$5</f>
        <v>940.5</v>
      </c>
      <c r="EE31" s="127" t="n">
        <f aca="false">EE12*EE$5</f>
        <v>1044.75</v>
      </c>
      <c r="EF31" s="127" t="n">
        <f aca="false">EF12*EF$5</f>
        <v>1292.5</v>
      </c>
      <c r="EG31" s="127" t="n">
        <f aca="false">EG12*EG$5</f>
        <v>865.2</v>
      </c>
      <c r="EH31" s="127" t="n">
        <f aca="false">EH12*EH$5</f>
        <v>876.75</v>
      </c>
      <c r="EI31" s="127" t="n">
        <f aca="false">EI12*EI$5</f>
        <v>792.75</v>
      </c>
      <c r="EJ31" s="127" t="n">
        <f aca="false">EJ12*EJ$5</f>
        <v>924.6</v>
      </c>
    </row>
    <row r="32" customFormat="false" ht="13.7" hidden="false" customHeight="true" outlineLevel="0" collapsed="false">
      <c r="A32" s="101" t="s">
        <v>15</v>
      </c>
      <c r="B32" s="102"/>
      <c r="C32" s="96" t="n">
        <f aca="false">C13-C51</f>
        <v>1.36395604395604</v>
      </c>
      <c r="D32" s="96" t="n">
        <f aca="false">D13-D51</f>
        <v>1.25</v>
      </c>
      <c r="E32" s="96" t="n">
        <f aca="false">E13-E51</f>
        <v>1</v>
      </c>
      <c r="F32" s="103" t="n">
        <f aca="false">F13-F51</f>
        <v>1.22810878163926</v>
      </c>
      <c r="G32" s="96" t="n">
        <f aca="false">G13-G51</f>
        <v>1.25</v>
      </c>
      <c r="H32" s="96" t="n">
        <f aca="false">H13-H51</f>
        <v>1.25</v>
      </c>
      <c r="I32" s="96" t="n">
        <f aca="false">I13-I51</f>
        <v>1.25</v>
      </c>
      <c r="J32" s="96" t="n">
        <f aca="false">J13-J51</f>
        <v>0.625</v>
      </c>
      <c r="K32" s="96" t="n">
        <f aca="false">K13-K51</f>
        <v>1</v>
      </c>
      <c r="L32" s="96" t="n">
        <f aca="false">L13-L51</f>
        <v>0.25</v>
      </c>
      <c r="M32" s="96" t="n">
        <f aca="false">M13-M51</f>
        <v>0.5</v>
      </c>
      <c r="N32" s="96" t="n">
        <f aca="false">N13-N51</f>
        <v>0.5</v>
      </c>
      <c r="O32" s="96" t="n">
        <f aca="false">O13-O51</f>
        <v>1.25</v>
      </c>
      <c r="P32" s="96" t="n">
        <f aca="false">P13-P51</f>
        <v>1</v>
      </c>
      <c r="Q32" s="96" t="n">
        <f aca="false">Q13-Q51</f>
        <v>1.5</v>
      </c>
      <c r="R32" s="96" t="n">
        <f aca="false">R13-R51</f>
        <v>1</v>
      </c>
      <c r="S32" s="96" t="n">
        <f aca="false">S13-S51</f>
        <v>1.08333333333334</v>
      </c>
      <c r="T32" s="96" t="n">
        <f aca="false">T13-T51</f>
        <v>1</v>
      </c>
      <c r="U32" s="96" t="n">
        <f aca="false">U13-U51</f>
        <v>1</v>
      </c>
      <c r="V32" s="96" t="n">
        <f aca="false">V13-V51</f>
        <v>1.25</v>
      </c>
      <c r="W32" s="103" t="n">
        <f aca="false">W13-W51</f>
        <v>0.957843137254905</v>
      </c>
      <c r="X32" s="96" t="n">
        <f aca="false">X13-X51</f>
        <v>0.5</v>
      </c>
      <c r="Y32" s="96" t="n">
        <f aca="false">Y13-Y51</f>
        <v>0.499261744966439</v>
      </c>
      <c r="Z32" s="96" t="n">
        <f aca="false">Z13-Z51</f>
        <v>0.5</v>
      </c>
      <c r="AA32" s="96" t="n">
        <f aca="false">AA13-AA51</f>
        <v>0.499990196078414</v>
      </c>
      <c r="AB32" s="96" t="n">
        <f aca="false">AB13-AB51</f>
        <v>0.500039062500001</v>
      </c>
      <c r="AC32" s="105" t="n">
        <f aca="false">AC13-AC51</f>
        <v>0.571177156995056</v>
      </c>
      <c r="AD32" s="99"/>
      <c r="AE32" s="99"/>
      <c r="AF32" s="100"/>
      <c r="AG32" s="96" t="n">
        <f aca="false">AG13*AG$5</f>
        <v>748</v>
      </c>
      <c r="AH32" s="127" t="n">
        <f aca="false">AH13*AH$5</f>
        <v>665</v>
      </c>
      <c r="AI32" s="127" t="n">
        <f aca="false">AI13*AI$5</f>
        <v>677.25</v>
      </c>
      <c r="AJ32" s="127" t="n">
        <f aca="false">AJ13*AJ$5</f>
        <v>665.5</v>
      </c>
      <c r="AK32" s="127" t="n">
        <f aca="false">AK13*AK$5</f>
        <v>737</v>
      </c>
      <c r="AL32" s="127" t="n">
        <f aca="false">AL13*AL$5</f>
        <v>760</v>
      </c>
      <c r="AM32" s="127" t="n">
        <f aca="false">AM13*AM$5</f>
        <v>1006.5</v>
      </c>
      <c r="AN32" s="127" t="n">
        <f aca="false">AN13*AN$5</f>
        <v>1166</v>
      </c>
      <c r="AO32" s="127" t="n">
        <f aca="false">AO13*AO$5</f>
        <v>895</v>
      </c>
      <c r="AP32" s="127" t="n">
        <f aca="false">AP13*AP$5</f>
        <v>856.75</v>
      </c>
      <c r="AQ32" s="127" t="n">
        <f aca="false">AQ13*AQ$5</f>
        <v>735</v>
      </c>
      <c r="AR32" s="127" t="n">
        <f aca="false">AR13*AR$5</f>
        <v>813.75</v>
      </c>
      <c r="AS32" s="127" t="n">
        <f aca="false">AS13*AS$5</f>
        <v>869</v>
      </c>
      <c r="AT32" s="127" t="n">
        <f aca="false">AT13*AT$5</f>
        <v>760</v>
      </c>
      <c r="AU32" s="127" t="n">
        <f aca="false">AU13*AU$5</f>
        <v>766.5</v>
      </c>
      <c r="AV32" s="127" t="n">
        <f aca="false">AV13*AV$5</f>
        <v>792</v>
      </c>
      <c r="AW32" s="127" t="n">
        <f aca="false">AW13*AW$5</f>
        <v>766.5</v>
      </c>
      <c r="AX32" s="127" t="n">
        <f aca="false">AX13*AX$5</f>
        <v>861</v>
      </c>
      <c r="AY32" s="127" t="n">
        <f aca="false">AY13*AY$5</f>
        <v>1210</v>
      </c>
      <c r="AZ32" s="127" t="n">
        <f aca="false">AZ13*AZ$5</f>
        <v>1286.25</v>
      </c>
      <c r="BA32" s="127" t="n">
        <f aca="false">BA13*BA$5</f>
        <v>1013.25</v>
      </c>
      <c r="BB32" s="127" t="n">
        <f aca="false">BB13*BB$5</f>
        <v>874</v>
      </c>
      <c r="BC32" s="127" t="n">
        <f aca="false">BC13*BC$5</f>
        <v>726.75</v>
      </c>
      <c r="BD32" s="127" t="n">
        <f aca="false">BD13*BD$5</f>
        <v>858</v>
      </c>
      <c r="BE32" s="127" t="n">
        <f aca="false">BE13*BE$5</f>
        <v>843.15</v>
      </c>
      <c r="BF32" s="127" t="n">
        <f aca="false">BF13*BF$5</f>
        <v>777.4</v>
      </c>
      <c r="BG32" s="127" t="n">
        <f aca="false">BG13*BG$5</f>
        <v>864.34</v>
      </c>
      <c r="BH32" s="127" t="n">
        <f aca="false">BH13*BH$5</f>
        <v>817.52</v>
      </c>
      <c r="BI32" s="127" t="n">
        <f aca="false">BI13*BI$5</f>
        <v>751.8</v>
      </c>
      <c r="BJ32" s="127" t="n">
        <f aca="false">BJ13*BJ$5</f>
        <v>911.68</v>
      </c>
      <c r="BK32" s="127" t="n">
        <f aca="false">BK13*BK$5</f>
        <v>1121.61</v>
      </c>
      <c r="BL32" s="127" t="n">
        <f aca="false">BL13*BL$5</f>
        <v>1292.5</v>
      </c>
      <c r="BM32" s="127" t="n">
        <f aca="false">BM13*BM$5</f>
        <v>1000.44</v>
      </c>
      <c r="BN32" s="127" t="n">
        <f aca="false">BN13*BN$5</f>
        <v>816.48</v>
      </c>
      <c r="BO32" s="127" t="n">
        <f aca="false">BO13*BO$5</f>
        <v>820.89</v>
      </c>
      <c r="BP32" s="127" t="n">
        <f aca="false">BP13*BP$5</f>
        <v>913.79</v>
      </c>
      <c r="BQ32" s="127" t="n">
        <f aca="false">BQ13*BQ$5</f>
        <v>856.59</v>
      </c>
      <c r="BR32" s="127" t="n">
        <f aca="false">BR13*BR$5</f>
        <v>793.8</v>
      </c>
      <c r="BS32" s="127" t="n">
        <f aca="false">BS13*BS$5</f>
        <v>887.8</v>
      </c>
      <c r="BT32" s="127" t="n">
        <f aca="false">BT13*BT$5</f>
        <v>802.83</v>
      </c>
      <c r="BU32" s="127" t="n">
        <f aca="false">BU13*BU$5</f>
        <v>810.6</v>
      </c>
      <c r="BV32" s="127" t="n">
        <f aca="false">BV13*BV$5</f>
        <v>921.58</v>
      </c>
      <c r="BW32" s="127" t="n">
        <f aca="false">BW13*BW$5</f>
        <v>1042.8</v>
      </c>
      <c r="BX32" s="127" t="n">
        <f aca="false">BX13*BX$5</f>
        <v>1304.56</v>
      </c>
      <c r="BY32" s="127" t="n">
        <f aca="false">BY13*BY$5</f>
        <v>991.2</v>
      </c>
      <c r="BZ32" s="127" t="n">
        <f aca="false">BZ13*BZ$5</f>
        <v>833.7</v>
      </c>
      <c r="CA32" s="127" t="n">
        <f aca="false">CA13*CA$5</f>
        <v>837.48</v>
      </c>
      <c r="CB32" s="127" t="n">
        <f aca="false">CB13*CB$5</f>
        <v>849.03</v>
      </c>
      <c r="CC32" s="127" t="n">
        <f aca="false">CC13*CC$5</f>
        <v>867.93</v>
      </c>
      <c r="CD32" s="127" t="n">
        <f aca="false">CD13*CD$5</f>
        <v>807.8</v>
      </c>
      <c r="CE32" s="127" t="n">
        <f aca="false">CE13*CE$5</f>
        <v>907.58</v>
      </c>
      <c r="CF32" s="127" t="n">
        <f aca="false">CF13*CF$5</f>
        <v>783</v>
      </c>
      <c r="CG32" s="127" t="n">
        <f aca="false">CG13*CG$5</f>
        <v>868.12</v>
      </c>
      <c r="CH32" s="127" t="n">
        <f aca="false">CH13*CH$5</f>
        <v>930.16</v>
      </c>
      <c r="CI32" s="127" t="n">
        <f aca="false">CI13*CI$5</f>
        <v>1020.8</v>
      </c>
      <c r="CJ32" s="127" t="n">
        <f aca="false">CJ13*CJ$5</f>
        <v>1263.85</v>
      </c>
      <c r="CK32" s="127" t="n">
        <f aca="false">CK13*CK$5</f>
        <v>936.4</v>
      </c>
      <c r="CL32" s="127" t="n">
        <f aca="false">CL13*CL$5</f>
        <v>888.8</v>
      </c>
      <c r="CM32" s="127" t="n">
        <f aca="false">CM13*CM$5</f>
        <v>851.76</v>
      </c>
      <c r="CN32" s="127" t="n">
        <f aca="false">CN13*CN$5</f>
        <v>820.6</v>
      </c>
      <c r="CO32" s="127" t="n">
        <f aca="false">CO13*CO$5</f>
        <v>918.28</v>
      </c>
      <c r="CP32" s="127" t="n">
        <f aca="false">CP13*CP$5</f>
        <v>818</v>
      </c>
      <c r="CQ32" s="127" t="n">
        <f aca="false">CQ13*CQ$5</f>
        <v>881.1</v>
      </c>
      <c r="CR32" s="127" t="n">
        <f aca="false">CR13*CR$5</f>
        <v>835.17</v>
      </c>
      <c r="CS32" s="127" t="n">
        <f aca="false">CS13*CS$5</f>
        <v>881.1</v>
      </c>
      <c r="CT32" s="127" t="n">
        <f aca="false">CT13*CT$5</f>
        <v>894.6</v>
      </c>
      <c r="CU32" s="127" t="n">
        <f aca="false">CU13*CU$5</f>
        <v>1061.13</v>
      </c>
      <c r="CV32" s="127" t="n">
        <f aca="false">CV13*CV$5</f>
        <v>1243.84</v>
      </c>
      <c r="CW32" s="127" t="n">
        <f aca="false">CW13*CW$5</f>
        <v>887.49</v>
      </c>
      <c r="CX32" s="127" t="n">
        <f aca="false">CX13*CX$5</f>
        <v>940.93</v>
      </c>
      <c r="CY32" s="127" t="n">
        <f aca="false">CY13*CY$5</f>
        <v>862.05</v>
      </c>
      <c r="CZ32" s="127" t="n">
        <f aca="false">CZ13*CZ$5</f>
        <v>829.6</v>
      </c>
      <c r="DA32" s="127" t="n">
        <f aca="false">DA13*DA$5</f>
        <v>926.42</v>
      </c>
      <c r="DB32" s="127" t="n">
        <f aca="false">DB13*DB$5</f>
        <v>867.93</v>
      </c>
      <c r="DC32" s="127" t="n">
        <f aca="false">DC13*DC$5</f>
        <v>851.34</v>
      </c>
      <c r="DD32" s="127" t="n">
        <f aca="false">DD13*DD$5</f>
        <v>886.16</v>
      </c>
      <c r="DE32" s="127" t="n">
        <f aca="false">DE13*DE$5</f>
        <v>851.55</v>
      </c>
      <c r="DF32" s="127" t="n">
        <f aca="false">DF13*DF$5</f>
        <v>901.11</v>
      </c>
      <c r="DG32" s="127" t="n">
        <f aca="false">DG13*DG$5</f>
        <v>1105.5</v>
      </c>
      <c r="DH32" s="127" t="n">
        <f aca="false">DH13*DH$5</f>
        <v>1123.92</v>
      </c>
      <c r="DI32" s="127" t="n">
        <f aca="false">DI13*DI$5</f>
        <v>980.91</v>
      </c>
      <c r="DJ32" s="127" t="n">
        <f aca="false">DJ13*DJ$5</f>
        <v>950.82</v>
      </c>
      <c r="DK32" s="127" t="n">
        <f aca="false">DK13*DK$5</f>
        <v>787.93</v>
      </c>
      <c r="DL32" s="127" t="n">
        <f aca="false">DL13*DL$5</f>
        <v>921.14</v>
      </c>
      <c r="DM32" s="127" t="n">
        <f aca="false">DM13*DM$5</f>
        <v>891.87</v>
      </c>
      <c r="DN32" s="127" t="n">
        <f aca="false">DN13*DN$5</f>
        <v>834.8</v>
      </c>
      <c r="DO32" s="127" t="n">
        <f aca="false">DO13*DO$5</f>
        <v>902.44</v>
      </c>
      <c r="DP32" s="127" t="n">
        <f aca="false">DP13*DP$5</f>
        <v>897.16</v>
      </c>
      <c r="DQ32" s="127" t="n">
        <f aca="false">DQ13*DQ$5</f>
        <v>820.4</v>
      </c>
      <c r="DR32" s="127" t="n">
        <f aca="false">DR13*DR$5</f>
        <v>950.62</v>
      </c>
      <c r="DS32" s="127" t="n">
        <f aca="false">DS13*DS$5</f>
        <v>1100</v>
      </c>
      <c r="DT32" s="127" t="n">
        <f aca="false">DT13*DT$5</f>
        <v>1113.63</v>
      </c>
      <c r="DU32" s="127" t="n">
        <f aca="false">DU13*DU$5</f>
        <v>981.33</v>
      </c>
      <c r="DV32" s="127" t="n">
        <f aca="false">DV13*DV$5</f>
        <v>918.72</v>
      </c>
      <c r="DW32" s="127" t="n">
        <f aca="false">DW13*DW$5</f>
        <v>837.6</v>
      </c>
      <c r="DX32" s="127" t="n">
        <f aca="false">DX13*DX$5</f>
        <v>929.5</v>
      </c>
      <c r="DY32" s="127" t="n">
        <f aca="false">DY13*DY$5</f>
        <v>856.4</v>
      </c>
      <c r="DZ32" s="127" t="n">
        <f aca="false">DZ13*DZ$5</f>
        <v>843</v>
      </c>
      <c r="EA32" s="127" t="n">
        <f aca="false">EA13*EA$5</f>
        <v>954.04</v>
      </c>
      <c r="EB32" s="127" t="n">
        <f aca="false">EB13*EB$5</f>
        <v>907.5</v>
      </c>
      <c r="EC32" s="127" t="n">
        <f aca="false">EC13*EC$5</f>
        <v>829.6</v>
      </c>
      <c r="ED32" s="127" t="n">
        <f aca="false">ED13*ED$5</f>
        <v>957</v>
      </c>
      <c r="EE32" s="127" t="n">
        <f aca="false">EE13*EE$5</f>
        <v>1045.59</v>
      </c>
      <c r="EF32" s="127" t="n">
        <f aca="false">EF13*EF$5</f>
        <v>1156.98</v>
      </c>
      <c r="EG32" s="127" t="n">
        <f aca="false">EG13*EG$5</f>
        <v>981.96</v>
      </c>
      <c r="EH32" s="127" t="n">
        <f aca="false">EH13*EH$5</f>
        <v>885.36</v>
      </c>
      <c r="EI32" s="127" t="n">
        <f aca="false">EI13*EI$5</f>
        <v>887.88</v>
      </c>
      <c r="EJ32" s="127" t="n">
        <f aca="false">EJ13*EJ$5</f>
        <v>980.26</v>
      </c>
    </row>
    <row r="33" customFormat="false" ht="13.7" hidden="false" customHeight="true" outlineLevel="0" collapsed="false">
      <c r="A33" s="101" t="s">
        <v>11</v>
      </c>
      <c r="B33" s="73"/>
      <c r="C33" s="96" t="n">
        <f aca="false">C14-C52</f>
        <v>1.30824175824176</v>
      </c>
      <c r="D33" s="96" t="n">
        <f aca="false">D14-D52</f>
        <v>1.5</v>
      </c>
      <c r="E33" s="96" t="n">
        <f aca="false">E14-E52</f>
        <v>1.25</v>
      </c>
      <c r="F33" s="103" t="n">
        <f aca="false">F14-F52</f>
        <v>1.39615823218871</v>
      </c>
      <c r="G33" s="96" t="n">
        <f aca="false">G14-G52</f>
        <v>1.25</v>
      </c>
      <c r="H33" s="96" t="n">
        <f aca="false">H14-H52</f>
        <v>1.25</v>
      </c>
      <c r="I33" s="96" t="n">
        <f aca="false">I14-I52</f>
        <v>1.25</v>
      </c>
      <c r="J33" s="96" t="n">
        <f aca="false">J14-J52</f>
        <v>0.625</v>
      </c>
      <c r="K33" s="96" t="n">
        <f aca="false">K14-K52</f>
        <v>1</v>
      </c>
      <c r="L33" s="96" t="n">
        <f aca="false">L14-L52</f>
        <v>0.25</v>
      </c>
      <c r="M33" s="96" t="n">
        <f aca="false">M14-M52</f>
        <v>0.5</v>
      </c>
      <c r="N33" s="96" t="n">
        <f aca="false">N14-N52</f>
        <v>0.5</v>
      </c>
      <c r="O33" s="96" t="n">
        <f aca="false">O14-O52</f>
        <v>1.25</v>
      </c>
      <c r="P33" s="96" t="n">
        <f aca="false">P14-P52</f>
        <v>1</v>
      </c>
      <c r="Q33" s="96" t="n">
        <f aca="false">Q14-Q52</f>
        <v>1.5</v>
      </c>
      <c r="R33" s="96" t="n">
        <f aca="false">R14-R52</f>
        <v>1</v>
      </c>
      <c r="S33" s="96" t="n">
        <f aca="false">S14-S52</f>
        <v>1.08333333333334</v>
      </c>
      <c r="T33" s="96" t="n">
        <f aca="false">T14-T52</f>
        <v>1</v>
      </c>
      <c r="U33" s="96" t="n">
        <f aca="false">U14-U52</f>
        <v>1</v>
      </c>
      <c r="V33" s="96" t="n">
        <f aca="false">V14-V52</f>
        <v>1.25</v>
      </c>
      <c r="W33" s="103" t="n">
        <f aca="false">W14-W52</f>
        <v>0.957843137254905</v>
      </c>
      <c r="X33" s="96" t="n">
        <f aca="false">X14-X52</f>
        <v>0.5</v>
      </c>
      <c r="Y33" s="96" t="n">
        <f aca="false">Y14-Y52</f>
        <v>0.499295302013422</v>
      </c>
      <c r="Z33" s="96" t="n">
        <f aca="false">Z14-Z52</f>
        <v>0.5</v>
      </c>
      <c r="AA33" s="96" t="n">
        <f aca="false">AA14-AA52</f>
        <v>0.499950980392143</v>
      </c>
      <c r="AB33" s="96" t="n">
        <f aca="false">AB14-AB52</f>
        <v>0.499921874999998</v>
      </c>
      <c r="AC33" s="105" t="n">
        <f aca="false">AC14-AC52</f>
        <v>0.574743637015885</v>
      </c>
      <c r="AD33" s="99"/>
      <c r="AE33" s="99"/>
      <c r="AF33" s="100"/>
      <c r="AG33" s="96" t="n">
        <f aca="false">AG14*AG$5</f>
        <v>698.5</v>
      </c>
      <c r="AH33" s="127" t="n">
        <f aca="false">AH14*AH$5</f>
        <v>625</v>
      </c>
      <c r="AI33" s="127" t="n">
        <f aca="false">AI14*AI$5</f>
        <v>640.5</v>
      </c>
      <c r="AJ33" s="127" t="n">
        <f aca="false">AJ14*AJ$5</f>
        <v>654.5</v>
      </c>
      <c r="AK33" s="127" t="n">
        <f aca="false">AK14*AK$5</f>
        <v>759</v>
      </c>
      <c r="AL33" s="127" t="n">
        <f aca="false">AL14*AL$5</f>
        <v>840</v>
      </c>
      <c r="AM33" s="127" t="n">
        <f aca="false">AM14*AM$5</f>
        <v>1100</v>
      </c>
      <c r="AN33" s="127" t="n">
        <f aca="false">AN14*AN$5</f>
        <v>1287</v>
      </c>
      <c r="AO33" s="127" t="n">
        <f aca="false">AO14*AO$5</f>
        <v>960</v>
      </c>
      <c r="AP33" s="127" t="n">
        <f aca="false">AP14*AP$5</f>
        <v>810.75</v>
      </c>
      <c r="AQ33" s="127" t="n">
        <f aca="false">AQ14*AQ$5</f>
        <v>675</v>
      </c>
      <c r="AR33" s="127" t="n">
        <f aca="false">AR14*AR$5</f>
        <v>724.5</v>
      </c>
      <c r="AS33" s="127" t="n">
        <f aca="false">AS14*AS$5</f>
        <v>775.5</v>
      </c>
      <c r="AT33" s="127" t="n">
        <f aca="false">AT14*AT$5</f>
        <v>695</v>
      </c>
      <c r="AU33" s="127" t="n">
        <f aca="false">AU14*AU$5</f>
        <v>729.75</v>
      </c>
      <c r="AV33" s="127" t="n">
        <f aca="false">AV14*AV$5</f>
        <v>753.5</v>
      </c>
      <c r="AW33" s="127" t="n">
        <f aca="false">AW14*AW$5</f>
        <v>719.25</v>
      </c>
      <c r="AX33" s="127" t="n">
        <f aca="false">AX14*AX$5</f>
        <v>813.75</v>
      </c>
      <c r="AY33" s="127" t="n">
        <f aca="false">AY14*AY$5</f>
        <v>1171.5</v>
      </c>
      <c r="AZ33" s="127" t="n">
        <f aca="false">AZ14*AZ$5</f>
        <v>1254.75</v>
      </c>
      <c r="BA33" s="127" t="n">
        <f aca="false">BA14*BA$5</f>
        <v>992.25</v>
      </c>
      <c r="BB33" s="127" t="n">
        <f aca="false">BB14*BB$5</f>
        <v>845.25</v>
      </c>
      <c r="BC33" s="127" t="n">
        <f aca="false">BC14*BC$5</f>
        <v>669.75</v>
      </c>
      <c r="BD33" s="127" t="n">
        <f aca="false">BD14*BD$5</f>
        <v>775.5</v>
      </c>
      <c r="BE33" s="127" t="n">
        <f aca="false">BE14*BE$5</f>
        <v>760.83</v>
      </c>
      <c r="BF33" s="127" t="n">
        <f aca="false">BF14*BF$5</f>
        <v>716</v>
      </c>
      <c r="BG33" s="127" t="n">
        <f aca="false">BG14*BG$5</f>
        <v>823.4</v>
      </c>
      <c r="BH33" s="127" t="n">
        <f aca="false">BH14*BH$5</f>
        <v>778.14</v>
      </c>
      <c r="BI33" s="127" t="n">
        <f aca="false">BI14*BI$5</f>
        <v>707.4</v>
      </c>
      <c r="BJ33" s="127" t="n">
        <f aca="false">BJ14*BJ$5</f>
        <v>863.06</v>
      </c>
      <c r="BK33" s="127" t="n">
        <f aca="false">BK14*BK$5</f>
        <v>1084.44</v>
      </c>
      <c r="BL33" s="127" t="n">
        <f aca="false">BL14*BL$5</f>
        <v>1258.62</v>
      </c>
      <c r="BM33" s="127" t="n">
        <f aca="false">BM14*BM$5</f>
        <v>976.71</v>
      </c>
      <c r="BN33" s="127" t="n">
        <f aca="false">BN14*BN$5</f>
        <v>787.92</v>
      </c>
      <c r="BO33" s="127" t="n">
        <f aca="false">BO14*BO$5</f>
        <v>760.83</v>
      </c>
      <c r="BP33" s="127" t="n">
        <f aca="false">BP14*BP$5</f>
        <v>833.29</v>
      </c>
      <c r="BQ33" s="127" t="n">
        <f aca="false">BQ14*BQ$5</f>
        <v>779.1</v>
      </c>
      <c r="BR33" s="127" t="n">
        <f aca="false">BR14*BR$5</f>
        <v>734.8</v>
      </c>
      <c r="BS33" s="127" t="n">
        <f aca="false">BS14*BS$5</f>
        <v>845.02</v>
      </c>
      <c r="BT33" s="127" t="n">
        <f aca="false">BT14*BT$5</f>
        <v>763.77</v>
      </c>
      <c r="BU33" s="127" t="n">
        <f aca="false">BU14*BU$5</f>
        <v>763.77</v>
      </c>
      <c r="BV33" s="127" t="n">
        <f aca="false">BV14*BV$5</f>
        <v>872.74</v>
      </c>
      <c r="BW33" s="127" t="n">
        <f aca="false">BW14*BW$5</f>
        <v>1006.2</v>
      </c>
      <c r="BX33" s="127" t="n">
        <f aca="false">BX14*BX$5</f>
        <v>1266.84</v>
      </c>
      <c r="BY33" s="127" t="n">
        <f aca="false">BY14*BY$5</f>
        <v>964.11</v>
      </c>
      <c r="BZ33" s="127" t="n">
        <f aca="false">BZ14*BZ$5</f>
        <v>802.41</v>
      </c>
      <c r="CA33" s="127" t="n">
        <f aca="false">CA14*CA$5</f>
        <v>779.31</v>
      </c>
      <c r="CB33" s="127" t="n">
        <f aca="false">CB14*CB$5</f>
        <v>779.31</v>
      </c>
      <c r="CC33" s="127" t="n">
        <f aca="false">CC14*CC$5</f>
        <v>795.9</v>
      </c>
      <c r="CD33" s="127" t="n">
        <f aca="false">CD14*CD$5</f>
        <v>751.6</v>
      </c>
      <c r="CE33" s="127" t="n">
        <f aca="false">CE14*CE$5</f>
        <v>864.34</v>
      </c>
      <c r="CF33" s="127" t="n">
        <f aca="false">CF14*CF$5</f>
        <v>745.4</v>
      </c>
      <c r="CG33" s="127" t="n">
        <f aca="false">CG14*CG$5</f>
        <v>819.94</v>
      </c>
      <c r="CH33" s="127" t="n">
        <f aca="false">CH14*CH$5</f>
        <v>882.2</v>
      </c>
      <c r="CI33" s="127" t="n">
        <f aca="false">CI14*CI$5</f>
        <v>984.2</v>
      </c>
      <c r="CJ33" s="127" t="n">
        <f aca="false">CJ14*CJ$5</f>
        <v>1225.67</v>
      </c>
      <c r="CK33" s="127" t="n">
        <f aca="false">CK14*CK$5</f>
        <v>908.8</v>
      </c>
      <c r="CL33" s="127" t="n">
        <f aca="false">CL14*CL$5</f>
        <v>854.7</v>
      </c>
      <c r="CM33" s="127" t="n">
        <f aca="false">CM14*CM$5</f>
        <v>796.11</v>
      </c>
      <c r="CN33" s="127" t="n">
        <f aca="false">CN14*CN$5</f>
        <v>758.2</v>
      </c>
      <c r="CO33" s="127" t="n">
        <f aca="false">CO14*CO$5</f>
        <v>846.34</v>
      </c>
      <c r="CP33" s="127" t="n">
        <f aca="false">CP14*CP$5</f>
        <v>763.8</v>
      </c>
      <c r="CQ33" s="127" t="n">
        <f aca="false">CQ14*CQ$5</f>
        <v>840.18</v>
      </c>
      <c r="CR33" s="127" t="n">
        <f aca="false">CR14*CR$5</f>
        <v>796.11</v>
      </c>
      <c r="CS33" s="127" t="n">
        <f aca="false">CS14*CS$5</f>
        <v>834.02</v>
      </c>
      <c r="CT33" s="127" t="n">
        <f aca="false">CT14*CT$5</f>
        <v>849.87</v>
      </c>
      <c r="CU33" s="127" t="n">
        <f aca="false">CU14*CU$5</f>
        <v>1023.33</v>
      </c>
      <c r="CV33" s="127" t="n">
        <f aca="false">CV14*CV$5</f>
        <v>1205.89</v>
      </c>
      <c r="CW33" s="127" t="n">
        <f aca="false">CW14*CW$5</f>
        <v>861.08</v>
      </c>
      <c r="CX33" s="127" t="n">
        <f aca="false">CX14*CX$5</f>
        <v>904.82</v>
      </c>
      <c r="CY33" s="127" t="n">
        <f aca="false">CY14*CY$5</f>
        <v>808.29</v>
      </c>
      <c r="CZ33" s="127" t="n">
        <f aca="false">CZ14*CZ$5</f>
        <v>769.8</v>
      </c>
      <c r="DA33" s="127" t="n">
        <f aca="false">DA14*DA$5</f>
        <v>857.34</v>
      </c>
      <c r="DB33" s="127" t="n">
        <f aca="false">DB14*DB$5</f>
        <v>812.7</v>
      </c>
      <c r="DC33" s="127" t="n">
        <f aca="false">DC14*DC$5</f>
        <v>812.91</v>
      </c>
      <c r="DD33" s="127" t="n">
        <f aca="false">DD14*DD$5</f>
        <v>845.68</v>
      </c>
      <c r="DE33" s="127" t="n">
        <f aca="false">DE14*DE$5</f>
        <v>807.45</v>
      </c>
      <c r="DF33" s="127" t="n">
        <f aca="false">DF14*DF$5</f>
        <v>857.22</v>
      </c>
      <c r="DG33" s="127" t="n">
        <f aca="false">DG14*DG$5</f>
        <v>1066.34</v>
      </c>
      <c r="DH33" s="127" t="n">
        <f aca="false">DH14*DH$5</f>
        <v>1090.11</v>
      </c>
      <c r="DI33" s="127" t="n">
        <f aca="false">DI14*DI$5</f>
        <v>951.51</v>
      </c>
      <c r="DJ33" s="127" t="n">
        <f aca="false">DJ14*DJ$5</f>
        <v>914.71</v>
      </c>
      <c r="DK33" s="127" t="n">
        <f aca="false">DK14*DK$5</f>
        <v>740.81</v>
      </c>
      <c r="DL33" s="127" t="n">
        <f aca="false">DL14*DL$5</f>
        <v>857.78</v>
      </c>
      <c r="DM33" s="127" t="n">
        <f aca="false">DM14*DM$5</f>
        <v>828.45</v>
      </c>
      <c r="DN33" s="127" t="n">
        <f aca="false">DN14*DN$5</f>
        <v>784</v>
      </c>
      <c r="DO33" s="127" t="n">
        <f aca="false">DO14*DO$5</f>
        <v>862.62</v>
      </c>
      <c r="DP33" s="127" t="n">
        <f aca="false">DP14*DP$5</f>
        <v>857.12</v>
      </c>
      <c r="DQ33" s="127" t="n">
        <f aca="false">DQ14*DQ$5</f>
        <v>779.4</v>
      </c>
      <c r="DR33" s="127" t="n">
        <f aca="false">DR14*DR$5</f>
        <v>905.74</v>
      </c>
      <c r="DS33" s="127" t="n">
        <f aca="false">DS14*DS$5</f>
        <v>1061.72</v>
      </c>
      <c r="DT33" s="127" t="n">
        <f aca="false">DT14*DT$5</f>
        <v>1080.24</v>
      </c>
      <c r="DU33" s="127" t="n">
        <f aca="false">DU14*DU$5</f>
        <v>951.93</v>
      </c>
      <c r="DV33" s="127" t="n">
        <f aca="false">DV14*DV$5</f>
        <v>884.4</v>
      </c>
      <c r="DW33" s="127" t="n">
        <f aca="false">DW14*DW$5</f>
        <v>789.4</v>
      </c>
      <c r="DX33" s="127" t="n">
        <f aca="false">DX14*DX$5</f>
        <v>868.34</v>
      </c>
      <c r="DY33" s="127" t="n">
        <f aca="false">DY14*DY$5</f>
        <v>798.4</v>
      </c>
      <c r="DZ33" s="127" t="n">
        <f aca="false">DZ14*DZ$5</f>
        <v>793.8</v>
      </c>
      <c r="EA33" s="127" t="n">
        <f aca="false">EA14*EA$5</f>
        <v>912.87</v>
      </c>
      <c r="EB33" s="127" t="n">
        <f aca="false">EB14*EB$5</f>
        <v>868.34</v>
      </c>
      <c r="EC33" s="127" t="n">
        <f aca="false">EC14*EC$5</f>
        <v>789.4</v>
      </c>
      <c r="ED33" s="127" t="n">
        <f aca="false">ED14*ED$5</f>
        <v>913.22</v>
      </c>
      <c r="EE33" s="127" t="n">
        <f aca="false">EE14*EE$5</f>
        <v>1009.68</v>
      </c>
      <c r="EF33" s="127" t="n">
        <f aca="false">EF14*EF$5</f>
        <v>1122.66</v>
      </c>
      <c r="EG33" s="127" t="n">
        <f aca="false">EG14*EG$5</f>
        <v>952.77</v>
      </c>
      <c r="EH33" s="127" t="n">
        <f aca="false">EH14*EH$5</f>
        <v>853.02</v>
      </c>
      <c r="EI33" s="127" t="n">
        <f aca="false">EI14*EI$5</f>
        <v>838.74</v>
      </c>
      <c r="EJ33" s="127" t="n">
        <f aca="false">EJ14*EJ$5</f>
        <v>918.62</v>
      </c>
    </row>
    <row r="34" customFormat="false" ht="13.7" hidden="false" customHeight="true" outlineLevel="0" collapsed="false">
      <c r="A34" s="107" t="s">
        <v>16</v>
      </c>
      <c r="B34" s="108"/>
      <c r="C34" s="109" t="n">
        <f aca="false">C15-C53</f>
        <v>1.30824175824176</v>
      </c>
      <c r="D34" s="109" t="n">
        <f aca="false">D15-D53</f>
        <v>1.5</v>
      </c>
      <c r="E34" s="109" t="n">
        <f aca="false">E15-E53</f>
        <v>1.25</v>
      </c>
      <c r="F34" s="110" t="n">
        <f aca="false">F15-F53</f>
        <v>1.40341512623806</v>
      </c>
      <c r="G34" s="109" t="n">
        <f aca="false">G15-G53</f>
        <v>1.25</v>
      </c>
      <c r="H34" s="109" t="n">
        <f aca="false">H15-H53</f>
        <v>1.25</v>
      </c>
      <c r="I34" s="109" t="n">
        <f aca="false">I15-I53</f>
        <v>1.25</v>
      </c>
      <c r="J34" s="109" t="n">
        <f aca="false">J15-J53</f>
        <v>0.625</v>
      </c>
      <c r="K34" s="109" t="n">
        <f aca="false">K15-K53</f>
        <v>1</v>
      </c>
      <c r="L34" s="109" t="n">
        <f aca="false">L15-L53</f>
        <v>0.25</v>
      </c>
      <c r="M34" s="109" t="n">
        <f aca="false">M15-M53</f>
        <v>0.5</v>
      </c>
      <c r="N34" s="109" t="n">
        <f aca="false">N15-N53</f>
        <v>0.5</v>
      </c>
      <c r="O34" s="109" t="n">
        <f aca="false">O15-O53</f>
        <v>1.25</v>
      </c>
      <c r="P34" s="109" t="n">
        <f aca="false">P15-P53</f>
        <v>1</v>
      </c>
      <c r="Q34" s="109" t="n">
        <f aca="false">Q15-Q53</f>
        <v>1.5</v>
      </c>
      <c r="R34" s="109" t="n">
        <f aca="false">R15-R53</f>
        <v>1</v>
      </c>
      <c r="S34" s="109" t="n">
        <f aca="false">S15-S53</f>
        <v>1.08333333333333</v>
      </c>
      <c r="T34" s="109" t="n">
        <f aca="false">T15-T53</f>
        <v>1</v>
      </c>
      <c r="U34" s="109" t="n">
        <f aca="false">U15-U53</f>
        <v>1</v>
      </c>
      <c r="V34" s="109" t="n">
        <f aca="false">V15-V53</f>
        <v>1.25</v>
      </c>
      <c r="W34" s="110" t="n">
        <f aca="false">W15-W53</f>
        <v>0.957843137254898</v>
      </c>
      <c r="X34" s="109" t="n">
        <f aca="false">X15-X53</f>
        <v>0.5</v>
      </c>
      <c r="Y34" s="109" t="n">
        <f aca="false">Y15-Y53</f>
        <v>0.499295302013422</v>
      </c>
      <c r="Z34" s="109" t="n">
        <f aca="false">Z15-Z53</f>
        <v>0.5</v>
      </c>
      <c r="AA34" s="109" t="n">
        <f aca="false">AA15-AA53</f>
        <v>0.49995098039215</v>
      </c>
      <c r="AB34" s="109" t="n">
        <f aca="false">AB15-AB53</f>
        <v>0.499921874999998</v>
      </c>
      <c r="AC34" s="112" t="n">
        <f aca="false">AC15-AC53</f>
        <v>0.575686173012308</v>
      </c>
      <c r="AD34" s="99"/>
      <c r="AE34" s="99"/>
      <c r="AF34" s="100"/>
      <c r="AG34" s="96" t="n">
        <f aca="false">AG15*AG$5</f>
        <v>731.5</v>
      </c>
      <c r="AH34" s="127" t="n">
        <f aca="false">AH15*AH$5</f>
        <v>650</v>
      </c>
      <c r="AI34" s="127" t="n">
        <f aca="false">AI15*AI$5</f>
        <v>666.75</v>
      </c>
      <c r="AJ34" s="127" t="n">
        <f aca="false">AJ15*AJ$5</f>
        <v>698.5</v>
      </c>
      <c r="AK34" s="127" t="n">
        <f aca="false">AK15*AK$5</f>
        <v>825</v>
      </c>
      <c r="AL34" s="127" t="n">
        <f aca="false">AL15*AL$5</f>
        <v>940</v>
      </c>
      <c r="AM34" s="127" t="n">
        <f aca="false">AM15*AM$5</f>
        <v>1254</v>
      </c>
      <c r="AN34" s="127" t="n">
        <f aca="false">AN15*AN$5</f>
        <v>1507</v>
      </c>
      <c r="AO34" s="127" t="n">
        <f aca="false">AO15*AO$5</f>
        <v>1100</v>
      </c>
      <c r="AP34" s="127" t="n">
        <f aca="false">AP15*AP$5</f>
        <v>868.25</v>
      </c>
      <c r="AQ34" s="127" t="n">
        <f aca="false">AQ15*AQ$5</f>
        <v>715</v>
      </c>
      <c r="AR34" s="127" t="n">
        <f aca="false">AR15*AR$5</f>
        <v>766.5</v>
      </c>
      <c r="AS34" s="127" t="n">
        <f aca="false">AS15*AS$5</f>
        <v>819.5</v>
      </c>
      <c r="AT34" s="127" t="n">
        <f aca="false">AT15*AT$5</f>
        <v>735</v>
      </c>
      <c r="AU34" s="127" t="n">
        <f aca="false">AU15*AU$5</f>
        <v>771.75</v>
      </c>
      <c r="AV34" s="127" t="n">
        <f aca="false">AV15*AV$5</f>
        <v>797.5</v>
      </c>
      <c r="AW34" s="127" t="n">
        <f aca="false">AW15*AW$5</f>
        <v>761.25</v>
      </c>
      <c r="AX34" s="127" t="n">
        <f aca="false">AX15*AX$5</f>
        <v>908.25</v>
      </c>
      <c r="AY34" s="127" t="n">
        <f aca="false">AY15*AY$5</f>
        <v>1303.5</v>
      </c>
      <c r="AZ34" s="127" t="n">
        <f aca="false">AZ15*AZ$5</f>
        <v>1422.75</v>
      </c>
      <c r="BA34" s="127" t="n">
        <f aca="false">BA15*BA$5</f>
        <v>1118.25</v>
      </c>
      <c r="BB34" s="127" t="n">
        <f aca="false">BB15*BB$5</f>
        <v>897</v>
      </c>
      <c r="BC34" s="127" t="n">
        <f aca="false">BC15*BC$5</f>
        <v>703</v>
      </c>
      <c r="BD34" s="127" t="n">
        <f aca="false">BD15*BD$5</f>
        <v>808.5</v>
      </c>
      <c r="BE34" s="127" t="n">
        <f aca="false">BE15*BE$5</f>
        <v>807.03</v>
      </c>
      <c r="BF34" s="127" t="n">
        <f aca="false">BF15*BF$5</f>
        <v>760</v>
      </c>
      <c r="BG34" s="127" t="n">
        <f aca="false">BG15*BG$5</f>
        <v>874</v>
      </c>
      <c r="BH34" s="127" t="n">
        <f aca="false">BH15*BH$5</f>
        <v>826.54</v>
      </c>
      <c r="BI34" s="127" t="n">
        <f aca="false">BI15*BI$5</f>
        <v>751.4</v>
      </c>
      <c r="BJ34" s="127" t="n">
        <f aca="false">BJ15*BJ$5</f>
        <v>958.32</v>
      </c>
      <c r="BK34" s="127" t="n">
        <f aca="false">BK15*BK$5</f>
        <v>1202.04</v>
      </c>
      <c r="BL34" s="127" t="n">
        <f aca="false">BL15*BL$5</f>
        <v>1419.22</v>
      </c>
      <c r="BM34" s="127" t="n">
        <f aca="false">BM15*BM$5</f>
        <v>1094.31</v>
      </c>
      <c r="BN34" s="127" t="n">
        <f aca="false">BN15*BN$5</f>
        <v>838.53</v>
      </c>
      <c r="BO34" s="127" t="n">
        <f aca="false">BO15*BO$5</f>
        <v>802.41</v>
      </c>
      <c r="BP34" s="127" t="n">
        <f aca="false">BP15*BP$5</f>
        <v>874</v>
      </c>
      <c r="BQ34" s="127" t="n">
        <f aca="false">BQ15*BQ$5</f>
        <v>827.82</v>
      </c>
      <c r="BR34" s="127" t="n">
        <f aca="false">BR15*BR$5</f>
        <v>781.2</v>
      </c>
      <c r="BS34" s="127" t="n">
        <f aca="false">BS15*BS$5</f>
        <v>898.38</v>
      </c>
      <c r="BT34" s="127" t="n">
        <f aca="false">BT15*BT$5</f>
        <v>812.49</v>
      </c>
      <c r="BU34" s="127" t="n">
        <f aca="false">BU15*BU$5</f>
        <v>812.49</v>
      </c>
      <c r="BV34" s="127" t="n">
        <f aca="false">BV15*BV$5</f>
        <v>963.6</v>
      </c>
      <c r="BW34" s="127" t="n">
        <f aca="false">BW15*BW$5</f>
        <v>1110.2</v>
      </c>
      <c r="BX34" s="127" t="n">
        <f aca="false">BX15*BX$5</f>
        <v>1419.56</v>
      </c>
      <c r="BY34" s="127" t="n">
        <f aca="false">BY15*BY$5</f>
        <v>1073.31</v>
      </c>
      <c r="BZ34" s="127" t="n">
        <f aca="false">BZ15*BZ$5</f>
        <v>854.91</v>
      </c>
      <c r="CA34" s="127" t="n">
        <f aca="false">CA15*CA$5</f>
        <v>824.25</v>
      </c>
      <c r="CB34" s="127" t="n">
        <f aca="false">CB15*CB$5</f>
        <v>820.47</v>
      </c>
      <c r="CC34" s="127" t="n">
        <f aca="false">CC15*CC$5</f>
        <v>846.72</v>
      </c>
      <c r="CD34" s="127" t="n">
        <f aca="false">CD15*CD$5</f>
        <v>800</v>
      </c>
      <c r="CE34" s="127" t="n">
        <f aca="false">CE15*CE$5</f>
        <v>920</v>
      </c>
      <c r="CF34" s="127" t="n">
        <f aca="false">CF15*CF$5</f>
        <v>793.8</v>
      </c>
      <c r="CG34" s="127" t="n">
        <f aca="false">CG15*CG$5</f>
        <v>873.18</v>
      </c>
      <c r="CH34" s="127" t="n">
        <f aca="false">CH15*CH$5</f>
        <v>969.32</v>
      </c>
      <c r="CI34" s="127" t="n">
        <f aca="false">CI15*CI$5</f>
        <v>1081.4</v>
      </c>
      <c r="CJ34" s="127" t="n">
        <f aca="false">CJ15*CJ$5</f>
        <v>1365.51</v>
      </c>
      <c r="CK34" s="127" t="n">
        <f aca="false">CK15*CK$5</f>
        <v>1006</v>
      </c>
      <c r="CL34" s="127" t="n">
        <f aca="false">CL15*CL$5</f>
        <v>911.24</v>
      </c>
      <c r="CM34" s="127" t="n">
        <f aca="false">CM15*CM$5</f>
        <v>843.57</v>
      </c>
      <c r="CN34" s="127" t="n">
        <f aca="false">CN15*CN$5</f>
        <v>800.4</v>
      </c>
      <c r="CO34" s="127" t="n">
        <f aca="false">CO15*CO$5</f>
        <v>900.24</v>
      </c>
      <c r="CP34" s="127" t="n">
        <f aca="false">CP15*CP$5</f>
        <v>812.8</v>
      </c>
      <c r="CQ34" s="127" t="n">
        <f aca="false">CQ15*CQ$5</f>
        <v>894.08</v>
      </c>
      <c r="CR34" s="127" t="n">
        <f aca="false">CR15*CR$5</f>
        <v>847.77</v>
      </c>
      <c r="CS34" s="127" t="n">
        <f aca="false">CS15*CS$5</f>
        <v>887.92</v>
      </c>
      <c r="CT34" s="127" t="n">
        <f aca="false">CT15*CT$5</f>
        <v>930.51</v>
      </c>
      <c r="CU34" s="127" t="n">
        <f aca="false">CU15*CU$5</f>
        <v>1120.77</v>
      </c>
      <c r="CV34" s="127" t="n">
        <f aca="false">CV15*CV$5</f>
        <v>1337.91</v>
      </c>
      <c r="CW34" s="127" t="n">
        <f aca="false">CW15*CW$5</f>
        <v>949.24</v>
      </c>
      <c r="CX34" s="127" t="n">
        <f aca="false">CX15*CX$5</f>
        <v>964.16</v>
      </c>
      <c r="CY34" s="127" t="n">
        <f aca="false">CY15*CY$5</f>
        <v>856.8</v>
      </c>
      <c r="CZ34" s="127" t="n">
        <f aca="false">CZ15*CZ$5</f>
        <v>813.2</v>
      </c>
      <c r="DA34" s="127" t="n">
        <f aca="false">DA15*DA$5</f>
        <v>911.46</v>
      </c>
      <c r="DB34" s="127" t="n">
        <f aca="false">DB15*DB$5</f>
        <v>864.36</v>
      </c>
      <c r="DC34" s="127" t="n">
        <f aca="false">DC15*DC$5</f>
        <v>864.57</v>
      </c>
      <c r="DD34" s="127" t="n">
        <f aca="false">DD15*DD$5</f>
        <v>900.02</v>
      </c>
      <c r="DE34" s="127" t="n">
        <f aca="false">DE15*DE$5</f>
        <v>859.32</v>
      </c>
      <c r="DF34" s="127" t="n">
        <f aca="false">DF15*DF$5</f>
        <v>935.76</v>
      </c>
      <c r="DG34" s="127" t="n">
        <f aca="false">DG15*DG$5</f>
        <v>1164.68</v>
      </c>
      <c r="DH34" s="127" t="n">
        <f aca="false">DH15*DH$5</f>
        <v>1205.19</v>
      </c>
      <c r="DI34" s="127" t="n">
        <f aca="false">DI15*DI$5</f>
        <v>1045.38</v>
      </c>
      <c r="DJ34" s="127" t="n">
        <f aca="false">DJ15*DJ$5</f>
        <v>974.05</v>
      </c>
      <c r="DK34" s="127" t="n">
        <f aca="false">DK15*DK$5</f>
        <v>785.08</v>
      </c>
      <c r="DL34" s="127" t="n">
        <f aca="false">DL15*DL$5</f>
        <v>906.18</v>
      </c>
      <c r="DM34" s="127" t="n">
        <f aca="false">DM15*DM$5</f>
        <v>880.32</v>
      </c>
      <c r="DN34" s="127" t="n">
        <f aca="false">DN15*DN$5</f>
        <v>833.4</v>
      </c>
      <c r="DO34" s="127" t="n">
        <f aca="false">DO15*DO$5</f>
        <v>916.96</v>
      </c>
      <c r="DP34" s="127" t="n">
        <f aca="false">DP15*DP$5</f>
        <v>911.46</v>
      </c>
      <c r="DQ34" s="127" t="n">
        <f aca="false">DQ15*DQ$5</f>
        <v>828.8</v>
      </c>
      <c r="DR34" s="127" t="n">
        <f aca="false">DR15*DR$5</f>
        <v>986.04</v>
      </c>
      <c r="DS34" s="127" t="n">
        <f aca="false">DS15*DS$5</f>
        <v>1156.32</v>
      </c>
      <c r="DT34" s="127" t="n">
        <f aca="false">DT15*DT$5</f>
        <v>1190.07</v>
      </c>
      <c r="DU34" s="127" t="n">
        <f aca="false">DU15*DU$5</f>
        <v>1042.44</v>
      </c>
      <c r="DV34" s="127" t="n">
        <f aca="false">DV15*DV$5</f>
        <v>940.94</v>
      </c>
      <c r="DW34" s="127" t="n">
        <f aca="false">DW15*DW$5</f>
        <v>836.2</v>
      </c>
      <c r="DX34" s="127" t="n">
        <f aca="false">DX15*DX$5</f>
        <v>917.18</v>
      </c>
      <c r="DY34" s="127" t="n">
        <f aca="false">DY15*DY$5</f>
        <v>846.8</v>
      </c>
      <c r="DZ34" s="127" t="n">
        <f aca="false">DZ15*DZ$5</f>
        <v>842.2</v>
      </c>
      <c r="EA34" s="127" t="n">
        <f aca="false">EA15*EA$5</f>
        <v>968.76</v>
      </c>
      <c r="EB34" s="127" t="n">
        <f aca="false">EB15*EB$5</f>
        <v>921.8</v>
      </c>
      <c r="EC34" s="127" t="n">
        <f aca="false">EC15*EC$5</f>
        <v>838</v>
      </c>
      <c r="ED34" s="127" t="n">
        <f aca="false">ED15*ED$5</f>
        <v>990.22</v>
      </c>
      <c r="EE34" s="127" t="n">
        <f aca="false">EE15*EE$5</f>
        <v>1095.57</v>
      </c>
      <c r="EF34" s="127" t="n">
        <f aca="false">EF15*EF$5</f>
        <v>1231.34</v>
      </c>
      <c r="EG34" s="127" t="n">
        <f aca="false">EG15*EG$5</f>
        <v>1038.87</v>
      </c>
      <c r="EH34" s="127" t="n">
        <f aca="false">EH15*EH$5</f>
        <v>905.94</v>
      </c>
      <c r="EI34" s="127" t="n">
        <f aca="false">EI15*EI$5</f>
        <v>887.25</v>
      </c>
      <c r="EJ34" s="127" t="n">
        <f aca="false">EJ15*EJ$5</f>
        <v>969.22</v>
      </c>
    </row>
    <row r="35" customFormat="false" ht="13.7" hidden="false" customHeight="true" outlineLevel="0" collapsed="false">
      <c r="A35" s="128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6"/>
      <c r="AC35" s="94"/>
      <c r="AD35" s="99"/>
      <c r="AE35" s="99"/>
      <c r="AF35" s="100"/>
      <c r="AG35" s="96"/>
      <c r="AH35" s="127"/>
      <c r="AI35" s="127"/>
      <c r="AJ35" s="127"/>
      <c r="AK35" s="127"/>
      <c r="AL35" s="127"/>
      <c r="AM35" s="127"/>
      <c r="AN35" s="127"/>
      <c r="AO35" s="127"/>
      <c r="AP35" s="127"/>
      <c r="AQ35" s="127"/>
      <c r="AR35" s="127"/>
      <c r="AS35" s="127"/>
      <c r="AT35" s="127"/>
      <c r="AU35" s="127"/>
      <c r="AV35" s="127"/>
      <c r="AW35" s="127"/>
      <c r="AX35" s="127"/>
      <c r="AY35" s="127"/>
      <c r="AZ35" s="127"/>
      <c r="BA35" s="127"/>
      <c r="BB35" s="127"/>
      <c r="BC35" s="127"/>
      <c r="BD35" s="127"/>
      <c r="BE35" s="127"/>
      <c r="BF35" s="127"/>
      <c r="BG35" s="127"/>
      <c r="BH35" s="127"/>
      <c r="BI35" s="127"/>
      <c r="BJ35" s="127"/>
      <c r="BK35" s="127"/>
      <c r="BL35" s="127"/>
      <c r="BM35" s="127"/>
      <c r="BN35" s="127"/>
      <c r="BO35" s="127"/>
      <c r="BP35" s="127"/>
      <c r="BQ35" s="127"/>
      <c r="BR35" s="127"/>
      <c r="BS35" s="127"/>
      <c r="BT35" s="127"/>
      <c r="BU35" s="127"/>
      <c r="BV35" s="127"/>
      <c r="BW35" s="127"/>
      <c r="BX35" s="127"/>
      <c r="BY35" s="127"/>
      <c r="BZ35" s="127"/>
      <c r="CA35" s="127"/>
      <c r="CB35" s="127"/>
      <c r="CC35" s="127"/>
      <c r="CD35" s="127"/>
      <c r="CE35" s="127"/>
      <c r="CF35" s="127"/>
      <c r="CG35" s="127"/>
      <c r="CH35" s="127"/>
      <c r="CI35" s="127"/>
      <c r="CJ35" s="127"/>
      <c r="CK35" s="127"/>
      <c r="CL35" s="127"/>
      <c r="CM35" s="127"/>
      <c r="CN35" s="127"/>
      <c r="CO35" s="127"/>
      <c r="CP35" s="127"/>
      <c r="CQ35" s="127"/>
      <c r="CR35" s="127"/>
      <c r="CS35" s="127"/>
      <c r="CT35" s="127"/>
      <c r="CU35" s="127"/>
      <c r="CV35" s="127"/>
      <c r="CW35" s="127"/>
      <c r="CX35" s="127"/>
      <c r="CY35" s="127"/>
      <c r="CZ35" s="127"/>
      <c r="DA35" s="127"/>
      <c r="DB35" s="127"/>
      <c r="DC35" s="127"/>
      <c r="DD35" s="127"/>
      <c r="DE35" s="127"/>
      <c r="DF35" s="127"/>
      <c r="DG35" s="127"/>
      <c r="DH35" s="127"/>
      <c r="DI35" s="127"/>
      <c r="DJ35" s="127"/>
      <c r="DK35" s="127"/>
      <c r="DL35" s="127"/>
      <c r="DM35" s="127"/>
      <c r="DN35" s="127"/>
      <c r="DO35" s="127"/>
      <c r="DP35" s="127"/>
      <c r="DQ35" s="127"/>
      <c r="DR35" s="127"/>
      <c r="DS35" s="127"/>
      <c r="DT35" s="127"/>
      <c r="DU35" s="127"/>
      <c r="DV35" s="127"/>
      <c r="DW35" s="127"/>
      <c r="DX35" s="127"/>
      <c r="DY35" s="127"/>
      <c r="DZ35" s="127"/>
      <c r="EA35" s="127"/>
      <c r="EB35" s="127"/>
      <c r="EC35" s="127"/>
      <c r="ED35" s="127"/>
      <c r="EE35" s="127"/>
      <c r="EF35" s="127"/>
      <c r="EG35" s="127"/>
      <c r="EH35" s="127"/>
      <c r="EI35" s="127"/>
      <c r="EJ35" s="127"/>
    </row>
    <row r="36" customFormat="false" ht="13.7" hidden="true" customHeight="true" outlineLevel="0" collapsed="false">
      <c r="A36" s="93" t="s">
        <v>9</v>
      </c>
      <c r="B36" s="114"/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94"/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4"/>
      <c r="AC36" s="98"/>
      <c r="AD36" s="99"/>
      <c r="AE36" s="99"/>
      <c r="AF36" s="100"/>
      <c r="AG36" s="96"/>
      <c r="AH36" s="127"/>
      <c r="AI36" s="127"/>
      <c r="AJ36" s="127"/>
      <c r="AK36" s="127"/>
      <c r="AL36" s="127"/>
      <c r="AM36" s="127"/>
      <c r="AN36" s="127"/>
      <c r="AO36" s="127"/>
      <c r="AP36" s="127"/>
      <c r="AQ36" s="127"/>
      <c r="AR36" s="127"/>
      <c r="AS36" s="127"/>
      <c r="AT36" s="127"/>
      <c r="AU36" s="127"/>
      <c r="AV36" s="127"/>
      <c r="AW36" s="127"/>
      <c r="AX36" s="127"/>
      <c r="AY36" s="127"/>
      <c r="AZ36" s="127"/>
      <c r="BA36" s="127"/>
      <c r="BB36" s="127"/>
      <c r="BC36" s="127"/>
      <c r="BD36" s="127"/>
      <c r="BE36" s="127"/>
      <c r="BF36" s="127"/>
      <c r="BG36" s="127"/>
      <c r="BH36" s="127"/>
      <c r="BI36" s="127"/>
      <c r="BJ36" s="127"/>
      <c r="BK36" s="127"/>
      <c r="BL36" s="127"/>
      <c r="BM36" s="127"/>
      <c r="BN36" s="127"/>
      <c r="BO36" s="127"/>
      <c r="BP36" s="127"/>
      <c r="BQ36" s="127"/>
      <c r="BR36" s="127"/>
      <c r="BS36" s="127"/>
      <c r="BT36" s="127"/>
      <c r="BU36" s="127"/>
      <c r="BV36" s="127"/>
      <c r="BW36" s="127"/>
      <c r="BX36" s="127"/>
      <c r="BY36" s="127"/>
      <c r="BZ36" s="127"/>
      <c r="CA36" s="127"/>
      <c r="CB36" s="127"/>
      <c r="CC36" s="127"/>
      <c r="CD36" s="127"/>
      <c r="CE36" s="127"/>
      <c r="CF36" s="127"/>
      <c r="CG36" s="127"/>
      <c r="CH36" s="127"/>
      <c r="CI36" s="127"/>
      <c r="CJ36" s="127"/>
      <c r="CK36" s="127"/>
      <c r="CL36" s="127"/>
      <c r="CM36" s="127"/>
      <c r="CN36" s="127"/>
      <c r="CO36" s="127"/>
      <c r="CP36" s="127"/>
      <c r="CQ36" s="127"/>
      <c r="CR36" s="127"/>
      <c r="CS36" s="127"/>
      <c r="CT36" s="127"/>
      <c r="CU36" s="127"/>
      <c r="CV36" s="127"/>
      <c r="CW36" s="127"/>
      <c r="CX36" s="127"/>
      <c r="CY36" s="127"/>
      <c r="CZ36" s="127"/>
      <c r="DA36" s="127"/>
      <c r="DB36" s="127"/>
      <c r="DC36" s="127"/>
      <c r="DD36" s="127"/>
      <c r="DE36" s="127"/>
      <c r="DF36" s="127"/>
      <c r="DG36" s="127"/>
      <c r="DH36" s="127"/>
      <c r="DI36" s="127"/>
      <c r="DJ36" s="127"/>
      <c r="DK36" s="127"/>
      <c r="DL36" s="127"/>
      <c r="DM36" s="127"/>
      <c r="DN36" s="127"/>
      <c r="DO36" s="127"/>
      <c r="DP36" s="127"/>
      <c r="DQ36" s="127"/>
      <c r="DR36" s="127"/>
      <c r="DS36" s="127"/>
      <c r="DT36" s="127"/>
      <c r="DU36" s="127"/>
      <c r="DV36" s="127"/>
      <c r="DW36" s="127"/>
      <c r="DX36" s="127"/>
      <c r="DY36" s="127"/>
      <c r="DZ36" s="127"/>
      <c r="EA36" s="127"/>
      <c r="EB36" s="127"/>
      <c r="EC36" s="127"/>
      <c r="ED36" s="127"/>
      <c r="EE36" s="127"/>
      <c r="EF36" s="127"/>
      <c r="EG36" s="127"/>
      <c r="EH36" s="127"/>
      <c r="EI36" s="127"/>
      <c r="EJ36" s="127"/>
    </row>
    <row r="37" customFormat="false" ht="13.7" hidden="false" customHeight="true" outlineLevel="0" collapsed="false">
      <c r="A37" s="116" t="s">
        <v>9</v>
      </c>
      <c r="B37" s="117"/>
      <c r="C37" s="118" t="n">
        <f aca="false">C18-C56</f>
        <v>1.14972527472528</v>
      </c>
      <c r="D37" s="118" t="n">
        <f aca="false">D18-D56</f>
        <v>4</v>
      </c>
      <c r="E37" s="118" t="n">
        <f aca="false">E18-E56</f>
        <v>4.5</v>
      </c>
      <c r="F37" s="119" t="n">
        <f aca="false">F18-F56</f>
        <v>3.63433823235444</v>
      </c>
      <c r="G37" s="118" t="n">
        <f aca="false">G18-G56</f>
        <v>3.835</v>
      </c>
      <c r="H37" s="118" t="n">
        <f aca="false">H18-H56</f>
        <v>3.93</v>
      </c>
      <c r="I37" s="118" t="n">
        <f aca="false">I18-I56</f>
        <v>3.74</v>
      </c>
      <c r="J37" s="118" t="n">
        <f aca="false">J18-J56</f>
        <v>3.33499908447266</v>
      </c>
      <c r="K37" s="118" t="n">
        <f aca="false">K18-K56</f>
        <v>3.53999908447265</v>
      </c>
      <c r="L37" s="118" t="n">
        <f aca="false">L18-L56</f>
        <v>3.12999908447266</v>
      </c>
      <c r="M37" s="118" t="n">
        <f aca="false">M18-M56</f>
        <v>2.98999847412109</v>
      </c>
      <c r="N37" s="118" t="n">
        <f aca="false">N18-N56</f>
        <v>2.96123917230413</v>
      </c>
      <c r="O37" s="118" t="n">
        <f aca="false">O18-O56</f>
        <v>3.08450333688526</v>
      </c>
      <c r="P37" s="118" t="n">
        <f aca="false">P18-P56</f>
        <v>3.08293589949802</v>
      </c>
      <c r="Q37" s="118" t="n">
        <f aca="false">Q18-Q56</f>
        <v>3.08607077427252</v>
      </c>
      <c r="R37" s="118" t="n">
        <f aca="false">R18-R56</f>
        <v>2.98994515751664</v>
      </c>
      <c r="S37" s="118" t="n">
        <f aca="false">S18-S56</f>
        <v>2.45538315675963</v>
      </c>
      <c r="T37" s="118" t="n">
        <f aca="false">T18-T56</f>
        <v>2.61905145563229</v>
      </c>
      <c r="U37" s="118" t="n">
        <f aca="false">U18-U56</f>
        <v>2.40312741703097</v>
      </c>
      <c r="V37" s="118" t="n">
        <f aca="false">V18-V56</f>
        <v>2.34397059761564</v>
      </c>
      <c r="W37" s="119" t="n">
        <f aca="false">W18-W56</f>
        <v>3.06865048961744</v>
      </c>
      <c r="X37" s="118" t="n">
        <f aca="false">X18-X56</f>
        <v>2.08631830763394</v>
      </c>
      <c r="Y37" s="118" t="n">
        <f aca="false">Y18-Y56</f>
        <v>1.76065559617732</v>
      </c>
      <c r="Z37" s="118" t="n">
        <f aca="false">Z18-Z56</f>
        <v>1.66058452429689</v>
      </c>
      <c r="AA37" s="118" t="n">
        <f aca="false">AA18-AA56</f>
        <v>0.324678674351816</v>
      </c>
      <c r="AB37" s="118" t="n">
        <f aca="false">AB18-AB56</f>
        <v>0.155344125823014</v>
      </c>
      <c r="AC37" s="121" t="n">
        <f aca="false">AC18-AC56</f>
        <v>1.17203710846214</v>
      </c>
      <c r="AD37" s="99"/>
      <c r="AE37" s="99"/>
      <c r="AF37" s="100"/>
      <c r="AG37" s="96" t="n">
        <f aca="false">AG18*AG$5</f>
        <v>1130.54724975586</v>
      </c>
      <c r="AH37" s="127" t="n">
        <f aca="false">AH18*AH$5</f>
        <v>1015.89474182129</v>
      </c>
      <c r="AI37" s="127" t="n">
        <f aca="false">AI18*AI$5</f>
        <v>1040.11016830444</v>
      </c>
      <c r="AJ37" s="127" t="n">
        <f aca="false">AJ18*AJ$5</f>
        <v>973.703994140625</v>
      </c>
      <c r="AK37" s="127" t="n">
        <f aca="false">AK18*AK$5</f>
        <v>983.164323120117</v>
      </c>
      <c r="AL37" s="127" t="n">
        <f aca="false">AL18*AL$5</f>
        <v>910.817926533451</v>
      </c>
      <c r="AM37" s="127" t="n">
        <f aca="false">AM18*AM$5</f>
        <v>1060.55863254423</v>
      </c>
      <c r="AN37" s="127" t="n">
        <f aca="false">AN18*AN$5</f>
        <v>1079.09210321323</v>
      </c>
      <c r="AO37" s="127" t="n">
        <f aca="false">AO18*AO$5</f>
        <v>980.022044159975</v>
      </c>
      <c r="AP37" s="127" t="n">
        <f aca="false">AP18*AP$5</f>
        <v>1048.70523037995</v>
      </c>
      <c r="AQ37" s="127" t="n">
        <f aca="false">AQ18*AQ$5</f>
        <v>1007.3574228863</v>
      </c>
      <c r="AR37" s="127" t="n">
        <f aca="false">AR18*AR$5</f>
        <v>1135.78779518692</v>
      </c>
      <c r="AS37" s="127" t="n">
        <f aca="false">AS18*AS$5</f>
        <v>1083.51381665619</v>
      </c>
      <c r="AT37" s="127" t="n">
        <f aca="false">AT18*AT$5</f>
        <v>955.42087014492</v>
      </c>
      <c r="AU37" s="127" t="n">
        <f aca="false">AU18*AU$5</f>
        <v>970.443012455488</v>
      </c>
      <c r="AV37" s="127" t="n">
        <f aca="false">AV18*AV$5</f>
        <v>967.204332440603</v>
      </c>
      <c r="AW37" s="127" t="n">
        <f aca="false">AW18*AW$5</f>
        <v>926.576435403973</v>
      </c>
      <c r="AX37" s="127" t="n">
        <f aca="false">AX18*AX$5</f>
        <v>936.459540371195</v>
      </c>
      <c r="AY37" s="127" t="n">
        <f aca="false">AY18*AY$5</f>
        <v>990.006882706368</v>
      </c>
      <c r="AZ37" s="127" t="n">
        <f aca="false">AZ18*AZ$5</f>
        <v>954.513482966112</v>
      </c>
      <c r="BA37" s="127" t="n">
        <f aca="false">BA18*BA$5</f>
        <v>955.792941540805</v>
      </c>
      <c r="BB37" s="127" t="n">
        <f aca="false">BB18*BB$5</f>
        <v>1051.09656532036</v>
      </c>
      <c r="BC37" s="127" t="n">
        <f aca="false">BC18*BC$5</f>
        <v>933.858315030119</v>
      </c>
      <c r="BD37" s="127" t="n">
        <f aca="false">BD18*BD$5</f>
        <v>1135.14782676192</v>
      </c>
      <c r="BE37" s="127" t="n">
        <f aca="false">BE18*BE$5</f>
        <v>1048.99862820251</v>
      </c>
      <c r="BF37" s="127" t="n">
        <f aca="false">BF18*BF$5</f>
        <v>964.686400508862</v>
      </c>
      <c r="BG37" s="127" t="n">
        <f aca="false">BG18*BG$5</f>
        <v>1058.92653346386</v>
      </c>
      <c r="BH37" s="127" t="n">
        <f aca="false">BH18*BH$5</f>
        <v>945.702113923722</v>
      </c>
      <c r="BI37" s="127" t="n">
        <f aca="false">BI18*BI$5</f>
        <v>858.221306844634</v>
      </c>
      <c r="BJ37" s="127" t="n">
        <f aca="false">BJ18*BJ$5</f>
        <v>956.444875365318</v>
      </c>
      <c r="BK37" s="127" t="n">
        <f aca="false">BK18*BK$5</f>
        <v>927.032600334024</v>
      </c>
      <c r="BL37" s="127" t="n">
        <f aca="false">BL18*BL$5</f>
        <v>983.66910213067</v>
      </c>
      <c r="BM37" s="127" t="n">
        <f aca="false">BM18*BM$5</f>
        <v>937.134693462688</v>
      </c>
      <c r="BN37" s="127" t="n">
        <f aca="false">BN18*BN$5</f>
        <v>937.231743596251</v>
      </c>
      <c r="BO37" s="127" t="n">
        <f aca="false">BO18*BO$5</f>
        <v>1002.82943308542</v>
      </c>
      <c r="BP37" s="127" t="n">
        <f aca="false">BP18*BP$5</f>
        <v>1150.09594656116</v>
      </c>
      <c r="BQ37" s="127" t="n">
        <f aca="false">BQ18*BQ$5</f>
        <v>1023.33535461376</v>
      </c>
      <c r="BR37" s="127" t="n">
        <f aca="false">BR18*BR$5</f>
        <v>941.932351178664</v>
      </c>
      <c r="BS37" s="127" t="n">
        <f aca="false">BS18*BS$5</f>
        <v>1035.27603621875</v>
      </c>
      <c r="BT37" s="127" t="n">
        <f aca="false">BT18*BT$5</f>
        <v>881.383745253397</v>
      </c>
      <c r="BU37" s="127" t="n">
        <f aca="false">BU18*BU$5</f>
        <v>879.860949066792</v>
      </c>
      <c r="BV37" s="127" t="n">
        <f aca="false">BV18*BV$5</f>
        <v>933.513241570195</v>
      </c>
      <c r="BW37" s="127" t="n">
        <f aca="false">BW18*BW$5</f>
        <v>861.348879628956</v>
      </c>
      <c r="BX37" s="127" t="n">
        <f aca="false">BX18*BX$5</f>
        <v>1002.92901264862</v>
      </c>
      <c r="BY37" s="127" t="n">
        <f aca="false">BY18*BY$5</f>
        <v>913.972872654228</v>
      </c>
      <c r="BZ37" s="127" t="n">
        <f aca="false">BZ18*BZ$5</f>
        <v>914.031978294561</v>
      </c>
      <c r="CA37" s="127" t="n">
        <f aca="false">CA18*CA$5</f>
        <v>977.918459556893</v>
      </c>
      <c r="CB37" s="127" t="n">
        <f aca="false">CB18*CB$5</f>
        <v>1023.1348216165</v>
      </c>
      <c r="CC37" s="127" t="n">
        <f aca="false">CC18*CC$5</f>
        <v>928.496314757033</v>
      </c>
      <c r="CD37" s="127" t="n">
        <f aca="false">CD18*CD$5</f>
        <v>855.92592659296</v>
      </c>
      <c r="CE37" s="127" t="n">
        <f aca="false">CE18*CE$5</f>
        <v>942.446229833022</v>
      </c>
      <c r="CF37" s="127" t="n">
        <f aca="false">CF18*CF$5</f>
        <v>764.864414392366</v>
      </c>
      <c r="CG37" s="127" t="n">
        <f aca="false">CG18*CG$5</f>
        <v>840.364572957941</v>
      </c>
      <c r="CH37" s="127" t="n">
        <f aca="false">CH18*CH$5</f>
        <v>851.245954537004</v>
      </c>
      <c r="CI37" s="127" t="n">
        <f aca="false">CI18*CI$5</f>
        <v>785.51362086037</v>
      </c>
      <c r="CJ37" s="127" t="n">
        <f aca="false">CJ18*CJ$5</f>
        <v>914.76554625837</v>
      </c>
      <c r="CK37" s="127" t="n">
        <f aca="false">CK18*CK$5</f>
        <v>794.370052310275</v>
      </c>
      <c r="CL37" s="127" t="n">
        <f aca="false">CL18*CL$5</f>
        <v>874.272390568039</v>
      </c>
      <c r="CM37" s="127" t="n">
        <f aca="false">CM18*CM$5</f>
        <v>892.78087443225</v>
      </c>
      <c r="CN37" s="127" t="n">
        <f aca="false">CN18*CN$5</f>
        <v>888.520993009418</v>
      </c>
      <c r="CO37" s="127" t="n">
        <f aca="false">CO18*CO$5</f>
        <v>1003.03289868047</v>
      </c>
      <c r="CP37" s="127" t="n">
        <f aca="false">CP18*CP$5</f>
        <v>883.079122208207</v>
      </c>
      <c r="CQ37" s="127" t="n">
        <f aca="false">CQ18*CQ$5</f>
        <v>930.88341810963</v>
      </c>
      <c r="CR37" s="127" t="n">
        <f aca="false">CR18*CR$5</f>
        <v>830.658712790286</v>
      </c>
      <c r="CS37" s="127" t="n">
        <f aca="false">CS18*CS$5</f>
        <v>868.928994881659</v>
      </c>
      <c r="CT37" s="127" t="n">
        <f aca="false">CT18*CT$5</f>
        <v>839.54968952859</v>
      </c>
      <c r="CU37" s="127" t="n">
        <f aca="false">CU18*CU$5</f>
        <v>851.512333555136</v>
      </c>
      <c r="CV37" s="127" t="n">
        <f aca="false">CV18*CV$5</f>
        <v>943.693800078715</v>
      </c>
      <c r="CW37" s="127" t="n">
        <f aca="false">CW18*CW$5</f>
        <v>778.228211634588</v>
      </c>
      <c r="CX37" s="127" t="n">
        <f aca="false">CX18*CX$5</f>
        <v>942.167356543786</v>
      </c>
      <c r="CY37" s="127" t="n">
        <f aca="false">CY18*CY$5</f>
        <v>917.075001322425</v>
      </c>
      <c r="CZ37" s="127" t="n">
        <f aca="false">CZ18*CZ$5</f>
        <v>911.70559212366</v>
      </c>
      <c r="DA37" s="127" t="n">
        <f aca="false">DA18*DA$5</f>
        <v>1029.25669880393</v>
      </c>
      <c r="DB37" s="127" t="n">
        <f aca="false">DB18*DB$5</f>
        <v>952.220212536479</v>
      </c>
      <c r="DC37" s="127" t="n">
        <f aca="false">DC18*DC$5</f>
        <v>913.505894565837</v>
      </c>
      <c r="DD37" s="127" t="n">
        <f aca="false">DD18*DD$5</f>
        <v>896.252578228805</v>
      </c>
      <c r="DE37" s="127" t="n">
        <f aca="false">DE18*DE$5</f>
        <v>854.282085349559</v>
      </c>
      <c r="DF37" s="127" t="n">
        <f aca="false">DF18*DF$5</f>
        <v>864.408915178274</v>
      </c>
      <c r="DG37" s="127" t="n">
        <f aca="false">DG18*DG$5</f>
        <v>918.115800664178</v>
      </c>
      <c r="DH37" s="127" t="n">
        <f aca="false">DH18*DH$5</f>
        <v>886.513422951009</v>
      </c>
      <c r="DI37" s="127" t="n">
        <f aca="false">DI18*DI$5</f>
        <v>885.020971621825</v>
      </c>
      <c r="DJ37" s="127" t="n">
        <f aca="false">DJ18*DJ$5</f>
        <v>969.406138001509</v>
      </c>
      <c r="DK37" s="127" t="n">
        <f aca="false">DK18*DK$5</f>
        <v>847.703467189783</v>
      </c>
      <c r="DL37" s="127" t="n">
        <f aca="false">DL18*DL$5</f>
        <v>1024.31531303778</v>
      </c>
      <c r="DM37" s="127" t="n">
        <f aca="false">DM18*DM$5</f>
        <v>1004.24102484181</v>
      </c>
      <c r="DN37" s="127" t="n">
        <f aca="false">DN18*DN$5</f>
        <v>928.092261282266</v>
      </c>
      <c r="DO37" s="127" t="n">
        <f aca="false">DO18*DO$5</f>
        <v>980.754890047748</v>
      </c>
      <c r="DP37" s="127" t="n">
        <f aca="false">DP18*DP$5</f>
        <v>910.625982471617</v>
      </c>
      <c r="DQ37" s="127" t="n">
        <f aca="false">DQ18*DQ$5</f>
        <v>827.176971569038</v>
      </c>
      <c r="DR37" s="127" t="n">
        <f aca="false">DR18*DR$5</f>
        <v>921.160333164711</v>
      </c>
      <c r="DS37" s="127" t="n">
        <f aca="false">DS18*DS$5</f>
        <v>934.380551508757</v>
      </c>
      <c r="DT37" s="127" t="n">
        <f aca="false">DT18*DT$5</f>
        <v>902.718464539295</v>
      </c>
      <c r="DU37" s="127" t="n">
        <f aca="false">DU18*DU$5</f>
        <v>901.842601890269</v>
      </c>
      <c r="DV37" s="127" t="n">
        <f aca="false">DV18*DV$5</f>
        <v>945.529969753518</v>
      </c>
      <c r="DW37" s="127" t="n">
        <f aca="false">DW18*DW$5</f>
        <v>918.692040521869</v>
      </c>
      <c r="DX37" s="127" t="n">
        <f aca="false">DX18*DX$5</f>
        <v>1053.87665498524</v>
      </c>
      <c r="DY37" s="127" t="n">
        <f aca="false">DY18*DY$5</f>
        <v>984.322551005367</v>
      </c>
      <c r="DZ37" s="127" t="n">
        <f aca="false">DZ18*DZ$5</f>
        <v>955.893654714742</v>
      </c>
      <c r="EA37" s="127" t="n">
        <f aca="false">EA18*EA$5</f>
        <v>1057.07332918478</v>
      </c>
      <c r="EB37" s="127" t="n">
        <f aca="false">EB18*EB$5</f>
        <v>930.658171027581</v>
      </c>
      <c r="EC37" s="127" t="n">
        <f aca="false">EC18*EC$5</f>
        <v>845.514475553274</v>
      </c>
      <c r="ED37" s="127" t="n">
        <f aca="false">ED18*ED$5</f>
        <v>941.595181169666</v>
      </c>
      <c r="EE37" s="127" t="n">
        <f aca="false">EE18*EE$5</f>
        <v>911.683913368529</v>
      </c>
      <c r="EF37" s="127" t="n">
        <f aca="false">EF18*EF$5</f>
        <v>966.693650722261</v>
      </c>
      <c r="EG37" s="127" t="n">
        <f aca="false">EG18*EG$5</f>
        <v>922.018018609214</v>
      </c>
      <c r="EH37" s="127" t="n">
        <f aca="false">EH18*EH$5</f>
        <v>922.879416023904</v>
      </c>
      <c r="EI37" s="127" t="n">
        <f aca="false">EI18*EI$5</f>
        <v>977.686320130466</v>
      </c>
      <c r="EJ37" s="127" t="n">
        <f aca="false">EJ18*EJ$5</f>
        <v>1116.73802415851</v>
      </c>
    </row>
    <row r="38" customFormat="false" ht="36" hidden="false" customHeight="true" outlineLevel="0" collapsed="false">
      <c r="A38" s="113"/>
      <c r="B38" s="73"/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4"/>
      <c r="V38" s="94"/>
      <c r="W38" s="94"/>
      <c r="X38" s="94"/>
      <c r="Y38" s="94"/>
      <c r="Z38" s="94"/>
      <c r="AA38" s="94"/>
      <c r="AB38" s="94"/>
      <c r="AC38" s="94"/>
      <c r="AD38" s="99"/>
      <c r="AE38" s="99"/>
      <c r="AF38" s="100"/>
      <c r="AG38" s="96" t="n">
        <f aca="false">AG19*AG$5</f>
        <v>0</v>
      </c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  <c r="BS38" s="96"/>
      <c r="BT38" s="96"/>
      <c r="BU38" s="96"/>
      <c r="BV38" s="96"/>
      <c r="BW38" s="96"/>
      <c r="BX38" s="96"/>
      <c r="BY38" s="96"/>
      <c r="BZ38" s="96"/>
      <c r="CA38" s="96"/>
      <c r="CB38" s="96"/>
      <c r="CC38" s="96"/>
      <c r="CD38" s="96"/>
      <c r="CE38" s="96"/>
      <c r="CF38" s="96"/>
      <c r="CG38" s="96"/>
      <c r="CH38" s="96"/>
      <c r="CI38" s="96"/>
      <c r="CJ38" s="96"/>
      <c r="CK38" s="96"/>
      <c r="CL38" s="96"/>
      <c r="CM38" s="96"/>
      <c r="CN38" s="96"/>
      <c r="CO38" s="96"/>
      <c r="CP38" s="96"/>
      <c r="CQ38" s="96"/>
      <c r="CR38" s="96"/>
      <c r="CS38" s="96"/>
      <c r="CT38" s="96"/>
      <c r="CU38" s="96"/>
      <c r="CV38" s="96"/>
      <c r="CW38" s="96"/>
      <c r="CX38" s="96"/>
      <c r="CY38" s="96"/>
      <c r="CZ38" s="96"/>
      <c r="DA38" s="96"/>
      <c r="DB38" s="96"/>
      <c r="DC38" s="96"/>
      <c r="DD38" s="96"/>
      <c r="DE38" s="96"/>
      <c r="DF38" s="96"/>
      <c r="DG38" s="96"/>
      <c r="DH38" s="96"/>
      <c r="DI38" s="96"/>
      <c r="DJ38" s="96"/>
      <c r="DK38" s="96"/>
      <c r="DL38" s="96"/>
      <c r="DM38" s="96"/>
      <c r="DN38" s="96"/>
      <c r="DO38" s="96"/>
      <c r="DP38" s="96"/>
      <c r="DQ38" s="96"/>
      <c r="DR38" s="96"/>
      <c r="DS38" s="96"/>
      <c r="DT38" s="96"/>
      <c r="DU38" s="96"/>
      <c r="DV38" s="96"/>
      <c r="DW38" s="96"/>
      <c r="DX38" s="96"/>
      <c r="DY38" s="96"/>
      <c r="DZ38" s="96"/>
      <c r="EA38" s="96"/>
      <c r="EB38" s="96"/>
      <c r="EC38" s="96"/>
      <c r="ED38" s="96"/>
      <c r="EE38" s="96"/>
      <c r="EF38" s="96"/>
      <c r="EG38" s="96"/>
      <c r="EH38" s="96"/>
      <c r="EI38" s="96"/>
      <c r="EJ38" s="96"/>
    </row>
    <row r="39" customFormat="false" ht="11.25" hidden="true" customHeight="true" outlineLevel="0" collapsed="false">
      <c r="A39" s="101"/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96"/>
      <c r="Z39" s="96"/>
      <c r="AA39" s="96"/>
      <c r="AB39" s="96"/>
      <c r="AC39" s="105"/>
      <c r="AD39" s="99"/>
      <c r="AE39" s="99"/>
      <c r="AF39" s="100"/>
      <c r="AG39" s="96" t="n">
        <f aca="false">AG20*AG$5</f>
        <v>0</v>
      </c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6"/>
      <c r="CA39" s="96"/>
      <c r="CB39" s="96"/>
      <c r="CC39" s="96"/>
      <c r="CD39" s="96"/>
      <c r="CE39" s="96"/>
      <c r="CF39" s="96"/>
      <c r="CG39" s="96"/>
      <c r="CH39" s="96"/>
      <c r="CI39" s="96"/>
      <c r="CJ39" s="96"/>
      <c r="CK39" s="96"/>
      <c r="CL39" s="96"/>
      <c r="CM39" s="96"/>
      <c r="CN39" s="96"/>
      <c r="CO39" s="96"/>
      <c r="CP39" s="96"/>
      <c r="CQ39" s="96"/>
      <c r="CR39" s="96"/>
      <c r="CS39" s="96"/>
      <c r="CT39" s="96"/>
      <c r="CU39" s="96"/>
      <c r="CV39" s="96"/>
      <c r="CW39" s="96"/>
      <c r="CX39" s="96"/>
      <c r="CY39" s="96"/>
      <c r="CZ39" s="96"/>
      <c r="DA39" s="96"/>
      <c r="DB39" s="96"/>
      <c r="DC39" s="96"/>
      <c r="DD39" s="96"/>
      <c r="DE39" s="96"/>
      <c r="DF39" s="96"/>
      <c r="DG39" s="96"/>
      <c r="DH39" s="96"/>
      <c r="DI39" s="96"/>
      <c r="DJ39" s="96"/>
      <c r="DK39" s="96"/>
      <c r="DL39" s="96"/>
      <c r="DM39" s="96"/>
      <c r="DN39" s="96"/>
      <c r="DO39" s="96"/>
      <c r="DP39" s="96"/>
      <c r="DQ39" s="96"/>
      <c r="DR39" s="96"/>
      <c r="DS39" s="96"/>
      <c r="DT39" s="96"/>
      <c r="DU39" s="96"/>
      <c r="DV39" s="96"/>
      <c r="DW39" s="96"/>
      <c r="DX39" s="96"/>
      <c r="DY39" s="96"/>
      <c r="DZ39" s="96"/>
      <c r="EA39" s="96"/>
      <c r="EB39" s="96"/>
      <c r="EC39" s="96"/>
      <c r="ED39" s="96"/>
      <c r="EE39" s="96"/>
      <c r="EF39" s="96"/>
      <c r="EG39" s="96"/>
      <c r="EH39" s="96"/>
      <c r="EI39" s="96"/>
      <c r="EJ39" s="96"/>
    </row>
    <row r="40" customFormat="false" ht="11.25" hidden="true" customHeight="true" outlineLevel="0" collapsed="false">
      <c r="A40" s="101"/>
      <c r="C40" s="96"/>
      <c r="D40" s="96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B40" s="96"/>
      <c r="AC40" s="105"/>
      <c r="AD40" s="99"/>
      <c r="AE40" s="99"/>
      <c r="AF40" s="100"/>
      <c r="AG40" s="96" t="n">
        <f aca="false">AG21*AG$5</f>
        <v>0</v>
      </c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  <c r="BS40" s="96"/>
      <c r="BT40" s="96"/>
      <c r="BU40" s="96"/>
      <c r="BV40" s="96"/>
      <c r="BW40" s="96"/>
      <c r="BX40" s="96"/>
      <c r="BY40" s="96"/>
      <c r="BZ40" s="96"/>
      <c r="CA40" s="96"/>
      <c r="CB40" s="96"/>
      <c r="CC40" s="96"/>
      <c r="CD40" s="96"/>
      <c r="CE40" s="96"/>
      <c r="CF40" s="96"/>
      <c r="CG40" s="96"/>
      <c r="CH40" s="96"/>
      <c r="CI40" s="96"/>
      <c r="CJ40" s="96"/>
      <c r="CK40" s="96"/>
      <c r="CL40" s="96"/>
      <c r="CM40" s="96"/>
      <c r="CN40" s="96"/>
      <c r="CO40" s="96"/>
      <c r="CP40" s="96"/>
      <c r="CQ40" s="96"/>
      <c r="CR40" s="96"/>
      <c r="CS40" s="96"/>
      <c r="CT40" s="96"/>
      <c r="CU40" s="96"/>
      <c r="CV40" s="96"/>
      <c r="CW40" s="96"/>
      <c r="CX40" s="96"/>
      <c r="CY40" s="96"/>
      <c r="CZ40" s="96"/>
      <c r="DA40" s="96"/>
      <c r="DB40" s="96"/>
      <c r="DC40" s="96"/>
      <c r="DD40" s="96"/>
      <c r="DE40" s="96"/>
      <c r="DF40" s="96"/>
      <c r="DG40" s="96"/>
      <c r="DH40" s="96"/>
      <c r="DI40" s="96"/>
      <c r="DJ40" s="96"/>
      <c r="DK40" s="96"/>
      <c r="DL40" s="96"/>
      <c r="DM40" s="96"/>
      <c r="DN40" s="96"/>
      <c r="DO40" s="96"/>
      <c r="DP40" s="96"/>
      <c r="DQ40" s="96"/>
      <c r="DR40" s="96"/>
      <c r="DS40" s="96"/>
      <c r="DT40" s="96"/>
      <c r="DU40" s="96"/>
      <c r="DV40" s="96"/>
      <c r="DW40" s="96"/>
      <c r="DX40" s="96"/>
      <c r="DY40" s="96"/>
      <c r="DZ40" s="96"/>
      <c r="EA40" s="96"/>
      <c r="EB40" s="96"/>
      <c r="EC40" s="96"/>
      <c r="ED40" s="96"/>
      <c r="EE40" s="96"/>
      <c r="EF40" s="96"/>
      <c r="EG40" s="96"/>
      <c r="EH40" s="96"/>
      <c r="EI40" s="96"/>
      <c r="EJ40" s="96"/>
    </row>
    <row r="41" customFormat="false" ht="11.25" hidden="true" customHeight="true" outlineLevel="0" collapsed="false">
      <c r="A41" s="101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105"/>
      <c r="AD41" s="99"/>
      <c r="AE41" s="99"/>
      <c r="AF41" s="100"/>
      <c r="AG41" s="96" t="n">
        <f aca="false">AG22*AG$5</f>
        <v>0</v>
      </c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  <c r="BS41" s="96"/>
      <c r="BT41" s="96"/>
      <c r="BU41" s="96"/>
      <c r="BV41" s="96"/>
      <c r="BW41" s="96"/>
      <c r="BX41" s="96"/>
      <c r="BY41" s="96"/>
      <c r="BZ41" s="96"/>
      <c r="CA41" s="96"/>
      <c r="CB41" s="96"/>
      <c r="CC41" s="96"/>
      <c r="CD41" s="96"/>
      <c r="CE41" s="96"/>
      <c r="CF41" s="96"/>
      <c r="CG41" s="96"/>
      <c r="CH41" s="96"/>
      <c r="CI41" s="96"/>
      <c r="CJ41" s="96"/>
      <c r="CK41" s="96"/>
      <c r="CL41" s="96"/>
      <c r="CM41" s="96"/>
      <c r="CN41" s="96"/>
      <c r="CO41" s="96"/>
      <c r="CP41" s="96"/>
      <c r="CQ41" s="96"/>
      <c r="CR41" s="96"/>
      <c r="CS41" s="96"/>
      <c r="CT41" s="96"/>
      <c r="CU41" s="96"/>
      <c r="CV41" s="96"/>
      <c r="CW41" s="96"/>
      <c r="CX41" s="96"/>
      <c r="CY41" s="96"/>
      <c r="CZ41" s="96"/>
      <c r="DA41" s="96"/>
      <c r="DB41" s="96"/>
      <c r="DC41" s="96"/>
      <c r="DD41" s="96"/>
      <c r="DE41" s="96"/>
      <c r="DF41" s="96"/>
      <c r="DG41" s="96"/>
      <c r="DH41" s="96"/>
      <c r="DI41" s="96"/>
      <c r="DJ41" s="96"/>
      <c r="DK41" s="96"/>
      <c r="DL41" s="96"/>
      <c r="DM41" s="96"/>
      <c r="DN41" s="96"/>
      <c r="DO41" s="96"/>
      <c r="DP41" s="96"/>
      <c r="DQ41" s="96"/>
      <c r="DR41" s="96"/>
      <c r="DS41" s="96"/>
      <c r="DT41" s="96"/>
      <c r="DU41" s="96"/>
      <c r="DV41" s="96"/>
      <c r="DW41" s="96"/>
      <c r="DX41" s="96"/>
      <c r="DY41" s="96"/>
      <c r="DZ41" s="96"/>
      <c r="EA41" s="96"/>
      <c r="EB41" s="96"/>
      <c r="EC41" s="96"/>
      <c r="ED41" s="96"/>
      <c r="EE41" s="96"/>
      <c r="EF41" s="96"/>
      <c r="EG41" s="96"/>
      <c r="EH41" s="96"/>
      <c r="EI41" s="96"/>
      <c r="EJ41" s="96"/>
    </row>
    <row r="42" customFormat="false" ht="11.25" hidden="true" customHeight="true" outlineLevel="0" collapsed="false">
      <c r="A42" s="101"/>
      <c r="C42" s="96"/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96"/>
      <c r="AB42" s="96"/>
      <c r="AC42" s="105"/>
      <c r="AD42" s="99"/>
      <c r="AE42" s="99"/>
      <c r="AF42" s="100"/>
      <c r="AG42" s="96" t="n">
        <f aca="false">AG23*AG$5</f>
        <v>0</v>
      </c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  <c r="BS42" s="96"/>
      <c r="BT42" s="96"/>
      <c r="BU42" s="96"/>
      <c r="BV42" s="96"/>
      <c r="BW42" s="96"/>
      <c r="BX42" s="96"/>
      <c r="BY42" s="96"/>
      <c r="BZ42" s="96"/>
      <c r="CA42" s="96"/>
      <c r="CB42" s="96"/>
      <c r="CC42" s="96"/>
      <c r="CD42" s="96"/>
      <c r="CE42" s="96"/>
      <c r="CF42" s="96"/>
      <c r="CG42" s="96"/>
      <c r="CH42" s="96"/>
      <c r="CI42" s="96"/>
      <c r="CJ42" s="96"/>
      <c r="CK42" s="96"/>
      <c r="CL42" s="96"/>
      <c r="CM42" s="96"/>
      <c r="CN42" s="96"/>
      <c r="CO42" s="96"/>
      <c r="CP42" s="96"/>
      <c r="CQ42" s="96"/>
      <c r="CR42" s="96"/>
      <c r="CS42" s="96"/>
      <c r="CT42" s="96"/>
      <c r="CU42" s="96"/>
      <c r="CV42" s="96"/>
      <c r="CW42" s="96"/>
      <c r="CX42" s="96"/>
      <c r="CY42" s="96"/>
      <c r="CZ42" s="96"/>
      <c r="DA42" s="96"/>
      <c r="DB42" s="96"/>
      <c r="DC42" s="96"/>
      <c r="DD42" s="96"/>
      <c r="DE42" s="96"/>
      <c r="DF42" s="96"/>
      <c r="DG42" s="96"/>
      <c r="DH42" s="96"/>
      <c r="DI42" s="96"/>
      <c r="DJ42" s="96"/>
      <c r="DK42" s="96"/>
      <c r="DL42" s="96"/>
      <c r="DM42" s="96"/>
      <c r="DN42" s="96"/>
      <c r="DO42" s="96"/>
      <c r="DP42" s="96"/>
      <c r="DQ42" s="96"/>
      <c r="DR42" s="96"/>
      <c r="DS42" s="96"/>
      <c r="DT42" s="96"/>
      <c r="DU42" s="96"/>
      <c r="DV42" s="96"/>
      <c r="DW42" s="96"/>
      <c r="DX42" s="96"/>
      <c r="DY42" s="96"/>
      <c r="DZ42" s="96"/>
      <c r="EA42" s="96"/>
      <c r="EB42" s="96"/>
      <c r="EC42" s="96"/>
      <c r="ED42" s="96"/>
      <c r="EE42" s="96"/>
      <c r="EF42" s="96"/>
      <c r="EG42" s="96"/>
      <c r="EH42" s="96"/>
      <c r="EI42" s="96"/>
      <c r="EJ42" s="96"/>
    </row>
    <row r="43" customFormat="false" ht="11.25" hidden="true" customHeight="true" outlineLevel="0" collapsed="false">
      <c r="A43" s="101"/>
      <c r="C43" s="96"/>
      <c r="D43" s="96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6"/>
      <c r="AA43" s="96"/>
      <c r="AB43" s="96"/>
      <c r="AC43" s="105"/>
      <c r="AD43" s="99"/>
      <c r="AE43" s="99"/>
      <c r="AF43" s="100"/>
      <c r="AG43" s="96" t="n">
        <f aca="false">AG24*AG$5</f>
        <v>0</v>
      </c>
      <c r="AH43" s="96"/>
      <c r="AI43" s="96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  <c r="BS43" s="96"/>
      <c r="BT43" s="96"/>
      <c r="BU43" s="96"/>
      <c r="BV43" s="96"/>
      <c r="BW43" s="96"/>
      <c r="BX43" s="96"/>
      <c r="BY43" s="96"/>
      <c r="BZ43" s="96"/>
      <c r="CA43" s="96"/>
      <c r="CB43" s="96"/>
      <c r="CC43" s="96"/>
      <c r="CD43" s="96"/>
      <c r="CE43" s="96"/>
      <c r="CF43" s="96"/>
      <c r="CG43" s="96"/>
      <c r="CH43" s="96"/>
      <c r="CI43" s="96"/>
      <c r="CJ43" s="96"/>
      <c r="CK43" s="96"/>
      <c r="CL43" s="96"/>
      <c r="CM43" s="96"/>
      <c r="CN43" s="96"/>
      <c r="CO43" s="96"/>
      <c r="CP43" s="96"/>
      <c r="CQ43" s="96"/>
      <c r="CR43" s="96"/>
      <c r="CS43" s="96"/>
      <c r="CT43" s="96"/>
      <c r="CU43" s="96"/>
      <c r="CV43" s="96"/>
      <c r="CW43" s="96"/>
      <c r="CX43" s="96"/>
      <c r="CY43" s="96"/>
      <c r="CZ43" s="96"/>
      <c r="DA43" s="96"/>
      <c r="DB43" s="96"/>
      <c r="DC43" s="96"/>
      <c r="DD43" s="96"/>
      <c r="DE43" s="96"/>
      <c r="DF43" s="96"/>
      <c r="DG43" s="96"/>
      <c r="DH43" s="96"/>
      <c r="DI43" s="96"/>
      <c r="DJ43" s="96"/>
      <c r="DK43" s="96"/>
      <c r="DL43" s="96"/>
      <c r="DM43" s="96"/>
      <c r="DN43" s="96"/>
      <c r="DO43" s="96"/>
      <c r="DP43" s="96"/>
      <c r="DQ43" s="96"/>
      <c r="DR43" s="96"/>
      <c r="DS43" s="96"/>
      <c r="DT43" s="96"/>
      <c r="DU43" s="96"/>
      <c r="DV43" s="96"/>
      <c r="DW43" s="96"/>
      <c r="DX43" s="96"/>
      <c r="DY43" s="96"/>
      <c r="DZ43" s="96"/>
      <c r="EA43" s="96"/>
      <c r="EB43" s="96"/>
      <c r="EC43" s="96"/>
      <c r="ED43" s="96"/>
      <c r="EE43" s="96"/>
      <c r="EF43" s="96"/>
      <c r="EG43" s="96"/>
      <c r="EH43" s="96"/>
      <c r="EI43" s="96"/>
      <c r="EJ43" s="96"/>
    </row>
    <row r="44" customFormat="false" ht="12" hidden="true" customHeight="true" outlineLevel="0" collapsed="false">
      <c r="A44" s="107"/>
      <c r="B44" s="73"/>
      <c r="C44" s="109"/>
      <c r="D44" s="109"/>
      <c r="E44" s="109"/>
      <c r="F44" s="109"/>
      <c r="G44" s="109"/>
      <c r="H44" s="109"/>
      <c r="I44" s="109"/>
      <c r="J44" s="109"/>
      <c r="K44" s="109"/>
      <c r="L44" s="109"/>
      <c r="M44" s="109"/>
      <c r="N44" s="109"/>
      <c r="O44" s="109"/>
      <c r="P44" s="109"/>
      <c r="Q44" s="109"/>
      <c r="R44" s="109"/>
      <c r="S44" s="109"/>
      <c r="T44" s="109"/>
      <c r="U44" s="109"/>
      <c r="V44" s="109"/>
      <c r="W44" s="109"/>
      <c r="X44" s="109"/>
      <c r="Y44" s="109"/>
      <c r="Z44" s="109"/>
      <c r="AA44" s="109"/>
      <c r="AB44" s="109"/>
      <c r="AC44" s="112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  <c r="DM44" s="73"/>
      <c r="DN44" s="73"/>
      <c r="DO44" s="73"/>
      <c r="DP44" s="73"/>
      <c r="DQ44" s="73"/>
      <c r="DR44" s="73"/>
      <c r="DS44" s="73"/>
      <c r="DT44" s="73"/>
      <c r="DU44" s="73"/>
      <c r="DV44" s="73"/>
      <c r="DW44" s="73"/>
      <c r="DX44" s="73"/>
      <c r="DY44" s="73"/>
      <c r="DZ44" s="73"/>
      <c r="EA44" s="73"/>
      <c r="EB44" s="73"/>
      <c r="EC44" s="73"/>
      <c r="ED44" s="73"/>
      <c r="EE44" s="73"/>
      <c r="EF44" s="73"/>
      <c r="EG44" s="73"/>
      <c r="EH44" s="73"/>
      <c r="EI44" s="73"/>
      <c r="EJ44" s="73"/>
      <c r="EK44" s="73"/>
      <c r="EL44" s="73"/>
      <c r="EM44" s="73"/>
      <c r="EN44" s="73"/>
      <c r="EO44" s="73"/>
      <c r="EP44" s="73"/>
      <c r="EQ44" s="73"/>
      <c r="ER44" s="73"/>
      <c r="ES44" s="73"/>
      <c r="ET44" s="73"/>
      <c r="EU44" s="73"/>
      <c r="EV44" s="73"/>
      <c r="EW44" s="73"/>
      <c r="EX44" s="73"/>
      <c r="EY44" s="73"/>
      <c r="EZ44" s="73"/>
      <c r="FA44" s="73"/>
      <c r="FB44" s="73"/>
      <c r="FC44" s="73"/>
      <c r="FD44" s="73"/>
      <c r="FE44" s="73"/>
      <c r="FF44" s="73"/>
      <c r="FG44" s="73"/>
      <c r="FH44" s="73"/>
      <c r="FI44" s="73"/>
      <c r="FJ44" s="73"/>
      <c r="FK44" s="73"/>
      <c r="FL44" s="73"/>
      <c r="FM44" s="73"/>
      <c r="FN44" s="73"/>
      <c r="FO44" s="73"/>
      <c r="FP44" s="73"/>
      <c r="FQ44" s="73"/>
      <c r="FR44" s="73"/>
      <c r="FS44" s="73"/>
      <c r="FT44" s="73"/>
      <c r="FU44" s="73"/>
      <c r="FV44" s="73"/>
      <c r="FW44" s="73"/>
      <c r="FX44" s="73"/>
      <c r="FY44" s="73"/>
      <c r="FZ44" s="73"/>
      <c r="GA44" s="73"/>
      <c r="GB44" s="73"/>
      <c r="GC44" s="73"/>
      <c r="GD44" s="73"/>
      <c r="GE44" s="73"/>
      <c r="GF44" s="73"/>
      <c r="GG44" s="73"/>
      <c r="GH44" s="73"/>
      <c r="GI44" s="73"/>
      <c r="GJ44" s="73"/>
      <c r="GK44" s="73"/>
      <c r="GL44" s="73"/>
      <c r="GM44" s="73"/>
      <c r="GN44" s="73"/>
      <c r="GO44" s="73"/>
      <c r="GP44" s="73"/>
      <c r="GQ44" s="73"/>
      <c r="GR44" s="73"/>
      <c r="GS44" s="73"/>
      <c r="GT44" s="73"/>
      <c r="GU44" s="73"/>
      <c r="GV44" s="73"/>
      <c r="GW44" s="73"/>
      <c r="GX44" s="73"/>
      <c r="GY44" s="73"/>
      <c r="GZ44" s="73"/>
      <c r="HA44" s="73"/>
      <c r="HB44" s="73"/>
      <c r="HC44" s="73"/>
      <c r="HD44" s="73"/>
      <c r="HE44" s="73"/>
      <c r="HF44" s="73"/>
      <c r="HG44" s="73"/>
      <c r="HH44" s="73"/>
      <c r="HI44" s="73"/>
      <c r="HJ44" s="73"/>
      <c r="HK44" s="73"/>
      <c r="HL44" s="73"/>
      <c r="HM44" s="73"/>
      <c r="HN44" s="73"/>
      <c r="HO44" s="73"/>
      <c r="HP44" s="73"/>
      <c r="HQ44" s="73"/>
      <c r="HR44" s="73"/>
      <c r="HS44" s="73"/>
      <c r="HT44" s="73"/>
      <c r="HU44" s="73"/>
      <c r="HV44" s="73"/>
      <c r="HW44" s="73"/>
      <c r="HX44" s="73"/>
      <c r="HY44" s="73"/>
      <c r="HZ44" s="73"/>
      <c r="IA44" s="73"/>
      <c r="IB44" s="73"/>
      <c r="IC44" s="73"/>
      <c r="ID44" s="73"/>
      <c r="IE44" s="73"/>
      <c r="IF44" s="73"/>
      <c r="IG44" s="73"/>
      <c r="IH44" s="73"/>
      <c r="II44" s="73"/>
      <c r="IJ44" s="73"/>
      <c r="IK44" s="73"/>
      <c r="IL44" s="73"/>
      <c r="IM44" s="73"/>
      <c r="IN44" s="73"/>
      <c r="IO44" s="73"/>
      <c r="IP44" s="73"/>
      <c r="IQ44" s="73"/>
      <c r="IR44" s="73"/>
      <c r="IS44" s="73"/>
      <c r="IT44" s="73"/>
      <c r="IU44" s="73"/>
      <c r="IV44" s="73"/>
      <c r="IW44" s="73"/>
    </row>
    <row r="45" customFormat="false" ht="11.25" hidden="true" customHeight="true" outlineLevel="0" collapsed="false">
      <c r="A45" s="125"/>
      <c r="B45" s="73"/>
      <c r="C45" s="96"/>
      <c r="D45" s="96"/>
      <c r="E45" s="96"/>
      <c r="F45" s="96"/>
      <c r="G45" s="96"/>
      <c r="H45" s="96"/>
      <c r="I45" s="96"/>
      <c r="J45" s="96"/>
      <c r="K45" s="96"/>
      <c r="L45" s="96"/>
      <c r="M45" s="96"/>
      <c r="N45" s="96"/>
      <c r="O45" s="96"/>
      <c r="P45" s="96"/>
      <c r="Q45" s="96"/>
      <c r="R45" s="96"/>
      <c r="S45" s="96"/>
      <c r="T45" s="96"/>
      <c r="U45" s="96"/>
      <c r="V45" s="96"/>
      <c r="W45" s="96"/>
      <c r="X45" s="96"/>
      <c r="Y45" s="96"/>
      <c r="Z45" s="96"/>
      <c r="AA45" s="96"/>
      <c r="AB45" s="96"/>
      <c r="AC45" s="96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3"/>
      <c r="BY45" s="73"/>
      <c r="BZ45" s="73"/>
      <c r="CA45" s="73"/>
      <c r="CB45" s="73"/>
      <c r="CC45" s="73"/>
      <c r="CD45" s="73"/>
      <c r="CE45" s="73"/>
      <c r="CF45" s="73"/>
      <c r="CG45" s="73"/>
      <c r="CH45" s="73"/>
      <c r="CI45" s="73"/>
      <c r="CJ45" s="73"/>
      <c r="CK45" s="73"/>
      <c r="CL45" s="73"/>
      <c r="CM45" s="73"/>
      <c r="CN45" s="73"/>
      <c r="CO45" s="73"/>
      <c r="CP45" s="73"/>
      <c r="CQ45" s="73"/>
      <c r="CR45" s="73"/>
      <c r="CS45" s="73"/>
      <c r="CT45" s="73"/>
      <c r="CU45" s="73"/>
      <c r="CV45" s="73"/>
      <c r="CW45" s="73"/>
      <c r="CX45" s="73"/>
      <c r="CY45" s="73"/>
      <c r="CZ45" s="73"/>
      <c r="DA45" s="73"/>
      <c r="DB45" s="73"/>
      <c r="DC45" s="73"/>
      <c r="DD45" s="73"/>
      <c r="DE45" s="73"/>
      <c r="DF45" s="73"/>
      <c r="DG45" s="73"/>
      <c r="DH45" s="73"/>
      <c r="DI45" s="73"/>
      <c r="DJ45" s="73"/>
      <c r="DK45" s="73"/>
      <c r="DL45" s="73"/>
      <c r="DM45" s="73"/>
      <c r="DN45" s="73"/>
      <c r="DO45" s="73"/>
      <c r="DP45" s="73"/>
      <c r="DQ45" s="73"/>
      <c r="DR45" s="73"/>
      <c r="DS45" s="73"/>
      <c r="DT45" s="73"/>
      <c r="DU45" s="73"/>
      <c r="DV45" s="73"/>
      <c r="DW45" s="73"/>
      <c r="DX45" s="73"/>
      <c r="DY45" s="73"/>
      <c r="DZ45" s="73"/>
      <c r="EA45" s="73"/>
      <c r="EB45" s="73"/>
      <c r="EC45" s="73"/>
      <c r="ED45" s="73"/>
      <c r="EE45" s="73"/>
      <c r="EF45" s="73"/>
      <c r="EG45" s="73"/>
      <c r="EH45" s="73"/>
      <c r="EI45" s="73"/>
      <c r="EJ45" s="73"/>
      <c r="EK45" s="73"/>
      <c r="EL45" s="73"/>
      <c r="EM45" s="73"/>
      <c r="EN45" s="73"/>
      <c r="EO45" s="73"/>
      <c r="EP45" s="73"/>
      <c r="EQ45" s="73"/>
      <c r="ER45" s="73"/>
      <c r="ES45" s="73"/>
      <c r="ET45" s="73"/>
      <c r="EU45" s="73"/>
      <c r="EV45" s="73"/>
      <c r="EW45" s="73"/>
      <c r="EX45" s="73"/>
      <c r="EY45" s="73"/>
      <c r="EZ45" s="73"/>
      <c r="FA45" s="73"/>
      <c r="FB45" s="73"/>
      <c r="FC45" s="73"/>
      <c r="FD45" s="73"/>
      <c r="FE45" s="73"/>
      <c r="FF45" s="73"/>
      <c r="FG45" s="73"/>
      <c r="FH45" s="73"/>
      <c r="FI45" s="73"/>
      <c r="FJ45" s="73"/>
      <c r="FK45" s="73"/>
      <c r="FL45" s="73"/>
      <c r="FM45" s="73"/>
      <c r="FN45" s="73"/>
      <c r="FO45" s="73"/>
      <c r="FP45" s="73"/>
      <c r="FQ45" s="73"/>
      <c r="FR45" s="73"/>
      <c r="FS45" s="73"/>
      <c r="FT45" s="73"/>
      <c r="FU45" s="73"/>
      <c r="FV45" s="73"/>
      <c r="FW45" s="73"/>
      <c r="FX45" s="73"/>
      <c r="FY45" s="73"/>
      <c r="FZ45" s="73"/>
      <c r="GA45" s="73"/>
      <c r="GB45" s="73"/>
      <c r="GC45" s="73"/>
      <c r="GD45" s="73"/>
      <c r="GE45" s="73"/>
      <c r="GF45" s="73"/>
      <c r="GG45" s="73"/>
      <c r="GH45" s="73"/>
      <c r="GI45" s="73"/>
      <c r="GJ45" s="73"/>
      <c r="GK45" s="73"/>
      <c r="GL45" s="73"/>
      <c r="GM45" s="73"/>
      <c r="GN45" s="73"/>
      <c r="GO45" s="73"/>
      <c r="GP45" s="73"/>
      <c r="GQ45" s="73"/>
      <c r="GR45" s="73"/>
      <c r="GS45" s="73"/>
      <c r="GT45" s="73"/>
      <c r="GU45" s="73"/>
      <c r="GV45" s="73"/>
      <c r="GW45" s="73"/>
      <c r="GX45" s="73"/>
      <c r="GY45" s="73"/>
      <c r="GZ45" s="73"/>
      <c r="HA45" s="73"/>
      <c r="HB45" s="73"/>
      <c r="HC45" s="73"/>
      <c r="HD45" s="73"/>
      <c r="HE45" s="73"/>
      <c r="HF45" s="73"/>
      <c r="HG45" s="73"/>
      <c r="HH45" s="73"/>
      <c r="HI45" s="73"/>
      <c r="HJ45" s="73"/>
      <c r="HK45" s="73"/>
      <c r="HL45" s="73"/>
      <c r="HM45" s="73"/>
      <c r="HN45" s="73"/>
      <c r="HO45" s="73"/>
      <c r="HP45" s="73"/>
      <c r="HQ45" s="73"/>
      <c r="HR45" s="73"/>
      <c r="HS45" s="73"/>
      <c r="HT45" s="73"/>
      <c r="HU45" s="73"/>
      <c r="HV45" s="73"/>
      <c r="HW45" s="73"/>
      <c r="HX45" s="73"/>
      <c r="HY45" s="73"/>
      <c r="HZ45" s="73"/>
      <c r="IA45" s="73"/>
      <c r="IB45" s="73"/>
      <c r="IC45" s="73"/>
      <c r="ID45" s="73"/>
      <c r="IE45" s="73"/>
      <c r="IF45" s="73"/>
      <c r="IG45" s="73"/>
      <c r="IH45" s="73"/>
      <c r="II45" s="73"/>
      <c r="IJ45" s="73"/>
      <c r="IK45" s="73"/>
      <c r="IL45" s="73"/>
      <c r="IM45" s="73"/>
      <c r="IN45" s="73"/>
      <c r="IO45" s="73"/>
      <c r="IP45" s="73"/>
      <c r="IQ45" s="73"/>
      <c r="IR45" s="73"/>
      <c r="IS45" s="73"/>
      <c r="IT45" s="73"/>
      <c r="IU45" s="73"/>
      <c r="IV45" s="73"/>
      <c r="IW45" s="73"/>
    </row>
    <row r="46" customFormat="false" ht="12" hidden="true" customHeight="false" outlineLevel="0" collapsed="false">
      <c r="A46" s="129" t="n">
        <f aca="false">WORKDAY(Top!C3,-1,Holidays)</f>
        <v>37179</v>
      </c>
      <c r="B46" s="73" t="s">
        <v>70</v>
      </c>
      <c r="C46" s="96"/>
      <c r="D46" s="96"/>
      <c r="E46" s="96"/>
      <c r="F46" s="96"/>
      <c r="G46" s="108"/>
      <c r="H46" s="96"/>
      <c r="I46" s="96"/>
      <c r="J46" s="108"/>
      <c r="K46" s="96"/>
      <c r="L46" s="96"/>
      <c r="M46" s="96"/>
      <c r="N46" s="96"/>
      <c r="O46" s="108"/>
      <c r="P46" s="96"/>
      <c r="Q46" s="96"/>
      <c r="R46" s="96"/>
      <c r="S46" s="108"/>
      <c r="T46" s="96"/>
      <c r="U46" s="96"/>
      <c r="V46" s="96"/>
      <c r="W46" s="96"/>
      <c r="X46" s="96"/>
      <c r="Y46" s="96"/>
      <c r="Z46" s="96"/>
      <c r="AA46" s="96"/>
      <c r="AB46" s="109"/>
      <c r="AC46" s="96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  <c r="DM46" s="73"/>
      <c r="DN46" s="73"/>
      <c r="DO46" s="73"/>
      <c r="DP46" s="73"/>
      <c r="DQ46" s="73"/>
      <c r="DR46" s="73"/>
      <c r="DS46" s="73"/>
      <c r="DT46" s="73"/>
      <c r="DU46" s="73"/>
      <c r="DV46" s="73"/>
      <c r="DW46" s="73"/>
      <c r="DX46" s="73"/>
      <c r="DY46" s="73"/>
      <c r="DZ46" s="73"/>
      <c r="EA46" s="73"/>
      <c r="EB46" s="73"/>
      <c r="EC46" s="73"/>
      <c r="ED46" s="73"/>
      <c r="EE46" s="73"/>
      <c r="EF46" s="73"/>
      <c r="EG46" s="73"/>
      <c r="EH46" s="73"/>
      <c r="EI46" s="73"/>
      <c r="EJ46" s="73"/>
      <c r="EK46" s="73"/>
      <c r="EL46" s="73"/>
      <c r="EM46" s="73"/>
      <c r="EN46" s="73"/>
      <c r="EO46" s="73"/>
      <c r="EP46" s="73"/>
      <c r="EQ46" s="73"/>
      <c r="ER46" s="73"/>
      <c r="ES46" s="73"/>
      <c r="ET46" s="73"/>
      <c r="EU46" s="73"/>
      <c r="EV46" s="73"/>
      <c r="EW46" s="73"/>
      <c r="EX46" s="73"/>
      <c r="EY46" s="73"/>
      <c r="EZ46" s="73"/>
      <c r="FA46" s="73"/>
      <c r="FB46" s="73"/>
      <c r="FC46" s="73"/>
      <c r="FD46" s="73"/>
      <c r="FE46" s="73"/>
      <c r="FF46" s="73"/>
      <c r="FG46" s="73"/>
      <c r="FH46" s="73"/>
      <c r="FI46" s="73"/>
      <c r="FJ46" s="73"/>
      <c r="FK46" s="73"/>
      <c r="FL46" s="73"/>
      <c r="FM46" s="73"/>
      <c r="FN46" s="73"/>
      <c r="FO46" s="73"/>
      <c r="FP46" s="73"/>
      <c r="FQ46" s="73"/>
      <c r="FR46" s="73"/>
      <c r="FS46" s="73"/>
      <c r="FT46" s="73"/>
      <c r="FU46" s="73"/>
      <c r="FV46" s="73"/>
      <c r="FW46" s="73"/>
      <c r="FX46" s="73"/>
      <c r="FY46" s="73"/>
      <c r="FZ46" s="73"/>
      <c r="GA46" s="73"/>
      <c r="GB46" s="73"/>
      <c r="GC46" s="73"/>
      <c r="GD46" s="73"/>
      <c r="GE46" s="73"/>
      <c r="GF46" s="73"/>
      <c r="GG46" s="73"/>
      <c r="GH46" s="73"/>
      <c r="GI46" s="73"/>
      <c r="GJ46" s="73"/>
      <c r="GK46" s="73"/>
      <c r="GL46" s="73"/>
      <c r="GM46" s="73"/>
      <c r="GN46" s="73"/>
      <c r="GO46" s="73"/>
      <c r="GP46" s="73"/>
      <c r="GQ46" s="73"/>
      <c r="GR46" s="73"/>
      <c r="GS46" s="73"/>
      <c r="GT46" s="73"/>
      <c r="GU46" s="73"/>
      <c r="GV46" s="73"/>
      <c r="GW46" s="73"/>
      <c r="GX46" s="73"/>
      <c r="GY46" s="73"/>
      <c r="GZ46" s="73"/>
      <c r="HA46" s="73"/>
      <c r="HB46" s="73"/>
      <c r="HC46" s="73"/>
      <c r="HD46" s="73"/>
      <c r="HE46" s="73"/>
      <c r="HF46" s="73"/>
      <c r="HG46" s="73"/>
      <c r="HH46" s="73"/>
      <c r="HI46" s="73"/>
      <c r="HJ46" s="73"/>
      <c r="HK46" s="73"/>
      <c r="HL46" s="73"/>
      <c r="HM46" s="73"/>
      <c r="HN46" s="73"/>
      <c r="HO46" s="73"/>
      <c r="HP46" s="73"/>
      <c r="HQ46" s="73"/>
      <c r="HR46" s="73"/>
      <c r="HS46" s="73"/>
      <c r="HT46" s="73"/>
      <c r="HU46" s="73"/>
      <c r="HV46" s="73"/>
      <c r="HW46" s="73"/>
      <c r="HX46" s="73"/>
      <c r="HY46" s="73"/>
      <c r="HZ46" s="73"/>
      <c r="IA46" s="73"/>
      <c r="IB46" s="73"/>
      <c r="IC46" s="73"/>
      <c r="ID46" s="73"/>
      <c r="IE46" s="73"/>
      <c r="IF46" s="73"/>
      <c r="IG46" s="73"/>
      <c r="IH46" s="73"/>
      <c r="II46" s="73"/>
      <c r="IJ46" s="73"/>
      <c r="IK46" s="73"/>
      <c r="IL46" s="73"/>
      <c r="IM46" s="73"/>
      <c r="IN46" s="73"/>
      <c r="IO46" s="73"/>
      <c r="IP46" s="73"/>
      <c r="IQ46" s="73"/>
      <c r="IR46" s="73"/>
      <c r="IS46" s="73"/>
      <c r="IT46" s="73"/>
      <c r="IU46" s="73"/>
      <c r="IV46" s="73"/>
      <c r="IW46" s="73"/>
    </row>
    <row r="47" customFormat="false" ht="11.25" hidden="true" customHeight="true" outlineLevel="0" collapsed="false">
      <c r="A47" s="93" t="s">
        <v>13</v>
      </c>
      <c r="B47" s="102" t="s">
        <v>70</v>
      </c>
      <c r="C47" s="130" t="n">
        <v>23.4821428571429</v>
      </c>
      <c r="D47" s="130" t="n">
        <v>27</v>
      </c>
      <c r="E47" s="130" t="n">
        <v>34.5</v>
      </c>
      <c r="F47" s="94" t="n">
        <v>29.033692722372</v>
      </c>
      <c r="G47" s="94" t="n">
        <v>33.925</v>
      </c>
      <c r="H47" s="94" t="n">
        <v>34.75</v>
      </c>
      <c r="I47" s="94" t="n">
        <v>33.1</v>
      </c>
      <c r="J47" s="94" t="n">
        <v>28.25</v>
      </c>
      <c r="K47" s="94" t="n">
        <v>29</v>
      </c>
      <c r="L47" s="94" t="n">
        <v>27.5</v>
      </c>
      <c r="M47" s="94" t="n">
        <v>26.5</v>
      </c>
      <c r="N47" s="94" t="n">
        <v>28</v>
      </c>
      <c r="O47" s="94" t="n">
        <v>44.5</v>
      </c>
      <c r="P47" s="94" t="n">
        <v>40.5</v>
      </c>
      <c r="Q47" s="94" t="n">
        <v>48.5</v>
      </c>
      <c r="R47" s="94" t="n">
        <v>41.5</v>
      </c>
      <c r="S47" s="94" t="n">
        <v>35.4166666666667</v>
      </c>
      <c r="T47" s="94" t="n">
        <v>36</v>
      </c>
      <c r="U47" s="94" t="n">
        <v>34</v>
      </c>
      <c r="V47" s="94" t="n">
        <v>36.25</v>
      </c>
      <c r="W47" s="130" t="n">
        <v>34.6696078431373</v>
      </c>
      <c r="X47" s="130" t="n">
        <v>37.6401960784314</v>
      </c>
      <c r="Y47" s="130" t="n">
        <v>38.078288590604</v>
      </c>
      <c r="Z47" s="130" t="n">
        <v>38.3319215686275</v>
      </c>
      <c r="AA47" s="130" t="n">
        <v>39.2324019607843</v>
      </c>
      <c r="AB47" s="131" t="n">
        <v>40.4101953125</v>
      </c>
      <c r="AC47" s="97" t="n">
        <v>38.2269186364465</v>
      </c>
      <c r="AF47" s="73"/>
      <c r="AG47" s="73" t="n">
        <v>34.75</v>
      </c>
      <c r="AH47" s="73" t="n">
        <v>33.1</v>
      </c>
      <c r="AI47" s="73"/>
      <c r="AJ47" s="73"/>
      <c r="AK47" s="73"/>
      <c r="AL47" s="73"/>
      <c r="AM47" s="73"/>
      <c r="AN47" s="73"/>
      <c r="AO47" s="73"/>
      <c r="AP47" s="73"/>
      <c r="AQ47" s="73"/>
      <c r="AR47" s="73"/>
      <c r="AS47" s="73"/>
      <c r="AT47" s="73"/>
      <c r="AU47" s="73"/>
      <c r="AV47" s="73"/>
      <c r="AW47" s="73"/>
      <c r="AX47" s="73"/>
      <c r="AY47" s="73"/>
      <c r="AZ47" s="73"/>
      <c r="BA47" s="73"/>
      <c r="BB47" s="73"/>
      <c r="BC47" s="73"/>
      <c r="BD47" s="73"/>
      <c r="BE47" s="73"/>
      <c r="BF47" s="73"/>
      <c r="BG47" s="73"/>
      <c r="BH47" s="73"/>
      <c r="BI47" s="73"/>
      <c r="BJ47" s="73"/>
      <c r="BK47" s="73"/>
      <c r="BL47" s="73"/>
      <c r="BM47" s="73"/>
      <c r="BN47" s="73"/>
      <c r="BO47" s="73"/>
      <c r="BP47" s="73"/>
      <c r="BQ47" s="73"/>
      <c r="BR47" s="73"/>
      <c r="BS47" s="73"/>
      <c r="BT47" s="73"/>
      <c r="BU47" s="73"/>
      <c r="BV47" s="73"/>
      <c r="BW47" s="73"/>
      <c r="BX47" s="73"/>
      <c r="BY47" s="73"/>
      <c r="BZ47" s="73"/>
      <c r="CA47" s="73"/>
      <c r="CB47" s="73"/>
      <c r="CC47" s="73"/>
      <c r="CD47" s="73"/>
      <c r="CE47" s="73"/>
      <c r="CF47" s="73"/>
      <c r="CG47" s="73"/>
      <c r="CH47" s="73"/>
      <c r="CI47" s="73"/>
      <c r="CJ47" s="73"/>
      <c r="CK47" s="73"/>
      <c r="CL47" s="73"/>
      <c r="CM47" s="73"/>
      <c r="CN47" s="73"/>
      <c r="CO47" s="73"/>
      <c r="CP47" s="73"/>
      <c r="CQ47" s="73"/>
      <c r="CR47" s="73"/>
      <c r="CS47" s="73"/>
      <c r="CT47" s="73"/>
      <c r="CU47" s="73"/>
      <c r="CV47" s="73"/>
      <c r="CW47" s="73"/>
      <c r="CX47" s="73"/>
      <c r="CY47" s="73"/>
      <c r="CZ47" s="73"/>
      <c r="DA47" s="73"/>
      <c r="DB47" s="73"/>
      <c r="DC47" s="73"/>
      <c r="DD47" s="73"/>
      <c r="DE47" s="73"/>
      <c r="DF47" s="73"/>
      <c r="DG47" s="73"/>
      <c r="DH47" s="73"/>
      <c r="DI47" s="73"/>
      <c r="DJ47" s="73"/>
      <c r="DK47" s="73"/>
      <c r="DL47" s="73"/>
      <c r="DM47" s="73"/>
      <c r="DN47" s="73"/>
      <c r="DO47" s="73"/>
      <c r="DP47" s="73"/>
      <c r="DQ47" s="73"/>
      <c r="DR47" s="73"/>
      <c r="DS47" s="73"/>
      <c r="DT47" s="73"/>
      <c r="DU47" s="73"/>
      <c r="DV47" s="73"/>
      <c r="DW47" s="73"/>
      <c r="DX47" s="73"/>
      <c r="DY47" s="73"/>
      <c r="DZ47" s="73"/>
      <c r="EA47" s="73"/>
      <c r="EB47" s="73"/>
      <c r="EC47" s="73"/>
      <c r="ED47" s="73"/>
      <c r="EE47" s="73"/>
      <c r="EF47" s="73"/>
      <c r="EG47" s="73"/>
      <c r="EH47" s="73"/>
      <c r="EI47" s="73"/>
      <c r="EJ47" s="73"/>
      <c r="EK47" s="73"/>
      <c r="EL47" s="73"/>
      <c r="EM47" s="73"/>
      <c r="EN47" s="73"/>
      <c r="EO47" s="73"/>
      <c r="EP47" s="73"/>
      <c r="EQ47" s="73"/>
      <c r="ER47" s="73"/>
      <c r="ES47" s="73"/>
      <c r="ET47" s="73"/>
      <c r="EU47" s="73"/>
      <c r="EV47" s="73"/>
      <c r="EW47" s="73"/>
      <c r="EX47" s="73"/>
      <c r="EY47" s="73"/>
      <c r="EZ47" s="73"/>
      <c r="FA47" s="73"/>
      <c r="FB47" s="73"/>
      <c r="FC47" s="73"/>
      <c r="FD47" s="73"/>
      <c r="FE47" s="73"/>
      <c r="FF47" s="73"/>
      <c r="FG47" s="73"/>
      <c r="FH47" s="73"/>
      <c r="FI47" s="73"/>
      <c r="FJ47" s="73"/>
      <c r="FK47" s="73"/>
      <c r="FL47" s="73"/>
      <c r="FM47" s="73"/>
      <c r="FN47" s="73"/>
      <c r="FO47" s="73"/>
      <c r="FP47" s="73"/>
      <c r="FQ47" s="73"/>
      <c r="FR47" s="73"/>
      <c r="FS47" s="73"/>
      <c r="FT47" s="73"/>
      <c r="FU47" s="73"/>
      <c r="FV47" s="73"/>
      <c r="FW47" s="73"/>
      <c r="FX47" s="73"/>
      <c r="FY47" s="73"/>
      <c r="FZ47" s="73"/>
      <c r="GA47" s="73"/>
      <c r="GB47" s="73"/>
      <c r="GC47" s="73"/>
      <c r="GD47" s="73"/>
      <c r="GE47" s="73"/>
      <c r="GF47" s="73"/>
      <c r="GG47" s="73"/>
      <c r="GH47" s="73"/>
      <c r="GI47" s="73"/>
      <c r="GJ47" s="73"/>
      <c r="GK47" s="73"/>
      <c r="GL47" s="73"/>
      <c r="GM47" s="73"/>
      <c r="GN47" s="73"/>
      <c r="GO47" s="73"/>
      <c r="GP47" s="73"/>
      <c r="GQ47" s="73"/>
      <c r="GR47" s="73"/>
      <c r="GS47" s="73"/>
      <c r="GT47" s="73"/>
      <c r="GU47" s="73"/>
      <c r="GV47" s="73"/>
      <c r="GW47" s="73"/>
      <c r="GX47" s="73"/>
      <c r="GY47" s="73"/>
      <c r="GZ47" s="73"/>
      <c r="HA47" s="73"/>
      <c r="HB47" s="73"/>
      <c r="HC47" s="73"/>
      <c r="HD47" s="73"/>
      <c r="HE47" s="73"/>
      <c r="HF47" s="73"/>
      <c r="HG47" s="73"/>
      <c r="HH47" s="73"/>
      <c r="HI47" s="73"/>
      <c r="HJ47" s="73"/>
      <c r="HK47" s="73"/>
      <c r="HL47" s="73"/>
      <c r="HM47" s="73"/>
      <c r="HN47" s="73"/>
      <c r="HO47" s="73"/>
      <c r="HP47" s="73"/>
      <c r="HQ47" s="73"/>
      <c r="HR47" s="73"/>
      <c r="HS47" s="73"/>
      <c r="HT47" s="73"/>
      <c r="HU47" s="73"/>
      <c r="HV47" s="73"/>
      <c r="HW47" s="73"/>
      <c r="HX47" s="73"/>
      <c r="HY47" s="73"/>
      <c r="HZ47" s="73"/>
      <c r="IA47" s="73"/>
      <c r="IB47" s="73"/>
      <c r="IC47" s="73"/>
      <c r="ID47" s="73"/>
      <c r="IE47" s="73"/>
      <c r="IF47" s="73"/>
      <c r="IG47" s="73"/>
      <c r="IH47" s="73"/>
      <c r="II47" s="73"/>
      <c r="IJ47" s="73"/>
      <c r="IK47" s="73"/>
      <c r="IL47" s="73"/>
      <c r="IM47" s="73"/>
      <c r="IN47" s="73"/>
      <c r="IO47" s="73"/>
      <c r="IP47" s="73"/>
      <c r="IQ47" s="73"/>
      <c r="IR47" s="73"/>
      <c r="IS47" s="73"/>
      <c r="IT47" s="73"/>
      <c r="IU47" s="73"/>
      <c r="IV47" s="73"/>
      <c r="IW47" s="73"/>
    </row>
    <row r="48" customFormat="false" ht="11.25" hidden="true" customHeight="true" outlineLevel="0" collapsed="false">
      <c r="A48" s="101" t="s">
        <v>12</v>
      </c>
      <c r="B48" s="73" t="s">
        <v>71</v>
      </c>
      <c r="C48" s="131" t="n">
        <v>25.4285714285714</v>
      </c>
      <c r="D48" s="131" t="n">
        <v>27.75</v>
      </c>
      <c r="E48" s="131" t="n">
        <v>34.75</v>
      </c>
      <c r="F48" s="96" t="n">
        <v>29.8659029649596</v>
      </c>
      <c r="G48" s="96" t="n">
        <v>33.75</v>
      </c>
      <c r="H48" s="96" t="n">
        <v>34.5</v>
      </c>
      <c r="I48" s="96" t="n">
        <v>33</v>
      </c>
      <c r="J48" s="96" t="n">
        <v>29.25</v>
      </c>
      <c r="K48" s="96" t="n">
        <v>29</v>
      </c>
      <c r="L48" s="96" t="n">
        <v>29.5</v>
      </c>
      <c r="M48" s="96" t="n">
        <v>29</v>
      </c>
      <c r="N48" s="96" t="n">
        <v>30.5</v>
      </c>
      <c r="O48" s="96" t="n">
        <v>47.25</v>
      </c>
      <c r="P48" s="96" t="n">
        <v>43.5</v>
      </c>
      <c r="Q48" s="96" t="n">
        <v>51</v>
      </c>
      <c r="R48" s="96" t="n">
        <v>45</v>
      </c>
      <c r="S48" s="96" t="n">
        <v>34.9166666666667</v>
      </c>
      <c r="T48" s="96" t="n">
        <v>35.5</v>
      </c>
      <c r="U48" s="96" t="n">
        <v>33.5</v>
      </c>
      <c r="V48" s="96" t="n">
        <v>35.75</v>
      </c>
      <c r="W48" s="131" t="n">
        <v>35.8480392156863</v>
      </c>
      <c r="X48" s="131" t="n">
        <v>39.2950980392157</v>
      </c>
      <c r="Y48" s="131" t="n">
        <v>39.6964429530201</v>
      </c>
      <c r="Z48" s="131" t="n">
        <v>40.283568627451</v>
      </c>
      <c r="AA48" s="131" t="n">
        <v>42.4715490196078</v>
      </c>
      <c r="AB48" s="131" t="n">
        <v>45.0115234375</v>
      </c>
      <c r="AC48" s="104" t="n">
        <v>40.866913167649</v>
      </c>
      <c r="AF48" s="73"/>
      <c r="AG48" s="73" t="n">
        <v>34.5</v>
      </c>
      <c r="AH48" s="73" t="n">
        <v>33</v>
      </c>
      <c r="AI48" s="73"/>
      <c r="AJ48" s="73"/>
      <c r="AK48" s="73"/>
      <c r="AL48" s="73"/>
      <c r="AM48" s="73"/>
      <c r="AN48" s="73"/>
      <c r="AO48" s="73"/>
      <c r="AP48" s="73"/>
      <c r="AQ48" s="73"/>
      <c r="AR48" s="73"/>
      <c r="AS48" s="73"/>
      <c r="AT48" s="73"/>
      <c r="AU48" s="73"/>
      <c r="AV48" s="73"/>
      <c r="AW48" s="73"/>
      <c r="AX48" s="73"/>
      <c r="AY48" s="73"/>
      <c r="AZ48" s="73"/>
      <c r="BA48" s="73"/>
      <c r="BB48" s="73"/>
      <c r="BC48" s="73"/>
      <c r="BD48" s="73"/>
      <c r="BE48" s="73"/>
      <c r="BF48" s="73"/>
      <c r="BG48" s="73"/>
      <c r="BH48" s="73"/>
      <c r="BI48" s="73"/>
      <c r="BJ48" s="73"/>
      <c r="BK48" s="73"/>
      <c r="BL48" s="73"/>
      <c r="BM48" s="73"/>
      <c r="BN48" s="73"/>
      <c r="BO48" s="73"/>
      <c r="BP48" s="73"/>
      <c r="BQ48" s="73"/>
      <c r="BR48" s="73"/>
      <c r="BS48" s="73"/>
      <c r="BT48" s="73"/>
      <c r="BU48" s="73"/>
      <c r="BV48" s="73"/>
      <c r="BW48" s="73"/>
      <c r="BX48" s="73"/>
      <c r="BY48" s="73"/>
      <c r="BZ48" s="73"/>
      <c r="CA48" s="73"/>
      <c r="CB48" s="73"/>
      <c r="CC48" s="73"/>
      <c r="CD48" s="73"/>
      <c r="CE48" s="73"/>
      <c r="CF48" s="73"/>
      <c r="CG48" s="73"/>
      <c r="CH48" s="73"/>
      <c r="CI48" s="73"/>
      <c r="CJ48" s="73"/>
      <c r="CK48" s="73"/>
      <c r="CL48" s="73"/>
      <c r="CM48" s="73"/>
      <c r="CN48" s="73"/>
      <c r="CO48" s="73"/>
      <c r="CP48" s="73"/>
      <c r="CQ48" s="73"/>
      <c r="CR48" s="73"/>
      <c r="CS48" s="73"/>
      <c r="CT48" s="73"/>
      <c r="CU48" s="73"/>
      <c r="CV48" s="73"/>
      <c r="CW48" s="73"/>
      <c r="CX48" s="73"/>
      <c r="CY48" s="73"/>
      <c r="CZ48" s="73"/>
      <c r="DA48" s="73"/>
      <c r="DB48" s="73"/>
      <c r="DC48" s="73"/>
      <c r="DD48" s="73"/>
      <c r="DE48" s="73"/>
      <c r="DF48" s="73"/>
      <c r="DG48" s="73"/>
      <c r="DH48" s="73"/>
      <c r="DI48" s="73"/>
      <c r="DJ48" s="73"/>
      <c r="DK48" s="73"/>
      <c r="DL48" s="73"/>
      <c r="DM48" s="73"/>
      <c r="DN48" s="73"/>
      <c r="DO48" s="73"/>
      <c r="DP48" s="73"/>
      <c r="DQ48" s="73"/>
      <c r="DR48" s="73"/>
      <c r="DS48" s="73"/>
      <c r="DT48" s="73"/>
      <c r="DU48" s="73"/>
      <c r="DV48" s="73"/>
      <c r="DW48" s="73"/>
      <c r="DX48" s="73"/>
      <c r="DY48" s="73"/>
      <c r="DZ48" s="73"/>
      <c r="EA48" s="73"/>
      <c r="EB48" s="73"/>
      <c r="EC48" s="73"/>
      <c r="ED48" s="73"/>
      <c r="EE48" s="73"/>
      <c r="EF48" s="73"/>
      <c r="EG48" s="73"/>
      <c r="EH48" s="73"/>
      <c r="EI48" s="73"/>
      <c r="EJ48" s="73"/>
      <c r="EK48" s="73"/>
      <c r="EL48" s="73"/>
      <c r="EM48" s="73"/>
      <c r="EN48" s="73"/>
      <c r="EO48" s="73"/>
      <c r="EP48" s="73"/>
      <c r="EQ48" s="73"/>
      <c r="ER48" s="73"/>
      <c r="ES48" s="73"/>
      <c r="ET48" s="73"/>
      <c r="EU48" s="73"/>
      <c r="EV48" s="73"/>
      <c r="EW48" s="73"/>
      <c r="EX48" s="73"/>
      <c r="EY48" s="73"/>
      <c r="EZ48" s="73"/>
      <c r="FA48" s="73"/>
      <c r="FB48" s="73"/>
      <c r="FC48" s="73"/>
      <c r="FD48" s="73"/>
      <c r="FE48" s="73"/>
      <c r="FF48" s="73"/>
      <c r="FG48" s="73"/>
      <c r="FH48" s="73"/>
      <c r="FI48" s="73"/>
      <c r="FJ48" s="73"/>
      <c r="FK48" s="73"/>
      <c r="FL48" s="73"/>
      <c r="FM48" s="73"/>
      <c r="FN48" s="73"/>
      <c r="FO48" s="73"/>
      <c r="FP48" s="73"/>
      <c r="FQ48" s="73"/>
      <c r="FR48" s="73"/>
      <c r="FS48" s="73"/>
      <c r="FT48" s="73"/>
      <c r="FU48" s="73"/>
      <c r="FV48" s="73"/>
      <c r="FW48" s="73"/>
      <c r="FX48" s="73"/>
      <c r="FY48" s="73"/>
      <c r="FZ48" s="73"/>
      <c r="GA48" s="73"/>
      <c r="GB48" s="73"/>
      <c r="GC48" s="73"/>
      <c r="GD48" s="73"/>
      <c r="GE48" s="73"/>
      <c r="GF48" s="73"/>
      <c r="GG48" s="73"/>
      <c r="GH48" s="73"/>
      <c r="GI48" s="73"/>
      <c r="GJ48" s="73"/>
      <c r="GK48" s="73"/>
      <c r="GL48" s="73"/>
      <c r="GM48" s="73"/>
      <c r="GN48" s="73"/>
      <c r="GO48" s="73"/>
      <c r="GP48" s="73"/>
      <c r="GQ48" s="73"/>
      <c r="GR48" s="73"/>
      <c r="GS48" s="73"/>
      <c r="GT48" s="73"/>
      <c r="GU48" s="73"/>
      <c r="GV48" s="73"/>
      <c r="GW48" s="73"/>
      <c r="GX48" s="73"/>
      <c r="GY48" s="73"/>
      <c r="GZ48" s="73"/>
      <c r="HA48" s="73"/>
      <c r="HB48" s="73"/>
      <c r="HC48" s="73"/>
      <c r="HD48" s="73"/>
      <c r="HE48" s="73"/>
      <c r="HF48" s="73"/>
      <c r="HG48" s="73"/>
      <c r="HH48" s="73"/>
      <c r="HI48" s="73"/>
      <c r="HJ48" s="73"/>
      <c r="HK48" s="73"/>
      <c r="HL48" s="73"/>
      <c r="HM48" s="73"/>
      <c r="HN48" s="73"/>
      <c r="HO48" s="73"/>
      <c r="HP48" s="73"/>
      <c r="HQ48" s="73"/>
      <c r="HR48" s="73"/>
      <c r="HS48" s="73"/>
      <c r="HT48" s="73"/>
      <c r="HU48" s="73"/>
      <c r="HV48" s="73"/>
      <c r="HW48" s="73"/>
      <c r="HX48" s="73"/>
      <c r="HY48" s="73"/>
      <c r="HZ48" s="73"/>
      <c r="IA48" s="73"/>
      <c r="IB48" s="73"/>
      <c r="IC48" s="73"/>
      <c r="ID48" s="73"/>
      <c r="IE48" s="73"/>
      <c r="IF48" s="73"/>
      <c r="IG48" s="73"/>
      <c r="IH48" s="73"/>
      <c r="II48" s="73"/>
      <c r="IJ48" s="73"/>
      <c r="IK48" s="73"/>
      <c r="IL48" s="73"/>
      <c r="IM48" s="73"/>
      <c r="IN48" s="73"/>
      <c r="IO48" s="73"/>
      <c r="IP48" s="73"/>
      <c r="IQ48" s="73"/>
      <c r="IR48" s="73"/>
      <c r="IS48" s="73"/>
      <c r="IT48" s="73"/>
      <c r="IU48" s="73"/>
      <c r="IV48" s="73"/>
      <c r="IW48" s="73"/>
    </row>
    <row r="49" customFormat="false" ht="11.25" hidden="true" customHeight="true" outlineLevel="0" collapsed="false">
      <c r="A49" s="101" t="s">
        <v>14</v>
      </c>
      <c r="B49" s="73"/>
      <c r="C49" s="131" t="n">
        <v>26</v>
      </c>
      <c r="D49" s="131" t="n">
        <v>28</v>
      </c>
      <c r="E49" s="131" t="n">
        <v>34.5</v>
      </c>
      <c r="F49" s="96" t="n">
        <v>30</v>
      </c>
      <c r="G49" s="96" t="n">
        <v>35.25</v>
      </c>
      <c r="H49" s="96" t="n">
        <v>35.5</v>
      </c>
      <c r="I49" s="96" t="n">
        <v>35</v>
      </c>
      <c r="J49" s="96" t="n">
        <v>31.625</v>
      </c>
      <c r="K49" s="96" t="n">
        <v>33</v>
      </c>
      <c r="L49" s="96" t="n">
        <v>30.25</v>
      </c>
      <c r="M49" s="96" t="n">
        <v>30.25</v>
      </c>
      <c r="N49" s="96" t="n">
        <v>37</v>
      </c>
      <c r="O49" s="96" t="n">
        <v>48.75</v>
      </c>
      <c r="P49" s="96" t="n">
        <v>45.25</v>
      </c>
      <c r="Q49" s="96" t="n">
        <v>52.25</v>
      </c>
      <c r="R49" s="96" t="n">
        <v>44.25</v>
      </c>
      <c r="S49" s="96" t="n">
        <v>37.25</v>
      </c>
      <c r="T49" s="96" t="n">
        <v>38</v>
      </c>
      <c r="U49" s="96" t="n">
        <v>35.75</v>
      </c>
      <c r="V49" s="96" t="n">
        <v>38</v>
      </c>
      <c r="W49" s="131" t="n">
        <v>37.8901960784314</v>
      </c>
      <c r="X49" s="131" t="n">
        <v>41.7970588235294</v>
      </c>
      <c r="Y49" s="131" t="n">
        <v>41.9656040268456</v>
      </c>
      <c r="Z49" s="131" t="n">
        <v>42.5332941176471</v>
      </c>
      <c r="AA49" s="131" t="n">
        <v>43.3688725490196</v>
      </c>
      <c r="AB49" s="131" t="n">
        <v>44.2508984375</v>
      </c>
      <c r="AC49" s="104" t="n">
        <v>42.1748617609528</v>
      </c>
      <c r="AF49" s="73"/>
      <c r="AG49" s="73" t="n">
        <v>35.5</v>
      </c>
      <c r="AH49" s="73" t="n">
        <v>35</v>
      </c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3"/>
      <c r="BN49" s="73"/>
      <c r="BO49" s="73"/>
      <c r="BP49" s="73"/>
      <c r="BQ49" s="73"/>
      <c r="BR49" s="73"/>
      <c r="BS49" s="73"/>
      <c r="BT49" s="73"/>
      <c r="BU49" s="73"/>
      <c r="BV49" s="73"/>
      <c r="BW49" s="73"/>
      <c r="BX49" s="73"/>
      <c r="BY49" s="73"/>
      <c r="BZ49" s="73"/>
      <c r="CA49" s="73"/>
      <c r="CB49" s="73"/>
      <c r="CC49" s="73"/>
      <c r="CD49" s="73"/>
      <c r="CE49" s="73"/>
      <c r="CF49" s="73"/>
      <c r="CG49" s="73"/>
      <c r="CH49" s="73"/>
      <c r="CI49" s="73"/>
      <c r="CJ49" s="73"/>
      <c r="CK49" s="73"/>
      <c r="CL49" s="73"/>
      <c r="CM49" s="73"/>
      <c r="CN49" s="73"/>
      <c r="CO49" s="73"/>
      <c r="CP49" s="73"/>
      <c r="CQ49" s="73"/>
      <c r="CR49" s="73"/>
      <c r="CS49" s="73"/>
      <c r="CT49" s="73"/>
      <c r="CU49" s="73"/>
      <c r="CV49" s="73"/>
      <c r="CW49" s="73"/>
      <c r="CX49" s="73"/>
      <c r="CY49" s="73"/>
      <c r="CZ49" s="73"/>
      <c r="DA49" s="73"/>
      <c r="DB49" s="73"/>
      <c r="DC49" s="73"/>
      <c r="DD49" s="73"/>
      <c r="DE49" s="73"/>
      <c r="DF49" s="73"/>
      <c r="DG49" s="73"/>
      <c r="DH49" s="73"/>
      <c r="DI49" s="73"/>
      <c r="DJ49" s="73"/>
      <c r="DK49" s="73"/>
      <c r="DL49" s="73"/>
      <c r="DM49" s="73"/>
      <c r="DN49" s="73"/>
      <c r="DO49" s="73"/>
      <c r="DP49" s="73"/>
      <c r="DQ49" s="73"/>
      <c r="DR49" s="73"/>
      <c r="DS49" s="73"/>
      <c r="DT49" s="73"/>
      <c r="DU49" s="73"/>
      <c r="DV49" s="73"/>
      <c r="DW49" s="73"/>
      <c r="DX49" s="73"/>
      <c r="DY49" s="73"/>
      <c r="DZ49" s="73"/>
      <c r="EA49" s="73"/>
      <c r="EB49" s="73"/>
      <c r="EC49" s="73"/>
      <c r="ED49" s="73"/>
      <c r="EE49" s="73"/>
      <c r="EF49" s="73"/>
      <c r="EG49" s="73"/>
      <c r="EH49" s="73"/>
      <c r="EI49" s="73"/>
      <c r="EJ49" s="73"/>
      <c r="EK49" s="73"/>
      <c r="EL49" s="73"/>
      <c r="EM49" s="73"/>
      <c r="EN49" s="73"/>
      <c r="EO49" s="73"/>
      <c r="EP49" s="73"/>
      <c r="EQ49" s="73"/>
      <c r="ER49" s="73"/>
      <c r="ES49" s="73"/>
      <c r="ET49" s="73"/>
      <c r="EU49" s="73"/>
      <c r="EV49" s="73"/>
      <c r="EW49" s="73"/>
      <c r="EX49" s="73"/>
      <c r="EY49" s="73"/>
      <c r="EZ49" s="73"/>
      <c r="FA49" s="73"/>
      <c r="FB49" s="73"/>
      <c r="FC49" s="73"/>
      <c r="FD49" s="73"/>
      <c r="FE49" s="73"/>
      <c r="FF49" s="73"/>
      <c r="FG49" s="73"/>
      <c r="FH49" s="73"/>
      <c r="FI49" s="73"/>
      <c r="FJ49" s="73"/>
      <c r="FK49" s="73"/>
      <c r="FL49" s="73"/>
      <c r="FM49" s="73"/>
      <c r="FN49" s="73"/>
      <c r="FO49" s="73"/>
      <c r="FP49" s="73"/>
      <c r="FQ49" s="73"/>
      <c r="FR49" s="73"/>
      <c r="FS49" s="73"/>
      <c r="FT49" s="73"/>
      <c r="FU49" s="73"/>
      <c r="FV49" s="73"/>
      <c r="FW49" s="73"/>
      <c r="FX49" s="73"/>
      <c r="FY49" s="73"/>
      <c r="FZ49" s="73"/>
      <c r="GA49" s="73"/>
      <c r="GB49" s="73"/>
      <c r="GC49" s="73"/>
      <c r="GD49" s="73"/>
      <c r="GE49" s="73"/>
      <c r="GF49" s="73"/>
      <c r="GG49" s="73"/>
      <c r="GH49" s="73"/>
      <c r="GI49" s="73"/>
      <c r="GJ49" s="73"/>
      <c r="GK49" s="73"/>
      <c r="GL49" s="73"/>
      <c r="GM49" s="73"/>
      <c r="GN49" s="73"/>
      <c r="GO49" s="73"/>
      <c r="GP49" s="73"/>
      <c r="GQ49" s="73"/>
      <c r="GR49" s="73"/>
      <c r="GS49" s="73"/>
      <c r="GT49" s="73"/>
      <c r="GU49" s="73"/>
      <c r="GV49" s="73"/>
      <c r="GW49" s="73"/>
      <c r="GX49" s="73"/>
      <c r="GY49" s="73"/>
      <c r="GZ49" s="73"/>
      <c r="HA49" s="73"/>
      <c r="HB49" s="73"/>
      <c r="HC49" s="73"/>
      <c r="HD49" s="73"/>
      <c r="HE49" s="73"/>
      <c r="HF49" s="73"/>
      <c r="HG49" s="73"/>
      <c r="HH49" s="73"/>
      <c r="HI49" s="73"/>
      <c r="HJ49" s="73"/>
      <c r="HK49" s="73"/>
      <c r="HL49" s="73"/>
      <c r="HM49" s="73"/>
      <c r="HN49" s="73"/>
      <c r="HO49" s="73"/>
      <c r="HP49" s="73"/>
      <c r="HQ49" s="73"/>
      <c r="HR49" s="73"/>
      <c r="HS49" s="73"/>
      <c r="HT49" s="73"/>
      <c r="HU49" s="73"/>
      <c r="HV49" s="73"/>
      <c r="HW49" s="73"/>
      <c r="HX49" s="73"/>
      <c r="HY49" s="73"/>
      <c r="HZ49" s="73"/>
      <c r="IA49" s="73"/>
      <c r="IB49" s="73"/>
      <c r="IC49" s="73"/>
      <c r="ID49" s="73"/>
      <c r="IE49" s="73"/>
      <c r="IF49" s="73"/>
      <c r="IG49" s="73"/>
      <c r="IH49" s="73"/>
      <c r="II49" s="73"/>
      <c r="IJ49" s="73"/>
      <c r="IK49" s="73"/>
      <c r="IL49" s="73"/>
      <c r="IM49" s="73"/>
      <c r="IN49" s="73"/>
      <c r="IO49" s="73"/>
      <c r="IP49" s="73"/>
      <c r="IQ49" s="73"/>
      <c r="IR49" s="73"/>
      <c r="IS49" s="73"/>
      <c r="IT49" s="73"/>
      <c r="IU49" s="73"/>
      <c r="IV49" s="73"/>
      <c r="IW49" s="73"/>
    </row>
    <row r="50" customFormat="false" ht="11.25" hidden="true" customHeight="true" outlineLevel="0" collapsed="false">
      <c r="A50" s="101" t="s">
        <v>17</v>
      </c>
      <c r="B50" s="102"/>
      <c r="C50" s="131" t="n">
        <v>27.2473214285714</v>
      </c>
      <c r="D50" s="131" t="n">
        <v>23.770999710083</v>
      </c>
      <c r="E50" s="131" t="n">
        <v>32.5</v>
      </c>
      <c r="F50" s="96" t="n">
        <v>27.852053793483</v>
      </c>
      <c r="G50" s="96" t="n">
        <v>33.25</v>
      </c>
      <c r="H50" s="96" t="n">
        <v>33.25</v>
      </c>
      <c r="I50" s="96" t="n">
        <v>33.25</v>
      </c>
      <c r="J50" s="96" t="n">
        <v>30.375</v>
      </c>
      <c r="K50" s="96" t="n">
        <v>31</v>
      </c>
      <c r="L50" s="96" t="n">
        <v>29.75</v>
      </c>
      <c r="M50" s="96" t="n">
        <v>29.75</v>
      </c>
      <c r="N50" s="96" t="n">
        <v>36.5</v>
      </c>
      <c r="O50" s="96" t="n">
        <v>48.75</v>
      </c>
      <c r="P50" s="96" t="n">
        <v>45.25</v>
      </c>
      <c r="Q50" s="96" t="n">
        <v>52.25</v>
      </c>
      <c r="R50" s="96" t="n">
        <v>40.25</v>
      </c>
      <c r="S50" s="96" t="n">
        <v>36.5</v>
      </c>
      <c r="T50" s="96" t="n">
        <v>36.25</v>
      </c>
      <c r="U50" s="96" t="n">
        <v>35.5</v>
      </c>
      <c r="V50" s="96" t="n">
        <v>37.75</v>
      </c>
      <c r="W50" s="131" t="n">
        <v>36.756862745098</v>
      </c>
      <c r="X50" s="131" t="n">
        <v>30.3372549019608</v>
      </c>
      <c r="Y50" s="131" t="n">
        <v>27.3540268456376</v>
      </c>
      <c r="Z50" s="131" t="n">
        <v>25.4970588235294</v>
      </c>
      <c r="AA50" s="131" t="n">
        <v>35.5168137254902</v>
      </c>
      <c r="AB50" s="131" t="n">
        <v>39.886328125</v>
      </c>
      <c r="AC50" s="104" t="n">
        <v>33.5356056363482</v>
      </c>
      <c r="AF50" s="73"/>
      <c r="AG50" s="73" t="n">
        <v>33.25</v>
      </c>
      <c r="AH50" s="73" t="n">
        <v>33.25</v>
      </c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3"/>
      <c r="AT50" s="73"/>
      <c r="AU50" s="73"/>
      <c r="AV50" s="73"/>
      <c r="AW50" s="73"/>
      <c r="AX50" s="73"/>
      <c r="AY50" s="73"/>
      <c r="AZ50" s="73"/>
      <c r="BA50" s="73"/>
      <c r="BB50" s="73"/>
      <c r="BC50" s="73"/>
      <c r="BD50" s="73"/>
      <c r="BE50" s="73"/>
      <c r="BF50" s="73"/>
      <c r="BG50" s="73"/>
      <c r="BH50" s="73"/>
      <c r="BI50" s="73"/>
      <c r="BJ50" s="73"/>
      <c r="BK50" s="73"/>
      <c r="BL50" s="73"/>
      <c r="BM50" s="73"/>
      <c r="BN50" s="73"/>
      <c r="BO50" s="73"/>
      <c r="BP50" s="73"/>
      <c r="BQ50" s="73"/>
      <c r="BR50" s="73"/>
      <c r="BS50" s="73"/>
      <c r="BT50" s="73"/>
      <c r="BU50" s="73"/>
      <c r="BV50" s="73"/>
      <c r="BW50" s="73"/>
      <c r="BX50" s="73"/>
      <c r="BY50" s="73"/>
      <c r="BZ50" s="73"/>
      <c r="CA50" s="73"/>
      <c r="CB50" s="73"/>
      <c r="CC50" s="73"/>
      <c r="CD50" s="73"/>
      <c r="CE50" s="73"/>
      <c r="CF50" s="73"/>
      <c r="CG50" s="73"/>
      <c r="CH50" s="73"/>
      <c r="CI50" s="73"/>
      <c r="CJ50" s="73"/>
      <c r="CK50" s="73"/>
      <c r="CL50" s="73"/>
      <c r="CM50" s="73"/>
      <c r="CN50" s="73"/>
      <c r="CO50" s="73"/>
      <c r="CP50" s="73"/>
      <c r="CQ50" s="73"/>
      <c r="CR50" s="73"/>
      <c r="CS50" s="73"/>
      <c r="CT50" s="73"/>
      <c r="CU50" s="73"/>
      <c r="CV50" s="73"/>
      <c r="CW50" s="73"/>
      <c r="CX50" s="73"/>
      <c r="CY50" s="73"/>
      <c r="CZ50" s="73"/>
      <c r="DA50" s="73"/>
      <c r="DB50" s="73"/>
      <c r="DC50" s="73"/>
      <c r="DD50" s="73"/>
      <c r="DE50" s="73"/>
      <c r="DF50" s="73"/>
      <c r="DG50" s="73"/>
      <c r="DH50" s="73"/>
      <c r="DI50" s="73"/>
      <c r="DJ50" s="73"/>
      <c r="DK50" s="73"/>
      <c r="DL50" s="73"/>
      <c r="DM50" s="73"/>
      <c r="DN50" s="73"/>
      <c r="DO50" s="73"/>
      <c r="DP50" s="73"/>
      <c r="DQ50" s="73"/>
      <c r="DR50" s="73"/>
      <c r="DS50" s="73"/>
      <c r="DT50" s="73"/>
      <c r="DU50" s="73"/>
      <c r="DV50" s="73"/>
      <c r="DW50" s="73"/>
      <c r="DX50" s="73"/>
      <c r="DY50" s="73"/>
      <c r="DZ50" s="73"/>
      <c r="EA50" s="73"/>
      <c r="EB50" s="73"/>
      <c r="EC50" s="73"/>
      <c r="ED50" s="73"/>
      <c r="EE50" s="73"/>
      <c r="EF50" s="73"/>
      <c r="EG50" s="73"/>
      <c r="EH50" s="73"/>
      <c r="EI50" s="73"/>
      <c r="EJ50" s="73"/>
      <c r="EK50" s="73"/>
      <c r="EL50" s="73"/>
      <c r="EM50" s="73"/>
      <c r="EN50" s="73"/>
      <c r="EO50" s="73"/>
      <c r="EP50" s="73"/>
      <c r="EQ50" s="73"/>
      <c r="ER50" s="73"/>
      <c r="ES50" s="73"/>
      <c r="ET50" s="73"/>
      <c r="EU50" s="73"/>
      <c r="EV50" s="73"/>
      <c r="EW50" s="73"/>
      <c r="EX50" s="73"/>
      <c r="EY50" s="73"/>
      <c r="EZ50" s="73"/>
      <c r="FA50" s="73"/>
      <c r="FB50" s="73"/>
      <c r="FC50" s="73"/>
      <c r="FD50" s="73"/>
      <c r="FE50" s="73"/>
      <c r="FF50" s="73"/>
      <c r="FG50" s="73"/>
      <c r="FH50" s="73"/>
      <c r="FI50" s="73"/>
      <c r="FJ50" s="73"/>
      <c r="FK50" s="73"/>
      <c r="FL50" s="73"/>
      <c r="FM50" s="73"/>
      <c r="FN50" s="73"/>
      <c r="FO50" s="73"/>
      <c r="FP50" s="73"/>
      <c r="FQ50" s="73"/>
      <c r="FR50" s="73"/>
      <c r="FS50" s="73"/>
      <c r="FT50" s="73"/>
      <c r="FU50" s="73"/>
      <c r="FV50" s="73"/>
      <c r="FW50" s="73"/>
      <c r="FX50" s="73"/>
      <c r="FY50" s="73"/>
      <c r="FZ50" s="73"/>
      <c r="GA50" s="73"/>
      <c r="GB50" s="73"/>
      <c r="GC50" s="73"/>
      <c r="GD50" s="73"/>
      <c r="GE50" s="73"/>
      <c r="GF50" s="73"/>
      <c r="GG50" s="73"/>
      <c r="GH50" s="73"/>
      <c r="GI50" s="73"/>
      <c r="GJ50" s="73"/>
      <c r="GK50" s="73"/>
      <c r="GL50" s="73"/>
      <c r="GM50" s="73"/>
      <c r="GN50" s="73"/>
      <c r="GO50" s="73"/>
      <c r="GP50" s="73"/>
      <c r="GQ50" s="73"/>
      <c r="GR50" s="73"/>
      <c r="GS50" s="73"/>
      <c r="GT50" s="73"/>
      <c r="GU50" s="73"/>
      <c r="GV50" s="73"/>
      <c r="GW50" s="73"/>
      <c r="GX50" s="73"/>
      <c r="GY50" s="73"/>
      <c r="GZ50" s="73"/>
      <c r="HA50" s="73"/>
      <c r="HB50" s="73"/>
      <c r="HC50" s="73"/>
      <c r="HD50" s="73"/>
      <c r="HE50" s="73"/>
      <c r="HF50" s="73"/>
      <c r="HG50" s="73"/>
      <c r="HH50" s="73"/>
      <c r="HI50" s="73"/>
      <c r="HJ50" s="73"/>
      <c r="HK50" s="73"/>
      <c r="HL50" s="73"/>
      <c r="HM50" s="73"/>
      <c r="HN50" s="73"/>
      <c r="HO50" s="73"/>
      <c r="HP50" s="73"/>
      <c r="HQ50" s="73"/>
      <c r="HR50" s="73"/>
      <c r="HS50" s="73"/>
      <c r="HT50" s="73"/>
      <c r="HU50" s="73"/>
      <c r="HV50" s="73"/>
      <c r="HW50" s="73"/>
      <c r="HX50" s="73"/>
      <c r="HY50" s="73"/>
      <c r="HZ50" s="73"/>
      <c r="IA50" s="73"/>
      <c r="IB50" s="73"/>
      <c r="IC50" s="73"/>
      <c r="ID50" s="73"/>
      <c r="IE50" s="73"/>
      <c r="IF50" s="73"/>
      <c r="IG50" s="73"/>
      <c r="IH50" s="73"/>
      <c r="II50" s="73"/>
      <c r="IJ50" s="73"/>
      <c r="IK50" s="73"/>
      <c r="IL50" s="73"/>
      <c r="IM50" s="73"/>
      <c r="IN50" s="73"/>
      <c r="IO50" s="73"/>
      <c r="IP50" s="73"/>
      <c r="IQ50" s="73"/>
      <c r="IR50" s="73"/>
      <c r="IS50" s="73"/>
      <c r="IT50" s="73"/>
      <c r="IU50" s="73"/>
      <c r="IV50" s="73"/>
      <c r="IW50" s="73"/>
    </row>
    <row r="51" customFormat="false" ht="11.25" hidden="true" customHeight="true" outlineLevel="0" collapsed="false">
      <c r="A51" s="101" t="s">
        <v>15</v>
      </c>
      <c r="B51" s="73" t="s">
        <v>72</v>
      </c>
      <c r="C51" s="131" t="n">
        <v>26.3114285714286</v>
      </c>
      <c r="D51" s="131" t="n">
        <v>27</v>
      </c>
      <c r="E51" s="131" t="n">
        <v>32.5</v>
      </c>
      <c r="F51" s="96" t="n">
        <v>28.9195687331536</v>
      </c>
      <c r="G51" s="96" t="n">
        <v>32.375</v>
      </c>
      <c r="H51" s="96" t="n">
        <v>32.75</v>
      </c>
      <c r="I51" s="96" t="n">
        <v>32</v>
      </c>
      <c r="J51" s="96" t="n">
        <v>30.625</v>
      </c>
      <c r="K51" s="96" t="n">
        <v>31.25</v>
      </c>
      <c r="L51" s="96" t="n">
        <v>30</v>
      </c>
      <c r="M51" s="96" t="n">
        <v>33</v>
      </c>
      <c r="N51" s="96" t="n">
        <v>37.5</v>
      </c>
      <c r="O51" s="96" t="n">
        <v>48.125</v>
      </c>
      <c r="P51" s="96" t="n">
        <v>44.75</v>
      </c>
      <c r="Q51" s="96" t="n">
        <v>51.5</v>
      </c>
      <c r="R51" s="96" t="n">
        <v>43.75</v>
      </c>
      <c r="S51" s="96" t="n">
        <v>36.5</v>
      </c>
      <c r="T51" s="96" t="n">
        <v>36.25</v>
      </c>
      <c r="U51" s="96" t="n">
        <v>35.75</v>
      </c>
      <c r="V51" s="96" t="n">
        <v>37.5</v>
      </c>
      <c r="W51" s="131" t="n">
        <v>37.1823529411765</v>
      </c>
      <c r="X51" s="131" t="n">
        <v>41.7872549019608</v>
      </c>
      <c r="Y51" s="131" t="n">
        <v>41.7221812080537</v>
      </c>
      <c r="Z51" s="131" t="n">
        <v>42.3704705882353</v>
      </c>
      <c r="AA51" s="131" t="n">
        <v>42.9636274509804</v>
      </c>
      <c r="AB51" s="131" t="n">
        <v>43.58421875</v>
      </c>
      <c r="AC51" s="104" t="n">
        <v>41.794231026311</v>
      </c>
      <c r="AF51" s="73"/>
      <c r="AG51" s="73" t="n">
        <v>32.75</v>
      </c>
      <c r="AH51" s="73" t="n">
        <v>32</v>
      </c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3"/>
      <c r="BM51" s="73"/>
      <c r="BN51" s="73"/>
      <c r="BO51" s="73"/>
      <c r="BP51" s="73"/>
      <c r="BQ51" s="73"/>
      <c r="BR51" s="73"/>
      <c r="BS51" s="73"/>
      <c r="BT51" s="73"/>
      <c r="BU51" s="73"/>
      <c r="BV51" s="73"/>
      <c r="BW51" s="73"/>
      <c r="BX51" s="73"/>
      <c r="BY51" s="73"/>
      <c r="BZ51" s="73"/>
      <c r="CA51" s="73"/>
      <c r="CB51" s="73"/>
      <c r="CC51" s="73"/>
      <c r="CD51" s="73"/>
      <c r="CE51" s="73"/>
      <c r="CF51" s="73"/>
      <c r="CG51" s="73"/>
      <c r="CH51" s="73"/>
      <c r="CI51" s="73"/>
      <c r="CJ51" s="73"/>
      <c r="CK51" s="73"/>
      <c r="CL51" s="73"/>
      <c r="CM51" s="73"/>
      <c r="CN51" s="73"/>
      <c r="CO51" s="73"/>
      <c r="CP51" s="73"/>
      <c r="CQ51" s="73"/>
      <c r="CR51" s="73"/>
      <c r="CS51" s="73"/>
      <c r="CT51" s="73"/>
      <c r="CU51" s="73"/>
      <c r="CV51" s="73"/>
      <c r="CW51" s="73"/>
      <c r="CX51" s="73"/>
      <c r="CY51" s="73"/>
      <c r="CZ51" s="73"/>
      <c r="DA51" s="73"/>
      <c r="DB51" s="73"/>
      <c r="DC51" s="73"/>
      <c r="DD51" s="73"/>
      <c r="DE51" s="73"/>
      <c r="DF51" s="73"/>
      <c r="DG51" s="73"/>
      <c r="DH51" s="73"/>
      <c r="DI51" s="73"/>
      <c r="DJ51" s="73"/>
      <c r="DK51" s="73"/>
      <c r="DL51" s="73"/>
      <c r="DM51" s="73"/>
      <c r="DN51" s="73"/>
      <c r="DO51" s="73"/>
      <c r="DP51" s="73"/>
      <c r="DQ51" s="73"/>
      <c r="DR51" s="73"/>
      <c r="DS51" s="73"/>
      <c r="DT51" s="73"/>
      <c r="DU51" s="73"/>
      <c r="DV51" s="73"/>
      <c r="DW51" s="73"/>
      <c r="DX51" s="73"/>
      <c r="DY51" s="73"/>
      <c r="DZ51" s="73"/>
      <c r="EA51" s="73"/>
      <c r="EB51" s="73"/>
      <c r="EC51" s="73"/>
      <c r="ED51" s="73"/>
      <c r="EE51" s="73"/>
      <c r="EF51" s="73"/>
      <c r="EG51" s="73"/>
      <c r="EH51" s="73"/>
      <c r="EI51" s="73"/>
      <c r="EJ51" s="73"/>
      <c r="EK51" s="73"/>
      <c r="EL51" s="73"/>
      <c r="EM51" s="73"/>
      <c r="EN51" s="73"/>
      <c r="EO51" s="73"/>
      <c r="EP51" s="73"/>
      <c r="EQ51" s="73"/>
      <c r="ER51" s="73"/>
      <c r="ES51" s="73"/>
      <c r="ET51" s="73"/>
      <c r="EU51" s="73"/>
      <c r="EV51" s="73"/>
      <c r="EW51" s="73"/>
      <c r="EX51" s="73"/>
      <c r="EY51" s="73"/>
      <c r="EZ51" s="73"/>
      <c r="FA51" s="73"/>
      <c r="FB51" s="73"/>
      <c r="FC51" s="73"/>
      <c r="FD51" s="73"/>
      <c r="FE51" s="73"/>
      <c r="FF51" s="73"/>
      <c r="FG51" s="73"/>
      <c r="FH51" s="73"/>
      <c r="FI51" s="73"/>
      <c r="FJ51" s="73"/>
      <c r="FK51" s="73"/>
      <c r="FL51" s="73"/>
      <c r="FM51" s="73"/>
      <c r="FN51" s="73"/>
      <c r="FO51" s="73"/>
      <c r="FP51" s="73"/>
      <c r="FQ51" s="73"/>
      <c r="FR51" s="73"/>
      <c r="FS51" s="73"/>
      <c r="FT51" s="73"/>
      <c r="FU51" s="73"/>
      <c r="FV51" s="73"/>
      <c r="FW51" s="73"/>
      <c r="FX51" s="73"/>
      <c r="FY51" s="73"/>
      <c r="FZ51" s="73"/>
      <c r="GA51" s="73"/>
      <c r="GB51" s="73"/>
      <c r="GC51" s="73"/>
      <c r="GD51" s="73"/>
      <c r="GE51" s="73"/>
      <c r="GF51" s="73"/>
      <c r="GG51" s="73"/>
      <c r="GH51" s="73"/>
      <c r="GI51" s="73"/>
      <c r="GJ51" s="73"/>
      <c r="GK51" s="73"/>
      <c r="GL51" s="73"/>
      <c r="GM51" s="73"/>
      <c r="GN51" s="73"/>
      <c r="GO51" s="73"/>
      <c r="GP51" s="73"/>
      <c r="GQ51" s="73"/>
      <c r="GR51" s="73"/>
      <c r="GS51" s="73"/>
      <c r="GT51" s="73"/>
      <c r="GU51" s="73"/>
      <c r="GV51" s="73"/>
      <c r="GW51" s="73"/>
      <c r="GX51" s="73"/>
      <c r="GY51" s="73"/>
      <c r="GZ51" s="73"/>
      <c r="HA51" s="73"/>
      <c r="HB51" s="73"/>
      <c r="HC51" s="73"/>
      <c r="HD51" s="73"/>
      <c r="HE51" s="73"/>
      <c r="HF51" s="73"/>
      <c r="HG51" s="73"/>
      <c r="HH51" s="73"/>
      <c r="HI51" s="73"/>
      <c r="HJ51" s="73"/>
      <c r="HK51" s="73"/>
      <c r="HL51" s="73"/>
      <c r="HM51" s="73"/>
      <c r="HN51" s="73"/>
      <c r="HO51" s="73"/>
      <c r="HP51" s="73"/>
      <c r="HQ51" s="73"/>
      <c r="HR51" s="73"/>
      <c r="HS51" s="73"/>
      <c r="HT51" s="73"/>
      <c r="HU51" s="73"/>
      <c r="HV51" s="73"/>
      <c r="HW51" s="73"/>
      <c r="HX51" s="73"/>
      <c r="HY51" s="73"/>
      <c r="HZ51" s="73"/>
      <c r="IA51" s="73"/>
      <c r="IB51" s="73"/>
      <c r="IC51" s="73"/>
      <c r="ID51" s="73"/>
      <c r="IE51" s="73"/>
      <c r="IF51" s="73"/>
      <c r="IG51" s="73"/>
      <c r="IH51" s="73"/>
      <c r="II51" s="73"/>
      <c r="IJ51" s="73"/>
      <c r="IK51" s="73"/>
      <c r="IL51" s="73"/>
      <c r="IM51" s="73"/>
      <c r="IN51" s="73"/>
      <c r="IO51" s="73"/>
      <c r="IP51" s="73"/>
      <c r="IQ51" s="73"/>
      <c r="IR51" s="73"/>
      <c r="IS51" s="73"/>
      <c r="IT51" s="73"/>
      <c r="IU51" s="73"/>
      <c r="IV51" s="73"/>
      <c r="IW51" s="73"/>
    </row>
    <row r="52" customFormat="false" ht="11.25" hidden="true" customHeight="true" outlineLevel="0" collapsed="false">
      <c r="A52" s="132" t="s">
        <v>11</v>
      </c>
      <c r="C52" s="131" t="n">
        <v>25.6071428571429</v>
      </c>
      <c r="D52" s="131" t="n">
        <v>25.5</v>
      </c>
      <c r="E52" s="131" t="n">
        <v>30.25</v>
      </c>
      <c r="F52" s="106" t="n">
        <v>27.3167115902965</v>
      </c>
      <c r="G52" s="106" t="n">
        <v>30.25</v>
      </c>
      <c r="H52" s="96" t="n">
        <v>30.5</v>
      </c>
      <c r="I52" s="96" t="n">
        <v>30</v>
      </c>
      <c r="J52" s="106" t="n">
        <v>29.5</v>
      </c>
      <c r="K52" s="96" t="n">
        <v>29.5</v>
      </c>
      <c r="L52" s="96" t="n">
        <v>29.5</v>
      </c>
      <c r="M52" s="96" t="n">
        <v>34</v>
      </c>
      <c r="N52" s="96" t="n">
        <v>41.5</v>
      </c>
      <c r="O52" s="106" t="n">
        <v>53</v>
      </c>
      <c r="P52" s="96" t="n">
        <v>49</v>
      </c>
      <c r="Q52" s="96" t="n">
        <v>57</v>
      </c>
      <c r="R52" s="96" t="n">
        <v>47</v>
      </c>
      <c r="S52" s="106" t="n">
        <v>33.4166666666667</v>
      </c>
      <c r="T52" s="96" t="n">
        <v>34.25</v>
      </c>
      <c r="U52" s="96" t="n">
        <v>32.75</v>
      </c>
      <c r="V52" s="96" t="n">
        <v>33.25</v>
      </c>
      <c r="W52" s="131" t="n">
        <v>37.3745098039216</v>
      </c>
      <c r="X52" s="131" t="n">
        <v>39.4833333333333</v>
      </c>
      <c r="Y52" s="131" t="n">
        <v>39.3145973154362</v>
      </c>
      <c r="Z52" s="131" t="n">
        <v>40.1171764705882</v>
      </c>
      <c r="AA52" s="131" t="n">
        <v>40.8319215686275</v>
      </c>
      <c r="AB52" s="131" t="n">
        <v>41.576328125</v>
      </c>
      <c r="AC52" s="104" t="n">
        <v>39.894030503737</v>
      </c>
      <c r="AF52" s="73"/>
      <c r="AG52" s="73" t="n">
        <v>30.5</v>
      </c>
      <c r="AH52" s="73" t="n">
        <v>30</v>
      </c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  <c r="BR52" s="73"/>
      <c r="BS52" s="73"/>
      <c r="BT52" s="73"/>
      <c r="BU52" s="73"/>
      <c r="BV52" s="73"/>
      <c r="BW52" s="73"/>
      <c r="BX52" s="73"/>
      <c r="BY52" s="73"/>
      <c r="BZ52" s="73"/>
      <c r="CA52" s="73"/>
      <c r="CB52" s="73"/>
      <c r="CC52" s="73"/>
      <c r="CD52" s="73"/>
      <c r="CE52" s="73"/>
      <c r="CF52" s="73"/>
      <c r="CG52" s="73"/>
      <c r="CH52" s="73"/>
      <c r="CI52" s="73"/>
      <c r="CJ52" s="73"/>
      <c r="CK52" s="73"/>
      <c r="CL52" s="73"/>
      <c r="CM52" s="73"/>
      <c r="CN52" s="73"/>
      <c r="CO52" s="73"/>
      <c r="CP52" s="73"/>
      <c r="CQ52" s="73"/>
      <c r="CR52" s="73"/>
      <c r="CS52" s="73"/>
      <c r="CT52" s="73"/>
      <c r="CU52" s="73"/>
      <c r="CV52" s="73"/>
      <c r="CW52" s="73"/>
      <c r="CX52" s="73"/>
      <c r="CY52" s="73"/>
      <c r="CZ52" s="73"/>
      <c r="DA52" s="73"/>
      <c r="DB52" s="73"/>
      <c r="DC52" s="73"/>
      <c r="DD52" s="73"/>
      <c r="DE52" s="73"/>
      <c r="DF52" s="73"/>
      <c r="DG52" s="73"/>
      <c r="DH52" s="73"/>
      <c r="DI52" s="73"/>
      <c r="DJ52" s="73"/>
      <c r="DK52" s="73"/>
      <c r="DL52" s="73"/>
      <c r="DM52" s="73"/>
      <c r="DN52" s="73"/>
      <c r="DO52" s="73"/>
      <c r="DP52" s="73"/>
      <c r="DQ52" s="73"/>
      <c r="DR52" s="73"/>
      <c r="DS52" s="73"/>
      <c r="DT52" s="73"/>
      <c r="DU52" s="73"/>
      <c r="DV52" s="73"/>
      <c r="DW52" s="73"/>
      <c r="DX52" s="73"/>
      <c r="DY52" s="73"/>
      <c r="DZ52" s="73"/>
      <c r="EA52" s="73"/>
      <c r="EB52" s="73"/>
      <c r="EC52" s="73"/>
      <c r="ED52" s="73"/>
      <c r="EE52" s="73"/>
      <c r="EF52" s="73"/>
      <c r="EG52" s="73"/>
      <c r="EH52" s="73"/>
      <c r="EI52" s="73"/>
      <c r="EJ52" s="73"/>
      <c r="EK52" s="73"/>
      <c r="EL52" s="73"/>
      <c r="EM52" s="73"/>
      <c r="EN52" s="73"/>
      <c r="EO52" s="73"/>
      <c r="EP52" s="73"/>
      <c r="EQ52" s="73"/>
      <c r="ER52" s="73"/>
      <c r="ES52" s="73"/>
      <c r="ET52" s="73"/>
      <c r="EU52" s="73"/>
      <c r="EV52" s="73"/>
      <c r="EW52" s="73"/>
      <c r="EX52" s="73"/>
      <c r="EY52" s="73"/>
      <c r="EZ52" s="73"/>
      <c r="FA52" s="73"/>
      <c r="FB52" s="73"/>
      <c r="FC52" s="73"/>
      <c r="FD52" s="73"/>
      <c r="FE52" s="73"/>
      <c r="FF52" s="73"/>
      <c r="FG52" s="73"/>
      <c r="FH52" s="73"/>
      <c r="FI52" s="73"/>
      <c r="FJ52" s="73"/>
      <c r="FK52" s="73"/>
      <c r="FL52" s="73"/>
      <c r="FM52" s="73"/>
      <c r="FN52" s="73"/>
      <c r="FO52" s="73"/>
      <c r="FP52" s="73"/>
      <c r="FQ52" s="73"/>
      <c r="FR52" s="73"/>
      <c r="FS52" s="73"/>
      <c r="FT52" s="73"/>
      <c r="FU52" s="73"/>
      <c r="FV52" s="73"/>
      <c r="FW52" s="73"/>
      <c r="FX52" s="73"/>
      <c r="FY52" s="73"/>
      <c r="FZ52" s="73"/>
      <c r="GA52" s="73"/>
      <c r="GB52" s="73"/>
      <c r="GC52" s="73"/>
      <c r="GD52" s="73"/>
      <c r="GE52" s="73"/>
      <c r="GF52" s="73"/>
      <c r="GG52" s="73"/>
      <c r="GH52" s="73"/>
      <c r="GI52" s="73"/>
      <c r="GJ52" s="73"/>
      <c r="GK52" s="73"/>
      <c r="GL52" s="73"/>
      <c r="GM52" s="73"/>
      <c r="GN52" s="73"/>
      <c r="GO52" s="73"/>
      <c r="GP52" s="73"/>
      <c r="GQ52" s="73"/>
      <c r="GR52" s="73"/>
      <c r="GS52" s="73"/>
      <c r="GT52" s="73"/>
      <c r="GU52" s="73"/>
      <c r="GV52" s="73"/>
      <c r="GW52" s="73"/>
      <c r="GX52" s="73"/>
      <c r="GY52" s="73"/>
      <c r="GZ52" s="73"/>
      <c r="HA52" s="73"/>
      <c r="HB52" s="73"/>
      <c r="HC52" s="73"/>
      <c r="HD52" s="73"/>
      <c r="HE52" s="73"/>
      <c r="HF52" s="73"/>
      <c r="HG52" s="73"/>
      <c r="HH52" s="73"/>
      <c r="HI52" s="73"/>
      <c r="HJ52" s="73"/>
      <c r="HK52" s="73"/>
      <c r="HL52" s="73"/>
      <c r="HM52" s="73"/>
      <c r="HN52" s="73"/>
      <c r="HO52" s="73"/>
      <c r="HP52" s="73"/>
      <c r="HQ52" s="73"/>
      <c r="HR52" s="73"/>
      <c r="HS52" s="73"/>
      <c r="HT52" s="73"/>
      <c r="HU52" s="73"/>
      <c r="HV52" s="73"/>
      <c r="HW52" s="73"/>
      <c r="HX52" s="73"/>
      <c r="HY52" s="73"/>
      <c r="HZ52" s="73"/>
      <c r="IA52" s="73"/>
      <c r="IB52" s="73"/>
      <c r="IC52" s="73"/>
      <c r="ID52" s="73"/>
      <c r="IE52" s="73"/>
      <c r="IF52" s="73"/>
      <c r="IG52" s="73"/>
      <c r="IH52" s="73"/>
      <c r="II52" s="73"/>
      <c r="IJ52" s="73"/>
      <c r="IK52" s="73"/>
      <c r="IL52" s="73"/>
      <c r="IM52" s="73"/>
      <c r="IN52" s="73"/>
      <c r="IO52" s="73"/>
      <c r="IP52" s="73"/>
      <c r="IQ52" s="73"/>
      <c r="IR52" s="73"/>
      <c r="IS52" s="73"/>
      <c r="IT52" s="73"/>
      <c r="IU52" s="73"/>
      <c r="IV52" s="73"/>
      <c r="IW52" s="73"/>
    </row>
    <row r="53" customFormat="false" ht="11.25" hidden="true" customHeight="true" outlineLevel="0" collapsed="false">
      <c r="A53" s="101" t="s">
        <v>16</v>
      </c>
      <c r="B53" s="72" t="n">
        <v>55</v>
      </c>
      <c r="C53" s="131" t="n">
        <v>26.6071428571429</v>
      </c>
      <c r="D53" s="131" t="n">
        <v>26.5</v>
      </c>
      <c r="E53" s="131" t="n">
        <v>32.25</v>
      </c>
      <c r="F53" s="131" t="n">
        <v>28.6940700808625</v>
      </c>
      <c r="G53" s="96" t="n">
        <v>31.625</v>
      </c>
      <c r="H53" s="131" t="n">
        <v>32</v>
      </c>
      <c r="I53" s="131" t="n">
        <v>31.25</v>
      </c>
      <c r="J53" s="96" t="n">
        <v>31.125</v>
      </c>
      <c r="K53" s="131" t="n">
        <v>30.75</v>
      </c>
      <c r="L53" s="131" t="n">
        <v>31.5</v>
      </c>
      <c r="M53" s="131" t="n">
        <v>37</v>
      </c>
      <c r="N53" s="131" t="n">
        <v>46.5</v>
      </c>
      <c r="O53" s="96" t="n">
        <v>61.5</v>
      </c>
      <c r="P53" s="131" t="n">
        <v>56</v>
      </c>
      <c r="Q53" s="131" t="n">
        <v>67</v>
      </c>
      <c r="R53" s="131" t="n">
        <v>54</v>
      </c>
      <c r="S53" s="96" t="n">
        <v>35.5833333333333</v>
      </c>
      <c r="T53" s="131" t="n">
        <v>36.75</v>
      </c>
      <c r="U53" s="131" t="n">
        <v>34.75</v>
      </c>
      <c r="V53" s="131" t="n">
        <v>35.25</v>
      </c>
      <c r="W53" s="131" t="n">
        <v>41.0911764705882</v>
      </c>
      <c r="X53" s="131" t="n">
        <v>42.8186274509804</v>
      </c>
      <c r="Y53" s="131" t="n">
        <v>42.5101677852349</v>
      </c>
      <c r="Z53" s="131" t="n">
        <v>43.4163921568627</v>
      </c>
      <c r="AA53" s="131" t="n">
        <v>43.9929117647059</v>
      </c>
      <c r="AB53" s="131" t="n">
        <v>44.5624609375</v>
      </c>
      <c r="AC53" s="104" t="n">
        <v>43.1089900954001</v>
      </c>
      <c r="AF53" s="73"/>
      <c r="AG53" s="73" t="n">
        <v>32</v>
      </c>
      <c r="AH53" s="73" t="n">
        <v>31.25</v>
      </c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73"/>
      <c r="BA53" s="73"/>
      <c r="BB53" s="73"/>
      <c r="BC53" s="73"/>
      <c r="BD53" s="73"/>
      <c r="BE53" s="73"/>
      <c r="BF53" s="73"/>
      <c r="BG53" s="73"/>
      <c r="BH53" s="73"/>
      <c r="BI53" s="73"/>
      <c r="BJ53" s="73"/>
      <c r="BK53" s="73"/>
      <c r="BL53" s="73"/>
      <c r="BM53" s="73"/>
      <c r="BN53" s="73"/>
      <c r="BO53" s="73"/>
      <c r="BP53" s="73"/>
      <c r="BQ53" s="73"/>
      <c r="BR53" s="73"/>
      <c r="BS53" s="73"/>
      <c r="BT53" s="73"/>
      <c r="BU53" s="73"/>
      <c r="BV53" s="73"/>
      <c r="BW53" s="73"/>
      <c r="BX53" s="73"/>
      <c r="BY53" s="73"/>
      <c r="BZ53" s="73"/>
      <c r="CA53" s="73"/>
      <c r="CB53" s="73"/>
      <c r="CC53" s="73"/>
      <c r="CD53" s="73"/>
      <c r="CE53" s="73"/>
      <c r="CF53" s="73"/>
      <c r="CG53" s="73"/>
      <c r="CH53" s="73"/>
      <c r="CI53" s="73"/>
      <c r="CJ53" s="73"/>
      <c r="CK53" s="73"/>
      <c r="CL53" s="73"/>
      <c r="CM53" s="73"/>
      <c r="CN53" s="73"/>
      <c r="CO53" s="73"/>
      <c r="CP53" s="73"/>
      <c r="CQ53" s="73"/>
      <c r="CR53" s="73"/>
      <c r="CS53" s="73"/>
      <c r="CT53" s="73"/>
      <c r="CU53" s="73"/>
      <c r="CV53" s="73"/>
      <c r="CW53" s="73"/>
      <c r="CX53" s="73"/>
      <c r="CY53" s="73"/>
      <c r="CZ53" s="73"/>
      <c r="DA53" s="73"/>
      <c r="DB53" s="73"/>
      <c r="DC53" s="73"/>
      <c r="DD53" s="73"/>
      <c r="DE53" s="73"/>
      <c r="DF53" s="73"/>
      <c r="DG53" s="73"/>
      <c r="DH53" s="73"/>
      <c r="DI53" s="73"/>
      <c r="DJ53" s="73"/>
      <c r="DK53" s="73"/>
      <c r="DL53" s="73"/>
      <c r="DM53" s="73"/>
      <c r="DN53" s="73"/>
      <c r="DO53" s="73"/>
      <c r="DP53" s="73"/>
      <c r="DQ53" s="73"/>
      <c r="DR53" s="73"/>
      <c r="DS53" s="73"/>
      <c r="DT53" s="73"/>
      <c r="DU53" s="73"/>
      <c r="DV53" s="73"/>
      <c r="DW53" s="73"/>
      <c r="DX53" s="73"/>
      <c r="DY53" s="73"/>
      <c r="DZ53" s="73"/>
      <c r="EA53" s="73"/>
      <c r="EB53" s="73"/>
      <c r="EC53" s="73"/>
      <c r="ED53" s="73"/>
      <c r="EE53" s="73"/>
      <c r="EF53" s="73"/>
      <c r="EG53" s="73"/>
      <c r="EH53" s="73"/>
      <c r="EI53" s="73"/>
      <c r="EJ53" s="73"/>
      <c r="EK53" s="73"/>
      <c r="EL53" s="73"/>
      <c r="EM53" s="73"/>
      <c r="EN53" s="73"/>
      <c r="EO53" s="73"/>
      <c r="EP53" s="73"/>
      <c r="EQ53" s="73"/>
      <c r="ER53" s="73"/>
      <c r="ES53" s="73"/>
      <c r="ET53" s="73"/>
      <c r="EU53" s="73"/>
      <c r="EV53" s="73"/>
      <c r="EW53" s="73"/>
      <c r="EX53" s="73"/>
      <c r="EY53" s="73"/>
      <c r="EZ53" s="73"/>
      <c r="FA53" s="73"/>
      <c r="FB53" s="73"/>
      <c r="FC53" s="73"/>
      <c r="FD53" s="73"/>
      <c r="FE53" s="73"/>
      <c r="FF53" s="73"/>
      <c r="FG53" s="73"/>
      <c r="FH53" s="73"/>
      <c r="FI53" s="73"/>
      <c r="FJ53" s="73"/>
      <c r="FK53" s="73"/>
      <c r="FL53" s="73"/>
      <c r="FM53" s="73"/>
      <c r="FN53" s="73"/>
      <c r="FO53" s="73"/>
      <c r="FP53" s="73"/>
      <c r="FQ53" s="73"/>
      <c r="FR53" s="73"/>
      <c r="FS53" s="73"/>
      <c r="FT53" s="73"/>
      <c r="FU53" s="73"/>
      <c r="FV53" s="73"/>
      <c r="FW53" s="73"/>
      <c r="FX53" s="73"/>
      <c r="FY53" s="73"/>
      <c r="FZ53" s="73"/>
      <c r="GA53" s="73"/>
      <c r="GB53" s="73"/>
      <c r="GC53" s="73"/>
      <c r="GD53" s="73"/>
      <c r="GE53" s="73"/>
      <c r="GF53" s="73"/>
      <c r="GG53" s="73"/>
      <c r="GH53" s="73"/>
      <c r="GI53" s="73"/>
      <c r="GJ53" s="73"/>
      <c r="GK53" s="73"/>
      <c r="GL53" s="73"/>
      <c r="GM53" s="73"/>
      <c r="GN53" s="73"/>
      <c r="GO53" s="73"/>
      <c r="GP53" s="73"/>
      <c r="GQ53" s="73"/>
      <c r="GR53" s="73"/>
      <c r="GS53" s="73"/>
      <c r="GT53" s="73"/>
      <c r="GU53" s="73"/>
      <c r="GV53" s="73"/>
      <c r="GW53" s="73"/>
      <c r="GX53" s="73"/>
      <c r="GY53" s="73"/>
      <c r="GZ53" s="73"/>
      <c r="HA53" s="73"/>
      <c r="HB53" s="73"/>
      <c r="HC53" s="73"/>
      <c r="HD53" s="73"/>
      <c r="HE53" s="73"/>
      <c r="HF53" s="73"/>
      <c r="HG53" s="73"/>
      <c r="HH53" s="73"/>
      <c r="HI53" s="73"/>
      <c r="HJ53" s="73"/>
      <c r="HK53" s="73"/>
      <c r="HL53" s="73"/>
      <c r="HM53" s="73"/>
      <c r="HN53" s="73"/>
      <c r="HO53" s="73"/>
      <c r="HP53" s="73"/>
      <c r="HQ53" s="73"/>
      <c r="HR53" s="73"/>
      <c r="HS53" s="73"/>
      <c r="HT53" s="73"/>
      <c r="HU53" s="73"/>
      <c r="HV53" s="73"/>
      <c r="HW53" s="73"/>
      <c r="HX53" s="73"/>
      <c r="HY53" s="73"/>
      <c r="HZ53" s="73"/>
      <c r="IA53" s="73"/>
      <c r="IB53" s="73"/>
      <c r="IC53" s="73"/>
      <c r="ID53" s="73"/>
      <c r="IE53" s="73"/>
      <c r="IF53" s="73"/>
      <c r="IG53" s="73"/>
      <c r="IH53" s="73"/>
      <c r="II53" s="73"/>
      <c r="IJ53" s="73"/>
      <c r="IK53" s="73"/>
      <c r="IL53" s="73"/>
      <c r="IM53" s="73"/>
      <c r="IN53" s="73"/>
      <c r="IO53" s="73"/>
      <c r="IP53" s="73"/>
      <c r="IQ53" s="73"/>
      <c r="IR53" s="73"/>
      <c r="IS53" s="73"/>
      <c r="IT53" s="73"/>
      <c r="IU53" s="73"/>
      <c r="IV53" s="73"/>
      <c r="IW53" s="73"/>
    </row>
    <row r="54" customFormat="false" ht="11.25" hidden="true" customHeight="true" outlineLevel="0" collapsed="false">
      <c r="A54" s="101"/>
      <c r="C54" s="131"/>
      <c r="D54" s="131"/>
      <c r="E54" s="131"/>
      <c r="F54" s="131"/>
      <c r="G54" s="96"/>
      <c r="H54" s="131"/>
      <c r="I54" s="131"/>
      <c r="J54" s="96"/>
      <c r="K54" s="131"/>
      <c r="L54" s="131"/>
      <c r="M54" s="131"/>
      <c r="N54" s="131"/>
      <c r="O54" s="96"/>
      <c r="P54" s="131"/>
      <c r="Q54" s="131"/>
      <c r="R54" s="131"/>
      <c r="S54" s="96"/>
      <c r="T54" s="131"/>
      <c r="U54" s="131"/>
      <c r="V54" s="131"/>
      <c r="W54" s="131"/>
      <c r="X54" s="131"/>
      <c r="Y54" s="131"/>
      <c r="Z54" s="131"/>
      <c r="AA54" s="131"/>
      <c r="AB54" s="131"/>
      <c r="AC54" s="104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73"/>
      <c r="BA54" s="73"/>
      <c r="BB54" s="73"/>
      <c r="BC54" s="73"/>
      <c r="BD54" s="73"/>
      <c r="BE54" s="73"/>
      <c r="BF54" s="73"/>
      <c r="BG54" s="73"/>
      <c r="BH54" s="73"/>
      <c r="BI54" s="73"/>
      <c r="BJ54" s="73"/>
      <c r="BK54" s="73"/>
      <c r="BL54" s="73"/>
      <c r="BM54" s="73"/>
      <c r="BN54" s="73"/>
      <c r="BO54" s="73"/>
      <c r="BP54" s="73"/>
      <c r="BQ54" s="73"/>
      <c r="BR54" s="73"/>
      <c r="BS54" s="73"/>
      <c r="BT54" s="73"/>
      <c r="BU54" s="73"/>
      <c r="BV54" s="73"/>
      <c r="BW54" s="73"/>
      <c r="BX54" s="73"/>
      <c r="BY54" s="73"/>
      <c r="BZ54" s="73"/>
      <c r="CA54" s="73"/>
      <c r="CB54" s="73"/>
      <c r="CC54" s="73"/>
      <c r="CD54" s="73"/>
      <c r="CE54" s="73"/>
      <c r="CF54" s="73"/>
      <c r="CG54" s="73"/>
      <c r="CH54" s="73"/>
      <c r="CI54" s="73"/>
      <c r="CJ54" s="73"/>
      <c r="CK54" s="73"/>
      <c r="CL54" s="73"/>
      <c r="CM54" s="73"/>
      <c r="CN54" s="73"/>
      <c r="CO54" s="73"/>
      <c r="CP54" s="73"/>
      <c r="CQ54" s="73"/>
      <c r="CR54" s="73"/>
      <c r="CS54" s="73"/>
      <c r="CT54" s="73"/>
      <c r="CU54" s="73"/>
      <c r="CV54" s="73"/>
      <c r="CW54" s="73"/>
      <c r="CX54" s="73"/>
      <c r="CY54" s="73"/>
      <c r="CZ54" s="73"/>
      <c r="DA54" s="73"/>
      <c r="DB54" s="73"/>
      <c r="DC54" s="73"/>
      <c r="DD54" s="73"/>
      <c r="DE54" s="73"/>
      <c r="DF54" s="73"/>
      <c r="DG54" s="73"/>
      <c r="DH54" s="73"/>
      <c r="DI54" s="73"/>
      <c r="DJ54" s="73"/>
      <c r="DK54" s="73"/>
      <c r="DL54" s="73"/>
      <c r="DM54" s="73"/>
      <c r="DN54" s="73"/>
      <c r="DO54" s="73"/>
      <c r="DP54" s="73"/>
      <c r="DQ54" s="73"/>
      <c r="DR54" s="73"/>
      <c r="DS54" s="73"/>
      <c r="DT54" s="73"/>
      <c r="DU54" s="73"/>
      <c r="DV54" s="73"/>
      <c r="DW54" s="73"/>
      <c r="DX54" s="73"/>
      <c r="DY54" s="73"/>
      <c r="DZ54" s="73"/>
      <c r="EA54" s="73"/>
      <c r="EB54" s="73"/>
      <c r="EC54" s="73"/>
      <c r="ED54" s="73"/>
      <c r="EE54" s="73"/>
      <c r="EF54" s="73"/>
      <c r="EG54" s="73"/>
      <c r="EH54" s="73"/>
      <c r="EI54" s="73"/>
      <c r="EJ54" s="73"/>
      <c r="EK54" s="73"/>
      <c r="EL54" s="73"/>
      <c r="EM54" s="73"/>
      <c r="EN54" s="73"/>
      <c r="EO54" s="73"/>
      <c r="EP54" s="73"/>
      <c r="EQ54" s="73"/>
      <c r="ER54" s="73"/>
      <c r="ES54" s="73"/>
      <c r="ET54" s="73"/>
      <c r="EU54" s="73"/>
      <c r="EV54" s="73"/>
      <c r="EW54" s="73"/>
      <c r="EX54" s="73"/>
      <c r="EY54" s="73"/>
      <c r="EZ54" s="73"/>
      <c r="FA54" s="73"/>
      <c r="FB54" s="73"/>
      <c r="FC54" s="73"/>
      <c r="FD54" s="73"/>
      <c r="FE54" s="73"/>
      <c r="FF54" s="73"/>
      <c r="FG54" s="73"/>
      <c r="FH54" s="73"/>
      <c r="FI54" s="73"/>
      <c r="FJ54" s="73"/>
      <c r="FK54" s="73"/>
      <c r="FL54" s="73"/>
      <c r="FM54" s="73"/>
      <c r="FN54" s="73"/>
      <c r="FO54" s="73"/>
      <c r="FP54" s="73"/>
      <c r="FQ54" s="73"/>
      <c r="FR54" s="73"/>
      <c r="FS54" s="73"/>
      <c r="FT54" s="73"/>
      <c r="FU54" s="73"/>
      <c r="FV54" s="73"/>
      <c r="FW54" s="73"/>
      <c r="FX54" s="73"/>
      <c r="FY54" s="73"/>
      <c r="FZ54" s="73"/>
      <c r="GA54" s="73"/>
      <c r="GB54" s="73"/>
      <c r="GC54" s="73"/>
      <c r="GD54" s="73"/>
      <c r="GE54" s="73"/>
      <c r="GF54" s="73"/>
      <c r="GG54" s="73"/>
      <c r="GH54" s="73"/>
      <c r="GI54" s="73"/>
      <c r="GJ54" s="73"/>
      <c r="GK54" s="73"/>
      <c r="GL54" s="73"/>
      <c r="GM54" s="73"/>
      <c r="GN54" s="73"/>
      <c r="GO54" s="73"/>
      <c r="GP54" s="73"/>
      <c r="GQ54" s="73"/>
      <c r="GR54" s="73"/>
      <c r="GS54" s="73"/>
      <c r="GT54" s="73"/>
      <c r="GU54" s="73"/>
      <c r="GV54" s="73"/>
      <c r="GW54" s="73"/>
      <c r="GX54" s="73"/>
      <c r="GY54" s="73"/>
      <c r="GZ54" s="73"/>
      <c r="HA54" s="73"/>
      <c r="HB54" s="73"/>
      <c r="HC54" s="73"/>
      <c r="HD54" s="73"/>
      <c r="HE54" s="73"/>
      <c r="HF54" s="73"/>
      <c r="HG54" s="73"/>
      <c r="HH54" s="73"/>
      <c r="HI54" s="73"/>
      <c r="HJ54" s="73"/>
      <c r="HK54" s="73"/>
      <c r="HL54" s="73"/>
      <c r="HM54" s="73"/>
      <c r="HN54" s="73"/>
      <c r="HO54" s="73"/>
      <c r="HP54" s="73"/>
      <c r="HQ54" s="73"/>
      <c r="HR54" s="73"/>
      <c r="HS54" s="73"/>
      <c r="HT54" s="73"/>
      <c r="HU54" s="73"/>
      <c r="HV54" s="73"/>
      <c r="HW54" s="73"/>
      <c r="HX54" s="73"/>
      <c r="HY54" s="73"/>
      <c r="HZ54" s="73"/>
      <c r="IA54" s="73"/>
      <c r="IB54" s="73"/>
      <c r="IC54" s="73"/>
      <c r="ID54" s="73"/>
      <c r="IE54" s="73"/>
      <c r="IF54" s="73"/>
      <c r="IG54" s="73"/>
      <c r="IH54" s="73"/>
      <c r="II54" s="73"/>
      <c r="IJ54" s="73"/>
      <c r="IK54" s="73"/>
      <c r="IL54" s="73"/>
      <c r="IM54" s="73"/>
      <c r="IN54" s="73"/>
      <c r="IO54" s="73"/>
      <c r="IP54" s="73"/>
      <c r="IQ54" s="73"/>
      <c r="IR54" s="73"/>
      <c r="IS54" s="73"/>
      <c r="IT54" s="73"/>
      <c r="IU54" s="73"/>
      <c r="IV54" s="73"/>
      <c r="IW54" s="73"/>
    </row>
    <row r="55" customFormat="false" ht="11.25" hidden="true" customHeight="true" outlineLevel="0" collapsed="false">
      <c r="A55" s="101" t="s">
        <v>9</v>
      </c>
      <c r="C55" s="131"/>
      <c r="D55" s="131"/>
      <c r="E55" s="131"/>
      <c r="F55" s="131"/>
      <c r="G55" s="96"/>
      <c r="H55" s="131"/>
      <c r="I55" s="131"/>
      <c r="J55" s="96"/>
      <c r="K55" s="131"/>
      <c r="L55" s="131"/>
      <c r="M55" s="131"/>
      <c r="N55" s="131"/>
      <c r="O55" s="96"/>
      <c r="P55" s="131"/>
      <c r="Q55" s="131"/>
      <c r="R55" s="131"/>
      <c r="S55" s="96"/>
      <c r="T55" s="131"/>
      <c r="U55" s="131"/>
      <c r="V55" s="131"/>
      <c r="W55" s="131"/>
      <c r="X55" s="131"/>
      <c r="Y55" s="131"/>
      <c r="Z55" s="131"/>
      <c r="AA55" s="131"/>
      <c r="AB55" s="131"/>
      <c r="AC55" s="104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73"/>
      <c r="CB55" s="73"/>
      <c r="CC55" s="73"/>
      <c r="CD55" s="73"/>
      <c r="CE55" s="73"/>
      <c r="CF55" s="73"/>
      <c r="CG55" s="73"/>
      <c r="CH55" s="73"/>
      <c r="CI55" s="73"/>
      <c r="CJ55" s="73"/>
      <c r="CK55" s="73"/>
      <c r="CL55" s="73"/>
      <c r="CM55" s="73"/>
      <c r="CN55" s="73"/>
      <c r="CO55" s="73"/>
      <c r="CP55" s="73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/>
      <c r="DY55" s="73"/>
      <c r="DZ55" s="73"/>
      <c r="EA55" s="73"/>
      <c r="EB55" s="73"/>
      <c r="EC55" s="73"/>
      <c r="ED55" s="73"/>
      <c r="EE55" s="73"/>
      <c r="EF55" s="73"/>
      <c r="EG55" s="73"/>
      <c r="EH55" s="73"/>
      <c r="EI55" s="73"/>
      <c r="EJ55" s="73"/>
      <c r="EK55" s="73"/>
      <c r="EL55" s="73"/>
      <c r="EM55" s="73"/>
      <c r="EN55" s="73"/>
      <c r="EO55" s="73"/>
      <c r="EP55" s="73"/>
      <c r="EQ55" s="73"/>
      <c r="ER55" s="73"/>
      <c r="ES55" s="73"/>
      <c r="ET55" s="73"/>
      <c r="EU55" s="73"/>
      <c r="EV55" s="73"/>
      <c r="EW55" s="73"/>
      <c r="EX55" s="73"/>
      <c r="EY55" s="73"/>
      <c r="EZ55" s="73"/>
      <c r="FA55" s="73"/>
      <c r="FB55" s="73"/>
      <c r="FC55" s="73"/>
      <c r="FD55" s="73"/>
      <c r="FE55" s="73"/>
      <c r="FF55" s="73"/>
      <c r="FG55" s="73"/>
      <c r="FH55" s="73"/>
      <c r="FI55" s="73"/>
      <c r="FJ55" s="73"/>
      <c r="FK55" s="73"/>
      <c r="FL55" s="73"/>
      <c r="FM55" s="73"/>
      <c r="FN55" s="73"/>
      <c r="FO55" s="73"/>
      <c r="FP55" s="73"/>
      <c r="FQ55" s="73"/>
      <c r="FR55" s="73"/>
      <c r="FS55" s="73"/>
      <c r="FT55" s="73"/>
      <c r="FU55" s="73"/>
      <c r="FV55" s="73"/>
      <c r="FW55" s="73"/>
      <c r="FX55" s="73"/>
      <c r="FY55" s="73"/>
      <c r="FZ55" s="73"/>
      <c r="GA55" s="73"/>
      <c r="GB55" s="73"/>
      <c r="GC55" s="73"/>
      <c r="GD55" s="73"/>
      <c r="GE55" s="73"/>
      <c r="GF55" s="73"/>
      <c r="GG55" s="73"/>
      <c r="GH55" s="73"/>
      <c r="GI55" s="73"/>
      <c r="GJ55" s="73"/>
      <c r="GK55" s="73"/>
      <c r="GL55" s="73"/>
      <c r="GM55" s="73"/>
      <c r="GN55" s="73"/>
      <c r="GO55" s="73"/>
      <c r="GP55" s="73"/>
      <c r="GQ55" s="73"/>
      <c r="GR55" s="73"/>
      <c r="GS55" s="73"/>
      <c r="GT55" s="73"/>
      <c r="GU55" s="73"/>
      <c r="GV55" s="73"/>
      <c r="GW55" s="73"/>
      <c r="GX55" s="73"/>
      <c r="GY55" s="73"/>
      <c r="GZ55" s="73"/>
      <c r="HA55" s="73"/>
      <c r="HB55" s="73"/>
      <c r="HC55" s="73"/>
      <c r="HD55" s="73"/>
      <c r="HE55" s="73"/>
      <c r="HF55" s="73"/>
      <c r="HG55" s="73"/>
      <c r="HH55" s="73"/>
      <c r="HI55" s="73"/>
      <c r="HJ55" s="73"/>
      <c r="HK55" s="73"/>
      <c r="HL55" s="73"/>
      <c r="HM55" s="73"/>
      <c r="HN55" s="73"/>
      <c r="HO55" s="73"/>
      <c r="HP55" s="73"/>
      <c r="HQ55" s="73"/>
      <c r="HR55" s="73"/>
      <c r="HS55" s="73"/>
      <c r="HT55" s="73"/>
      <c r="HU55" s="73"/>
      <c r="HV55" s="73"/>
      <c r="HW55" s="73"/>
      <c r="HX55" s="73"/>
      <c r="HY55" s="73"/>
      <c r="HZ55" s="73"/>
      <c r="IA55" s="73"/>
      <c r="IB55" s="73"/>
      <c r="IC55" s="73"/>
      <c r="ID55" s="73"/>
      <c r="IE55" s="73"/>
      <c r="IF55" s="73"/>
      <c r="IG55" s="73"/>
      <c r="IH55" s="73"/>
      <c r="II55" s="73"/>
      <c r="IJ55" s="73"/>
      <c r="IK55" s="73"/>
      <c r="IL55" s="73"/>
      <c r="IM55" s="73"/>
      <c r="IN55" s="73"/>
      <c r="IO55" s="73"/>
      <c r="IP55" s="73"/>
      <c r="IQ55" s="73"/>
      <c r="IR55" s="73"/>
      <c r="IS55" s="73"/>
      <c r="IT55" s="73"/>
      <c r="IU55" s="73"/>
      <c r="IV55" s="73"/>
      <c r="IW55" s="73"/>
    </row>
    <row r="56" customFormat="false" ht="11.25" hidden="true" customHeight="true" outlineLevel="0" collapsed="false">
      <c r="A56" s="101" t="s">
        <v>9</v>
      </c>
      <c r="B56" s="72" t="n">
        <v>44.875</v>
      </c>
      <c r="C56" s="131" t="n">
        <v>41.6964285714286</v>
      </c>
      <c r="D56" s="131" t="n">
        <v>42.4999961853027</v>
      </c>
      <c r="E56" s="131" t="n">
        <v>47.0499992370606</v>
      </c>
      <c r="F56" s="131" t="n">
        <v>44.0350386318814</v>
      </c>
      <c r="G56" s="96" t="n">
        <v>47.2566242218018</v>
      </c>
      <c r="H56" s="131" t="n">
        <v>47.4585113525391</v>
      </c>
      <c r="I56" s="131" t="n">
        <v>47.0547370910645</v>
      </c>
      <c r="J56" s="96" t="n">
        <v>43.5591649627686</v>
      </c>
      <c r="K56" s="131" t="n">
        <v>45.9890565490723</v>
      </c>
      <c r="L56" s="131" t="n">
        <v>41.1292733764648</v>
      </c>
      <c r="M56" s="131" t="n">
        <v>41.6992889404297</v>
      </c>
      <c r="N56" s="131" t="n">
        <v>42.5796571543684</v>
      </c>
      <c r="O56" s="96" t="n">
        <v>45.5439224757844</v>
      </c>
      <c r="P56" s="131" t="n">
        <v>45.1242746706943</v>
      </c>
      <c r="Q56" s="131" t="n">
        <v>45.9635702808745</v>
      </c>
      <c r="R56" s="131" t="n">
        <v>46.0111570504821</v>
      </c>
      <c r="S56" s="96" t="n">
        <v>47.560911453304</v>
      </c>
      <c r="T56" s="131" t="n">
        <v>42.9768281261048</v>
      </c>
      <c r="U56" s="131" t="n">
        <v>47.964743727284</v>
      </c>
      <c r="V56" s="131" t="n">
        <v>51.7411625065233</v>
      </c>
      <c r="W56" s="131" t="n">
        <v>45.4245323811527</v>
      </c>
      <c r="X56" s="131" t="n">
        <v>44.4236190327506</v>
      </c>
      <c r="Y56" s="131" t="n">
        <v>44.3341131396333</v>
      </c>
      <c r="Z56" s="131" t="n">
        <v>43.0007397984534</v>
      </c>
      <c r="AA56" s="131" t="n">
        <v>42.1303951165024</v>
      </c>
      <c r="AB56" s="131" t="n">
        <v>44.8944867556938</v>
      </c>
      <c r="AC56" s="104" t="n">
        <v>43.3816421693697</v>
      </c>
      <c r="AF56" s="73"/>
      <c r="AG56" s="73" t="n">
        <v>47.4585113525391</v>
      </c>
      <c r="AH56" s="73" t="n">
        <v>47.0547370910645</v>
      </c>
      <c r="AI56" s="73"/>
      <c r="AJ56" s="73"/>
      <c r="AK56" s="73"/>
      <c r="AL56" s="73"/>
      <c r="AM56" s="73"/>
      <c r="AN56" s="73"/>
      <c r="AO56" s="73"/>
      <c r="AP56" s="73"/>
      <c r="AQ56" s="73"/>
      <c r="AR56" s="73"/>
      <c r="AS56" s="73"/>
      <c r="AT56" s="73"/>
      <c r="AU56" s="73"/>
      <c r="AV56" s="73"/>
      <c r="AW56" s="73"/>
      <c r="AX56" s="73"/>
      <c r="AY56" s="73"/>
      <c r="AZ56" s="73"/>
      <c r="BA56" s="73"/>
      <c r="BB56" s="73"/>
      <c r="BC56" s="73"/>
      <c r="BD56" s="73"/>
      <c r="BE56" s="73"/>
      <c r="BF56" s="73"/>
      <c r="BG56" s="73"/>
      <c r="BH56" s="73"/>
      <c r="BI56" s="73"/>
      <c r="BJ56" s="73"/>
      <c r="BK56" s="73"/>
      <c r="BL56" s="73"/>
      <c r="BM56" s="73"/>
      <c r="BN56" s="73"/>
      <c r="BO56" s="73"/>
      <c r="BP56" s="73"/>
      <c r="BQ56" s="73"/>
      <c r="BR56" s="73"/>
      <c r="BS56" s="73"/>
      <c r="BT56" s="73"/>
      <c r="BU56" s="73"/>
      <c r="BV56" s="73"/>
      <c r="BW56" s="73"/>
      <c r="BX56" s="73"/>
      <c r="BY56" s="73"/>
      <c r="BZ56" s="73"/>
      <c r="CA56" s="73"/>
      <c r="CB56" s="73"/>
      <c r="CC56" s="73"/>
      <c r="CD56" s="73"/>
      <c r="CE56" s="73"/>
      <c r="CF56" s="73"/>
      <c r="CG56" s="73"/>
      <c r="CH56" s="73"/>
      <c r="CI56" s="73"/>
      <c r="CJ56" s="73"/>
      <c r="CK56" s="73"/>
      <c r="CL56" s="73"/>
      <c r="CM56" s="73"/>
      <c r="CN56" s="73"/>
      <c r="CO56" s="73"/>
      <c r="CP56" s="73"/>
      <c r="CQ56" s="73"/>
      <c r="CR56" s="73"/>
      <c r="CS56" s="73"/>
      <c r="CT56" s="73"/>
      <c r="CU56" s="73"/>
      <c r="CV56" s="73"/>
      <c r="CW56" s="73"/>
      <c r="CX56" s="73"/>
      <c r="CY56" s="73"/>
      <c r="CZ56" s="73"/>
      <c r="DA56" s="73"/>
      <c r="DB56" s="73"/>
      <c r="DC56" s="73"/>
      <c r="DD56" s="73"/>
      <c r="DE56" s="73"/>
      <c r="DF56" s="73"/>
      <c r="DG56" s="73"/>
      <c r="DH56" s="73"/>
      <c r="DI56" s="73"/>
      <c r="DJ56" s="73"/>
      <c r="DK56" s="73"/>
      <c r="DL56" s="73"/>
      <c r="DM56" s="73"/>
      <c r="DN56" s="73"/>
      <c r="DO56" s="73"/>
      <c r="DP56" s="73"/>
      <c r="DQ56" s="73"/>
      <c r="DR56" s="73"/>
      <c r="DS56" s="73"/>
      <c r="DT56" s="73"/>
      <c r="DU56" s="73"/>
      <c r="DV56" s="73"/>
      <c r="DW56" s="73"/>
      <c r="DX56" s="73"/>
      <c r="DY56" s="73"/>
      <c r="DZ56" s="73"/>
      <c r="EA56" s="73"/>
      <c r="EB56" s="73"/>
      <c r="EC56" s="73"/>
      <c r="ED56" s="73"/>
      <c r="EE56" s="73"/>
      <c r="EF56" s="73"/>
      <c r="EG56" s="73"/>
      <c r="EH56" s="73"/>
      <c r="EI56" s="73"/>
      <c r="EJ56" s="73"/>
      <c r="EK56" s="73"/>
      <c r="EL56" s="73"/>
      <c r="EM56" s="73"/>
      <c r="EN56" s="73"/>
      <c r="EO56" s="73"/>
      <c r="EP56" s="73"/>
      <c r="EQ56" s="73"/>
      <c r="ER56" s="73"/>
      <c r="ES56" s="73"/>
      <c r="ET56" s="73"/>
      <c r="EU56" s="73"/>
      <c r="EV56" s="73"/>
      <c r="EW56" s="73"/>
      <c r="EX56" s="73"/>
      <c r="EY56" s="73"/>
      <c r="EZ56" s="73"/>
      <c r="FA56" s="73"/>
      <c r="FB56" s="73"/>
      <c r="FC56" s="73"/>
      <c r="FD56" s="73"/>
      <c r="FE56" s="73"/>
      <c r="FF56" s="73"/>
      <c r="FG56" s="73"/>
      <c r="FH56" s="73"/>
      <c r="FI56" s="73"/>
      <c r="FJ56" s="73"/>
      <c r="FK56" s="73"/>
      <c r="FL56" s="73"/>
      <c r="FM56" s="73"/>
      <c r="FN56" s="73"/>
      <c r="FO56" s="73"/>
      <c r="FP56" s="73"/>
      <c r="FQ56" s="73"/>
      <c r="FR56" s="73"/>
      <c r="FS56" s="73"/>
      <c r="FT56" s="73"/>
      <c r="FU56" s="73"/>
      <c r="FV56" s="73"/>
      <c r="FW56" s="73"/>
      <c r="FX56" s="73"/>
      <c r="FY56" s="73"/>
      <c r="FZ56" s="73"/>
      <c r="GA56" s="73"/>
      <c r="GB56" s="73"/>
      <c r="GC56" s="73"/>
      <c r="GD56" s="73"/>
      <c r="GE56" s="73"/>
      <c r="GF56" s="73"/>
      <c r="GG56" s="73"/>
      <c r="GH56" s="73"/>
      <c r="GI56" s="73"/>
      <c r="GJ56" s="73"/>
      <c r="GK56" s="73"/>
      <c r="GL56" s="73"/>
      <c r="GM56" s="73"/>
      <c r="GN56" s="73"/>
      <c r="GO56" s="73"/>
      <c r="GP56" s="73"/>
      <c r="GQ56" s="73"/>
      <c r="GR56" s="73"/>
      <c r="GS56" s="73"/>
      <c r="GT56" s="73"/>
      <c r="GU56" s="73"/>
      <c r="GV56" s="73"/>
      <c r="GW56" s="73"/>
      <c r="GX56" s="73"/>
      <c r="GY56" s="73"/>
      <c r="GZ56" s="73"/>
      <c r="HA56" s="73"/>
      <c r="HB56" s="73"/>
      <c r="HC56" s="73"/>
      <c r="HD56" s="73"/>
      <c r="HE56" s="73"/>
      <c r="HF56" s="73"/>
      <c r="HG56" s="73"/>
      <c r="HH56" s="73"/>
      <c r="HI56" s="73"/>
      <c r="HJ56" s="73"/>
      <c r="HK56" s="73"/>
      <c r="HL56" s="73"/>
      <c r="HM56" s="73"/>
      <c r="HN56" s="73"/>
      <c r="HO56" s="73"/>
      <c r="HP56" s="73"/>
      <c r="HQ56" s="73"/>
      <c r="HR56" s="73"/>
      <c r="HS56" s="73"/>
      <c r="HT56" s="73"/>
      <c r="HU56" s="73"/>
      <c r="HV56" s="73"/>
      <c r="HW56" s="73"/>
      <c r="HX56" s="73"/>
      <c r="HY56" s="73"/>
      <c r="HZ56" s="73"/>
      <c r="IA56" s="73"/>
      <c r="IB56" s="73"/>
      <c r="IC56" s="73"/>
      <c r="ID56" s="73"/>
      <c r="IE56" s="73"/>
      <c r="IF56" s="73"/>
      <c r="IG56" s="73"/>
      <c r="IH56" s="73"/>
      <c r="II56" s="73"/>
      <c r="IJ56" s="73"/>
      <c r="IK56" s="73"/>
      <c r="IL56" s="73"/>
      <c r="IM56" s="73"/>
      <c r="IN56" s="73"/>
      <c r="IO56" s="73"/>
      <c r="IP56" s="73"/>
      <c r="IQ56" s="73"/>
      <c r="IR56" s="73"/>
      <c r="IS56" s="73"/>
      <c r="IT56" s="73"/>
      <c r="IU56" s="73"/>
      <c r="IV56" s="73"/>
      <c r="IW56" s="73"/>
    </row>
    <row r="57" customFormat="false" ht="11.25" hidden="true" customHeight="true" outlineLevel="0" collapsed="false">
      <c r="A57" s="101"/>
      <c r="C57" s="131"/>
      <c r="D57" s="131"/>
      <c r="E57" s="131"/>
      <c r="F57" s="131"/>
      <c r="G57" s="96"/>
      <c r="H57" s="131"/>
      <c r="I57" s="131"/>
      <c r="J57" s="96"/>
      <c r="K57" s="131"/>
      <c r="L57" s="131"/>
      <c r="M57" s="131"/>
      <c r="N57" s="131"/>
      <c r="O57" s="96"/>
      <c r="P57" s="131"/>
      <c r="Q57" s="131"/>
      <c r="R57" s="131"/>
      <c r="S57" s="96"/>
      <c r="T57" s="131"/>
      <c r="U57" s="131"/>
      <c r="V57" s="131"/>
      <c r="W57" s="131"/>
      <c r="X57" s="131"/>
      <c r="Y57" s="131"/>
      <c r="Z57" s="131"/>
      <c r="AA57" s="131"/>
      <c r="AB57" s="131"/>
      <c r="AC57" s="104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3"/>
      <c r="AU57" s="73"/>
      <c r="AV57" s="73"/>
      <c r="AW57" s="73"/>
      <c r="AX57" s="73"/>
      <c r="AY57" s="73"/>
      <c r="AZ57" s="73"/>
      <c r="BA57" s="73"/>
      <c r="BB57" s="73"/>
      <c r="BC57" s="73"/>
      <c r="BD57" s="73"/>
      <c r="BE57" s="73"/>
      <c r="BF57" s="73"/>
      <c r="BG57" s="73"/>
      <c r="BH57" s="73"/>
      <c r="BI57" s="73"/>
      <c r="BJ57" s="73"/>
      <c r="BK57" s="73"/>
      <c r="BL57" s="73"/>
      <c r="BM57" s="73"/>
      <c r="BN57" s="73"/>
      <c r="BO57" s="73"/>
      <c r="BP57" s="73"/>
      <c r="BQ57" s="73"/>
      <c r="BR57" s="73"/>
      <c r="BS57" s="73"/>
      <c r="BT57" s="73"/>
      <c r="BU57" s="73"/>
      <c r="BV57" s="73"/>
      <c r="BW57" s="73"/>
      <c r="BX57" s="73"/>
      <c r="BY57" s="73"/>
      <c r="BZ57" s="73"/>
      <c r="CA57" s="73"/>
      <c r="CB57" s="73"/>
      <c r="CC57" s="73"/>
      <c r="CD57" s="73"/>
      <c r="CE57" s="73"/>
      <c r="CF57" s="73"/>
      <c r="CG57" s="73"/>
      <c r="CH57" s="73"/>
      <c r="CI57" s="73"/>
      <c r="CJ57" s="73"/>
      <c r="CK57" s="73"/>
      <c r="CL57" s="73"/>
      <c r="CM57" s="73"/>
      <c r="CN57" s="73"/>
      <c r="CO57" s="73"/>
      <c r="CP57" s="73"/>
      <c r="CQ57" s="73"/>
      <c r="CR57" s="73"/>
      <c r="CS57" s="73"/>
      <c r="CT57" s="73"/>
      <c r="CU57" s="73"/>
      <c r="CV57" s="73"/>
      <c r="CW57" s="73"/>
      <c r="CX57" s="73"/>
      <c r="CY57" s="73"/>
      <c r="CZ57" s="73"/>
      <c r="DA57" s="73"/>
      <c r="DB57" s="73"/>
      <c r="DC57" s="73"/>
      <c r="DD57" s="73"/>
      <c r="DE57" s="73"/>
      <c r="DF57" s="73"/>
      <c r="DG57" s="73"/>
      <c r="DH57" s="73"/>
      <c r="DI57" s="73"/>
      <c r="DJ57" s="73"/>
      <c r="DK57" s="73"/>
      <c r="DL57" s="73"/>
      <c r="DM57" s="73"/>
      <c r="DN57" s="73"/>
      <c r="DO57" s="73"/>
      <c r="DP57" s="73"/>
      <c r="DQ57" s="73"/>
      <c r="DR57" s="73"/>
      <c r="DS57" s="73"/>
      <c r="DT57" s="73"/>
      <c r="DU57" s="73"/>
      <c r="DV57" s="73"/>
      <c r="DW57" s="73"/>
      <c r="DX57" s="73"/>
      <c r="DY57" s="73"/>
      <c r="DZ57" s="73"/>
      <c r="EA57" s="73"/>
      <c r="EB57" s="73"/>
      <c r="EC57" s="73"/>
      <c r="ED57" s="73"/>
      <c r="EE57" s="73"/>
      <c r="EF57" s="73"/>
      <c r="EG57" s="73"/>
      <c r="EH57" s="73"/>
      <c r="EI57" s="73"/>
      <c r="EJ57" s="73"/>
      <c r="EK57" s="73"/>
      <c r="EL57" s="73"/>
      <c r="EM57" s="73"/>
      <c r="EN57" s="73"/>
      <c r="EO57" s="73"/>
      <c r="EP57" s="73"/>
      <c r="EQ57" s="73"/>
      <c r="ER57" s="73"/>
      <c r="ES57" s="73"/>
      <c r="ET57" s="73"/>
      <c r="EU57" s="73"/>
      <c r="EV57" s="73"/>
      <c r="EW57" s="73"/>
      <c r="EX57" s="73"/>
      <c r="EY57" s="73"/>
      <c r="EZ57" s="73"/>
      <c r="FA57" s="73"/>
      <c r="FB57" s="73"/>
      <c r="FC57" s="73"/>
      <c r="FD57" s="73"/>
      <c r="FE57" s="73"/>
      <c r="FF57" s="73"/>
      <c r="FG57" s="73"/>
      <c r="FH57" s="73"/>
      <c r="FI57" s="73"/>
      <c r="FJ57" s="73"/>
      <c r="FK57" s="73"/>
      <c r="FL57" s="73"/>
      <c r="FM57" s="73"/>
      <c r="FN57" s="73"/>
      <c r="FO57" s="73"/>
      <c r="FP57" s="73"/>
      <c r="FQ57" s="73"/>
      <c r="FR57" s="73"/>
      <c r="FS57" s="73"/>
      <c r="FT57" s="73"/>
      <c r="FU57" s="73"/>
      <c r="FV57" s="73"/>
      <c r="FW57" s="73"/>
      <c r="FX57" s="73"/>
      <c r="FY57" s="73"/>
      <c r="FZ57" s="73"/>
      <c r="GA57" s="73"/>
      <c r="GB57" s="73"/>
      <c r="GC57" s="73"/>
      <c r="GD57" s="73"/>
      <c r="GE57" s="73"/>
      <c r="GF57" s="73"/>
      <c r="GG57" s="73"/>
      <c r="GH57" s="73"/>
      <c r="GI57" s="73"/>
      <c r="GJ57" s="73"/>
      <c r="GK57" s="73"/>
      <c r="GL57" s="73"/>
      <c r="GM57" s="73"/>
      <c r="GN57" s="73"/>
      <c r="GO57" s="73"/>
      <c r="GP57" s="73"/>
      <c r="GQ57" s="73"/>
      <c r="GR57" s="73"/>
      <c r="GS57" s="73"/>
      <c r="GT57" s="73"/>
      <c r="GU57" s="73"/>
      <c r="GV57" s="73"/>
      <c r="GW57" s="73"/>
      <c r="GX57" s="73"/>
      <c r="GY57" s="73"/>
      <c r="GZ57" s="73"/>
      <c r="HA57" s="73"/>
      <c r="HB57" s="73"/>
      <c r="HC57" s="73"/>
      <c r="HD57" s="73"/>
      <c r="HE57" s="73"/>
      <c r="HF57" s="73"/>
      <c r="HG57" s="73"/>
      <c r="HH57" s="73"/>
      <c r="HI57" s="73"/>
      <c r="HJ57" s="73"/>
      <c r="HK57" s="73"/>
      <c r="HL57" s="73"/>
      <c r="HM57" s="73"/>
      <c r="HN57" s="73"/>
      <c r="HO57" s="73"/>
      <c r="HP57" s="73"/>
      <c r="HQ57" s="73"/>
      <c r="HR57" s="73"/>
      <c r="HS57" s="73"/>
      <c r="HT57" s="73"/>
      <c r="HU57" s="73"/>
      <c r="HV57" s="73"/>
      <c r="HW57" s="73"/>
      <c r="HX57" s="73"/>
      <c r="HY57" s="73"/>
      <c r="HZ57" s="73"/>
      <c r="IA57" s="73"/>
      <c r="IB57" s="73"/>
      <c r="IC57" s="73"/>
      <c r="ID57" s="73"/>
      <c r="IE57" s="73"/>
      <c r="IF57" s="73"/>
      <c r="IG57" s="73"/>
      <c r="IH57" s="73"/>
      <c r="II57" s="73"/>
      <c r="IJ57" s="73"/>
      <c r="IK57" s="73"/>
      <c r="IL57" s="73"/>
      <c r="IM57" s="73"/>
      <c r="IN57" s="73"/>
      <c r="IO57" s="73"/>
      <c r="IP57" s="73"/>
      <c r="IQ57" s="73"/>
      <c r="IR57" s="73"/>
      <c r="IS57" s="73"/>
      <c r="IT57" s="73"/>
      <c r="IU57" s="73"/>
      <c r="IV57" s="73"/>
      <c r="IW57" s="73"/>
    </row>
    <row r="58" customFormat="false" ht="11.25" hidden="true" customHeight="true" outlineLevel="0" collapsed="false">
      <c r="A58" s="101"/>
      <c r="C58" s="131"/>
      <c r="D58" s="131"/>
      <c r="E58" s="131"/>
      <c r="F58" s="131"/>
      <c r="G58" s="96"/>
      <c r="H58" s="131"/>
      <c r="I58" s="131"/>
      <c r="J58" s="96"/>
      <c r="K58" s="131"/>
      <c r="L58" s="131"/>
      <c r="M58" s="131"/>
      <c r="N58" s="131"/>
      <c r="O58" s="96"/>
      <c r="P58" s="131"/>
      <c r="Q58" s="131"/>
      <c r="R58" s="131"/>
      <c r="S58" s="96"/>
      <c r="T58" s="131"/>
      <c r="U58" s="131"/>
      <c r="V58" s="131"/>
      <c r="W58" s="131"/>
      <c r="X58" s="131"/>
      <c r="Y58" s="131"/>
      <c r="Z58" s="131"/>
      <c r="AA58" s="131"/>
      <c r="AB58" s="131"/>
      <c r="AC58" s="104"/>
      <c r="AF58" s="73"/>
      <c r="AG58" s="73"/>
      <c r="AH58" s="73"/>
      <c r="AI58" s="73"/>
      <c r="AJ58" s="73"/>
      <c r="AK58" s="73"/>
      <c r="AL58" s="73"/>
      <c r="AM58" s="73"/>
      <c r="AN58" s="73"/>
      <c r="AO58" s="73"/>
      <c r="AP58" s="73"/>
      <c r="AQ58" s="73"/>
      <c r="AR58" s="73"/>
      <c r="AS58" s="73"/>
      <c r="AT58" s="73"/>
      <c r="AU58" s="73"/>
      <c r="AV58" s="73"/>
      <c r="AW58" s="73"/>
      <c r="AX58" s="73"/>
      <c r="AY58" s="73"/>
      <c r="AZ58" s="73"/>
      <c r="BA58" s="73"/>
      <c r="BB58" s="73"/>
      <c r="BC58" s="73"/>
      <c r="BD58" s="73"/>
      <c r="BE58" s="73"/>
      <c r="BF58" s="73"/>
      <c r="BG58" s="73"/>
      <c r="BH58" s="73"/>
      <c r="BI58" s="73"/>
      <c r="BJ58" s="73"/>
      <c r="BK58" s="73"/>
      <c r="BL58" s="73"/>
      <c r="BM58" s="73"/>
      <c r="BN58" s="73"/>
      <c r="BO58" s="73"/>
      <c r="BP58" s="73"/>
      <c r="BQ58" s="73"/>
      <c r="BR58" s="73"/>
      <c r="BS58" s="73"/>
      <c r="BT58" s="73"/>
      <c r="BU58" s="73"/>
      <c r="BV58" s="73"/>
      <c r="BW58" s="73"/>
      <c r="BX58" s="73"/>
      <c r="BY58" s="73"/>
      <c r="BZ58" s="73"/>
      <c r="CA58" s="73"/>
      <c r="CB58" s="73"/>
      <c r="CC58" s="73"/>
      <c r="CD58" s="73"/>
      <c r="CE58" s="73"/>
      <c r="CF58" s="73"/>
      <c r="CG58" s="73"/>
      <c r="CH58" s="73"/>
      <c r="CI58" s="73"/>
      <c r="CJ58" s="73"/>
      <c r="CK58" s="73"/>
      <c r="CL58" s="73"/>
      <c r="CM58" s="73"/>
      <c r="CN58" s="73"/>
      <c r="CO58" s="73"/>
      <c r="CP58" s="73"/>
      <c r="CQ58" s="73"/>
      <c r="CR58" s="73"/>
      <c r="CS58" s="73"/>
      <c r="CT58" s="73"/>
      <c r="CU58" s="73"/>
      <c r="CV58" s="73"/>
      <c r="CW58" s="73"/>
      <c r="CX58" s="73"/>
      <c r="CY58" s="73"/>
      <c r="CZ58" s="73"/>
      <c r="DA58" s="73"/>
      <c r="DB58" s="73"/>
      <c r="DC58" s="73"/>
      <c r="DD58" s="73"/>
      <c r="DE58" s="73"/>
      <c r="DF58" s="73"/>
      <c r="DG58" s="73"/>
      <c r="DH58" s="73"/>
      <c r="DI58" s="73"/>
      <c r="DJ58" s="73"/>
      <c r="DK58" s="73"/>
      <c r="DL58" s="73"/>
      <c r="DM58" s="73"/>
      <c r="DN58" s="73"/>
      <c r="DO58" s="73"/>
      <c r="DP58" s="73"/>
      <c r="DQ58" s="73"/>
      <c r="DR58" s="73"/>
      <c r="DS58" s="73"/>
      <c r="DT58" s="73"/>
      <c r="DU58" s="73"/>
      <c r="DV58" s="73"/>
      <c r="DW58" s="73"/>
      <c r="DX58" s="73"/>
      <c r="DY58" s="73"/>
      <c r="DZ58" s="73"/>
      <c r="EA58" s="73"/>
      <c r="EB58" s="73"/>
      <c r="EC58" s="73"/>
      <c r="ED58" s="73"/>
      <c r="EE58" s="73"/>
      <c r="EF58" s="73"/>
      <c r="EG58" s="73"/>
      <c r="EH58" s="73"/>
      <c r="EI58" s="73"/>
      <c r="EJ58" s="73"/>
      <c r="EK58" s="73"/>
      <c r="EL58" s="73"/>
      <c r="EM58" s="73"/>
      <c r="EN58" s="73"/>
      <c r="EO58" s="73"/>
      <c r="EP58" s="73"/>
      <c r="EQ58" s="73"/>
      <c r="ER58" s="73"/>
      <c r="ES58" s="73"/>
      <c r="ET58" s="73"/>
      <c r="EU58" s="73"/>
      <c r="EV58" s="73"/>
      <c r="EW58" s="73"/>
      <c r="EX58" s="73"/>
      <c r="EY58" s="73"/>
      <c r="EZ58" s="73"/>
      <c r="FA58" s="73"/>
      <c r="FB58" s="73"/>
      <c r="FC58" s="73"/>
      <c r="FD58" s="73"/>
      <c r="FE58" s="73"/>
      <c r="FF58" s="73"/>
      <c r="FG58" s="73"/>
      <c r="FH58" s="73"/>
      <c r="FI58" s="73"/>
      <c r="FJ58" s="73"/>
      <c r="FK58" s="73"/>
      <c r="FL58" s="73"/>
      <c r="FM58" s="73"/>
      <c r="FN58" s="73"/>
      <c r="FO58" s="73"/>
      <c r="FP58" s="73"/>
      <c r="FQ58" s="73"/>
      <c r="FR58" s="73"/>
      <c r="FS58" s="73"/>
      <c r="FT58" s="73"/>
      <c r="FU58" s="73"/>
      <c r="FV58" s="73"/>
      <c r="FW58" s="73"/>
      <c r="FX58" s="73"/>
      <c r="FY58" s="73"/>
      <c r="FZ58" s="73"/>
      <c r="GA58" s="73"/>
      <c r="GB58" s="73"/>
      <c r="GC58" s="73"/>
      <c r="GD58" s="73"/>
      <c r="GE58" s="73"/>
      <c r="GF58" s="73"/>
      <c r="GG58" s="73"/>
      <c r="GH58" s="73"/>
      <c r="GI58" s="73"/>
      <c r="GJ58" s="73"/>
      <c r="GK58" s="73"/>
      <c r="GL58" s="73"/>
      <c r="GM58" s="73"/>
      <c r="GN58" s="73"/>
      <c r="GO58" s="73"/>
      <c r="GP58" s="73"/>
      <c r="GQ58" s="73"/>
      <c r="GR58" s="73"/>
      <c r="GS58" s="73"/>
      <c r="GT58" s="73"/>
      <c r="GU58" s="73"/>
      <c r="GV58" s="73"/>
      <c r="GW58" s="73"/>
      <c r="GX58" s="73"/>
      <c r="GY58" s="73"/>
      <c r="GZ58" s="73"/>
      <c r="HA58" s="73"/>
      <c r="HB58" s="73"/>
      <c r="HC58" s="73"/>
      <c r="HD58" s="73"/>
      <c r="HE58" s="73"/>
      <c r="HF58" s="73"/>
      <c r="HG58" s="73"/>
      <c r="HH58" s="73"/>
      <c r="HI58" s="73"/>
      <c r="HJ58" s="73"/>
      <c r="HK58" s="73"/>
      <c r="HL58" s="73"/>
      <c r="HM58" s="73"/>
      <c r="HN58" s="73"/>
      <c r="HO58" s="73"/>
      <c r="HP58" s="73"/>
      <c r="HQ58" s="73"/>
      <c r="HR58" s="73"/>
      <c r="HS58" s="73"/>
      <c r="HT58" s="73"/>
      <c r="HU58" s="73"/>
      <c r="HV58" s="73"/>
      <c r="HW58" s="73"/>
      <c r="HX58" s="73"/>
      <c r="HY58" s="73"/>
      <c r="HZ58" s="73"/>
      <c r="IA58" s="73"/>
      <c r="IB58" s="73"/>
      <c r="IC58" s="73"/>
      <c r="ID58" s="73"/>
      <c r="IE58" s="73"/>
      <c r="IF58" s="73"/>
      <c r="IG58" s="73"/>
      <c r="IH58" s="73"/>
      <c r="II58" s="73"/>
      <c r="IJ58" s="73"/>
      <c r="IK58" s="73"/>
      <c r="IL58" s="73"/>
      <c r="IM58" s="73"/>
      <c r="IN58" s="73"/>
      <c r="IO58" s="73"/>
      <c r="IP58" s="73"/>
      <c r="IQ58" s="73"/>
      <c r="IR58" s="73"/>
      <c r="IS58" s="73"/>
      <c r="IT58" s="73"/>
      <c r="IU58" s="73"/>
      <c r="IV58" s="73"/>
      <c r="IW58" s="73"/>
    </row>
    <row r="59" customFormat="false" ht="11.25" hidden="true" customHeight="true" outlineLevel="0" collapsed="false">
      <c r="A59" s="101"/>
      <c r="C59" s="131"/>
      <c r="D59" s="131"/>
      <c r="E59" s="131"/>
      <c r="F59" s="131"/>
      <c r="G59" s="96"/>
      <c r="H59" s="131"/>
      <c r="I59" s="131"/>
      <c r="J59" s="96"/>
      <c r="K59" s="131"/>
      <c r="L59" s="131"/>
      <c r="M59" s="131"/>
      <c r="N59" s="131"/>
      <c r="O59" s="96"/>
      <c r="P59" s="131"/>
      <c r="Q59" s="131"/>
      <c r="R59" s="131"/>
      <c r="S59" s="96"/>
      <c r="T59" s="131"/>
      <c r="U59" s="131"/>
      <c r="V59" s="131"/>
      <c r="W59" s="131"/>
      <c r="X59" s="131"/>
      <c r="Y59" s="131"/>
      <c r="Z59" s="131"/>
      <c r="AA59" s="131"/>
      <c r="AB59" s="131"/>
      <c r="AC59" s="104"/>
      <c r="AF59" s="73"/>
      <c r="AG59" s="73"/>
      <c r="AH59" s="73"/>
      <c r="AI59" s="73"/>
      <c r="AJ59" s="73"/>
      <c r="AK59" s="73"/>
      <c r="AL59" s="73"/>
      <c r="AM59" s="73"/>
      <c r="AN59" s="73"/>
      <c r="AO59" s="73"/>
      <c r="AP59" s="73"/>
      <c r="AQ59" s="73"/>
      <c r="AR59" s="73"/>
      <c r="AS59" s="73"/>
      <c r="AT59" s="73"/>
      <c r="AU59" s="73"/>
      <c r="AV59" s="73"/>
      <c r="AW59" s="73"/>
      <c r="AX59" s="73"/>
      <c r="AY59" s="73"/>
      <c r="AZ59" s="73"/>
      <c r="BA59" s="73"/>
      <c r="BB59" s="73"/>
      <c r="BC59" s="73"/>
      <c r="BD59" s="73"/>
      <c r="BE59" s="73"/>
      <c r="BF59" s="73"/>
      <c r="BG59" s="73"/>
      <c r="BH59" s="73"/>
      <c r="BI59" s="73"/>
      <c r="BJ59" s="73"/>
      <c r="BK59" s="73"/>
      <c r="BL59" s="73"/>
      <c r="BM59" s="73"/>
      <c r="BN59" s="73"/>
      <c r="BO59" s="73"/>
      <c r="BP59" s="73"/>
      <c r="BQ59" s="73"/>
      <c r="BR59" s="73"/>
      <c r="BS59" s="73"/>
      <c r="BT59" s="73"/>
      <c r="BU59" s="73"/>
      <c r="BV59" s="73"/>
      <c r="BW59" s="73"/>
      <c r="BX59" s="73"/>
      <c r="BY59" s="73"/>
      <c r="BZ59" s="73"/>
      <c r="CA59" s="73"/>
      <c r="CB59" s="73"/>
      <c r="CC59" s="73"/>
      <c r="CD59" s="73"/>
      <c r="CE59" s="73"/>
      <c r="CF59" s="73"/>
      <c r="CG59" s="73"/>
      <c r="CH59" s="73"/>
      <c r="CI59" s="73"/>
      <c r="CJ59" s="73"/>
      <c r="CK59" s="73"/>
      <c r="CL59" s="73"/>
      <c r="CM59" s="73"/>
      <c r="CN59" s="73"/>
      <c r="CO59" s="73"/>
      <c r="CP59" s="73"/>
      <c r="CQ59" s="73"/>
      <c r="CR59" s="73"/>
      <c r="CS59" s="73"/>
      <c r="CT59" s="73"/>
      <c r="CU59" s="73"/>
      <c r="CV59" s="73"/>
      <c r="CW59" s="73"/>
      <c r="CX59" s="73"/>
      <c r="CY59" s="73"/>
      <c r="CZ59" s="73"/>
      <c r="DA59" s="73"/>
      <c r="DB59" s="73"/>
      <c r="DC59" s="73"/>
      <c r="DD59" s="73"/>
      <c r="DE59" s="73"/>
      <c r="DF59" s="73"/>
      <c r="DG59" s="73"/>
      <c r="DH59" s="73"/>
      <c r="DI59" s="73"/>
      <c r="DJ59" s="73"/>
      <c r="DK59" s="73"/>
      <c r="DL59" s="73"/>
      <c r="DM59" s="73"/>
      <c r="DN59" s="73"/>
      <c r="DO59" s="73"/>
      <c r="DP59" s="73"/>
      <c r="DQ59" s="73"/>
      <c r="DR59" s="73"/>
      <c r="DS59" s="73"/>
      <c r="DT59" s="73"/>
      <c r="DU59" s="73"/>
      <c r="DV59" s="73"/>
      <c r="DW59" s="73"/>
      <c r="DX59" s="73"/>
      <c r="DY59" s="73"/>
      <c r="DZ59" s="73"/>
      <c r="EA59" s="73"/>
      <c r="EB59" s="73"/>
      <c r="EC59" s="73"/>
      <c r="ED59" s="73"/>
      <c r="EE59" s="73"/>
      <c r="EF59" s="73"/>
      <c r="EG59" s="73"/>
      <c r="EH59" s="73"/>
      <c r="EI59" s="73"/>
      <c r="EJ59" s="73"/>
      <c r="EK59" s="73"/>
      <c r="EL59" s="73"/>
      <c r="EM59" s="73"/>
      <c r="EN59" s="73"/>
      <c r="EO59" s="73"/>
      <c r="EP59" s="73"/>
      <c r="EQ59" s="73"/>
      <c r="ER59" s="73"/>
      <c r="ES59" s="73"/>
      <c r="ET59" s="73"/>
      <c r="EU59" s="73"/>
      <c r="EV59" s="73"/>
      <c r="EW59" s="73"/>
      <c r="EX59" s="73"/>
      <c r="EY59" s="73"/>
      <c r="EZ59" s="73"/>
      <c r="FA59" s="73"/>
      <c r="FB59" s="73"/>
      <c r="FC59" s="73"/>
      <c r="FD59" s="73"/>
      <c r="FE59" s="73"/>
      <c r="FF59" s="73"/>
      <c r="FG59" s="73"/>
      <c r="FH59" s="73"/>
      <c r="FI59" s="73"/>
      <c r="FJ59" s="73"/>
      <c r="FK59" s="73"/>
      <c r="FL59" s="73"/>
      <c r="FM59" s="73"/>
      <c r="FN59" s="73"/>
      <c r="FO59" s="73"/>
      <c r="FP59" s="73"/>
      <c r="FQ59" s="73"/>
      <c r="FR59" s="73"/>
      <c r="FS59" s="73"/>
      <c r="FT59" s="73"/>
      <c r="FU59" s="73"/>
      <c r="FV59" s="73"/>
      <c r="FW59" s="73"/>
      <c r="FX59" s="73"/>
      <c r="FY59" s="73"/>
      <c r="FZ59" s="73"/>
      <c r="GA59" s="73"/>
      <c r="GB59" s="73"/>
      <c r="GC59" s="73"/>
      <c r="GD59" s="73"/>
      <c r="GE59" s="73"/>
      <c r="GF59" s="73"/>
      <c r="GG59" s="73"/>
      <c r="GH59" s="73"/>
      <c r="GI59" s="73"/>
      <c r="GJ59" s="73"/>
      <c r="GK59" s="73"/>
      <c r="GL59" s="73"/>
      <c r="GM59" s="73"/>
      <c r="GN59" s="73"/>
      <c r="GO59" s="73"/>
      <c r="GP59" s="73"/>
      <c r="GQ59" s="73"/>
      <c r="GR59" s="73"/>
      <c r="GS59" s="73"/>
      <c r="GT59" s="73"/>
      <c r="GU59" s="73"/>
      <c r="GV59" s="73"/>
      <c r="GW59" s="73"/>
      <c r="GX59" s="73"/>
      <c r="GY59" s="73"/>
      <c r="GZ59" s="73"/>
      <c r="HA59" s="73"/>
      <c r="HB59" s="73"/>
      <c r="HC59" s="73"/>
      <c r="HD59" s="73"/>
      <c r="HE59" s="73"/>
      <c r="HF59" s="73"/>
      <c r="HG59" s="73"/>
      <c r="HH59" s="73"/>
      <c r="HI59" s="73"/>
      <c r="HJ59" s="73"/>
      <c r="HK59" s="73"/>
      <c r="HL59" s="73"/>
      <c r="HM59" s="73"/>
      <c r="HN59" s="73"/>
      <c r="HO59" s="73"/>
      <c r="HP59" s="73"/>
      <c r="HQ59" s="73"/>
      <c r="HR59" s="73"/>
      <c r="HS59" s="73"/>
      <c r="HT59" s="73"/>
      <c r="HU59" s="73"/>
      <c r="HV59" s="73"/>
      <c r="HW59" s="73"/>
      <c r="HX59" s="73"/>
      <c r="HY59" s="73"/>
      <c r="HZ59" s="73"/>
      <c r="IA59" s="73"/>
      <c r="IB59" s="73"/>
      <c r="IC59" s="73"/>
      <c r="ID59" s="73"/>
      <c r="IE59" s="73"/>
      <c r="IF59" s="73"/>
      <c r="IG59" s="73"/>
      <c r="IH59" s="73"/>
      <c r="II59" s="73"/>
      <c r="IJ59" s="73"/>
      <c r="IK59" s="73"/>
      <c r="IL59" s="73"/>
      <c r="IM59" s="73"/>
      <c r="IN59" s="73"/>
      <c r="IO59" s="73"/>
      <c r="IP59" s="73"/>
      <c r="IQ59" s="73"/>
      <c r="IR59" s="73"/>
      <c r="IS59" s="73"/>
      <c r="IT59" s="73"/>
      <c r="IU59" s="73"/>
      <c r="IV59" s="73"/>
      <c r="IW59" s="73"/>
    </row>
    <row r="60" customFormat="false" ht="11.25" hidden="true" customHeight="true" outlineLevel="0" collapsed="false">
      <c r="A60" s="101"/>
      <c r="C60" s="131"/>
      <c r="D60" s="131"/>
      <c r="E60" s="131"/>
      <c r="F60" s="131"/>
      <c r="G60" s="96"/>
      <c r="H60" s="131"/>
      <c r="I60" s="131"/>
      <c r="J60" s="96"/>
      <c r="K60" s="131"/>
      <c r="L60" s="131"/>
      <c r="M60" s="131"/>
      <c r="N60" s="131"/>
      <c r="O60" s="96"/>
      <c r="P60" s="131"/>
      <c r="Q60" s="131"/>
      <c r="R60" s="131"/>
      <c r="S60" s="96"/>
      <c r="T60" s="131"/>
      <c r="U60" s="131"/>
      <c r="V60" s="131"/>
      <c r="W60" s="131"/>
      <c r="X60" s="131"/>
      <c r="Y60" s="131"/>
      <c r="Z60" s="131"/>
      <c r="AA60" s="131"/>
      <c r="AB60" s="131"/>
      <c r="AC60" s="104"/>
      <c r="AF60" s="73"/>
      <c r="AG60" s="73"/>
      <c r="AH60" s="73"/>
      <c r="AI60" s="73"/>
      <c r="AJ60" s="73"/>
      <c r="AK60" s="73"/>
      <c r="AL60" s="73"/>
      <c r="AM60" s="73"/>
      <c r="AN60" s="73"/>
      <c r="AO60" s="73"/>
      <c r="AP60" s="73"/>
      <c r="AQ60" s="73"/>
      <c r="AR60" s="73"/>
      <c r="AS60" s="73"/>
      <c r="AT60" s="73"/>
      <c r="AU60" s="73"/>
      <c r="AV60" s="73"/>
      <c r="AW60" s="73"/>
      <c r="AX60" s="73"/>
      <c r="AY60" s="73"/>
      <c r="AZ60" s="73"/>
      <c r="BA60" s="73"/>
      <c r="BB60" s="73"/>
      <c r="BC60" s="73"/>
      <c r="BD60" s="73"/>
      <c r="BE60" s="73"/>
      <c r="BF60" s="73"/>
      <c r="BG60" s="73"/>
      <c r="BH60" s="73"/>
      <c r="BI60" s="73"/>
      <c r="BJ60" s="73"/>
      <c r="BK60" s="73"/>
      <c r="BL60" s="73"/>
      <c r="BM60" s="73"/>
      <c r="BN60" s="73"/>
      <c r="BO60" s="73"/>
      <c r="BP60" s="73"/>
      <c r="BQ60" s="73"/>
      <c r="BR60" s="73"/>
      <c r="BS60" s="73"/>
      <c r="BT60" s="73"/>
      <c r="BU60" s="73"/>
      <c r="BV60" s="73"/>
      <c r="BW60" s="73"/>
      <c r="BX60" s="73"/>
      <c r="BY60" s="73"/>
      <c r="BZ60" s="73"/>
      <c r="CA60" s="73"/>
      <c r="CB60" s="73"/>
      <c r="CC60" s="73"/>
      <c r="CD60" s="73"/>
      <c r="CE60" s="73"/>
      <c r="CF60" s="73"/>
      <c r="CG60" s="73"/>
      <c r="CH60" s="73"/>
      <c r="CI60" s="73"/>
      <c r="CJ60" s="73"/>
      <c r="CK60" s="73"/>
      <c r="CL60" s="73"/>
      <c r="CM60" s="73"/>
      <c r="CN60" s="73"/>
      <c r="CO60" s="73"/>
      <c r="CP60" s="73"/>
      <c r="CQ60" s="73"/>
      <c r="CR60" s="73"/>
      <c r="CS60" s="73"/>
      <c r="CT60" s="73"/>
      <c r="CU60" s="73"/>
      <c r="CV60" s="73"/>
      <c r="CW60" s="73"/>
      <c r="CX60" s="73"/>
      <c r="CY60" s="73"/>
      <c r="CZ60" s="73"/>
      <c r="DA60" s="73"/>
      <c r="DB60" s="73"/>
      <c r="DC60" s="73"/>
      <c r="DD60" s="73"/>
      <c r="DE60" s="73"/>
      <c r="DF60" s="73"/>
      <c r="DG60" s="73"/>
      <c r="DH60" s="73"/>
      <c r="DI60" s="73"/>
      <c r="DJ60" s="73"/>
      <c r="DK60" s="73"/>
      <c r="DL60" s="73"/>
      <c r="DM60" s="73"/>
      <c r="DN60" s="73"/>
      <c r="DO60" s="73"/>
      <c r="DP60" s="73"/>
      <c r="DQ60" s="73"/>
      <c r="DR60" s="73"/>
      <c r="DS60" s="73"/>
      <c r="DT60" s="73"/>
      <c r="DU60" s="73"/>
      <c r="DV60" s="73"/>
      <c r="DW60" s="73"/>
      <c r="DX60" s="73"/>
      <c r="DY60" s="73"/>
      <c r="DZ60" s="73"/>
      <c r="EA60" s="73"/>
      <c r="EB60" s="73"/>
      <c r="EC60" s="73"/>
      <c r="ED60" s="73"/>
      <c r="EE60" s="73"/>
      <c r="EF60" s="73"/>
      <c r="EG60" s="73"/>
      <c r="EH60" s="73"/>
      <c r="EI60" s="73"/>
      <c r="EJ60" s="73"/>
      <c r="EK60" s="73"/>
      <c r="EL60" s="73"/>
      <c r="EM60" s="73"/>
      <c r="EN60" s="73"/>
      <c r="EO60" s="73"/>
      <c r="EP60" s="73"/>
      <c r="EQ60" s="73"/>
      <c r="ER60" s="73"/>
      <c r="ES60" s="73"/>
      <c r="ET60" s="73"/>
      <c r="EU60" s="73"/>
      <c r="EV60" s="73"/>
      <c r="EW60" s="73"/>
      <c r="EX60" s="73"/>
      <c r="EY60" s="73"/>
      <c r="EZ60" s="73"/>
      <c r="FA60" s="73"/>
      <c r="FB60" s="73"/>
      <c r="FC60" s="73"/>
      <c r="FD60" s="73"/>
      <c r="FE60" s="73"/>
      <c r="FF60" s="73"/>
      <c r="FG60" s="73"/>
      <c r="FH60" s="73"/>
      <c r="FI60" s="73"/>
      <c r="FJ60" s="73"/>
      <c r="FK60" s="73"/>
      <c r="FL60" s="73"/>
      <c r="FM60" s="73"/>
      <c r="FN60" s="73"/>
      <c r="FO60" s="73"/>
      <c r="FP60" s="73"/>
      <c r="FQ60" s="73"/>
      <c r="FR60" s="73"/>
      <c r="FS60" s="73"/>
      <c r="FT60" s="73"/>
      <c r="FU60" s="73"/>
      <c r="FV60" s="73"/>
      <c r="FW60" s="73"/>
      <c r="FX60" s="73"/>
      <c r="FY60" s="73"/>
      <c r="FZ60" s="73"/>
      <c r="GA60" s="73"/>
      <c r="GB60" s="73"/>
      <c r="GC60" s="73"/>
      <c r="GD60" s="73"/>
      <c r="GE60" s="73"/>
      <c r="GF60" s="73"/>
      <c r="GG60" s="73"/>
      <c r="GH60" s="73"/>
      <c r="GI60" s="73"/>
      <c r="GJ60" s="73"/>
      <c r="GK60" s="73"/>
      <c r="GL60" s="73"/>
      <c r="GM60" s="73"/>
      <c r="GN60" s="73"/>
      <c r="GO60" s="73"/>
      <c r="GP60" s="73"/>
      <c r="GQ60" s="73"/>
      <c r="GR60" s="73"/>
      <c r="GS60" s="73"/>
      <c r="GT60" s="73"/>
      <c r="GU60" s="73"/>
      <c r="GV60" s="73"/>
      <c r="GW60" s="73"/>
      <c r="GX60" s="73"/>
      <c r="GY60" s="73"/>
      <c r="GZ60" s="73"/>
      <c r="HA60" s="73"/>
      <c r="HB60" s="73"/>
      <c r="HC60" s="73"/>
      <c r="HD60" s="73"/>
      <c r="HE60" s="73"/>
      <c r="HF60" s="73"/>
      <c r="HG60" s="73"/>
      <c r="HH60" s="73"/>
      <c r="HI60" s="73"/>
      <c r="HJ60" s="73"/>
      <c r="HK60" s="73"/>
      <c r="HL60" s="73"/>
      <c r="HM60" s="73"/>
      <c r="HN60" s="73"/>
      <c r="HO60" s="73"/>
      <c r="HP60" s="73"/>
      <c r="HQ60" s="73"/>
      <c r="HR60" s="73"/>
      <c r="HS60" s="73"/>
      <c r="HT60" s="73"/>
      <c r="HU60" s="73"/>
      <c r="HV60" s="73"/>
      <c r="HW60" s="73"/>
      <c r="HX60" s="73"/>
      <c r="HY60" s="73"/>
      <c r="HZ60" s="73"/>
      <c r="IA60" s="73"/>
      <c r="IB60" s="73"/>
      <c r="IC60" s="73"/>
      <c r="ID60" s="73"/>
      <c r="IE60" s="73"/>
      <c r="IF60" s="73"/>
      <c r="IG60" s="73"/>
      <c r="IH60" s="73"/>
      <c r="II60" s="73"/>
      <c r="IJ60" s="73"/>
      <c r="IK60" s="73"/>
      <c r="IL60" s="73"/>
      <c r="IM60" s="73"/>
      <c r="IN60" s="73"/>
      <c r="IO60" s="73"/>
      <c r="IP60" s="73"/>
      <c r="IQ60" s="73"/>
      <c r="IR60" s="73"/>
      <c r="IS60" s="73"/>
      <c r="IT60" s="73"/>
      <c r="IU60" s="73"/>
      <c r="IV60" s="73"/>
      <c r="IW60" s="73"/>
    </row>
    <row r="61" customFormat="false" ht="11.25" hidden="true" customHeight="true" outlineLevel="0" collapsed="false">
      <c r="A61" s="101"/>
      <c r="C61" s="131"/>
      <c r="D61" s="131"/>
      <c r="E61" s="131"/>
      <c r="F61" s="131"/>
      <c r="G61" s="96"/>
      <c r="H61" s="131"/>
      <c r="I61" s="131"/>
      <c r="J61" s="96"/>
      <c r="K61" s="131"/>
      <c r="L61" s="131"/>
      <c r="M61" s="131"/>
      <c r="N61" s="131"/>
      <c r="O61" s="96"/>
      <c r="P61" s="131"/>
      <c r="Q61" s="131"/>
      <c r="R61" s="131"/>
      <c r="S61" s="96"/>
      <c r="T61" s="131"/>
      <c r="U61" s="131"/>
      <c r="V61" s="131"/>
      <c r="W61" s="131"/>
      <c r="X61" s="131"/>
      <c r="Y61" s="131"/>
      <c r="Z61" s="131"/>
      <c r="AA61" s="131"/>
      <c r="AB61" s="131"/>
      <c r="AC61" s="104"/>
    </row>
    <row r="62" customFormat="false" ht="12" hidden="true" customHeight="true" outlineLevel="0" collapsed="false">
      <c r="A62" s="101"/>
      <c r="B62" s="122"/>
      <c r="C62" s="131"/>
      <c r="D62" s="131"/>
      <c r="E62" s="131"/>
      <c r="F62" s="131"/>
      <c r="G62" s="96"/>
      <c r="H62" s="131"/>
      <c r="I62" s="131"/>
      <c r="J62" s="96"/>
      <c r="K62" s="131"/>
      <c r="L62" s="131"/>
      <c r="M62" s="131"/>
      <c r="N62" s="131"/>
      <c r="O62" s="96"/>
      <c r="P62" s="131"/>
      <c r="Q62" s="131"/>
      <c r="R62" s="131"/>
      <c r="S62" s="96"/>
      <c r="T62" s="131"/>
      <c r="U62" s="131"/>
      <c r="V62" s="131"/>
      <c r="W62" s="131"/>
      <c r="X62" s="131"/>
      <c r="Y62" s="131"/>
      <c r="Z62" s="131"/>
      <c r="AA62" s="131"/>
      <c r="AB62" s="131"/>
      <c r="AC62" s="104"/>
    </row>
    <row r="63" customFormat="false" ht="12" hidden="true" customHeight="true" outlineLevel="0" collapsed="false">
      <c r="A63" s="107"/>
      <c r="C63" s="133"/>
      <c r="D63" s="133"/>
      <c r="E63" s="133"/>
      <c r="F63" s="133"/>
      <c r="G63" s="109"/>
      <c r="H63" s="133"/>
      <c r="I63" s="133"/>
      <c r="J63" s="109"/>
      <c r="K63" s="133"/>
      <c r="L63" s="133"/>
      <c r="M63" s="133"/>
      <c r="N63" s="133"/>
      <c r="O63" s="109"/>
      <c r="P63" s="133"/>
      <c r="Q63" s="133"/>
      <c r="R63" s="133"/>
      <c r="S63" s="109"/>
      <c r="T63" s="133"/>
      <c r="U63" s="133"/>
      <c r="V63" s="133"/>
      <c r="W63" s="133"/>
      <c r="X63" s="133"/>
      <c r="Y63" s="133"/>
      <c r="Z63" s="133"/>
      <c r="AA63" s="133"/>
      <c r="AB63" s="133"/>
      <c r="AC63" s="111"/>
    </row>
    <row r="64" customFormat="false" ht="11.25" hidden="true" customHeight="false" outlineLevel="0" collapsed="false"/>
    <row r="65" customFormat="false" ht="13.5" hidden="false" customHeight="true" outlineLevel="0" collapsed="false">
      <c r="A65" s="134" t="s">
        <v>75</v>
      </c>
      <c r="F65" s="72" t="s">
        <v>76</v>
      </c>
    </row>
    <row r="66" customFormat="false" ht="11.25" hidden="false" customHeight="true" outlineLevel="0" collapsed="false">
      <c r="A66" s="135" t="s">
        <v>76</v>
      </c>
      <c r="B66" s="136"/>
      <c r="C66" s="137" t="str">
        <f aca="false">C8</f>
        <v>Oct 01</v>
      </c>
      <c r="D66" s="137" t="str">
        <f aca="false">D8</f>
        <v>Nov 01</v>
      </c>
      <c r="E66" s="137" t="str">
        <f aca="false">E8</f>
        <v>Dec 01</v>
      </c>
      <c r="F66" s="137" t="str">
        <f aca="false">F8</f>
        <v>2001 Total</v>
      </c>
      <c r="G66" s="137" t="str">
        <f aca="false">G8</f>
        <v>Jan-Feb '02</v>
      </c>
      <c r="H66" s="137" t="n">
        <f aca="false">H8</f>
        <v>37257</v>
      </c>
      <c r="I66" s="137" t="n">
        <f aca="false">I8</f>
        <v>37288</v>
      </c>
      <c r="J66" s="137" t="str">
        <f aca="false">J8</f>
        <v>Mar-Apr '02</v>
      </c>
      <c r="K66" s="137" t="n">
        <f aca="false">K8</f>
        <v>37316</v>
      </c>
      <c r="L66" s="137" t="n">
        <f aca="false">L8</f>
        <v>37347</v>
      </c>
      <c r="M66" s="137" t="n">
        <f aca="false">M8</f>
        <v>37377</v>
      </c>
      <c r="N66" s="137" t="n">
        <f aca="false">N8</f>
        <v>37408</v>
      </c>
      <c r="O66" s="137" t="str">
        <f aca="false">O8</f>
        <v>Jul-Aug '02</v>
      </c>
      <c r="P66" s="137" t="n">
        <f aca="false">P8</f>
        <v>37438</v>
      </c>
      <c r="Q66" s="137" t="n">
        <f aca="false">Q8</f>
        <v>37469</v>
      </c>
      <c r="R66" s="137" t="n">
        <f aca="false">R8</f>
        <v>37500</v>
      </c>
      <c r="S66" s="137" t="str">
        <f aca="false">S8</f>
        <v>Oct-Dec '02</v>
      </c>
      <c r="T66" s="137" t="n">
        <f aca="false">T8</f>
        <v>37530</v>
      </c>
      <c r="U66" s="137" t="n">
        <f aca="false">U8</f>
        <v>37561</v>
      </c>
      <c r="V66" s="137" t="n">
        <f aca="false">V8</f>
        <v>37591</v>
      </c>
      <c r="W66" s="137" t="str">
        <f aca="false">W8</f>
        <v>2002</v>
      </c>
      <c r="X66" s="137" t="str">
        <f aca="false">X8</f>
        <v>2003</v>
      </c>
      <c r="Y66" s="137" t="str">
        <f aca="false">Y8</f>
        <v>2004</v>
      </c>
      <c r="Z66" s="137" t="str">
        <f aca="false">Z8</f>
        <v>2005</v>
      </c>
      <c r="AA66" s="137" t="str">
        <f aca="false">AA8</f>
        <v>2006-2009</v>
      </c>
      <c r="AB66" s="137" t="str">
        <f aca="false">AB8</f>
        <v>&gt; =2010</v>
      </c>
      <c r="AC66" s="137" t="s">
        <v>69</v>
      </c>
      <c r="AD66" s="138"/>
      <c r="AE66" s="138"/>
      <c r="AF66" s="91"/>
      <c r="AG66" s="91"/>
      <c r="AH66" s="91"/>
      <c r="AI66" s="91"/>
      <c r="AJ66" s="91"/>
      <c r="AK66" s="91"/>
      <c r="AL66" s="91"/>
      <c r="AM66" s="91"/>
      <c r="AN66" s="91"/>
      <c r="AO66" s="91"/>
      <c r="AP66" s="91"/>
      <c r="AQ66" s="91"/>
      <c r="AR66" s="91"/>
      <c r="AS66" s="91"/>
      <c r="AT66" s="91"/>
      <c r="AU66" s="91"/>
      <c r="AV66" s="91"/>
      <c r="AW66" s="91"/>
      <c r="AX66" s="91"/>
      <c r="AY66" s="91"/>
      <c r="AZ66" s="91"/>
      <c r="BA66" s="91"/>
      <c r="BB66" s="91"/>
      <c r="BC66" s="91"/>
      <c r="BD66" s="91"/>
      <c r="BE66" s="91"/>
      <c r="BF66" s="91"/>
      <c r="BG66" s="91"/>
      <c r="BH66" s="91"/>
      <c r="BI66" s="91"/>
      <c r="BJ66" s="91"/>
      <c r="BK66" s="91"/>
      <c r="BL66" s="91"/>
      <c r="BM66" s="91"/>
      <c r="BN66" s="91"/>
      <c r="BO66" s="91"/>
      <c r="BP66" s="91"/>
      <c r="BQ66" s="91"/>
      <c r="BR66" s="91"/>
      <c r="BS66" s="91"/>
      <c r="BT66" s="91"/>
      <c r="BU66" s="91"/>
      <c r="BV66" s="91"/>
      <c r="BW66" s="91"/>
      <c r="BX66" s="91"/>
      <c r="BY66" s="91"/>
      <c r="BZ66" s="91"/>
      <c r="CA66" s="91"/>
      <c r="CB66" s="91"/>
      <c r="CC66" s="91"/>
      <c r="CD66" s="91"/>
      <c r="CE66" s="91"/>
      <c r="CF66" s="91"/>
      <c r="CG66" s="91"/>
      <c r="CH66" s="91"/>
      <c r="CI66" s="91"/>
      <c r="CJ66" s="91"/>
      <c r="CK66" s="91"/>
      <c r="CL66" s="91"/>
      <c r="CM66" s="91"/>
      <c r="CN66" s="91"/>
      <c r="CO66" s="91"/>
      <c r="CP66" s="91"/>
      <c r="CQ66" s="91"/>
      <c r="CR66" s="91"/>
      <c r="CS66" s="91"/>
      <c r="CT66" s="91"/>
      <c r="CU66" s="91"/>
      <c r="CV66" s="91"/>
      <c r="CW66" s="91"/>
      <c r="CX66" s="91"/>
      <c r="CY66" s="91"/>
      <c r="CZ66" s="91"/>
      <c r="DA66" s="91"/>
      <c r="DB66" s="91"/>
      <c r="DC66" s="91"/>
      <c r="DD66" s="91"/>
      <c r="DE66" s="91"/>
      <c r="DF66" s="91"/>
      <c r="DG66" s="91"/>
      <c r="DH66" s="91"/>
      <c r="DI66" s="91"/>
      <c r="DJ66" s="91"/>
      <c r="DK66" s="91"/>
      <c r="DL66" s="91"/>
      <c r="DM66" s="91"/>
      <c r="DN66" s="91"/>
      <c r="DO66" s="91"/>
      <c r="DP66" s="91"/>
      <c r="DQ66" s="91"/>
      <c r="DR66" s="91"/>
      <c r="DS66" s="91"/>
      <c r="DT66" s="91"/>
      <c r="DU66" s="91"/>
      <c r="DV66" s="91"/>
      <c r="DW66" s="91"/>
      <c r="DX66" s="91"/>
      <c r="DY66" s="91"/>
      <c r="DZ66" s="91"/>
      <c r="EA66" s="91"/>
      <c r="EB66" s="91"/>
      <c r="EC66" s="91"/>
      <c r="ED66" s="91"/>
      <c r="EE66" s="91"/>
      <c r="EF66" s="91"/>
      <c r="EG66" s="91"/>
      <c r="EH66" s="91"/>
      <c r="EI66" s="91"/>
      <c r="EJ66" s="91"/>
      <c r="EK66" s="91"/>
      <c r="EL66" s="91"/>
      <c r="EM66" s="91"/>
      <c r="EN66" s="91"/>
      <c r="EO66" s="91"/>
      <c r="EP66" s="91"/>
      <c r="EQ66" s="91"/>
      <c r="ER66" s="91"/>
      <c r="ES66" s="91"/>
      <c r="ET66" s="91"/>
      <c r="EU66" s="91"/>
      <c r="EV66" s="91"/>
      <c r="EW66" s="91"/>
      <c r="EX66" s="91"/>
      <c r="EY66" s="91"/>
      <c r="EZ66" s="91"/>
      <c r="FA66" s="91"/>
      <c r="FB66" s="91"/>
      <c r="FC66" s="91"/>
      <c r="FD66" s="91"/>
      <c r="FE66" s="91"/>
      <c r="FF66" s="91"/>
      <c r="FG66" s="91"/>
      <c r="FH66" s="91"/>
      <c r="FI66" s="91"/>
      <c r="FJ66" s="91"/>
      <c r="FK66" s="91"/>
      <c r="FL66" s="91"/>
      <c r="FM66" s="91"/>
      <c r="FN66" s="91"/>
      <c r="FO66" s="91"/>
      <c r="FP66" s="91"/>
      <c r="FQ66" s="91"/>
      <c r="FR66" s="91"/>
      <c r="FS66" s="91"/>
      <c r="FT66" s="91"/>
      <c r="FU66" s="91"/>
      <c r="FV66" s="91"/>
      <c r="FW66" s="91"/>
      <c r="FX66" s="91"/>
      <c r="FY66" s="91"/>
      <c r="FZ66" s="91"/>
      <c r="GA66" s="91"/>
      <c r="GB66" s="91"/>
      <c r="GC66" s="91"/>
      <c r="GD66" s="91"/>
      <c r="GE66" s="91"/>
      <c r="GF66" s="91"/>
      <c r="GG66" s="91"/>
      <c r="GH66" s="91"/>
      <c r="GI66" s="91"/>
      <c r="GJ66" s="91"/>
      <c r="GK66" s="91"/>
      <c r="GL66" s="91"/>
      <c r="GM66" s="91"/>
      <c r="GN66" s="91"/>
      <c r="GO66" s="91"/>
      <c r="GP66" s="91"/>
      <c r="GQ66" s="91"/>
      <c r="GR66" s="91"/>
      <c r="GS66" s="91"/>
      <c r="GT66" s="91"/>
      <c r="GU66" s="91"/>
      <c r="GV66" s="91"/>
      <c r="GW66" s="91"/>
      <c r="GX66" s="91"/>
      <c r="GY66" s="91"/>
      <c r="GZ66" s="91"/>
      <c r="HA66" s="91"/>
      <c r="HB66" s="91"/>
      <c r="HC66" s="91"/>
      <c r="HD66" s="91"/>
      <c r="HE66" s="91"/>
      <c r="HF66" s="91"/>
      <c r="HG66" s="91"/>
      <c r="HH66" s="91"/>
      <c r="HI66" s="91"/>
      <c r="HJ66" s="91"/>
      <c r="HK66" s="91"/>
      <c r="HL66" s="91"/>
      <c r="HM66" s="91"/>
      <c r="HN66" s="91"/>
      <c r="HO66" s="91"/>
      <c r="HP66" s="91"/>
      <c r="HQ66" s="91"/>
      <c r="HR66" s="91"/>
      <c r="HS66" s="91"/>
      <c r="HT66" s="91"/>
      <c r="HU66" s="91"/>
      <c r="HV66" s="91"/>
      <c r="HW66" s="91"/>
      <c r="HX66" s="91"/>
      <c r="HY66" s="91"/>
      <c r="HZ66" s="91"/>
      <c r="IA66" s="91"/>
      <c r="IB66" s="91"/>
      <c r="IC66" s="91"/>
      <c r="ID66" s="91"/>
      <c r="IE66" s="91"/>
      <c r="IF66" s="91"/>
      <c r="IG66" s="91"/>
      <c r="IH66" s="91"/>
      <c r="II66" s="91"/>
      <c r="IJ66" s="91"/>
      <c r="IK66" s="91"/>
      <c r="IL66" s="91"/>
      <c r="IM66" s="91"/>
      <c r="IN66" s="91"/>
      <c r="IO66" s="91"/>
      <c r="IP66" s="91"/>
      <c r="IQ66" s="91"/>
      <c r="IR66" s="91"/>
      <c r="IS66" s="91"/>
      <c r="IT66" s="91"/>
      <c r="IU66" s="91"/>
      <c r="IV66" s="91"/>
      <c r="IW66" s="91"/>
    </row>
    <row r="67" customFormat="false" ht="13.7" hidden="false" customHeight="true" outlineLevel="0" collapsed="false">
      <c r="A67" s="93" t="s">
        <v>13</v>
      </c>
      <c r="B67" s="72" t="s">
        <v>74</v>
      </c>
      <c r="C67" s="139" t="n">
        <f aca="false">C9/('Gas Curve Summary'!$B$10)*1000</f>
        <v>4439.79311921362</v>
      </c>
      <c r="D67" s="139" t="n">
        <f aca="false">D9/('Gas Curve Summary'!$B$11)*1000</f>
        <v>5724.80065426293</v>
      </c>
      <c r="E67" s="139" t="n">
        <f aca="false">E9/('Gas Curve Summary'!$B$12)*1000</f>
        <v>9630.81861958266</v>
      </c>
      <c r="F67" s="139" t="n">
        <f aca="false">AVERAGE(C67:E67)</f>
        <v>6598.47079768641</v>
      </c>
      <c r="G67" s="139" t="n">
        <f aca="false">AVERAGE(H67,I67)</f>
        <v>11001.1055437547</v>
      </c>
      <c r="H67" s="139" t="n">
        <f aca="false">$H9/'Gas Curve Summary'!$B$13*1000</f>
        <v>11266.4990571967</v>
      </c>
      <c r="I67" s="139" t="n">
        <f aca="false">$I9/'Gas Curve Summary'!$B$14*1000</f>
        <v>10735.7120303126</v>
      </c>
      <c r="J67" s="139" t="n">
        <f aca="false">AVERAGE(K67:L67)</f>
        <v>14295.1533983357</v>
      </c>
      <c r="K67" s="139" t="n">
        <f aca="false">$K9/'Gas Curve Summary'!$B$15*1000</f>
        <v>13289.7603485839</v>
      </c>
      <c r="L67" s="139" t="n">
        <f aca="false">$L9/'Gas Curve Summary'!$B$16*1000</f>
        <v>15300.5464480874</v>
      </c>
      <c r="M67" s="139" t="n">
        <f aca="false">$M9/'Gas Curve Summary'!$B$17*1000</f>
        <v>10223.7654320988</v>
      </c>
      <c r="N67" s="139" t="n">
        <f aca="false">$N9/'Gas Curve Summary'!$B$18*1000</f>
        <v>9817.67180925666</v>
      </c>
      <c r="O67" s="139" t="n">
        <f aca="false">AVERAGE(P67:Q67)</f>
        <v>14748.1034262565</v>
      </c>
      <c r="P67" s="139" t="n">
        <f aca="false">$P9/'Gas Curve Summary'!$B$19*1000</f>
        <v>13500.1646361541</v>
      </c>
      <c r="Q67" s="139" t="n">
        <f aca="false">$Q9/'Gas Curve Summary'!$B$20*1000</f>
        <v>15996.0422163588</v>
      </c>
      <c r="R67" s="139" t="n">
        <f aca="false">$R9/'Gas Curve Summary'!$B$21*1000</f>
        <v>13916.8343393695</v>
      </c>
      <c r="S67" s="139" t="n">
        <f aca="false">AVERAGE(T67:V67)</f>
        <v>12134.6959343258</v>
      </c>
      <c r="T67" s="139" t="n">
        <f aca="false">$T9/'Gas Curve Summary'!$B$22*1000</f>
        <v>12461.0591900312</v>
      </c>
      <c r="U67" s="139" t="n">
        <f aca="false">$U9/'Gas Curve Summary'!$B$23*1000</f>
        <v>11679.8351082102</v>
      </c>
      <c r="V67" s="139" t="n">
        <f aca="false">$V9/'Gas Curve Summary'!$B$24*1000</f>
        <v>12263.1935047361</v>
      </c>
      <c r="W67" s="139" t="n">
        <f aca="false">W9/AVERAGE('Gas Curve Summary'!$B$13:$B$24)*1000</f>
        <v>12469.646361139</v>
      </c>
      <c r="X67" s="139" t="n">
        <f aca="false">X9/AVERAGE('Gas Curve Summary'!$B$25:$B$36)*1000</f>
        <v>11755.9721000831</v>
      </c>
      <c r="Y67" s="139" t="n">
        <f aca="false">Y9/AVERAGE('Gas Curve Summary'!$B$37:$B$48)*1000</f>
        <v>11211.5532974481</v>
      </c>
      <c r="Z67" s="139" t="n">
        <f aca="false">Z9/AVERAGE('Gas Curve Summary'!$B$49:$B$60)*1000</f>
        <v>11010.4544679861</v>
      </c>
      <c r="AA67" s="139" t="n">
        <f aca="false">AA9/AVERAGE('Gas Curve Summary'!$B$61:$B$108)*1000</f>
        <v>10548.2424815627</v>
      </c>
      <c r="AB67" s="139" t="n">
        <f aca="false">AB9/AVERAGE('Gas Curve Summary'!$B$109:$B$120)*1000</f>
        <v>10177.4889929307</v>
      </c>
      <c r="AC67" s="140" t="n">
        <f aca="false">AC9/AVERAGE('Gas Curve Summary'!$B$9:$B$120)*1000</f>
        <v>10728.5947659659</v>
      </c>
    </row>
    <row r="68" customFormat="false" ht="13.7" hidden="false" customHeight="true" outlineLevel="0" collapsed="false">
      <c r="A68" s="101" t="s">
        <v>12</v>
      </c>
      <c r="B68" s="72" t="s">
        <v>74</v>
      </c>
      <c r="C68" s="139" t="n">
        <f aca="false">C10/('Gas Curve Summary'!$B$10)*1000</f>
        <v>4989.85598354098</v>
      </c>
      <c r="D68" s="139" t="n">
        <f aca="false">D10/('Gas Curve Summary'!$B$11)*1000</f>
        <v>5878.14352893069</v>
      </c>
      <c r="E68" s="139" t="n">
        <f aca="false">E10/('Gas Curve Summary'!$B$12)*1000</f>
        <v>9697.69930444088</v>
      </c>
      <c r="F68" s="141" t="n">
        <f aca="false">AVERAGE(C68:E68)</f>
        <v>6855.23293897085</v>
      </c>
      <c r="G68" s="139" t="n">
        <f aca="false">AVERAGE(H68,I68)</f>
        <v>10946.0342624294</v>
      </c>
      <c r="H68" s="139" t="n">
        <f aca="false">$H10/'Gas Curve Summary'!$B$13*1000</f>
        <v>11187.9321181647</v>
      </c>
      <c r="I68" s="139" t="n">
        <f aca="false">$I10/'Gas Curve Summary'!$B$14*1000</f>
        <v>10704.136406694</v>
      </c>
      <c r="J68" s="139" t="n">
        <f aca="false">AVERAGE(K68:L68)</f>
        <v>14841.6014857673</v>
      </c>
      <c r="K68" s="139" t="n">
        <f aca="false">$K10/'Gas Curve Summary'!$B$15*1000</f>
        <v>13289.7603485839</v>
      </c>
      <c r="L68" s="139" t="n">
        <f aca="false">$L10/'Gas Curve Summary'!$B$16*1000</f>
        <v>16393.4426229508</v>
      </c>
      <c r="M68" s="139" t="n">
        <f aca="false">$M10/'Gas Curve Summary'!$B$17*1000</f>
        <v>11188.2716049383</v>
      </c>
      <c r="N68" s="139" t="n">
        <f aca="false">$N10/'Gas Curve Summary'!$B$18*1000</f>
        <v>10694.2496493689</v>
      </c>
      <c r="O68" s="139" t="n">
        <f aca="false">AVERAGE(P68:Q68)</f>
        <v>15654.2810178424</v>
      </c>
      <c r="P68" s="139" t="n">
        <f aca="false">$P10/'Gas Curve Summary'!$B$19*1000</f>
        <v>14487.9815607507</v>
      </c>
      <c r="Q68" s="139" t="n">
        <f aca="false">$Q10/'Gas Curve Summary'!$B$20*1000</f>
        <v>16820.580474934</v>
      </c>
      <c r="R68" s="139" t="n">
        <f aca="false">$R10/'Gas Curve Summary'!$B$21*1000</f>
        <v>15090.5432595573</v>
      </c>
      <c r="S68" s="139" t="n">
        <f aca="false">AVERAGE(T68:V68)</f>
        <v>11963.3692529431</v>
      </c>
      <c r="T68" s="139" t="n">
        <f aca="false">$T10/'Gas Curve Summary'!$B$22*1000</f>
        <v>12287.9889235029</v>
      </c>
      <c r="U68" s="139" t="n">
        <f aca="false">$U10/'Gas Curve Summary'!$B$23*1000</f>
        <v>11508.0728272071</v>
      </c>
      <c r="V68" s="139" t="n">
        <f aca="false">$V10/'Gas Curve Summary'!$B$24*1000</f>
        <v>12094.0460081191</v>
      </c>
      <c r="W68" s="141" t="n">
        <f aca="false">W10/AVERAGE('Gas Curve Summary'!$B$13:$B$24)*1000</f>
        <v>12888.9547813195</v>
      </c>
      <c r="X68" s="139" t="n">
        <f aca="false">X10/AVERAGE('Gas Curve Summary'!$B$25:$B$36)*1000</f>
        <v>12270.9640890966</v>
      </c>
      <c r="Y68" s="139" t="n">
        <f aca="false">Y10/AVERAGE('Gas Curve Summary'!$B$37:$B$48)*1000</f>
        <v>11684.7771016333</v>
      </c>
      <c r="Z68" s="139" t="n">
        <f aca="false">Z10/AVERAGE('Gas Curve Summary'!$B$49:$B$60)*1000</f>
        <v>11567.7046311423</v>
      </c>
      <c r="AA68" s="139" t="n">
        <f aca="false">AA10/AVERAGE('Gas Curve Summary'!$B$61:$B$108)*1000</f>
        <v>11411.1873750062</v>
      </c>
      <c r="AB68" s="139" t="n">
        <f aca="false">AB10/AVERAGE('Gas Curve Summary'!$B$109:$B$120)*1000</f>
        <v>11323.7357373186</v>
      </c>
      <c r="AC68" s="140" t="n">
        <f aca="false">AC10/AVERAGE('Gas Curve Summary'!$B$9:$B$120)*1000</f>
        <v>11464.2319346992</v>
      </c>
    </row>
    <row r="69" customFormat="false" ht="13.7" hidden="false" customHeight="true" outlineLevel="0" collapsed="false">
      <c r="A69" s="101" t="s">
        <v>14</v>
      </c>
      <c r="B69" s="72" t="s">
        <v>74</v>
      </c>
      <c r="C69" s="139" t="n">
        <f aca="false">C11/('Gas Curve Summary'!$B$10)*1000</f>
        <v>5047.86261287004</v>
      </c>
      <c r="D69" s="139" t="n">
        <f aca="false">D11/('Gas Curve Summary'!$B$11)*1000</f>
        <v>5867.92067061951</v>
      </c>
      <c r="E69" s="139" t="n">
        <f aca="false">E11/('Gas Curve Summary'!$B$12)*1000</f>
        <v>9630.81861958266</v>
      </c>
      <c r="F69" s="141" t="n">
        <f aca="false">AVERAGE(C69:E69)</f>
        <v>6848.86730102407</v>
      </c>
      <c r="G69" s="139" t="n">
        <f aca="false">AVERAGE(H69,I69)</f>
        <v>11222.2093330875</v>
      </c>
      <c r="H69" s="139" t="n">
        <f aca="false">$H11/'Gas Curve Summary'!$B$13*1000</f>
        <v>11235.0722815839</v>
      </c>
      <c r="I69" s="139" t="n">
        <f aca="false">$I11/'Gas Curve Summary'!$B$14*1000</f>
        <v>11209.3463845911</v>
      </c>
      <c r="J69" s="139" t="n">
        <f aca="false">AVERAGE(K69:L69)</f>
        <v>15522.8758169935</v>
      </c>
      <c r="K69" s="139" t="n">
        <f aca="false">$K11/'Gas Curve Summary'!$B$15*1000</f>
        <v>14379.0849673203</v>
      </c>
      <c r="L69" s="139" t="n">
        <f aca="false">$L11/'Gas Curve Summary'!$B$16*1000</f>
        <v>16666.6666666667</v>
      </c>
      <c r="M69" s="139" t="n">
        <f aca="false">$M11/'Gas Curve Summary'!$B$17*1000</f>
        <v>11766.975308642</v>
      </c>
      <c r="N69" s="139" t="n">
        <f aca="false">$N11/'Gas Curve Summary'!$B$18*1000</f>
        <v>12973.3520336606</v>
      </c>
      <c r="O69" s="139" t="n">
        <f aca="false">AVERAGE(P69:Q69)</f>
        <v>16313.3686294713</v>
      </c>
      <c r="P69" s="139" t="n">
        <f aca="false">$P11/'Gas Curve Summary'!$B$19*1000</f>
        <v>15146.5261771485</v>
      </c>
      <c r="Q69" s="139" t="n">
        <f aca="false">$Q11/'Gas Curve Summary'!$B$20*1000</f>
        <v>17480.2110817942</v>
      </c>
      <c r="R69" s="139" t="n">
        <f aca="false">$R11/'Gas Curve Summary'!$B$21*1000</f>
        <v>14922.8705566734</v>
      </c>
      <c r="S69" s="139" t="n">
        <f aca="false">AVERAGE(T69:V69)</f>
        <v>12648.2403788539</v>
      </c>
      <c r="T69" s="139" t="n">
        <f aca="false">$T11/'Gas Curve Summary'!$B$22*1000</f>
        <v>13153.340256144</v>
      </c>
      <c r="U69" s="139" t="n">
        <f aca="false">$U11/'Gas Curve Summary'!$B$23*1000</f>
        <v>11851.5973892133</v>
      </c>
      <c r="V69" s="139" t="n">
        <f aca="false">$V11/'Gas Curve Summary'!$B$24*1000</f>
        <v>12939.7834912043</v>
      </c>
      <c r="W69" s="141" t="n">
        <f aca="false">W11/AVERAGE('Gas Curve Summary'!$B$13:$B$24)*1000</f>
        <v>13544.4991933022</v>
      </c>
      <c r="X69" s="139" t="n">
        <f aca="false">X11/AVERAGE('Gas Curve Summary'!$B$25:$B$36)*1000</f>
        <v>12908.2290298876</v>
      </c>
      <c r="Y69" s="139" t="n">
        <f aca="false">Y11/AVERAGE('Gas Curve Summary'!$B$37:$B$48)*1000</f>
        <v>12235.7951114937</v>
      </c>
      <c r="Z69" s="139" t="n">
        <f aca="false">Z11/AVERAGE('Gas Curve Summary'!$B$49:$B$60)*1000</f>
        <v>12140.4847713942</v>
      </c>
      <c r="AA69" s="139" t="n">
        <f aca="false">AA11/AVERAGE('Gas Curve Summary'!$B$61:$B$108)*1000</f>
        <v>11601.3951946611</v>
      </c>
      <c r="AB69" s="139" t="n">
        <f aca="false">AB11/AVERAGE('Gas Curve Summary'!$B$109:$B$120)*1000</f>
        <v>11091.3373589235</v>
      </c>
      <c r="AC69" s="140" t="n">
        <f aca="false">AC11/AVERAGE('Gas Curve Summary'!$B$9:$B$120)*1000</f>
        <v>11762.5593699152</v>
      </c>
    </row>
    <row r="70" customFormat="false" ht="13.7" hidden="false" customHeight="true" outlineLevel="0" collapsed="false">
      <c r="A70" s="101" t="s">
        <v>17</v>
      </c>
      <c r="B70" s="72" t="s">
        <v>74</v>
      </c>
      <c r="C70" s="139" t="n">
        <f aca="false">C12/('Gas Curve Summary'!$B$10)*1000</f>
        <v>5063.50725797234</v>
      </c>
      <c r="D70" s="139" t="n">
        <f aca="false">D12/('Gas Curve Summary'!$B$11)*1000</f>
        <v>4812.51271305774</v>
      </c>
      <c r="E70" s="139" t="n">
        <f aca="false">E12/('Gas Curve Summary'!$B$12)*1000</f>
        <v>8694.48903156768</v>
      </c>
      <c r="F70" s="141" t="n">
        <f aca="false">AVERAGE(C70:E70)</f>
        <v>6190.16966753259</v>
      </c>
      <c r="G70" s="139" t="n">
        <f aca="false">AVERAGE(H70,I70)</f>
        <v>10474.1488722184</v>
      </c>
      <c r="H70" s="139" t="n">
        <f aca="false">$H12/'Gas Curve Summary'!$B$13*1000</f>
        <v>10449.4028912634</v>
      </c>
      <c r="I70" s="139" t="n">
        <f aca="false">$I12/'Gas Curve Summary'!$B$14*1000</f>
        <v>10498.8948531734</v>
      </c>
      <c r="J70" s="139" t="n">
        <f aca="false">AVERAGE(K70:L70)</f>
        <v>14882.227936712</v>
      </c>
      <c r="K70" s="139" t="n">
        <f aca="false">$K12/'Gas Curve Summary'!$B$15*1000</f>
        <v>13507.6252723312</v>
      </c>
      <c r="L70" s="139" t="n">
        <f aca="false">$L12/'Gas Curve Summary'!$B$16*1000</f>
        <v>16256.8306010929</v>
      </c>
      <c r="M70" s="139" t="n">
        <f aca="false">$M12/'Gas Curve Summary'!$B$17*1000</f>
        <v>11477.6234567901</v>
      </c>
      <c r="N70" s="139" t="n">
        <f aca="false">$N12/'Gas Curve Summary'!$B$18*1000</f>
        <v>12798.0364656381</v>
      </c>
      <c r="O70" s="139" t="n">
        <f aca="false">AVERAGE(P70:Q70)</f>
        <v>16066.2107751105</v>
      </c>
      <c r="P70" s="139" t="n">
        <f aca="false">$P12/'Gas Curve Summary'!$B$19*1000</f>
        <v>14899.5719459993</v>
      </c>
      <c r="Q70" s="139" t="n">
        <f aca="false">$Q12/'Gas Curve Summary'!$B$20*1000</f>
        <v>17232.8496042216</v>
      </c>
      <c r="R70" s="139" t="n">
        <f aca="false">$R12/'Gas Curve Summary'!$B$21*1000</f>
        <v>13497.6525821596</v>
      </c>
      <c r="S70" s="139" t="n">
        <f aca="false">AVERAGE(T70:V70)</f>
        <v>12504.4507563673</v>
      </c>
      <c r="T70" s="139" t="n">
        <f aca="false">$T12/'Gas Curve Summary'!$B$22*1000</f>
        <v>12547.5943232953</v>
      </c>
      <c r="U70" s="139" t="n">
        <f aca="false">$U12/'Gas Curve Summary'!$B$23*1000</f>
        <v>12195.1219512195</v>
      </c>
      <c r="V70" s="139" t="n">
        <f aca="false">$V12/'Gas Curve Summary'!$B$24*1000</f>
        <v>12770.6359945873</v>
      </c>
      <c r="W70" s="141" t="n">
        <f aca="false">W12/AVERAGE('Gas Curve Summary'!$B$13:$B$24)*1000</f>
        <v>13078.7947499237</v>
      </c>
      <c r="X70" s="139" t="n">
        <f aca="false">X12/AVERAGE('Gas Curve Summary'!$B$25:$B$36)*1000</f>
        <v>9319.24684680344</v>
      </c>
      <c r="Y70" s="139" t="n">
        <f aca="false">Y12/AVERAGE('Gas Curve Summary'!$B$37:$B$48)*1000</f>
        <v>7916.84728540956</v>
      </c>
      <c r="Z70" s="139" t="n">
        <f aca="false">Z12/AVERAGE('Gas Curve Summary'!$B$49:$B$60)*1000</f>
        <v>7207.13979889178</v>
      </c>
      <c r="AA70" s="139" t="n">
        <f aca="false">AA12/AVERAGE('Gas Curve Summary'!$B$61:$B$108)*1000</f>
        <v>9400.02348244687</v>
      </c>
      <c r="AB70" s="139" t="n">
        <f aca="false">AB12/AVERAGE('Gas Curve Summary'!$B$109:$B$120)*1000</f>
        <v>9893.66938484435</v>
      </c>
      <c r="AC70" s="140" t="n">
        <f aca="false">AC12/AVERAGE('Gas Curve Summary'!$B$9:$B$120)*1000</f>
        <v>9263.81962211312</v>
      </c>
    </row>
    <row r="71" customFormat="false" ht="13.7" hidden="false" customHeight="true" outlineLevel="0" collapsed="false">
      <c r="A71" s="101" t="s">
        <v>15</v>
      </c>
      <c r="B71" s="72" t="s">
        <v>74</v>
      </c>
      <c r="C71" s="139" t="n">
        <f aca="false">C13/('Gas Curve Summary'!$B$10)*1000</f>
        <v>5140.30174877129</v>
      </c>
      <c r="D71" s="139" t="n">
        <f aca="false">D13/('Gas Curve Summary'!$B$11)*1000</f>
        <v>5775.91494581885</v>
      </c>
      <c r="E71" s="139" t="n">
        <f aca="false">E13/('Gas Curve Summary'!$B$12)*1000</f>
        <v>8962.01177100053</v>
      </c>
      <c r="F71" s="141" t="n">
        <f aca="false">AVERAGE(C71:E71)</f>
        <v>6626.07615519689</v>
      </c>
      <c r="G71" s="139" t="n">
        <f aca="false">AVERAGE(H71,I71)</f>
        <v>10591.9992807664</v>
      </c>
      <c r="H71" s="139" t="n">
        <f aca="false">$H13/'Gas Curve Summary'!$B$13*1000</f>
        <v>10685.1037083595</v>
      </c>
      <c r="I71" s="139" t="n">
        <f aca="false">$I13/'Gas Curve Summary'!$B$14*1000</f>
        <v>10498.8948531734</v>
      </c>
      <c r="J71" s="139" t="n">
        <f aca="false">AVERAGE(K71:L71)</f>
        <v>15291.171113254</v>
      </c>
      <c r="K71" s="139" t="n">
        <f aca="false">$K13/'Gas Curve Summary'!$B$15*1000</f>
        <v>14052.2875816993</v>
      </c>
      <c r="L71" s="139" t="n">
        <f aca="false">$L13/'Gas Curve Summary'!$B$16*1000</f>
        <v>16530.0546448087</v>
      </c>
      <c r="M71" s="139" t="n">
        <f aca="false">$M13/'Gas Curve Summary'!$B$17*1000</f>
        <v>12924.3827160494</v>
      </c>
      <c r="N71" s="139" t="n">
        <f aca="false">$N13/'Gas Curve Summary'!$B$18*1000</f>
        <v>13323.9831697055</v>
      </c>
      <c r="O71" s="139" t="n">
        <f aca="false">AVERAGE(P71:Q71)</f>
        <v>16272.2095909465</v>
      </c>
      <c r="P71" s="139" t="n">
        <f aca="false">$P13/'Gas Curve Summary'!$B$19*1000</f>
        <v>15064.2081000988</v>
      </c>
      <c r="Q71" s="139" t="n">
        <f aca="false">$Q13/'Gas Curve Summary'!$B$20*1000</f>
        <v>17480.2110817942</v>
      </c>
      <c r="R71" s="139" t="n">
        <f aca="false">$R13/'Gas Curve Summary'!$B$21*1000</f>
        <v>15006.7069081154</v>
      </c>
      <c r="S71" s="139" t="n">
        <f aca="false">AVERAGE(T71:V71)</f>
        <v>12875.7311659668</v>
      </c>
      <c r="T71" s="139" t="n">
        <f aca="false">$T13/'Gas Curve Summary'!$B$22*1000</f>
        <v>12893.7348563517</v>
      </c>
      <c r="U71" s="139" t="n">
        <f aca="false">$U13/'Gas Curve Summary'!$B$23*1000</f>
        <v>12624.5276537272</v>
      </c>
      <c r="V71" s="139" t="n">
        <f aca="false">$V13/'Gas Curve Summary'!$B$24*1000</f>
        <v>13108.9309878214</v>
      </c>
      <c r="W71" s="141" t="n">
        <f aca="false">W13/AVERAGE('Gas Curve Summary'!$B$13:$B$24)*1000</f>
        <v>13571.0112065582</v>
      </c>
      <c r="X71" s="139" t="n">
        <f aca="false">X13/AVERAGE('Gas Curve Summary'!$B$25:$B$36)*1000</f>
        <v>12990.1458842804</v>
      </c>
      <c r="Y71" s="139" t="n">
        <f aca="false">Y13/AVERAGE('Gas Curve Summary'!$B$37:$B$48)*1000</f>
        <v>12219.7992242594</v>
      </c>
      <c r="Z71" s="139" t="n">
        <f aca="false">Z13/AVERAGE('Gas Curve Summary'!$B$49:$B$60)*1000</f>
        <v>12118.0045475897</v>
      </c>
      <c r="AA71" s="139" t="n">
        <f aca="false">AA13/AVERAGE('Gas Curve Summary'!$B$61:$B$108)*1000</f>
        <v>11503.256729959</v>
      </c>
      <c r="AB71" s="139" t="n">
        <f aca="false">AB13/AVERAGE('Gas Curve Summary'!$B$109:$B$120)*1000</f>
        <v>10934.9517084212</v>
      </c>
      <c r="AC71" s="140" t="n">
        <f aca="false">AC13/AVERAGE('Gas Curve Summary'!$B$9:$B$120)*1000</f>
        <v>11702.7184682154</v>
      </c>
    </row>
    <row r="72" customFormat="false" ht="13.7" hidden="false" customHeight="true" outlineLevel="0" collapsed="false">
      <c r="A72" s="101" t="s">
        <v>11</v>
      </c>
      <c r="B72" s="72" t="s">
        <v>74</v>
      </c>
      <c r="C72" s="139" t="n">
        <f aca="false">C14/('Gas Curve Summary'!$B$10)*1000</f>
        <v>4999.14275917248</v>
      </c>
      <c r="D72" s="139" t="n">
        <f aca="false">D14/('Gas Curve Summary'!$B$11)*1000</f>
        <v>5520.34348803926</v>
      </c>
      <c r="E72" s="139" t="n">
        <f aca="false">E14/('Gas Curve Summary'!$B$12)*1000</f>
        <v>8426.96629213483</v>
      </c>
      <c r="F72" s="141" t="n">
        <f aca="false">AVERAGE(C72:E72)</f>
        <v>6315.48417978219</v>
      </c>
      <c r="G72" s="139" t="n">
        <f aca="false">AVERAGE(H72,I72)</f>
        <v>9922.69181893652</v>
      </c>
      <c r="H72" s="139" t="n">
        <f aca="false">$H14/'Gas Curve Summary'!$B$13*1000</f>
        <v>9978.00125707102</v>
      </c>
      <c r="I72" s="139" t="n">
        <f aca="false">$I14/'Gas Curve Summary'!$B$14*1000</f>
        <v>9867.38238080202</v>
      </c>
      <c r="J72" s="139" t="n">
        <f aca="false">AVERAGE(K72:L72)</f>
        <v>14773.2954748384</v>
      </c>
      <c r="K72" s="139" t="n">
        <f aca="false">$K14/'Gas Curve Summary'!$B$15*1000</f>
        <v>13289.7603485839</v>
      </c>
      <c r="L72" s="139" t="n">
        <f aca="false">$L14/'Gas Curve Summary'!$B$16*1000</f>
        <v>16256.8306010929</v>
      </c>
      <c r="M72" s="139" t="n">
        <f aca="false">$M14/'Gas Curve Summary'!$B$17*1000</f>
        <v>13310.1851851852</v>
      </c>
      <c r="N72" s="139" t="n">
        <f aca="false">$N14/'Gas Curve Summary'!$B$18*1000</f>
        <v>14726.507713885</v>
      </c>
      <c r="O72" s="139" t="n">
        <f aca="false">AVERAGE(P72:Q72)</f>
        <v>17878.9053303018</v>
      </c>
      <c r="P72" s="139" t="n">
        <f aca="false">$P14/'Gas Curve Summary'!$B$19*1000</f>
        <v>16463.615409944</v>
      </c>
      <c r="Q72" s="139" t="n">
        <f aca="false">$Q14/'Gas Curve Summary'!$B$20*1000</f>
        <v>19294.1952506596</v>
      </c>
      <c r="R72" s="139" t="n">
        <f aca="false">$R14/'Gas Curve Summary'!$B$21*1000</f>
        <v>16096.5794768612</v>
      </c>
      <c r="S72" s="139" t="n">
        <f aca="false">AVERAGE(T72:V72)</f>
        <v>11822.1950081747</v>
      </c>
      <c r="T72" s="139" t="n">
        <f aca="false">$T14/'Gas Curve Summary'!$B$22*1000</f>
        <v>12201.4537902388</v>
      </c>
      <c r="U72" s="139" t="n">
        <f aca="false">$U14/'Gas Curve Summary'!$B$23*1000</f>
        <v>11593.9539677087</v>
      </c>
      <c r="V72" s="139" t="n">
        <f aca="false">$V14/'Gas Curve Summary'!$B$24*1000</f>
        <v>11671.1772665765</v>
      </c>
      <c r="W72" s="141" t="n">
        <f aca="false">W14/AVERAGE('Gas Curve Summary'!$B$13:$B$24)*1000</f>
        <v>13639.3842933764</v>
      </c>
      <c r="X72" s="139" t="n">
        <f aca="false">X14/AVERAGE('Gas Curve Summary'!$B$25:$B$36)*1000</f>
        <v>12282.4083555191</v>
      </c>
      <c r="Y72" s="139" t="n">
        <f aca="false">Y14/AVERAGE('Gas Curve Summary'!$B$37:$B$48)*1000</f>
        <v>11523.0020599439</v>
      </c>
      <c r="Z72" s="139" t="n">
        <f aca="false">Z14/AVERAGE('Gas Curve Summary'!$B$49:$B$60)*1000</f>
        <v>11481.0759580491</v>
      </c>
      <c r="AA72" s="139" t="n">
        <f aca="false">AA14/AVERAGE('Gas Curve Summary'!$B$61:$B$108)*1000</f>
        <v>10939.0604556243</v>
      </c>
      <c r="AB72" s="139" t="n">
        <f aca="false">AB14/AVERAGE('Gas Curve Summary'!$B$109:$B$120)*1000</f>
        <v>10436.8721319608</v>
      </c>
      <c r="AC72" s="140" t="n">
        <f aca="false">AC14/AVERAGE('Gas Curve Summary'!$B$9:$B$120)*1000</f>
        <v>11178.8057953764</v>
      </c>
    </row>
    <row r="73" customFormat="false" ht="13.7" hidden="false" customHeight="true" outlineLevel="0" collapsed="false">
      <c r="A73" s="107" t="s">
        <v>16</v>
      </c>
      <c r="B73" s="108" t="s">
        <v>74</v>
      </c>
      <c r="C73" s="142" t="n">
        <f aca="false">C15/('Gas Curve Summary'!$B$10)*1000</f>
        <v>5184.87827180249</v>
      </c>
      <c r="D73" s="142" t="n">
        <f aca="false">D15/('Gas Curve Summary'!$B$11)*1000</f>
        <v>5724.80065426293</v>
      </c>
      <c r="E73" s="142" t="n">
        <f aca="false">E15/('Gas Curve Summary'!$B$12)*1000</f>
        <v>8962.01177100053</v>
      </c>
      <c r="F73" s="143" t="n">
        <f aca="false">AVERAGE(C73:E73)</f>
        <v>6623.89689902199</v>
      </c>
      <c r="G73" s="142" t="n">
        <f aca="false">AVERAGE(H73,I73)</f>
        <v>10355.7402836487</v>
      </c>
      <c r="H73" s="142" t="n">
        <f aca="false">$H15/'Gas Curve Summary'!$B$13*1000</f>
        <v>10449.4028912634</v>
      </c>
      <c r="I73" s="142" t="n">
        <f aca="false">$I15/'Gas Curve Summary'!$B$14*1000</f>
        <v>10262.0776760341</v>
      </c>
      <c r="J73" s="142" t="n">
        <f aca="false">AVERAGE(K73:L73)</f>
        <v>15592.0747169542</v>
      </c>
      <c r="K73" s="142" t="n">
        <f aca="false">$K15/'Gas Curve Summary'!$B$15*1000</f>
        <v>13834.4226579521</v>
      </c>
      <c r="L73" s="142" t="n">
        <f aca="false">$L15/'Gas Curve Summary'!$B$16*1000</f>
        <v>17349.7267759563</v>
      </c>
      <c r="M73" s="142" t="n">
        <f aca="false">$M15/'Gas Curve Summary'!$B$17*1000</f>
        <v>14467.5925925926</v>
      </c>
      <c r="N73" s="142" t="n">
        <f aca="false">$N15/'Gas Curve Summary'!$B$18*1000</f>
        <v>16479.6633941094</v>
      </c>
      <c r="O73" s="142" t="n">
        <f aca="false">AVERAGE(P73:Q73)</f>
        <v>20680.4349261483</v>
      </c>
      <c r="P73" s="142" t="n">
        <f aca="false">$P15/'Gas Curve Summary'!$B$19*1000</f>
        <v>18768.5215673362</v>
      </c>
      <c r="Q73" s="142" t="n">
        <f aca="false">$Q15/'Gas Curve Summary'!$B$20*1000</f>
        <v>22592.3482849604</v>
      </c>
      <c r="R73" s="142" t="n">
        <f aca="false">$R15/'Gas Curve Summary'!$B$21*1000</f>
        <v>18443.9973172368</v>
      </c>
      <c r="S73" s="142" t="n">
        <f aca="false">AVERAGE(T73:V73)</f>
        <v>12565.1918225485</v>
      </c>
      <c r="T73" s="142" t="n">
        <f aca="false">$T15/'Gas Curve Summary'!$B$22*1000</f>
        <v>13066.8051228799</v>
      </c>
      <c r="U73" s="142" t="n">
        <f aca="false">$U15/'Gas Curve Summary'!$B$23*1000</f>
        <v>12281.0030917211</v>
      </c>
      <c r="V73" s="142" t="n">
        <f aca="false">$V15/'Gas Curve Summary'!$B$24*1000</f>
        <v>12347.7672530447</v>
      </c>
      <c r="W73" s="143" t="n">
        <f aca="false">W15/AVERAGE('Gas Curve Summary'!$B$13:$B$24)*1000</f>
        <v>14961.8453756595</v>
      </c>
      <c r="X73" s="142" t="n">
        <f aca="false">X15/AVERAGE('Gas Curve Summary'!$B$25:$B$36)*1000</f>
        <v>13306.9713652408</v>
      </c>
      <c r="Y73" s="142" t="n">
        <f aca="false">Y15/AVERAGE('Gas Curve Summary'!$B$37:$B$48)*1000</f>
        <v>12447.8693031446</v>
      </c>
      <c r="Z73" s="142" t="n">
        <f aca="false">Z15/AVERAGE('Gas Curve Summary'!$B$49:$B$60)*1000</f>
        <v>12413.6505284044</v>
      </c>
      <c r="AA73" s="142" t="n">
        <f aca="false">AA15/AVERAGE('Gas Curve Summary'!$B$61:$B$108)*1000</f>
        <v>11775.6608978987</v>
      </c>
      <c r="AB73" s="142" t="n">
        <f aca="false">AB15/AVERAGE('Gas Curve Summary'!$B$109:$B$120)*1000</f>
        <v>11177.5723210964</v>
      </c>
      <c r="AC73" s="144" t="n">
        <f aca="false">AC15/AVERAGE('Gas Curve Summary'!$B$9:$B$120)*1000</f>
        <v>12067.1436831762</v>
      </c>
    </row>
    <row r="74" customFormat="false" ht="13.5" hidden="false" customHeight="true" outlineLevel="0" collapsed="false">
      <c r="A74" s="113"/>
      <c r="B74" s="114"/>
      <c r="C74" s="145"/>
      <c r="D74" s="145"/>
      <c r="E74" s="145"/>
      <c r="F74" s="145"/>
      <c r="G74" s="145"/>
      <c r="H74" s="145"/>
      <c r="I74" s="145"/>
      <c r="J74" s="145"/>
      <c r="K74" s="145"/>
      <c r="L74" s="145"/>
      <c r="M74" s="145"/>
      <c r="N74" s="145"/>
      <c r="O74" s="145"/>
      <c r="P74" s="145"/>
      <c r="Q74" s="145"/>
      <c r="R74" s="145"/>
      <c r="S74" s="145"/>
      <c r="T74" s="145"/>
      <c r="U74" s="145"/>
      <c r="V74" s="145"/>
      <c r="W74" s="145"/>
      <c r="X74" s="145"/>
      <c r="Y74" s="145"/>
      <c r="Z74" s="145"/>
      <c r="AA74" s="145"/>
      <c r="AB74" s="146"/>
      <c r="AC74" s="145"/>
    </row>
    <row r="75" customFormat="false" ht="13.7" hidden="true" customHeight="true" outlineLevel="0" collapsed="false">
      <c r="A75" s="125"/>
      <c r="B75" s="73"/>
      <c r="C75" s="139"/>
      <c r="D75" s="139"/>
      <c r="E75" s="139"/>
      <c r="F75" s="139"/>
      <c r="G75" s="139"/>
      <c r="H75" s="139"/>
      <c r="I75" s="139"/>
      <c r="J75" s="139"/>
      <c r="K75" s="139"/>
      <c r="L75" s="139"/>
      <c r="M75" s="139"/>
      <c r="N75" s="139"/>
      <c r="O75" s="139"/>
      <c r="P75" s="139"/>
      <c r="Q75" s="139"/>
      <c r="R75" s="139"/>
      <c r="S75" s="139"/>
      <c r="T75" s="139"/>
      <c r="U75" s="139"/>
      <c r="V75" s="139"/>
      <c r="W75" s="139"/>
      <c r="X75" s="139"/>
      <c r="Y75" s="139"/>
      <c r="Z75" s="139"/>
      <c r="AA75" s="139"/>
      <c r="AB75" s="147"/>
      <c r="AC75" s="139"/>
    </row>
    <row r="76" customFormat="false" ht="13.7" hidden="true" customHeight="true" outlineLevel="0" collapsed="false">
      <c r="A76" s="125"/>
      <c r="B76" s="73"/>
      <c r="C76" s="139"/>
      <c r="D76" s="139"/>
      <c r="E76" s="139"/>
      <c r="F76" s="139"/>
      <c r="G76" s="139"/>
      <c r="H76" s="139"/>
      <c r="I76" s="139"/>
      <c r="J76" s="139"/>
      <c r="K76" s="139"/>
      <c r="L76" s="139"/>
      <c r="M76" s="139"/>
      <c r="N76" s="139"/>
      <c r="O76" s="139"/>
      <c r="P76" s="139"/>
      <c r="Q76" s="139"/>
      <c r="R76" s="139"/>
      <c r="S76" s="139"/>
      <c r="T76" s="139"/>
      <c r="U76" s="139"/>
      <c r="V76" s="139"/>
      <c r="W76" s="139"/>
      <c r="X76" s="139"/>
      <c r="Y76" s="139"/>
      <c r="Z76" s="139"/>
      <c r="AA76" s="139"/>
      <c r="AB76" s="147"/>
      <c r="AC76" s="139"/>
    </row>
    <row r="77" customFormat="false" ht="13.7" hidden="true" customHeight="true" outlineLevel="0" collapsed="false">
      <c r="A77" s="125"/>
      <c r="B77" s="73"/>
      <c r="C77" s="139"/>
      <c r="D77" s="139"/>
      <c r="E77" s="139"/>
      <c r="F77" s="139"/>
      <c r="G77" s="139"/>
      <c r="H77" s="139"/>
      <c r="I77" s="139"/>
      <c r="J77" s="139"/>
      <c r="K77" s="139"/>
      <c r="L77" s="139"/>
      <c r="M77" s="139"/>
      <c r="N77" s="139"/>
      <c r="O77" s="139"/>
      <c r="P77" s="139"/>
      <c r="Q77" s="139"/>
      <c r="R77" s="139"/>
      <c r="S77" s="139"/>
      <c r="T77" s="139"/>
      <c r="U77" s="139"/>
      <c r="V77" s="139"/>
      <c r="W77" s="139"/>
      <c r="X77" s="139"/>
      <c r="Y77" s="139"/>
      <c r="Z77" s="139"/>
      <c r="AA77" s="139"/>
      <c r="AB77" s="147"/>
      <c r="AC77" s="139"/>
    </row>
    <row r="78" customFormat="false" ht="13.7" hidden="true" customHeight="true" outlineLevel="0" collapsed="false">
      <c r="A78" s="125"/>
      <c r="B78" s="73"/>
      <c r="C78" s="139"/>
      <c r="D78" s="139"/>
      <c r="E78" s="139"/>
      <c r="F78" s="139"/>
      <c r="G78" s="139"/>
      <c r="H78" s="139"/>
      <c r="I78" s="139"/>
      <c r="J78" s="139"/>
      <c r="K78" s="139"/>
      <c r="L78" s="139"/>
      <c r="M78" s="139"/>
      <c r="N78" s="139"/>
      <c r="O78" s="139"/>
      <c r="P78" s="139"/>
      <c r="Q78" s="139"/>
      <c r="R78" s="139"/>
      <c r="S78" s="139"/>
      <c r="T78" s="139"/>
      <c r="U78" s="139"/>
      <c r="V78" s="139"/>
      <c r="W78" s="139"/>
      <c r="X78" s="139"/>
      <c r="Y78" s="139"/>
      <c r="Z78" s="139"/>
      <c r="AA78" s="139"/>
      <c r="AB78" s="147"/>
      <c r="AC78" s="139"/>
    </row>
    <row r="79" customFormat="false" ht="13.7" hidden="true" customHeight="true" outlineLevel="0" collapsed="false">
      <c r="A79" s="125"/>
      <c r="B79" s="73"/>
      <c r="C79" s="139"/>
      <c r="D79" s="139"/>
      <c r="E79" s="139"/>
      <c r="F79" s="139"/>
      <c r="G79" s="139"/>
      <c r="H79" s="139"/>
      <c r="I79" s="139"/>
      <c r="J79" s="139"/>
      <c r="K79" s="139"/>
      <c r="L79" s="139"/>
      <c r="M79" s="139"/>
      <c r="N79" s="139"/>
      <c r="O79" s="139"/>
      <c r="P79" s="139"/>
      <c r="Q79" s="139"/>
      <c r="R79" s="139"/>
      <c r="S79" s="139"/>
      <c r="T79" s="139"/>
      <c r="U79" s="139"/>
      <c r="V79" s="139"/>
      <c r="W79" s="139"/>
      <c r="X79" s="139"/>
      <c r="Y79" s="139"/>
      <c r="Z79" s="139"/>
      <c r="AA79" s="139"/>
      <c r="AB79" s="147"/>
      <c r="AC79" s="139"/>
    </row>
    <row r="80" customFormat="false" ht="13.7" hidden="true" customHeight="true" outlineLevel="0" collapsed="false">
      <c r="A80" s="125"/>
      <c r="B80" s="73"/>
      <c r="C80" s="139"/>
      <c r="D80" s="139"/>
      <c r="E80" s="139"/>
      <c r="F80" s="139"/>
      <c r="G80" s="139"/>
      <c r="H80" s="139"/>
      <c r="I80" s="139"/>
      <c r="J80" s="139"/>
      <c r="K80" s="139"/>
      <c r="L80" s="139"/>
      <c r="M80" s="139"/>
      <c r="N80" s="139"/>
      <c r="O80" s="139"/>
      <c r="P80" s="139"/>
      <c r="Q80" s="139"/>
      <c r="R80" s="139"/>
      <c r="S80" s="139"/>
      <c r="T80" s="139"/>
      <c r="U80" s="139"/>
      <c r="V80" s="139"/>
      <c r="W80" s="139"/>
      <c r="X80" s="139"/>
      <c r="Y80" s="139"/>
      <c r="Z80" s="139"/>
      <c r="AA80" s="139"/>
      <c r="AB80" s="147"/>
      <c r="AC80" s="139"/>
    </row>
    <row r="81" customFormat="false" ht="13.7" hidden="true" customHeight="true" outlineLevel="0" collapsed="false">
      <c r="A81" s="125"/>
      <c r="B81" s="73"/>
      <c r="C81" s="139"/>
      <c r="D81" s="139"/>
      <c r="E81" s="139"/>
      <c r="F81" s="139"/>
      <c r="G81" s="139"/>
      <c r="H81" s="139"/>
      <c r="I81" s="139"/>
      <c r="J81" s="139"/>
      <c r="K81" s="139"/>
      <c r="L81" s="139"/>
      <c r="M81" s="139"/>
      <c r="N81" s="139"/>
      <c r="O81" s="139"/>
      <c r="P81" s="139"/>
      <c r="Q81" s="139"/>
      <c r="R81" s="139"/>
      <c r="S81" s="139"/>
      <c r="T81" s="139"/>
      <c r="U81" s="139"/>
      <c r="V81" s="139"/>
      <c r="W81" s="139"/>
      <c r="X81" s="139"/>
      <c r="Y81" s="139"/>
      <c r="Z81" s="139"/>
      <c r="AA81" s="139"/>
      <c r="AB81" s="147"/>
      <c r="AC81" s="139"/>
    </row>
    <row r="82" customFormat="false" ht="13.7" hidden="true" customHeight="true" outlineLevel="0" collapsed="false">
      <c r="A82" s="125"/>
      <c r="B82" s="73"/>
      <c r="C82" s="139"/>
      <c r="D82" s="139"/>
      <c r="E82" s="139"/>
      <c r="F82" s="139"/>
      <c r="G82" s="139"/>
      <c r="H82" s="139"/>
      <c r="I82" s="139"/>
      <c r="J82" s="139"/>
      <c r="K82" s="139"/>
      <c r="L82" s="139"/>
      <c r="M82" s="139"/>
      <c r="N82" s="139"/>
      <c r="O82" s="139"/>
      <c r="P82" s="139"/>
      <c r="Q82" s="139"/>
      <c r="R82" s="139"/>
      <c r="S82" s="139"/>
      <c r="T82" s="139"/>
      <c r="U82" s="139"/>
      <c r="V82" s="139"/>
      <c r="W82" s="139"/>
      <c r="X82" s="139"/>
      <c r="Y82" s="139"/>
      <c r="Z82" s="139"/>
      <c r="AA82" s="139"/>
      <c r="AB82" s="147"/>
      <c r="AC82" s="139"/>
    </row>
    <row r="83" customFormat="false" ht="13.7" hidden="true" customHeight="true" outlineLevel="0" collapsed="false">
      <c r="A83" s="125"/>
      <c r="B83" s="125"/>
      <c r="C83" s="139"/>
      <c r="D83" s="139"/>
      <c r="E83" s="139"/>
      <c r="F83" s="139"/>
      <c r="G83" s="139"/>
      <c r="H83" s="139"/>
      <c r="I83" s="139"/>
      <c r="J83" s="139"/>
      <c r="K83" s="139"/>
      <c r="L83" s="139"/>
      <c r="M83" s="139"/>
      <c r="N83" s="139"/>
      <c r="O83" s="139"/>
      <c r="P83" s="139"/>
      <c r="Q83" s="139"/>
      <c r="R83" s="139"/>
      <c r="S83" s="139"/>
      <c r="T83" s="139"/>
      <c r="U83" s="139"/>
      <c r="V83" s="139"/>
      <c r="W83" s="139"/>
      <c r="X83" s="139"/>
      <c r="Y83" s="139"/>
      <c r="Z83" s="139"/>
      <c r="AA83" s="139"/>
      <c r="AB83" s="147"/>
      <c r="AC83" s="139"/>
    </row>
    <row r="84" customFormat="false" ht="13.5" hidden="true" customHeight="true" outlineLevel="0" collapsed="false">
      <c r="A84" s="125"/>
      <c r="B84" s="125"/>
      <c r="C84" s="139"/>
      <c r="D84" s="139"/>
      <c r="E84" s="139"/>
      <c r="F84" s="139"/>
      <c r="G84" s="148"/>
      <c r="H84" s="139"/>
      <c r="I84" s="139"/>
      <c r="J84" s="148"/>
      <c r="K84" s="139"/>
      <c r="L84" s="139"/>
      <c r="M84" s="139"/>
      <c r="N84" s="139"/>
      <c r="O84" s="148"/>
      <c r="P84" s="139"/>
      <c r="Q84" s="139"/>
      <c r="R84" s="139"/>
      <c r="S84" s="148"/>
      <c r="T84" s="139"/>
      <c r="U84" s="139"/>
      <c r="V84" s="139"/>
      <c r="W84" s="139"/>
      <c r="X84" s="139"/>
      <c r="Y84" s="139"/>
      <c r="Z84" s="139"/>
      <c r="AA84" s="139"/>
      <c r="AB84" s="139"/>
      <c r="AC84" s="139"/>
    </row>
    <row r="85" customFormat="false" ht="12" hidden="false" customHeight="true" outlineLevel="0" collapsed="false">
      <c r="C85" s="148"/>
      <c r="D85" s="148"/>
      <c r="E85" s="148"/>
      <c r="F85" s="148"/>
      <c r="G85" s="148"/>
      <c r="H85" s="148"/>
      <c r="I85" s="148"/>
      <c r="J85" s="148"/>
      <c r="K85" s="148"/>
      <c r="L85" s="148"/>
      <c r="M85" s="148"/>
      <c r="N85" s="148"/>
      <c r="O85" s="148"/>
      <c r="P85" s="148"/>
      <c r="Q85" s="148"/>
      <c r="R85" s="148"/>
      <c r="S85" s="148"/>
      <c r="T85" s="148"/>
      <c r="U85" s="148"/>
      <c r="V85" s="148"/>
      <c r="W85" s="148"/>
      <c r="X85" s="148"/>
      <c r="Y85" s="148"/>
      <c r="Z85" s="148"/>
      <c r="AA85" s="148"/>
      <c r="AB85" s="148"/>
      <c r="AC85" s="148"/>
    </row>
    <row r="86" customFormat="false" ht="17.25" hidden="false" customHeight="true" outlineLevel="0" collapsed="false">
      <c r="A86" s="115" t="s">
        <v>27</v>
      </c>
      <c r="B86" s="122"/>
      <c r="C86" s="149"/>
      <c r="D86" s="149"/>
      <c r="E86" s="149"/>
      <c r="F86" s="149"/>
      <c r="G86" s="149"/>
      <c r="H86" s="149"/>
      <c r="I86" s="149"/>
      <c r="J86" s="149"/>
      <c r="K86" s="149"/>
      <c r="L86" s="149"/>
      <c r="M86" s="149"/>
      <c r="N86" s="149"/>
      <c r="O86" s="149"/>
      <c r="P86" s="149"/>
      <c r="Q86" s="149"/>
      <c r="R86" s="149"/>
      <c r="S86" s="149"/>
      <c r="T86" s="149"/>
      <c r="U86" s="149"/>
      <c r="V86" s="149"/>
      <c r="W86" s="149"/>
      <c r="X86" s="149"/>
      <c r="Y86" s="149"/>
      <c r="Z86" s="149"/>
      <c r="AA86" s="149"/>
      <c r="AB86" s="149"/>
      <c r="AC86" s="149"/>
    </row>
    <row r="87" customFormat="false" ht="11.25" hidden="false" customHeight="false" outlineLevel="0" collapsed="false">
      <c r="A87" s="93" t="s">
        <v>13</v>
      </c>
      <c r="B87" s="73"/>
      <c r="C87" s="139" t="n">
        <f aca="false">C67-C107</f>
        <v>75.0085724082755</v>
      </c>
      <c r="D87" s="139" t="n">
        <f aca="false">D67-D107</f>
        <v>204.457166223676</v>
      </c>
      <c r="E87" s="139" t="n">
        <f aca="false">E67-E107</f>
        <v>401.284109149277</v>
      </c>
      <c r="F87" s="141" t="n">
        <f aca="false">F67-F107</f>
        <v>226.916615927075</v>
      </c>
      <c r="G87" s="139" t="n">
        <f aca="false">G67-G107</f>
        <v>314.937572154069</v>
      </c>
      <c r="H87" s="139" t="n">
        <f aca="false">H67-H107</f>
        <v>345.694531741043</v>
      </c>
      <c r="I87" s="139" t="n">
        <f aca="false">I67-I107</f>
        <v>284.180612567097</v>
      </c>
      <c r="J87" s="139" t="n">
        <f aca="false">J67-J107</f>
        <v>463.409407478837</v>
      </c>
      <c r="K87" s="139" t="n">
        <f aca="false">K67-K107</f>
        <v>653.594771241829</v>
      </c>
      <c r="L87" s="139" t="n">
        <f aca="false">L67-L107</f>
        <v>273.224043715845</v>
      </c>
      <c r="M87" s="139" t="n">
        <f aca="false">M67-M107</f>
        <v>-920.052902636306</v>
      </c>
      <c r="N87" s="139" t="n">
        <f aca="false">N67-N107</f>
        <v>-708.643980217023</v>
      </c>
      <c r="O87" s="139" t="n">
        <f aca="false">O67-O107</f>
        <v>-860.949008476928</v>
      </c>
      <c r="P87" s="139" t="n">
        <f aca="false">P67-P107</f>
        <v>-700.396373663572</v>
      </c>
      <c r="Q87" s="139" t="n">
        <f aca="false">Q67-Q107</f>
        <v>-1021.50164329028</v>
      </c>
      <c r="R87" s="139" t="n">
        <f aca="false">R67-R107</f>
        <v>-851.848934651804</v>
      </c>
      <c r="S87" s="139" t="n">
        <f aca="false">S67-S107</f>
        <v>-685.812526716174</v>
      </c>
      <c r="T87" s="139" t="n">
        <f aca="false">T67-T107</f>
        <v>-740.260941982047</v>
      </c>
      <c r="U87" s="139" t="n">
        <f aca="false">U67-U107</f>
        <v>-652.410085841268</v>
      </c>
      <c r="V87" s="139" t="n">
        <f aca="false">V67-V107</f>
        <v>-664.766552325211</v>
      </c>
      <c r="W87" s="141" t="n">
        <f aca="false">W67-W107</f>
        <v>-405.91980987016</v>
      </c>
      <c r="X87" s="139" t="n">
        <f aca="false">X67-X107</f>
        <v>-304.649857706429</v>
      </c>
      <c r="Y87" s="139" t="n">
        <f aca="false">Y67-Y107</f>
        <v>-190.269815817932</v>
      </c>
      <c r="Z87" s="145" t="n">
        <f aca="false">Z67-Z107</f>
        <v>-166.390601228612</v>
      </c>
      <c r="AA87" s="145" t="n">
        <f aca="false">AA67-AA107</f>
        <v>-123.0064226003</v>
      </c>
      <c r="AB87" s="139" t="n">
        <f aca="false">AB67-AB107</f>
        <v>-89.7636801584686</v>
      </c>
      <c r="AC87" s="150" t="n">
        <f aca="false">AC67-AC107</f>
        <v>-146.108617795957</v>
      </c>
    </row>
    <row r="88" customFormat="false" ht="11.25" hidden="false" customHeight="false" outlineLevel="0" collapsed="false">
      <c r="A88" s="101" t="s">
        <v>12</v>
      </c>
      <c r="B88" s="102"/>
      <c r="C88" s="139" t="n">
        <f aca="false">C68-C108</f>
        <v>253.600411475597</v>
      </c>
      <c r="D88" s="139" t="n">
        <f aca="false">D68-D108</f>
        <v>204.457166223677</v>
      </c>
      <c r="E88" s="139" t="n">
        <f aca="false">E68-E108</f>
        <v>401.284109149277</v>
      </c>
      <c r="F88" s="141" t="n">
        <f aca="false">F68-F108</f>
        <v>286.447228949517</v>
      </c>
      <c r="G88" s="139" t="n">
        <f aca="false">G68-G108</f>
        <v>314.937572154069</v>
      </c>
      <c r="H88" s="139" t="n">
        <f aca="false">H68-H108</f>
        <v>345.694531741041</v>
      </c>
      <c r="I88" s="139" t="n">
        <f aca="false">I68-I108</f>
        <v>284.180612567099</v>
      </c>
      <c r="J88" s="139" t="n">
        <f aca="false">J68-J108</f>
        <v>463.409407478837</v>
      </c>
      <c r="K88" s="139" t="n">
        <f aca="false">K68-K108</f>
        <v>653.594771241829</v>
      </c>
      <c r="L88" s="139" t="n">
        <f aca="false">L68-L108</f>
        <v>273.224043715845</v>
      </c>
      <c r="M88" s="139" t="n">
        <f aca="false">M68-M108</f>
        <v>-1006.85034628124</v>
      </c>
      <c r="N88" s="139" t="n">
        <f aca="false">N68-N108</f>
        <v>-771.915764164973</v>
      </c>
      <c r="O88" s="139" t="n">
        <f aca="false">O68-O108</f>
        <v>-919.314612186401</v>
      </c>
      <c r="P88" s="139" t="n">
        <f aca="false">P68-P108</f>
        <v>-764.472857201574</v>
      </c>
      <c r="Q88" s="139" t="n">
        <f aca="false">Q68-Q108</f>
        <v>-1074.15636717123</v>
      </c>
      <c r="R88" s="139" t="n">
        <f aca="false">R68-R108</f>
        <v>-923.691615887494</v>
      </c>
      <c r="S88" s="139" t="n">
        <f aca="false">S68-S108</f>
        <v>-676.130906127708</v>
      </c>
      <c r="T88" s="139" t="n">
        <f aca="false">T68-T108</f>
        <v>-729.979540010074</v>
      </c>
      <c r="U88" s="139" t="n">
        <f aca="false">U68-U108</f>
        <v>-642.815819873013</v>
      </c>
      <c r="V88" s="139" t="n">
        <f aca="false">V68-V108</f>
        <v>-655.597358500036</v>
      </c>
      <c r="W88" s="141" t="n">
        <f aca="false">W68-W108</f>
        <v>-424.256118291645</v>
      </c>
      <c r="X88" s="139" t="n">
        <f aca="false">X68-X108</f>
        <v>-319.919371173815</v>
      </c>
      <c r="Y88" s="139" t="n">
        <f aca="false">Y68-Y108</f>
        <v>-201.571721508783</v>
      </c>
      <c r="Z88" s="139" t="n">
        <f aca="false">Z68-Z108</f>
        <v>-178.202877773099</v>
      </c>
      <c r="AA88" s="139" t="n">
        <f aca="false">AA68-AA108</f>
        <v>-141.112465993221</v>
      </c>
      <c r="AB88" s="139" t="n">
        <f aca="false">AB68-AB108</f>
        <v>-112.603056879989</v>
      </c>
      <c r="AC88" s="140" t="n">
        <f aca="false">AC68-AC108</f>
        <v>-161.566844753634</v>
      </c>
    </row>
    <row r="89" customFormat="false" ht="11.25" hidden="false" customHeight="false" outlineLevel="0" collapsed="false">
      <c r="A89" s="101" t="s">
        <v>14</v>
      </c>
      <c r="B89" s="73"/>
      <c r="C89" s="139" t="n">
        <f aca="false">C69-C109</f>
        <v>228.026060121159</v>
      </c>
      <c r="D89" s="139" t="n">
        <f aca="false">D69-D109</f>
        <v>143.120016356573</v>
      </c>
      <c r="E89" s="139" t="n">
        <f aca="false">E69-E109</f>
        <v>401.284109149277</v>
      </c>
      <c r="F89" s="141" t="n">
        <f aca="false">F69-F109</f>
        <v>257.476728542336</v>
      </c>
      <c r="G89" s="139" t="n">
        <f aca="false">G69-G109</f>
        <v>118.222528562445</v>
      </c>
      <c r="H89" s="139" t="n">
        <f aca="false">H69-H109</f>
        <v>78.5669390320563</v>
      </c>
      <c r="I89" s="139" t="n">
        <f aca="false">I69-I109</f>
        <v>157.878118092833</v>
      </c>
      <c r="J89" s="139" t="n">
        <f aca="false">J69-J109</f>
        <v>68.30601092896</v>
      </c>
      <c r="K89" s="139" t="n">
        <f aca="false">K69-K109</f>
        <v>0</v>
      </c>
      <c r="L89" s="139" t="n">
        <f aca="false">L69-L109</f>
        <v>136.61202185792</v>
      </c>
      <c r="M89" s="139" t="n">
        <f aca="false">M69-M109</f>
        <v>-953.798450819757</v>
      </c>
      <c r="N89" s="139" t="n">
        <f aca="false">N69-N109</f>
        <v>-936.422402429636</v>
      </c>
      <c r="O89" s="139" t="n">
        <f aca="false">O69-O109</f>
        <v>-786.327490210744</v>
      </c>
      <c r="P89" s="139" t="n">
        <f aca="false">P69-P109</f>
        <v>-719.532728882354</v>
      </c>
      <c r="Q89" s="139" t="n">
        <f aca="false">Q69-Q109</f>
        <v>-853.122251539138</v>
      </c>
      <c r="R89" s="139" t="n">
        <f aca="false">R69-R109</f>
        <v>-824.460404180722</v>
      </c>
      <c r="S89" s="139" t="n">
        <f aca="false">S69-S109</f>
        <v>-836.355750504206</v>
      </c>
      <c r="T89" s="139" t="n">
        <f aca="false">T69-T109</f>
        <v>-781.38654986994</v>
      </c>
      <c r="U89" s="139" t="n">
        <f aca="false">U69-U109</f>
        <v>-1115.39571923789</v>
      </c>
      <c r="V89" s="139" t="n">
        <f aca="false">V69-V109</f>
        <v>-612.284982404799</v>
      </c>
      <c r="W89" s="141" t="n">
        <f aca="false">W69-W109</f>
        <v>-527.125990566812</v>
      </c>
      <c r="X89" s="139" t="n">
        <f aca="false">X69-X109</f>
        <v>-484.329403327874</v>
      </c>
      <c r="Y89" s="139" t="n">
        <f aca="false">Y69-Y109</f>
        <v>-330.01106482499</v>
      </c>
      <c r="Z89" s="139" t="n">
        <f aca="false">Z69-Z109</f>
        <v>-261.399068036313</v>
      </c>
      <c r="AA89" s="139" t="n">
        <f aca="false">AA69-AA109</f>
        <v>-194.977459914458</v>
      </c>
      <c r="AB89" s="139" t="n">
        <f aca="false">AB69-AB109</f>
        <v>-151.745030447684</v>
      </c>
      <c r="AC89" s="140" t="n">
        <f aca="false">AC69-AC109</f>
        <v>-235.144326114203</v>
      </c>
    </row>
    <row r="90" customFormat="false" ht="11.25" hidden="false" customHeight="false" outlineLevel="0" collapsed="false">
      <c r="A90" s="101" t="s">
        <v>17</v>
      </c>
      <c r="B90" s="73"/>
      <c r="C90" s="139" t="n">
        <f aca="false">C70-C110</f>
        <v>-5.82209395359405</v>
      </c>
      <c r="D90" s="139" t="n">
        <f aca="false">D70-D110</f>
        <v>-47.6385259696544</v>
      </c>
      <c r="E90" s="139" t="n">
        <f aca="false">E70-E110</f>
        <v>0</v>
      </c>
      <c r="F90" s="141" t="n">
        <f aca="false">F70-F110</f>
        <v>-17.8202066410822</v>
      </c>
      <c r="G90" s="139" t="n">
        <f aca="false">G70-G110</f>
        <v>0</v>
      </c>
      <c r="H90" s="139" t="n">
        <f aca="false">H70-H110</f>
        <v>0</v>
      </c>
      <c r="I90" s="139" t="n">
        <f aca="false">I70-I110</f>
        <v>0</v>
      </c>
      <c r="J90" s="139" t="n">
        <f aca="false">J70-J110</f>
        <v>0</v>
      </c>
      <c r="K90" s="139" t="n">
        <f aca="false">K70-K110</f>
        <v>0</v>
      </c>
      <c r="L90" s="139" t="n">
        <f aca="false">L70-L110</f>
        <v>0</v>
      </c>
      <c r="M90" s="139" t="n">
        <f aca="false">M70-M110</f>
        <v>-1032.88957937472</v>
      </c>
      <c r="N90" s="139" t="n">
        <f aca="false">N70-N110</f>
        <v>-923.768045640049</v>
      </c>
      <c r="O90" s="139" t="n">
        <f aca="false">O70-O110</f>
        <v>-1033.4853445716</v>
      </c>
      <c r="P90" s="139" t="n">
        <f aca="false">P70-P110</f>
        <v>-966.486960031514</v>
      </c>
      <c r="Q90" s="139" t="n">
        <f aca="false">Q70-Q110</f>
        <v>-1100.4837291117</v>
      </c>
      <c r="R90" s="139" t="n">
        <f aca="false">R70-R110</f>
        <v>-826.190834210482</v>
      </c>
      <c r="S90" s="139" t="n">
        <f aca="false">S70-S110</f>
        <v>-706.289553504932</v>
      </c>
      <c r="T90" s="139" t="n">
        <f aca="false">T70-T110</f>
        <v>-745.401642968034</v>
      </c>
      <c r="U90" s="139" t="n">
        <f aca="false">U70-U110</f>
        <v>-681.192883746027</v>
      </c>
      <c r="V90" s="139" t="n">
        <f aca="false">V70-V110</f>
        <v>-692.274133800735</v>
      </c>
      <c r="W90" s="141" t="n">
        <f aca="false">W70-W110</f>
        <v>-571.934172494497</v>
      </c>
      <c r="X90" s="139" t="n">
        <f aca="false">X70-X110</f>
        <v>-401.376336116364</v>
      </c>
      <c r="Y90" s="139" t="n">
        <f aca="false">Y70-Y110</f>
        <v>-273.79854121114</v>
      </c>
      <c r="Z90" s="139" t="n">
        <f aca="false">Z70-Z110</f>
        <v>-227.30816325991</v>
      </c>
      <c r="AA90" s="139" t="n">
        <f aca="false">AA70-AA110</f>
        <v>-260.582052904911</v>
      </c>
      <c r="AB90" s="139" t="n">
        <f aca="false">AB70-AB110</f>
        <v>-240.481313864097</v>
      </c>
      <c r="AC90" s="140" t="n">
        <f aca="false">AC70-AC110</f>
        <v>-276.354107775836</v>
      </c>
    </row>
    <row r="91" customFormat="false" ht="11.25" hidden="false" customHeight="false" outlineLevel="0" collapsed="false">
      <c r="A91" s="101" t="s">
        <v>15</v>
      </c>
      <c r="B91" s="102"/>
      <c r="C91" s="139" t="n">
        <f aca="false">C71-C111</f>
        <v>264.744542233398</v>
      </c>
      <c r="D91" s="139" t="n">
        <f aca="false">D71-D111</f>
        <v>255.571457779595</v>
      </c>
      <c r="E91" s="139" t="n">
        <f aca="false">E71-E111</f>
        <v>267.522739432852</v>
      </c>
      <c r="F91" s="141" t="n">
        <f aca="false">F71-F111</f>
        <v>262.612913148614</v>
      </c>
      <c r="G91" s="139" t="n">
        <f aca="false">G71-G111</f>
        <v>393.764995196179</v>
      </c>
      <c r="H91" s="139" t="n">
        <f aca="false">H71-H111</f>
        <v>392.834695160276</v>
      </c>
      <c r="I91" s="139" t="n">
        <f aca="false">I71-I111</f>
        <v>394.695295232083</v>
      </c>
      <c r="J91" s="139" t="n">
        <f aca="false">J71-J111</f>
        <v>286.17093467624</v>
      </c>
      <c r="K91" s="139" t="n">
        <f aca="false">K71-K111</f>
        <v>435.729847494553</v>
      </c>
      <c r="L91" s="139" t="n">
        <f aca="false">L71-L111</f>
        <v>136.612021857927</v>
      </c>
      <c r="M91" s="139" t="n">
        <f aca="false">M71-M111</f>
        <v>-952.825021545234</v>
      </c>
      <c r="N91" s="139" t="n">
        <f aca="false">N71-N111</f>
        <v>-773.761191196787</v>
      </c>
      <c r="O91" s="139" t="n">
        <f aca="false">O71-O111</f>
        <v>-608.249797355962</v>
      </c>
      <c r="P91" s="139" t="n">
        <f aca="false">P71-P111</f>
        <v>-626.535237909633</v>
      </c>
      <c r="Q91" s="139" t="n">
        <f aca="false">Q71-Q111</f>
        <v>-589.964356802295</v>
      </c>
      <c r="R91" s="139" t="n">
        <f aca="false">R71-R111</f>
        <v>-562.688109678236</v>
      </c>
      <c r="S91" s="139" t="n">
        <f aca="false">S71-S111</f>
        <v>-335.51578666037</v>
      </c>
      <c r="T91" s="139" t="n">
        <f aca="false">T71-T111</f>
        <v>-399.261109911615</v>
      </c>
      <c r="U91" s="139" t="n">
        <f aca="false">U71-U111</f>
        <v>-342.465454723973</v>
      </c>
      <c r="V91" s="139" t="n">
        <f aca="false">V71-V111</f>
        <v>-264.820795345522</v>
      </c>
      <c r="W91" s="141" t="n">
        <f aca="false">W71-W111</f>
        <v>-237.735862460011</v>
      </c>
      <c r="X91" s="139" t="n">
        <f aca="false">X71-X111</f>
        <v>-399.27118932323</v>
      </c>
      <c r="Y91" s="139" t="n">
        <f aca="false">Y71-Y111</f>
        <v>-273.118594301484</v>
      </c>
      <c r="Z91" s="139" t="n">
        <f aca="false">Z71-Z111</f>
        <v>-236.403107830674</v>
      </c>
      <c r="AA91" s="139" t="n">
        <f aca="false">AA71-AA111</f>
        <v>-182.888890526407</v>
      </c>
      <c r="AB91" s="139" t="n">
        <f aca="false">AB71-AB111</f>
        <v>-138.7435064846</v>
      </c>
      <c r="AC91" s="140" t="n">
        <f aca="false">AC71-AC111</f>
        <v>-186.687960393141</v>
      </c>
    </row>
    <row r="92" customFormat="false" ht="11.25" hidden="false" customHeight="false" outlineLevel="0" collapsed="false">
      <c r="A92" s="101" t="s">
        <v>11</v>
      </c>
      <c r="B92" s="73"/>
      <c r="C92" s="139" t="n">
        <f aca="false">C72-C112</f>
        <v>262.887187107097</v>
      </c>
      <c r="D92" s="139" t="n">
        <f aca="false">D72-D112</f>
        <v>306.685749335515</v>
      </c>
      <c r="E92" s="139" t="n">
        <f aca="false">E72-E112</f>
        <v>334.403424291064</v>
      </c>
      <c r="F92" s="141" t="n">
        <f aca="false">F72-F112</f>
        <v>301.325453577892</v>
      </c>
      <c r="G92" s="139" t="n">
        <f aca="false">G72-G112</f>
        <v>393.764995196178</v>
      </c>
      <c r="H92" s="139" t="n">
        <f aca="false">H72-H112</f>
        <v>392.834695160276</v>
      </c>
      <c r="I92" s="139" t="n">
        <f aca="false">I72-I112</f>
        <v>394.695295232081</v>
      </c>
      <c r="J92" s="139" t="n">
        <f aca="false">J72-J112</f>
        <v>286.170934676238</v>
      </c>
      <c r="K92" s="139" t="n">
        <f aca="false">K72-K112</f>
        <v>435.729847494553</v>
      </c>
      <c r="L92" s="139" t="n">
        <f aca="false">L72-L112</f>
        <v>136.612021857925</v>
      </c>
      <c r="M92" s="139" t="n">
        <f aca="false">M72-M112</f>
        <v>-987.543999003208</v>
      </c>
      <c r="N92" s="139" t="n">
        <f aca="false">N72-N112</f>
        <v>-874.996045513504</v>
      </c>
      <c r="O92" s="139" t="n">
        <f aca="false">O72-O112</f>
        <v>-711.55750279775</v>
      </c>
      <c r="P92" s="139" t="n">
        <f aca="false">P72-P112</f>
        <v>-717.310256255136</v>
      </c>
      <c r="Q92" s="139" t="n">
        <f aca="false">Q72-Q112</f>
        <v>-705.804749340368</v>
      </c>
      <c r="R92" s="139" t="n">
        <f aca="false">R72-R112</f>
        <v>-629.399170825665</v>
      </c>
      <c r="S92" s="139" t="n">
        <f aca="false">S72-S112</f>
        <v>-276.639336256569</v>
      </c>
      <c r="T92" s="139" t="n">
        <f aca="false">T72-T112</f>
        <v>-358.135502023722</v>
      </c>
      <c r="U92" s="139" t="n">
        <f aca="false">U72-U112</f>
        <v>-284.89985891445</v>
      </c>
      <c r="V92" s="139" t="n">
        <f aca="false">V72-V112</f>
        <v>-186.882647831531</v>
      </c>
      <c r="W92" s="141" t="n">
        <f aca="false">W72-W112</f>
        <v>-240.725809590303</v>
      </c>
      <c r="X92" s="139" t="n">
        <f aca="false">X72-X112</f>
        <v>-368.789209298882</v>
      </c>
      <c r="Y92" s="139" t="n">
        <f aca="false">Y72-Y112</f>
        <v>-249.010311181786</v>
      </c>
      <c r="Z92" s="139" t="n">
        <f aca="false">Z72-Z112</f>
        <v>-216.314824287398</v>
      </c>
      <c r="AA92" s="139" t="n">
        <f aca="false">AA72-AA112</f>
        <v>-167.259232107954</v>
      </c>
      <c r="AB92" s="139" t="n">
        <f aca="false">AB72-AB112</f>
        <v>-126.666667531041</v>
      </c>
      <c r="AC92" s="140" t="n">
        <f aca="false">AC72-AC112</f>
        <v>-169.970994064599</v>
      </c>
    </row>
    <row r="93" customFormat="false" ht="13.7" hidden="false" customHeight="true" outlineLevel="0" collapsed="false">
      <c r="A93" s="107" t="s">
        <v>16</v>
      </c>
      <c r="B93" s="108"/>
      <c r="C93" s="142" t="n">
        <f aca="false">C73-C113</f>
        <v>262.887187107098</v>
      </c>
      <c r="D93" s="142" t="n">
        <f aca="false">D73-D113</f>
        <v>306.685749335515</v>
      </c>
      <c r="E93" s="142" t="n">
        <f aca="false">E73-E113</f>
        <v>334.403424291064</v>
      </c>
      <c r="F93" s="143" t="n">
        <f aca="false">F73-F113</f>
        <v>301.325453577892</v>
      </c>
      <c r="G93" s="142" t="n">
        <f aca="false">G73-G113</f>
        <v>393.764995196178</v>
      </c>
      <c r="H93" s="142" t="n">
        <f aca="false">H73-H113</f>
        <v>392.834695160276</v>
      </c>
      <c r="I93" s="142" t="n">
        <f aca="false">I73-I113</f>
        <v>394.695295232081</v>
      </c>
      <c r="J93" s="142" t="n">
        <f aca="false">J73-J113</f>
        <v>286.17093467624</v>
      </c>
      <c r="K93" s="142" t="n">
        <f aca="false">K73-K113</f>
        <v>435.729847494553</v>
      </c>
      <c r="L93" s="142" t="n">
        <f aca="false">L73-L113</f>
        <v>136.612021857927</v>
      </c>
      <c r="M93" s="142" t="n">
        <f aca="false">M73-M113</f>
        <v>-1091.70093137713</v>
      </c>
      <c r="N93" s="142" t="n">
        <f aca="false">N73-N113</f>
        <v>-1001.5396134094</v>
      </c>
      <c r="O93" s="142" t="n">
        <f aca="false">O73-O113</f>
        <v>-891.622848020641</v>
      </c>
      <c r="P93" s="142" t="n">
        <f aca="false">P73-P113</f>
        <v>-866.82205117714</v>
      </c>
      <c r="Q93" s="142" t="n">
        <f aca="false">Q73-Q113</f>
        <v>-916.423644864139</v>
      </c>
      <c r="R93" s="142" t="n">
        <f aca="false">R73-R113</f>
        <v>-773.084533297057</v>
      </c>
      <c r="S93" s="142" t="n">
        <f aca="false">S73-S113</f>
        <v>-318.792952601096</v>
      </c>
      <c r="T93" s="142" t="n">
        <f aca="false">T73-T113</f>
        <v>-409.542511883587</v>
      </c>
      <c r="U93" s="142" t="n">
        <f aca="false">U73-U113</f>
        <v>-323.276922787467</v>
      </c>
      <c r="V93" s="142" t="n">
        <f aca="false">V73-V113</f>
        <v>-223.559423132236</v>
      </c>
      <c r="W93" s="143" t="n">
        <f aca="false">W73-W113</f>
        <v>-298.556878829788</v>
      </c>
      <c r="X93" s="142" t="n">
        <f aca="false">X73-X113</f>
        <v>-412.916739529876</v>
      </c>
      <c r="Y93" s="142" t="n">
        <f aca="false">Y73-Y113</f>
        <v>-280.996187992749</v>
      </c>
      <c r="Z93" s="142" t="n">
        <f aca="false">Z73-Z113</f>
        <v>-245.727575892819</v>
      </c>
      <c r="AA93" s="142" t="n">
        <f aca="false">AA73-AA113</f>
        <v>-190.450989140913</v>
      </c>
      <c r="AB93" s="142" t="n">
        <f aca="false">AB73-AB113</f>
        <v>-144.67055948801</v>
      </c>
      <c r="AC93" s="144" t="n">
        <f aca="false">AC73-AC113</f>
        <v>-196.215024874595</v>
      </c>
    </row>
    <row r="94" customFormat="false" ht="13.7" hidden="false" customHeight="true" outlineLevel="0" collapsed="false">
      <c r="A94" s="113"/>
      <c r="C94" s="139"/>
      <c r="D94" s="139"/>
      <c r="E94" s="139"/>
      <c r="F94" s="139"/>
      <c r="G94" s="139"/>
      <c r="H94" s="139"/>
      <c r="I94" s="139"/>
      <c r="J94" s="139"/>
      <c r="K94" s="139"/>
      <c r="L94" s="139"/>
      <c r="M94" s="139"/>
      <c r="N94" s="139"/>
      <c r="O94" s="139"/>
      <c r="P94" s="139"/>
      <c r="Q94" s="139"/>
      <c r="R94" s="145"/>
      <c r="S94" s="145"/>
      <c r="T94" s="145"/>
      <c r="U94" s="145"/>
      <c r="V94" s="145"/>
      <c r="W94" s="145"/>
      <c r="X94" s="145"/>
      <c r="Y94" s="145"/>
      <c r="Z94" s="145"/>
      <c r="AA94" s="145"/>
      <c r="AB94" s="145"/>
      <c r="AC94" s="145"/>
    </row>
    <row r="95" customFormat="false" ht="13.7" hidden="false" customHeight="true" outlineLevel="0" collapsed="false">
      <c r="A95" s="151"/>
      <c r="C95" s="139"/>
      <c r="D95" s="139"/>
      <c r="E95" s="139"/>
      <c r="F95" s="139"/>
      <c r="G95" s="139"/>
      <c r="H95" s="139"/>
      <c r="I95" s="139"/>
      <c r="J95" s="139"/>
      <c r="K95" s="139"/>
      <c r="L95" s="139"/>
      <c r="M95" s="139"/>
      <c r="N95" s="139"/>
      <c r="O95" s="139"/>
      <c r="P95" s="139"/>
      <c r="Q95" s="139"/>
      <c r="R95" s="139"/>
      <c r="S95" s="139"/>
      <c r="T95" s="139"/>
      <c r="U95" s="139"/>
      <c r="V95" s="139"/>
      <c r="W95" s="139"/>
      <c r="X95" s="139"/>
      <c r="Y95" s="139"/>
      <c r="Z95" s="139"/>
      <c r="AA95" s="139"/>
      <c r="AB95" s="139"/>
      <c r="AC95" s="139"/>
    </row>
    <row r="96" customFormat="false" ht="13.7" hidden="false" customHeight="true" outlineLevel="0" collapsed="false">
      <c r="A96" s="151"/>
      <c r="C96" s="139"/>
      <c r="D96" s="139"/>
      <c r="E96" s="139"/>
      <c r="F96" s="139"/>
      <c r="G96" s="139"/>
      <c r="H96" s="139"/>
      <c r="I96" s="139"/>
      <c r="J96" s="139"/>
      <c r="K96" s="139"/>
      <c r="L96" s="139"/>
      <c r="M96" s="139"/>
      <c r="N96" s="139"/>
      <c r="O96" s="139"/>
      <c r="P96" s="139"/>
      <c r="Q96" s="139"/>
      <c r="R96" s="139"/>
      <c r="S96" s="139"/>
      <c r="T96" s="139"/>
      <c r="U96" s="139"/>
      <c r="V96" s="139"/>
      <c r="W96" s="139"/>
      <c r="X96" s="139"/>
      <c r="Y96" s="139"/>
      <c r="Z96" s="139"/>
      <c r="AA96" s="139"/>
      <c r="AB96" s="139"/>
      <c r="AC96" s="139"/>
    </row>
    <row r="97" customFormat="false" ht="13.7" hidden="false" customHeight="true" outlineLevel="0" collapsed="false">
      <c r="A97" s="151"/>
      <c r="C97" s="139"/>
      <c r="D97" s="139"/>
      <c r="E97" s="139"/>
      <c r="F97" s="139"/>
      <c r="G97" s="139"/>
      <c r="H97" s="139"/>
      <c r="I97" s="139"/>
      <c r="J97" s="139"/>
      <c r="K97" s="139"/>
      <c r="L97" s="139"/>
      <c r="M97" s="139"/>
      <c r="N97" s="139"/>
      <c r="O97" s="139"/>
      <c r="P97" s="139"/>
      <c r="Q97" s="139"/>
      <c r="R97" s="139"/>
      <c r="S97" s="139"/>
      <c r="T97" s="139"/>
      <c r="U97" s="139"/>
      <c r="V97" s="139"/>
      <c r="W97" s="139"/>
      <c r="X97" s="139"/>
      <c r="Y97" s="139"/>
      <c r="Z97" s="139"/>
      <c r="AA97" s="139"/>
      <c r="AB97" s="139"/>
      <c r="AC97" s="139"/>
    </row>
    <row r="98" customFormat="false" ht="13.7" hidden="false" customHeight="true" outlineLevel="0" collapsed="false">
      <c r="A98" s="151"/>
      <c r="C98" s="139"/>
      <c r="D98" s="139"/>
      <c r="E98" s="139"/>
      <c r="F98" s="139"/>
      <c r="G98" s="139"/>
      <c r="H98" s="139"/>
      <c r="I98" s="139"/>
      <c r="J98" s="139"/>
      <c r="K98" s="139"/>
      <c r="L98" s="139"/>
      <c r="M98" s="139"/>
      <c r="N98" s="139"/>
      <c r="O98" s="139"/>
      <c r="P98" s="139"/>
      <c r="Q98" s="139"/>
      <c r="R98" s="139"/>
      <c r="S98" s="139"/>
      <c r="T98" s="139"/>
      <c r="U98" s="139"/>
      <c r="V98" s="139"/>
      <c r="W98" s="139"/>
      <c r="X98" s="139"/>
      <c r="Y98" s="139"/>
      <c r="Z98" s="139"/>
      <c r="AA98" s="139"/>
      <c r="AB98" s="139"/>
      <c r="AC98" s="139"/>
    </row>
    <row r="99" customFormat="false" ht="13.7" hidden="false" customHeight="true" outlineLevel="0" collapsed="false">
      <c r="A99" s="151"/>
      <c r="C99" s="139"/>
      <c r="D99" s="139"/>
      <c r="E99" s="139"/>
      <c r="F99" s="139"/>
      <c r="G99" s="139"/>
      <c r="H99" s="139"/>
      <c r="I99" s="139"/>
      <c r="J99" s="139"/>
      <c r="K99" s="139"/>
      <c r="L99" s="139"/>
      <c r="M99" s="139"/>
      <c r="N99" s="139"/>
      <c r="O99" s="139"/>
      <c r="P99" s="139"/>
      <c r="Q99" s="139"/>
      <c r="R99" s="139"/>
      <c r="S99" s="139"/>
      <c r="T99" s="139"/>
      <c r="U99" s="139"/>
      <c r="V99" s="139"/>
      <c r="W99" s="139"/>
      <c r="X99" s="139"/>
      <c r="Y99" s="139"/>
      <c r="Z99" s="139"/>
      <c r="AA99" s="139"/>
      <c r="AB99" s="139"/>
      <c r="AC99" s="139"/>
    </row>
    <row r="100" customFormat="false" ht="13.7" hidden="false" customHeight="true" outlineLevel="0" collapsed="false">
      <c r="A100" s="151"/>
      <c r="C100" s="139"/>
      <c r="D100" s="139"/>
      <c r="E100" s="139"/>
      <c r="F100" s="139"/>
      <c r="G100" s="139"/>
      <c r="H100" s="139"/>
      <c r="I100" s="139"/>
      <c r="J100" s="139"/>
      <c r="K100" s="139"/>
      <c r="L100" s="139"/>
      <c r="M100" s="139"/>
      <c r="N100" s="139"/>
      <c r="O100" s="139"/>
      <c r="P100" s="139"/>
      <c r="Q100" s="139"/>
      <c r="R100" s="139"/>
      <c r="S100" s="139"/>
      <c r="T100" s="139"/>
      <c r="U100" s="139"/>
      <c r="V100" s="139"/>
      <c r="W100" s="139"/>
      <c r="X100" s="139"/>
      <c r="Y100" s="139"/>
      <c r="Z100" s="139"/>
      <c r="AA100" s="139"/>
      <c r="AB100" s="139"/>
      <c r="AC100" s="139"/>
    </row>
    <row r="101" customFormat="false" ht="13.7" hidden="false" customHeight="true" outlineLevel="0" collapsed="false">
      <c r="A101" s="151"/>
      <c r="C101" s="139"/>
      <c r="D101" s="139"/>
      <c r="E101" s="139"/>
      <c r="F101" s="139"/>
      <c r="G101" s="139"/>
      <c r="H101" s="139"/>
      <c r="I101" s="139"/>
      <c r="J101" s="139"/>
      <c r="K101" s="139"/>
      <c r="L101" s="139"/>
      <c r="M101" s="139"/>
      <c r="N101" s="139"/>
      <c r="O101" s="139"/>
      <c r="P101" s="139"/>
      <c r="Q101" s="139"/>
      <c r="R101" s="139"/>
      <c r="S101" s="139"/>
      <c r="T101" s="139"/>
      <c r="U101" s="139"/>
      <c r="V101" s="139"/>
      <c r="W101" s="139"/>
      <c r="X101" s="139"/>
      <c r="Y101" s="139"/>
      <c r="Z101" s="139"/>
      <c r="AA101" s="139"/>
      <c r="AB101" s="139"/>
      <c r="AC101" s="139"/>
    </row>
    <row r="102" customFormat="false" ht="13.7" hidden="false" customHeight="true" outlineLevel="0" collapsed="false">
      <c r="A102" s="151"/>
      <c r="C102" s="139"/>
      <c r="D102" s="139"/>
      <c r="E102" s="139"/>
      <c r="F102" s="139"/>
      <c r="G102" s="139"/>
      <c r="H102" s="139"/>
      <c r="I102" s="139"/>
      <c r="J102" s="139"/>
      <c r="K102" s="139"/>
      <c r="L102" s="139"/>
      <c r="M102" s="139"/>
      <c r="N102" s="139"/>
      <c r="O102" s="139"/>
      <c r="P102" s="139"/>
      <c r="Q102" s="139"/>
      <c r="R102" s="139"/>
      <c r="S102" s="139"/>
      <c r="T102" s="139"/>
      <c r="U102" s="139"/>
      <c r="V102" s="139"/>
      <c r="W102" s="139"/>
      <c r="X102" s="139"/>
      <c r="Y102" s="139"/>
      <c r="Z102" s="139"/>
      <c r="AA102" s="139"/>
      <c r="AB102" s="139"/>
      <c r="AC102" s="139"/>
    </row>
    <row r="103" customFormat="false" ht="13.7" hidden="false" customHeight="true" outlineLevel="0" collapsed="false">
      <c r="A103" s="152"/>
      <c r="B103" s="73"/>
      <c r="C103" s="142"/>
      <c r="D103" s="142"/>
      <c r="E103" s="142"/>
      <c r="F103" s="142"/>
      <c r="G103" s="142"/>
      <c r="H103" s="142"/>
      <c r="I103" s="142"/>
      <c r="J103" s="142"/>
      <c r="K103" s="142"/>
      <c r="L103" s="142"/>
      <c r="M103" s="142"/>
      <c r="N103" s="142"/>
      <c r="O103" s="142"/>
      <c r="P103" s="142"/>
      <c r="Q103" s="142"/>
      <c r="R103" s="142"/>
      <c r="S103" s="142"/>
      <c r="T103" s="142"/>
      <c r="U103" s="142"/>
      <c r="V103" s="142"/>
      <c r="W103" s="142"/>
      <c r="X103" s="142"/>
      <c r="Y103" s="142"/>
      <c r="Z103" s="142"/>
      <c r="AA103" s="142"/>
      <c r="AB103" s="142"/>
      <c r="AC103" s="144"/>
    </row>
    <row r="104" customFormat="false" ht="11.25" hidden="false" customHeight="false" outlineLevel="0" collapsed="false">
      <c r="A104" s="73"/>
      <c r="C104" s="148"/>
      <c r="D104" s="148"/>
      <c r="E104" s="148"/>
      <c r="F104" s="148"/>
      <c r="G104" s="148"/>
      <c r="H104" s="148"/>
      <c r="I104" s="148"/>
      <c r="J104" s="148"/>
      <c r="K104" s="148"/>
      <c r="L104" s="148"/>
      <c r="M104" s="148"/>
      <c r="N104" s="148"/>
      <c r="O104" s="148"/>
      <c r="P104" s="148"/>
      <c r="Q104" s="148"/>
      <c r="R104" s="148"/>
      <c r="S104" s="148"/>
      <c r="T104" s="148"/>
      <c r="U104" s="148"/>
      <c r="V104" s="148"/>
      <c r="W104" s="148"/>
      <c r="X104" s="148"/>
      <c r="Y104" s="148"/>
      <c r="Z104" s="148"/>
      <c r="AA104" s="148"/>
      <c r="AB104" s="148"/>
      <c r="AC104" s="148"/>
    </row>
    <row r="105" customFormat="false" ht="13.5" hidden="false" customHeight="true" outlineLevel="0" collapsed="false">
      <c r="C105" s="148"/>
      <c r="D105" s="148"/>
      <c r="E105" s="148"/>
      <c r="F105" s="148"/>
      <c r="G105" s="148"/>
      <c r="H105" s="148"/>
      <c r="I105" s="148"/>
      <c r="J105" s="148"/>
      <c r="K105" s="148"/>
      <c r="L105" s="148"/>
      <c r="M105" s="148"/>
      <c r="N105" s="148"/>
      <c r="O105" s="148"/>
      <c r="P105" s="148"/>
      <c r="Q105" s="148"/>
      <c r="R105" s="148"/>
      <c r="S105" s="148"/>
      <c r="T105" s="148"/>
      <c r="U105" s="148"/>
      <c r="V105" s="148"/>
      <c r="W105" s="148"/>
      <c r="X105" s="148"/>
      <c r="Y105" s="148"/>
      <c r="Z105" s="148"/>
      <c r="AA105" s="148"/>
      <c r="AB105" s="148"/>
      <c r="AC105" s="148"/>
    </row>
    <row r="106" customFormat="false" ht="12" hidden="false" customHeight="false" outlineLevel="0" collapsed="false">
      <c r="A106" s="153" t="n">
        <f aca="false">A46</f>
        <v>37179</v>
      </c>
      <c r="B106" s="125"/>
      <c r="C106" s="126"/>
      <c r="D106" s="126"/>
      <c r="E106" s="126"/>
      <c r="F106" s="126"/>
      <c r="G106" s="126"/>
      <c r="H106" s="126"/>
      <c r="I106" s="126"/>
      <c r="J106" s="126"/>
      <c r="K106" s="126"/>
      <c r="L106" s="126"/>
      <c r="M106" s="126"/>
      <c r="N106" s="126"/>
      <c r="O106" s="126"/>
      <c r="P106" s="126"/>
      <c r="Q106" s="126"/>
      <c r="R106" s="126"/>
      <c r="S106" s="126"/>
      <c r="T106" s="126"/>
      <c r="U106" s="126"/>
      <c r="V106" s="126"/>
      <c r="W106" s="126"/>
      <c r="X106" s="126"/>
      <c r="Y106" s="126"/>
      <c r="Z106" s="126"/>
      <c r="AA106" s="126"/>
      <c r="AB106" s="126"/>
      <c r="AC106" s="126"/>
    </row>
    <row r="107" customFormat="false" ht="11.25" hidden="false" customHeight="false" outlineLevel="0" collapsed="false">
      <c r="A107" s="93" t="s">
        <v>13</v>
      </c>
      <c r="B107" s="73"/>
      <c r="C107" s="139" t="n">
        <v>4364.78454680535</v>
      </c>
      <c r="D107" s="139" t="n">
        <v>5520.34348803926</v>
      </c>
      <c r="E107" s="139" t="n">
        <v>9229.53451043339</v>
      </c>
      <c r="F107" s="139" t="n">
        <v>6371.55418175933</v>
      </c>
      <c r="G107" s="145" t="n">
        <v>10686.1679716006</v>
      </c>
      <c r="H107" s="145" t="n">
        <v>10920.8045254557</v>
      </c>
      <c r="I107" s="145" t="n">
        <v>10451.5314177455</v>
      </c>
      <c r="J107" s="145" t="n">
        <v>13831.7439908568</v>
      </c>
      <c r="K107" s="145" t="n">
        <v>12636.165577342</v>
      </c>
      <c r="L107" s="145" t="n">
        <v>15027.3224043716</v>
      </c>
      <c r="M107" s="145" t="n">
        <v>11143.8183347351</v>
      </c>
      <c r="N107" s="145" t="n">
        <v>10526.3157894737</v>
      </c>
      <c r="O107" s="145" t="n">
        <v>15609.0524347334</v>
      </c>
      <c r="P107" s="145" t="n">
        <v>14200.5610098177</v>
      </c>
      <c r="Q107" s="145" t="n">
        <v>17017.5438596491</v>
      </c>
      <c r="R107" s="145" t="n">
        <v>14768.6832740214</v>
      </c>
      <c r="S107" s="145" t="n">
        <v>12820.508461042</v>
      </c>
      <c r="T107" s="145" t="n">
        <v>13201.3201320132</v>
      </c>
      <c r="U107" s="145" t="n">
        <v>12332.2451940515</v>
      </c>
      <c r="V107" s="145" t="n">
        <v>12927.9600570613</v>
      </c>
      <c r="W107" s="145" t="n">
        <v>12875.5661710091</v>
      </c>
      <c r="X107" s="145" t="n">
        <v>12060.6219577896</v>
      </c>
      <c r="Y107" s="145" t="n">
        <v>11401.823113266</v>
      </c>
      <c r="Z107" s="145" t="n">
        <v>11176.8450692147</v>
      </c>
      <c r="AA107" s="145" t="n">
        <v>10671.248904163</v>
      </c>
      <c r="AB107" s="145" t="n">
        <v>10267.2526730891</v>
      </c>
      <c r="AC107" s="150" t="n">
        <v>10874.7033837618</v>
      </c>
    </row>
    <row r="108" customFormat="false" ht="11.25" hidden="false" customHeight="false" outlineLevel="0" collapsed="false">
      <c r="A108" s="101" t="s">
        <v>12</v>
      </c>
      <c r="B108" s="102"/>
      <c r="C108" s="139" t="n">
        <v>4736.25557206538</v>
      </c>
      <c r="D108" s="139" t="n">
        <v>5673.68636270701</v>
      </c>
      <c r="E108" s="139" t="n">
        <v>9296.4151952916</v>
      </c>
      <c r="F108" s="141" t="n">
        <v>6568.78571002133</v>
      </c>
      <c r="G108" s="139" t="n">
        <v>10631.0966902753</v>
      </c>
      <c r="H108" s="139" t="n">
        <v>10842.2375864236</v>
      </c>
      <c r="I108" s="139" t="n">
        <v>10419.9557941269</v>
      </c>
      <c r="J108" s="139" t="n">
        <v>14378.1920782885</v>
      </c>
      <c r="K108" s="139" t="n">
        <v>12636.165577342</v>
      </c>
      <c r="L108" s="139" t="n">
        <v>16120.218579235</v>
      </c>
      <c r="M108" s="139" t="n">
        <v>12195.1219512195</v>
      </c>
      <c r="N108" s="139" t="n">
        <v>11466.1654135338</v>
      </c>
      <c r="O108" s="139" t="n">
        <v>16573.5956300288</v>
      </c>
      <c r="P108" s="139" t="n">
        <v>15252.4544179523</v>
      </c>
      <c r="Q108" s="139" t="n">
        <v>17894.7368421053</v>
      </c>
      <c r="R108" s="139" t="n">
        <v>16014.2348754448</v>
      </c>
      <c r="S108" s="139" t="n">
        <v>12639.5001590708</v>
      </c>
      <c r="T108" s="139" t="n">
        <v>13017.968463513</v>
      </c>
      <c r="U108" s="139" t="n">
        <v>12150.8886470802</v>
      </c>
      <c r="V108" s="139" t="n">
        <v>12749.6433666191</v>
      </c>
      <c r="W108" s="139" t="n">
        <v>13313.2108996111</v>
      </c>
      <c r="X108" s="139" t="n">
        <v>12590.8834602704</v>
      </c>
      <c r="Y108" s="139" t="n">
        <v>11886.3488231421</v>
      </c>
      <c r="Z108" s="139" t="n">
        <v>11745.9075089154</v>
      </c>
      <c r="AA108" s="139" t="n">
        <v>11552.2998409995</v>
      </c>
      <c r="AB108" s="139" t="n">
        <v>11436.3387941986</v>
      </c>
      <c r="AC108" s="140" t="n">
        <v>11625.7987794528</v>
      </c>
    </row>
    <row r="109" customFormat="false" ht="11.25" hidden="false" customHeight="false" outlineLevel="0" collapsed="false">
      <c r="A109" s="101" t="s">
        <v>14</v>
      </c>
      <c r="B109" s="73"/>
      <c r="C109" s="139" t="n">
        <v>4819.83655274888</v>
      </c>
      <c r="D109" s="139" t="n">
        <v>5724.80065426293</v>
      </c>
      <c r="E109" s="139" t="n">
        <v>9229.53451043339</v>
      </c>
      <c r="F109" s="141" t="n">
        <v>6591.39057248173</v>
      </c>
      <c r="G109" s="139" t="n">
        <v>11103.9868045251</v>
      </c>
      <c r="H109" s="139" t="n">
        <v>11156.5053425519</v>
      </c>
      <c r="I109" s="139" t="n">
        <v>11051.4682664983</v>
      </c>
      <c r="J109" s="139" t="n">
        <v>15454.5698060645</v>
      </c>
      <c r="K109" s="139" t="n">
        <v>14379.0849673203</v>
      </c>
      <c r="L109" s="139" t="n">
        <v>16530.0546448087</v>
      </c>
      <c r="M109" s="139" t="n">
        <v>12720.7737594617</v>
      </c>
      <c r="N109" s="139" t="n">
        <v>13909.7744360902</v>
      </c>
      <c r="O109" s="139" t="n">
        <v>17099.6961196821</v>
      </c>
      <c r="P109" s="139" t="n">
        <v>15866.0589060309</v>
      </c>
      <c r="Q109" s="139" t="n">
        <v>18333.3333333333</v>
      </c>
      <c r="R109" s="139" t="n">
        <v>15747.3309608541</v>
      </c>
      <c r="S109" s="139" t="n">
        <v>13484.5961293581</v>
      </c>
      <c r="T109" s="139" t="n">
        <v>13934.7268060139</v>
      </c>
      <c r="U109" s="139" t="n">
        <v>12966.9931084512</v>
      </c>
      <c r="V109" s="139" t="n">
        <v>13552.0684736091</v>
      </c>
      <c r="W109" s="139" t="n">
        <v>14071.625183869</v>
      </c>
      <c r="X109" s="139" t="n">
        <v>13392.5584332155</v>
      </c>
      <c r="Y109" s="139" t="n">
        <v>12565.8061763187</v>
      </c>
      <c r="Z109" s="139" t="n">
        <v>12401.8838394306</v>
      </c>
      <c r="AA109" s="139" t="n">
        <v>11796.3726545755</v>
      </c>
      <c r="AB109" s="139" t="n">
        <v>11243.0823893712</v>
      </c>
      <c r="AC109" s="140" t="n">
        <v>11997.7036960294</v>
      </c>
    </row>
    <row r="110" customFormat="false" ht="11.25" hidden="false" customHeight="false" outlineLevel="0" collapsed="false">
      <c r="A110" s="101" t="s">
        <v>17</v>
      </c>
      <c r="B110" s="73"/>
      <c r="C110" s="139" t="n">
        <v>5069.32935192593</v>
      </c>
      <c r="D110" s="139" t="n">
        <v>4860.1512390274</v>
      </c>
      <c r="E110" s="139" t="n">
        <v>8694.48903156768</v>
      </c>
      <c r="F110" s="141" t="n">
        <v>6207.98987417367</v>
      </c>
      <c r="G110" s="139" t="n">
        <v>10474.1488722184</v>
      </c>
      <c r="H110" s="139" t="n">
        <v>10449.4028912634</v>
      </c>
      <c r="I110" s="139" t="n">
        <v>10498.8948531734</v>
      </c>
      <c r="J110" s="139" t="n">
        <v>14882.227936712</v>
      </c>
      <c r="K110" s="139" t="n">
        <v>13507.6252723312</v>
      </c>
      <c r="L110" s="139" t="n">
        <v>16256.8306010929</v>
      </c>
      <c r="M110" s="139" t="n">
        <v>12510.5130361648</v>
      </c>
      <c r="N110" s="139" t="n">
        <v>13721.8045112782</v>
      </c>
      <c r="O110" s="139" t="n">
        <v>17099.6961196821</v>
      </c>
      <c r="P110" s="139" t="n">
        <v>15866.0589060309</v>
      </c>
      <c r="Q110" s="139" t="n">
        <v>18333.3333333333</v>
      </c>
      <c r="R110" s="139" t="n">
        <v>14323.8434163701</v>
      </c>
      <c r="S110" s="139" t="n">
        <v>13210.7403098723</v>
      </c>
      <c r="T110" s="139" t="n">
        <v>13292.9959662633</v>
      </c>
      <c r="U110" s="139" t="n">
        <v>12876.3148349655</v>
      </c>
      <c r="V110" s="139" t="n">
        <v>13462.910128388</v>
      </c>
      <c r="W110" s="139" t="n">
        <v>13650.7289224182</v>
      </c>
      <c r="X110" s="139" t="n">
        <v>9720.6231829198</v>
      </c>
      <c r="Y110" s="139" t="n">
        <v>8190.6458266207</v>
      </c>
      <c r="Z110" s="139" t="n">
        <v>7434.44796215169</v>
      </c>
      <c r="AA110" s="139" t="n">
        <v>9660.60553535178</v>
      </c>
      <c r="AB110" s="139" t="n">
        <v>10134.1506987084</v>
      </c>
      <c r="AC110" s="140" t="n">
        <v>9540.17372988896</v>
      </c>
    </row>
    <row r="111" customFormat="false" ht="11.25" hidden="false" customHeight="false" outlineLevel="0" collapsed="false">
      <c r="A111" s="101" t="s">
        <v>15</v>
      </c>
      <c r="B111" s="102"/>
      <c r="C111" s="139" t="n">
        <v>4875.55720653789</v>
      </c>
      <c r="D111" s="139" t="n">
        <v>5520.34348803926</v>
      </c>
      <c r="E111" s="139" t="n">
        <v>8694.48903156768</v>
      </c>
      <c r="F111" s="141" t="n">
        <v>6363.46324204828</v>
      </c>
      <c r="G111" s="139" t="n">
        <v>10198.2342855703</v>
      </c>
      <c r="H111" s="139" t="n">
        <v>10292.2690131992</v>
      </c>
      <c r="I111" s="139" t="n">
        <v>10104.1995579413</v>
      </c>
      <c r="J111" s="139" t="n">
        <v>15005.0001785778</v>
      </c>
      <c r="K111" s="139" t="n">
        <v>13616.5577342048</v>
      </c>
      <c r="L111" s="139" t="n">
        <v>16393.4426229508</v>
      </c>
      <c r="M111" s="139" t="n">
        <v>13877.2077375946</v>
      </c>
      <c r="N111" s="139" t="n">
        <v>14097.7443609023</v>
      </c>
      <c r="O111" s="139" t="n">
        <v>16880.4593883025</v>
      </c>
      <c r="P111" s="139" t="n">
        <v>15690.7433380084</v>
      </c>
      <c r="Q111" s="139" t="n">
        <v>18070.1754385965</v>
      </c>
      <c r="R111" s="139" t="n">
        <v>15569.3950177936</v>
      </c>
      <c r="S111" s="139" t="n">
        <v>13211.2469526271</v>
      </c>
      <c r="T111" s="139" t="n">
        <v>13292.9959662633</v>
      </c>
      <c r="U111" s="139" t="n">
        <v>12966.9931084512</v>
      </c>
      <c r="V111" s="139" t="n">
        <v>13373.7517831669</v>
      </c>
      <c r="W111" s="139" t="n">
        <v>13808.7470690182</v>
      </c>
      <c r="X111" s="139" t="n">
        <v>13389.4170736036</v>
      </c>
      <c r="Y111" s="139" t="n">
        <v>12492.9178185608</v>
      </c>
      <c r="Z111" s="139" t="n">
        <v>12354.4076554203</v>
      </c>
      <c r="AA111" s="139" t="n">
        <v>11686.1456204854</v>
      </c>
      <c r="AB111" s="139" t="n">
        <v>11073.6952149058</v>
      </c>
      <c r="AC111" s="140" t="n">
        <v>11889.4064286085</v>
      </c>
    </row>
    <row r="112" customFormat="false" ht="11.25" hidden="false" customHeight="false" outlineLevel="0" collapsed="false">
      <c r="A112" s="101" t="s">
        <v>11</v>
      </c>
      <c r="B112" s="73"/>
      <c r="C112" s="139" t="n">
        <v>4736.25557206538</v>
      </c>
      <c r="D112" s="139" t="n">
        <v>5213.65773870374</v>
      </c>
      <c r="E112" s="139" t="n">
        <v>8092.56286784377</v>
      </c>
      <c r="F112" s="141" t="n">
        <v>6014.1587262043</v>
      </c>
      <c r="G112" s="139" t="n">
        <v>9528.92682374035</v>
      </c>
      <c r="H112" s="139" t="n">
        <v>9585.16656191075</v>
      </c>
      <c r="I112" s="139" t="n">
        <v>9472.68708556994</v>
      </c>
      <c r="J112" s="139" t="n">
        <v>14487.1245401621</v>
      </c>
      <c r="K112" s="139" t="n">
        <v>12854.0305010893</v>
      </c>
      <c r="L112" s="139" t="n">
        <v>16120.218579235</v>
      </c>
      <c r="M112" s="139" t="n">
        <v>14297.7291841884</v>
      </c>
      <c r="N112" s="139" t="n">
        <v>15601.5037593985</v>
      </c>
      <c r="O112" s="139" t="n">
        <v>18590.4628330996</v>
      </c>
      <c r="P112" s="139" t="n">
        <v>17180.9256661992</v>
      </c>
      <c r="Q112" s="139" t="n">
        <v>20000</v>
      </c>
      <c r="R112" s="139" t="n">
        <v>16725.9786476868</v>
      </c>
      <c r="S112" s="139" t="n">
        <v>12098.8343444312</v>
      </c>
      <c r="T112" s="139" t="n">
        <v>12559.5892922626</v>
      </c>
      <c r="U112" s="139" t="n">
        <v>11878.8538266231</v>
      </c>
      <c r="V112" s="139" t="n">
        <v>11858.059914408</v>
      </c>
      <c r="W112" s="139" t="n">
        <v>13880.1101029667</v>
      </c>
      <c r="X112" s="139" t="n">
        <v>12651.197564818</v>
      </c>
      <c r="Y112" s="139" t="n">
        <v>11772.0123711257</v>
      </c>
      <c r="Z112" s="139" t="n">
        <v>11697.3907823365</v>
      </c>
      <c r="AA112" s="139" t="n">
        <v>11106.3196877323</v>
      </c>
      <c r="AB112" s="139" t="n">
        <v>10563.5387994919</v>
      </c>
      <c r="AC112" s="140" t="n">
        <v>11348.776789441</v>
      </c>
    </row>
    <row r="113" customFormat="false" ht="12" hidden="false" customHeight="false" outlineLevel="0" collapsed="false">
      <c r="A113" s="101" t="s">
        <v>16</v>
      </c>
      <c r="C113" s="142" t="n">
        <v>4921.99108469539</v>
      </c>
      <c r="D113" s="142" t="n">
        <v>5418.11490492742</v>
      </c>
      <c r="E113" s="142" t="n">
        <v>8627.60834670947</v>
      </c>
      <c r="F113" s="143" t="n">
        <v>6322.57144544409</v>
      </c>
      <c r="G113" s="139" t="n">
        <v>9961.97528845255</v>
      </c>
      <c r="H113" s="139" t="n">
        <v>10056.5681961031</v>
      </c>
      <c r="I113" s="139" t="n">
        <v>9867.38238080202</v>
      </c>
      <c r="J113" s="139" t="n">
        <v>15305.9037822779</v>
      </c>
      <c r="K113" s="139" t="n">
        <v>13398.6928104575</v>
      </c>
      <c r="L113" s="139" t="n">
        <v>17213.1147540984</v>
      </c>
      <c r="M113" s="139" t="n">
        <v>15559.2935239697</v>
      </c>
      <c r="N113" s="139" t="n">
        <v>17481.2030075188</v>
      </c>
      <c r="O113" s="139" t="n">
        <v>21572.0577741689</v>
      </c>
      <c r="P113" s="139" t="n">
        <v>19635.3436185133</v>
      </c>
      <c r="Q113" s="139" t="n">
        <v>23508.7719298246</v>
      </c>
      <c r="R113" s="139" t="n">
        <v>19217.0818505338</v>
      </c>
      <c r="S113" s="139" t="n">
        <v>12883.9847751496</v>
      </c>
      <c r="T113" s="139" t="n">
        <v>13476.3476347635</v>
      </c>
      <c r="U113" s="139" t="n">
        <v>12604.2800145085</v>
      </c>
      <c r="V113" s="139" t="n">
        <v>12571.3266761769</v>
      </c>
      <c r="W113" s="139" t="n">
        <v>15260.4022544893</v>
      </c>
      <c r="X113" s="139" t="n">
        <v>13719.8881047706</v>
      </c>
      <c r="Y113" s="139" t="n">
        <v>12728.8654911373</v>
      </c>
      <c r="Z113" s="139" t="n">
        <v>12659.3781042972</v>
      </c>
      <c r="AA113" s="139" t="n">
        <v>11966.1118870396</v>
      </c>
      <c r="AB113" s="139" t="n">
        <v>11322.2428805844</v>
      </c>
      <c r="AC113" s="140" t="n">
        <v>12263.3587080508</v>
      </c>
    </row>
    <row r="114" customFormat="false" ht="11.25" hidden="false" customHeight="false" outlineLevel="0" collapsed="false">
      <c r="A114" s="101"/>
      <c r="C114" s="139"/>
      <c r="D114" s="139"/>
      <c r="E114" s="139"/>
      <c r="F114" s="139"/>
      <c r="G114" s="139"/>
      <c r="H114" s="139"/>
      <c r="I114" s="139"/>
      <c r="J114" s="139"/>
      <c r="K114" s="139"/>
      <c r="L114" s="139"/>
      <c r="M114" s="139"/>
      <c r="N114" s="139"/>
      <c r="O114" s="139"/>
      <c r="P114" s="139"/>
      <c r="Q114" s="139"/>
      <c r="R114" s="139"/>
      <c r="S114" s="139"/>
      <c r="T114" s="139"/>
      <c r="U114" s="139"/>
      <c r="V114" s="139"/>
      <c r="W114" s="139"/>
      <c r="X114" s="139"/>
      <c r="Y114" s="139"/>
      <c r="Z114" s="139"/>
      <c r="AA114" s="139"/>
      <c r="AB114" s="139"/>
      <c r="AC114" s="140"/>
    </row>
    <row r="115" customFormat="false" ht="11.25" hidden="false" customHeight="false" outlineLevel="0" collapsed="false">
      <c r="A115" s="101"/>
      <c r="C115" s="139"/>
      <c r="D115" s="139"/>
      <c r="E115" s="139"/>
      <c r="F115" s="139"/>
      <c r="G115" s="139"/>
      <c r="H115" s="139"/>
      <c r="I115" s="139"/>
      <c r="J115" s="139"/>
      <c r="K115" s="139"/>
      <c r="L115" s="139"/>
      <c r="M115" s="139"/>
      <c r="N115" s="139"/>
      <c r="O115" s="139"/>
      <c r="P115" s="139"/>
      <c r="Q115" s="139"/>
      <c r="R115" s="139"/>
      <c r="S115" s="139"/>
      <c r="T115" s="139"/>
      <c r="U115" s="139"/>
      <c r="V115" s="139"/>
      <c r="W115" s="139"/>
      <c r="X115" s="139"/>
      <c r="Y115" s="139"/>
      <c r="Z115" s="139"/>
      <c r="AA115" s="139"/>
      <c r="AB115" s="139"/>
      <c r="AC115" s="140"/>
    </row>
    <row r="116" customFormat="false" ht="11.25" hidden="false" customHeight="false" outlineLevel="0" collapsed="false">
      <c r="A116" s="101"/>
      <c r="C116" s="139"/>
      <c r="D116" s="139"/>
      <c r="E116" s="139"/>
      <c r="F116" s="139"/>
      <c r="G116" s="139"/>
      <c r="H116" s="139"/>
      <c r="I116" s="139"/>
      <c r="J116" s="139"/>
      <c r="K116" s="139"/>
      <c r="L116" s="139"/>
      <c r="M116" s="139"/>
      <c r="N116" s="139"/>
      <c r="O116" s="139"/>
      <c r="P116" s="139"/>
      <c r="Q116" s="139"/>
      <c r="R116" s="139"/>
      <c r="S116" s="139"/>
      <c r="T116" s="139"/>
      <c r="U116" s="139"/>
      <c r="V116" s="139"/>
      <c r="W116" s="139"/>
      <c r="X116" s="139"/>
      <c r="Y116" s="139"/>
      <c r="Z116" s="139"/>
      <c r="AA116" s="139"/>
      <c r="AB116" s="139"/>
      <c r="AC116" s="140"/>
    </row>
    <row r="117" customFormat="false" ht="11.25" hidden="false" customHeight="false" outlineLevel="0" collapsed="false">
      <c r="A117" s="101"/>
      <c r="C117" s="139"/>
      <c r="D117" s="139"/>
      <c r="E117" s="139"/>
      <c r="F117" s="139"/>
      <c r="G117" s="139"/>
      <c r="H117" s="139"/>
      <c r="I117" s="139"/>
      <c r="J117" s="139"/>
      <c r="K117" s="139"/>
      <c r="L117" s="139"/>
      <c r="M117" s="139"/>
      <c r="N117" s="139"/>
      <c r="O117" s="139"/>
      <c r="P117" s="139"/>
      <c r="Q117" s="139"/>
      <c r="R117" s="139"/>
      <c r="S117" s="139"/>
      <c r="T117" s="139"/>
      <c r="U117" s="139"/>
      <c r="V117" s="139"/>
      <c r="W117" s="139"/>
      <c r="X117" s="139"/>
      <c r="Y117" s="139"/>
      <c r="Z117" s="139"/>
      <c r="AA117" s="139"/>
      <c r="AB117" s="139"/>
      <c r="AC117" s="140"/>
    </row>
    <row r="118" customFormat="false" ht="11.25" hidden="false" customHeight="false" outlineLevel="0" collapsed="false">
      <c r="A118" s="101"/>
      <c r="C118" s="139"/>
      <c r="D118" s="139"/>
      <c r="E118" s="139"/>
      <c r="F118" s="139"/>
      <c r="G118" s="139"/>
      <c r="H118" s="139"/>
      <c r="I118" s="139"/>
      <c r="J118" s="139"/>
      <c r="K118" s="139"/>
      <c r="L118" s="139"/>
      <c r="M118" s="139"/>
      <c r="N118" s="139"/>
      <c r="O118" s="139"/>
      <c r="P118" s="139"/>
      <c r="Q118" s="139"/>
      <c r="R118" s="139"/>
      <c r="S118" s="139"/>
      <c r="T118" s="139"/>
      <c r="U118" s="139"/>
      <c r="V118" s="139"/>
      <c r="W118" s="139"/>
      <c r="X118" s="139"/>
      <c r="Y118" s="139"/>
      <c r="Z118" s="139"/>
      <c r="AA118" s="139"/>
      <c r="AB118" s="139"/>
      <c r="AC118" s="140"/>
    </row>
    <row r="119" customFormat="false" ht="11.25" hidden="false" customHeight="false" outlineLevel="0" collapsed="false">
      <c r="A119" s="101"/>
      <c r="C119" s="139"/>
      <c r="D119" s="139"/>
      <c r="E119" s="139"/>
      <c r="F119" s="139"/>
      <c r="G119" s="139"/>
      <c r="H119" s="139"/>
      <c r="I119" s="139"/>
      <c r="J119" s="139"/>
      <c r="K119" s="139"/>
      <c r="L119" s="139"/>
      <c r="M119" s="139"/>
      <c r="N119" s="139"/>
      <c r="O119" s="139"/>
      <c r="P119" s="139"/>
      <c r="Q119" s="139"/>
      <c r="R119" s="139"/>
      <c r="S119" s="139"/>
      <c r="T119" s="139"/>
      <c r="U119" s="139"/>
      <c r="V119" s="139"/>
      <c r="W119" s="139"/>
      <c r="X119" s="139"/>
      <c r="Y119" s="139"/>
      <c r="Z119" s="139"/>
      <c r="AA119" s="139"/>
      <c r="AB119" s="139"/>
      <c r="AC119" s="140"/>
    </row>
    <row r="120" customFormat="false" ht="11.25" hidden="false" customHeight="false" outlineLevel="0" collapsed="false">
      <c r="A120" s="101"/>
      <c r="C120" s="139"/>
      <c r="D120" s="139"/>
      <c r="E120" s="139"/>
      <c r="F120" s="139"/>
      <c r="G120" s="139"/>
      <c r="H120" s="139"/>
      <c r="I120" s="139"/>
      <c r="J120" s="139"/>
      <c r="K120" s="139"/>
      <c r="L120" s="139"/>
      <c r="M120" s="139"/>
      <c r="N120" s="139"/>
      <c r="O120" s="139"/>
      <c r="P120" s="139"/>
      <c r="Q120" s="139"/>
      <c r="R120" s="139"/>
      <c r="S120" s="139"/>
      <c r="T120" s="139"/>
      <c r="U120" s="139"/>
      <c r="V120" s="139"/>
      <c r="W120" s="139"/>
      <c r="X120" s="139"/>
      <c r="Y120" s="139"/>
      <c r="Z120" s="139"/>
      <c r="AA120" s="139"/>
      <c r="AB120" s="139"/>
      <c r="AC120" s="140"/>
    </row>
    <row r="121" customFormat="false" ht="11.25" hidden="false" customHeight="false" outlineLevel="0" collapsed="false">
      <c r="A121" s="101"/>
      <c r="C121" s="139"/>
      <c r="D121" s="139"/>
      <c r="E121" s="139"/>
      <c r="F121" s="139"/>
      <c r="G121" s="139"/>
      <c r="H121" s="139"/>
      <c r="I121" s="139"/>
      <c r="J121" s="139"/>
      <c r="K121" s="139"/>
      <c r="L121" s="139"/>
      <c r="M121" s="139"/>
      <c r="N121" s="139"/>
      <c r="O121" s="139"/>
      <c r="P121" s="139"/>
      <c r="Q121" s="139"/>
      <c r="R121" s="139"/>
      <c r="S121" s="139"/>
      <c r="T121" s="139"/>
      <c r="U121" s="139"/>
      <c r="V121" s="139"/>
      <c r="W121" s="139"/>
      <c r="X121" s="139"/>
      <c r="Y121" s="139"/>
      <c r="Z121" s="139"/>
      <c r="AA121" s="139"/>
      <c r="AB121" s="139"/>
      <c r="AC121" s="140"/>
    </row>
    <row r="122" customFormat="false" ht="11.25" hidden="false" customHeight="false" outlineLevel="0" collapsed="false">
      <c r="A122" s="101"/>
      <c r="C122" s="139"/>
      <c r="D122" s="139"/>
      <c r="E122" s="139"/>
      <c r="F122" s="139"/>
      <c r="G122" s="139"/>
      <c r="H122" s="139"/>
      <c r="I122" s="139"/>
      <c r="J122" s="139"/>
      <c r="K122" s="139"/>
      <c r="L122" s="139"/>
      <c r="M122" s="139"/>
      <c r="N122" s="139"/>
      <c r="O122" s="139"/>
      <c r="P122" s="139"/>
      <c r="Q122" s="139"/>
      <c r="R122" s="139"/>
      <c r="S122" s="139"/>
      <c r="T122" s="139"/>
      <c r="U122" s="139"/>
      <c r="V122" s="139"/>
      <c r="W122" s="139"/>
      <c r="X122" s="139"/>
      <c r="Y122" s="139"/>
      <c r="Z122" s="139"/>
      <c r="AA122" s="139"/>
      <c r="AB122" s="139"/>
      <c r="AC122" s="140"/>
    </row>
    <row r="123" customFormat="false" ht="12" hidden="false" customHeight="false" outlineLevel="0" collapsed="false">
      <c r="A123" s="107"/>
      <c r="B123" s="73"/>
      <c r="C123" s="142"/>
      <c r="D123" s="142"/>
      <c r="E123" s="142"/>
      <c r="F123" s="139"/>
      <c r="G123" s="139"/>
      <c r="H123" s="139"/>
      <c r="I123" s="139"/>
      <c r="J123" s="139"/>
      <c r="K123" s="139"/>
      <c r="L123" s="139"/>
      <c r="M123" s="139"/>
      <c r="N123" s="139"/>
      <c r="O123" s="139"/>
      <c r="P123" s="139"/>
      <c r="Q123" s="139"/>
      <c r="R123" s="139"/>
      <c r="S123" s="139"/>
      <c r="T123" s="139"/>
      <c r="U123" s="139"/>
      <c r="V123" s="139"/>
      <c r="W123" s="142"/>
      <c r="X123" s="142"/>
      <c r="Y123" s="142"/>
      <c r="Z123" s="142"/>
      <c r="AA123" s="142"/>
      <c r="AB123" s="142"/>
      <c r="AC123" s="144"/>
    </row>
  </sheetData>
  <printOptions headings="false" gridLines="false" gridLinesSet="true" horizontalCentered="false" verticalCentered="false"/>
  <pageMargins left="0.25" right="0.25" top="0.984027777777778" bottom="0.25" header="0.5" footer="0.511811023622047"/>
  <pageSetup paperSize="1" scale="68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DESK PRICE REPORT
Peak Prices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3">
              <controlPr defaultSize="0" print="false" autoFill="0" autoPict="0">
                <anchor moveWithCells="true" sizeWithCells="false">
                  <from>
                    <xdr:col>6</xdr:col>
                    <xdr:colOff>322560</xdr:colOff>
                    <xdr:row>0</xdr:row>
                    <xdr:rowOff>37800</xdr:rowOff>
                  </from>
                  <to>
                    <xdr:col>12</xdr:col>
                    <xdr:colOff>145800</xdr:colOff>
                    <xdr:row>1</xdr:row>
                    <xdr:rowOff>123840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3">
              <controlPr defaultSize="0" print="false" autoFill="0" autoPict="0" macro="Module15.rollprior">
                <anchor moveWithCells="true" sizeWithCells="false">
                  <from>
                    <xdr:col>26</xdr:col>
                    <xdr:colOff>459000</xdr:colOff>
                    <xdr:row>0</xdr:row>
                    <xdr:rowOff>28440</xdr:rowOff>
                  </from>
                  <to>
                    <xdr:col>27</xdr:col>
                    <xdr:colOff>435960</xdr:colOff>
                    <xdr:row>1</xdr:row>
                    <xdr:rowOff>304920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4">
              <controlPr defaultSize="0" print="false" autoFill="0" autoPict="0" macro="Module14.copyancillary">
                <anchor moveWithCells="true" sizeWithCells="false">
                  <from>
                    <xdr:col>29</xdr:col>
                    <xdr:colOff>371160</xdr:colOff>
                    <xdr:row>0</xdr:row>
                    <xdr:rowOff>28440</xdr:rowOff>
                  </from>
                  <to>
                    <xdr:col>31</xdr:col>
                    <xdr:colOff>493200</xdr:colOff>
                    <xdr:row>1</xdr:row>
                    <xdr:rowOff>114120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8" topLeftCell="S9" activePane="bottomRight" state="frozen"/>
      <selection pane="topLeft" activeCell="A1" activeCellId="0" sqref="A1"/>
      <selection pane="topRight" activeCell="S1" activeCellId="0" sqref="S1"/>
      <selection pane="bottomLeft" activeCell="A9" activeCellId="0" sqref="A9"/>
      <selection pane="bottomRight" activeCell="Z26" activeCellId="0" sqref="Z26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1" min="1" style="72" width="30.7"/>
    <col collapsed="false" customWidth="true" hidden="true" outlineLevel="0" max="2" min="2" style="72" width="10.41"/>
    <col collapsed="false" customWidth="true" hidden="false" outlineLevel="0" max="5" min="3" style="72" width="9.13"/>
    <col collapsed="false" customWidth="true" hidden="false" outlineLevel="0" max="6" min="6" style="72" width="9.84"/>
    <col collapsed="false" customWidth="true" hidden="false" outlineLevel="0" max="7" min="7" style="72" width="11.7"/>
    <col collapsed="false" customWidth="true" hidden="true" outlineLevel="0" max="9" min="8" style="72" width="9.84"/>
    <col collapsed="false" customWidth="true" hidden="false" outlineLevel="0" max="10" min="10" style="72" width="12.42"/>
    <col collapsed="false" customWidth="true" hidden="true" outlineLevel="0" max="12" min="11" style="72" width="9.84"/>
    <col collapsed="false" customWidth="true" hidden="false" outlineLevel="0" max="14" min="13" style="72" width="9.84"/>
    <col collapsed="false" customWidth="true" hidden="false" outlineLevel="0" max="15" min="15" style="72" width="11.13"/>
    <col collapsed="false" customWidth="true" hidden="true" outlineLevel="0" max="16" min="16" style="72" width="9.84"/>
    <col collapsed="false" customWidth="true" hidden="true" outlineLevel="0" max="17" min="17" style="72" width="2.56"/>
    <col collapsed="false" customWidth="true" hidden="false" outlineLevel="0" max="18" min="18" style="72" width="9.84"/>
    <col collapsed="false" customWidth="true" hidden="false" outlineLevel="0" max="19" min="19" style="72" width="11.99"/>
    <col collapsed="false" customWidth="true" hidden="true" outlineLevel="0" max="22" min="20" style="72" width="9.84"/>
    <col collapsed="false" customWidth="true" hidden="false" outlineLevel="0" max="27" min="23" style="72" width="10.41"/>
    <col collapsed="false" customWidth="true" hidden="false" outlineLevel="0" max="28" min="28" style="96" width="13.27"/>
    <col collapsed="false" customWidth="true" hidden="false" outlineLevel="0" max="29" min="29" style="72" width="14.99"/>
    <col collapsed="false" customWidth="true" hidden="false" outlineLevel="0" max="30" min="30" style="73" width="9.84"/>
    <col collapsed="false" customWidth="true" hidden="false" outlineLevel="0" max="31" min="31" style="72" width="14.84"/>
    <col collapsed="false" customWidth="true" hidden="false" outlineLevel="0" max="32" min="32" style="72" width="12.99"/>
    <col collapsed="false" customWidth="true" hidden="false" outlineLevel="0" max="140" min="33" style="72" width="9.13"/>
    <col collapsed="false" customWidth="false" hidden="true" outlineLevel="0" max="257" min="141" style="72" width="9.28"/>
    <col collapsed="false" customWidth="false" hidden="true" outlineLevel="0" max="16384" min="258" style="0" width="9.28"/>
  </cols>
  <sheetData>
    <row r="1" customFormat="false" ht="11.25" hidden="false" customHeight="false" outlineLevel="0" collapsed="false">
      <c r="A1" s="74" t="s">
        <v>23</v>
      </c>
    </row>
    <row r="2" customFormat="false" ht="24" hidden="false" customHeight="true" outlineLevel="0" collapsed="false">
      <c r="A2" s="77" t="n">
        <f aca="false">PrReportDate</f>
        <v>37180</v>
      </c>
      <c r="B2" s="75"/>
    </row>
    <row r="3" customFormat="false" ht="10.5" hidden="true" customHeight="true" outlineLevel="0" collapsed="false">
      <c r="A3" s="77"/>
      <c r="B3" s="75"/>
      <c r="C3" s="72" t="n">
        <v>152</v>
      </c>
      <c r="D3" s="72" t="n">
        <v>304</v>
      </c>
      <c r="E3" s="72" t="n">
        <v>328</v>
      </c>
      <c r="AG3" s="72" t="n">
        <v>312</v>
      </c>
      <c r="AH3" s="72" t="n">
        <v>288</v>
      </c>
      <c r="AI3" s="72" t="n">
        <v>328</v>
      </c>
      <c r="AJ3" s="72" t="n">
        <v>304</v>
      </c>
      <c r="AK3" s="72" t="n">
        <v>312</v>
      </c>
      <c r="AL3" s="72" t="n">
        <v>320</v>
      </c>
      <c r="AM3" s="72" t="n">
        <v>312</v>
      </c>
      <c r="AN3" s="72" t="n">
        <v>312</v>
      </c>
      <c r="AO3" s="72" t="n">
        <v>320</v>
      </c>
      <c r="AP3" s="72" t="n">
        <v>312</v>
      </c>
      <c r="AQ3" s="72" t="n">
        <v>304</v>
      </c>
      <c r="AR3" s="72" t="n">
        <v>328</v>
      </c>
      <c r="AS3" s="72" t="n">
        <v>312</v>
      </c>
      <c r="AT3" s="72" t="n">
        <v>288</v>
      </c>
      <c r="AU3" s="72" t="n">
        <v>328</v>
      </c>
      <c r="AV3" s="72" t="n">
        <v>304</v>
      </c>
      <c r="AW3" s="72" t="n">
        <v>312</v>
      </c>
      <c r="AX3" s="72" t="n">
        <v>320</v>
      </c>
      <c r="AY3" s="72" t="n">
        <v>312</v>
      </c>
      <c r="AZ3" s="72" t="n">
        <v>328</v>
      </c>
      <c r="BA3" s="72" t="n">
        <v>304</v>
      </c>
      <c r="BB3" s="72" t="n">
        <v>312</v>
      </c>
      <c r="BC3" s="72" t="n">
        <v>320</v>
      </c>
      <c r="BD3" s="72" t="n">
        <v>312</v>
      </c>
      <c r="BE3" s="72" t="n">
        <v>312</v>
      </c>
      <c r="BF3" s="72" t="n">
        <v>312</v>
      </c>
      <c r="BG3" s="72" t="n">
        <v>312</v>
      </c>
      <c r="BH3" s="72" t="n">
        <v>304</v>
      </c>
      <c r="BI3" s="72" t="n">
        <v>328</v>
      </c>
      <c r="BJ3" s="72" t="n">
        <v>304</v>
      </c>
      <c r="BK3" s="72" t="n">
        <v>312</v>
      </c>
      <c r="BL3" s="72" t="n">
        <v>328</v>
      </c>
      <c r="BM3" s="72" t="n">
        <v>304</v>
      </c>
      <c r="BN3" s="72" t="n">
        <v>328</v>
      </c>
      <c r="BO3" s="72" t="n">
        <v>304</v>
      </c>
      <c r="BP3" s="72" t="n">
        <v>312</v>
      </c>
      <c r="BQ3" s="72" t="n">
        <v>328</v>
      </c>
      <c r="BR3" s="72" t="n">
        <v>288</v>
      </c>
      <c r="BS3" s="72" t="n">
        <v>312</v>
      </c>
      <c r="BT3" s="72" t="n">
        <v>304</v>
      </c>
      <c r="BU3" s="72" t="n">
        <v>328</v>
      </c>
      <c r="BV3" s="72" t="n">
        <v>304</v>
      </c>
      <c r="BW3" s="72" t="n">
        <v>328</v>
      </c>
      <c r="BX3" s="72" t="n">
        <v>312</v>
      </c>
      <c r="BY3" s="72" t="n">
        <v>304</v>
      </c>
      <c r="BZ3" s="72" t="n">
        <v>328</v>
      </c>
      <c r="CA3" s="72" t="n">
        <v>304</v>
      </c>
      <c r="CB3" s="72" t="n">
        <v>312</v>
      </c>
      <c r="CC3" s="72" t="n">
        <v>328</v>
      </c>
      <c r="CD3" s="72" t="n">
        <v>288</v>
      </c>
      <c r="CE3" s="72" t="n">
        <v>312</v>
      </c>
      <c r="CF3" s="72" t="n">
        <v>320</v>
      </c>
      <c r="CG3" s="72" t="n">
        <v>312</v>
      </c>
      <c r="CH3" s="72" t="n">
        <v>304</v>
      </c>
      <c r="CI3" s="72" t="n">
        <v>328</v>
      </c>
      <c r="CJ3" s="72" t="n">
        <v>312</v>
      </c>
      <c r="CK3" s="72" t="n">
        <v>304</v>
      </c>
      <c r="CL3" s="72" t="n">
        <v>328</v>
      </c>
      <c r="CM3" s="72" t="n">
        <v>304</v>
      </c>
      <c r="CN3" s="72" t="n">
        <v>328</v>
      </c>
      <c r="CO3" s="72" t="n">
        <v>312</v>
      </c>
      <c r="CP3" s="72" t="n">
        <v>288</v>
      </c>
      <c r="CQ3" s="72" t="n">
        <v>312</v>
      </c>
      <c r="CR3" s="72" t="n">
        <v>320</v>
      </c>
      <c r="CS3" s="72" t="n">
        <v>312</v>
      </c>
      <c r="CT3" s="72" t="n">
        <v>304</v>
      </c>
      <c r="CU3" s="72" t="n">
        <v>328</v>
      </c>
      <c r="CV3" s="72" t="n">
        <v>312</v>
      </c>
      <c r="CW3" s="72" t="n">
        <v>320</v>
      </c>
      <c r="CX3" s="72" t="n">
        <v>312</v>
      </c>
      <c r="CY3" s="72" t="n">
        <v>304</v>
      </c>
      <c r="CZ3" s="72" t="n">
        <v>328</v>
      </c>
      <c r="DA3" s="72" t="n">
        <v>312</v>
      </c>
      <c r="DB3" s="72" t="n">
        <v>296</v>
      </c>
      <c r="DC3" s="72" t="n">
        <v>328</v>
      </c>
      <c r="DD3" s="72" t="n">
        <v>304</v>
      </c>
      <c r="DE3" s="72" t="n">
        <v>312</v>
      </c>
      <c r="DF3" s="72" t="n">
        <v>320</v>
      </c>
      <c r="DG3" s="72" t="n">
        <v>312</v>
      </c>
      <c r="DH3" s="72" t="n">
        <v>328</v>
      </c>
      <c r="DI3" s="72" t="n">
        <v>304</v>
      </c>
      <c r="DJ3" s="72" t="n">
        <v>312</v>
      </c>
      <c r="DK3" s="72" t="n">
        <v>320</v>
      </c>
      <c r="DL3" s="72" t="n">
        <v>312</v>
      </c>
      <c r="DM3" s="72" t="n">
        <v>312</v>
      </c>
      <c r="DN3" s="72" t="n">
        <v>288</v>
      </c>
      <c r="DO3" s="72" t="n">
        <v>328</v>
      </c>
      <c r="DP3" s="72" t="n">
        <v>304</v>
      </c>
      <c r="DQ3" s="72" t="n">
        <v>328</v>
      </c>
      <c r="DR3" s="72" t="n">
        <v>304</v>
      </c>
      <c r="DS3" s="72" t="n">
        <v>312</v>
      </c>
      <c r="DT3" s="72" t="n">
        <v>328</v>
      </c>
      <c r="DU3" s="72" t="n">
        <v>304</v>
      </c>
      <c r="DV3" s="72" t="n">
        <v>312</v>
      </c>
      <c r="DW3" s="72" t="n">
        <v>320</v>
      </c>
      <c r="DX3" s="72" t="n">
        <v>312</v>
      </c>
      <c r="DY3" s="72" t="n">
        <v>328</v>
      </c>
      <c r="DZ3" s="72" t="n">
        <v>288</v>
      </c>
      <c r="EA3" s="72" t="n">
        <v>312</v>
      </c>
      <c r="EB3" s="72" t="n">
        <v>304</v>
      </c>
      <c r="EC3" s="72" t="n">
        <v>328</v>
      </c>
      <c r="ED3" s="72" t="n">
        <v>304</v>
      </c>
      <c r="EE3" s="72" t="n">
        <v>312</v>
      </c>
      <c r="EF3" s="72" t="n">
        <v>328</v>
      </c>
      <c r="EG3" s="72" t="n">
        <v>304</v>
      </c>
      <c r="EH3" s="72" t="n">
        <v>328</v>
      </c>
      <c r="EI3" s="72" t="n">
        <v>304</v>
      </c>
      <c r="EJ3" s="72" t="n">
        <v>312</v>
      </c>
    </row>
    <row r="4" customFormat="false" ht="11.25" hidden="true" customHeight="false" outlineLevel="0" collapsed="false">
      <c r="A4" s="78"/>
      <c r="B4" s="75"/>
      <c r="F4" s="79" t="n">
        <v>36892</v>
      </c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  <c r="U4" s="79"/>
      <c r="V4" s="79"/>
      <c r="W4" s="79" t="n">
        <v>37257</v>
      </c>
      <c r="X4" s="79" t="n">
        <v>37622</v>
      </c>
      <c r="Y4" s="79" t="n">
        <v>37987</v>
      </c>
      <c r="Z4" s="79" t="n">
        <v>38353</v>
      </c>
      <c r="AA4" s="79" t="n">
        <v>38718</v>
      </c>
      <c r="AB4" s="80" t="n">
        <v>40179</v>
      </c>
      <c r="AC4" s="80" t="n">
        <v>40544</v>
      </c>
    </row>
    <row r="5" customFormat="false" ht="11.25" hidden="true" customHeight="false" outlineLevel="0" collapsed="false">
      <c r="A5" s="78"/>
      <c r="B5" s="75"/>
      <c r="C5" s="72" t="n">
        <v>184</v>
      </c>
      <c r="D5" s="72" t="n">
        <v>368</v>
      </c>
      <c r="E5" s="72" t="n">
        <v>408</v>
      </c>
      <c r="AG5" s="72" t="n">
        <v>376</v>
      </c>
      <c r="AH5" s="72" t="n">
        <v>352</v>
      </c>
      <c r="AI5" s="72" t="n">
        <v>408</v>
      </c>
      <c r="AJ5" s="72" t="n">
        <v>368</v>
      </c>
      <c r="AK5" s="72" t="n">
        <v>376</v>
      </c>
      <c r="AL5" s="72" t="n">
        <v>400</v>
      </c>
      <c r="AM5" s="72" t="n">
        <v>376</v>
      </c>
      <c r="AN5" s="72" t="n">
        <v>392</v>
      </c>
      <c r="AO5" s="72" t="n">
        <v>384</v>
      </c>
      <c r="AP5" s="72" t="n">
        <v>376</v>
      </c>
      <c r="AQ5" s="72" t="n">
        <v>384</v>
      </c>
      <c r="AR5" s="72" t="n">
        <v>392</v>
      </c>
      <c r="AS5" s="72" t="n">
        <v>376</v>
      </c>
      <c r="AT5" s="72" t="n">
        <v>352</v>
      </c>
      <c r="AU5" s="72" t="n">
        <v>408</v>
      </c>
      <c r="AV5" s="72" t="n">
        <v>368</v>
      </c>
      <c r="AW5" s="72" t="n">
        <v>392</v>
      </c>
      <c r="AX5" s="72" t="n">
        <v>384</v>
      </c>
      <c r="AY5" s="72" t="n">
        <v>376</v>
      </c>
      <c r="AZ5" s="72" t="n">
        <v>408</v>
      </c>
      <c r="BA5" s="72" t="n">
        <v>368</v>
      </c>
      <c r="BB5" s="72" t="n">
        <v>376</v>
      </c>
      <c r="BC5" s="72" t="n">
        <v>400</v>
      </c>
      <c r="BD5" s="72" t="n">
        <v>376</v>
      </c>
      <c r="BE5" s="72" t="n">
        <v>392</v>
      </c>
      <c r="BF5" s="72" t="n">
        <v>376</v>
      </c>
      <c r="BG5" s="72" t="n">
        <v>376</v>
      </c>
      <c r="BH5" s="72" t="n">
        <v>368</v>
      </c>
      <c r="BI5" s="72" t="n">
        <v>408</v>
      </c>
      <c r="BJ5" s="72" t="n">
        <v>368</v>
      </c>
      <c r="BK5" s="72" t="n">
        <v>392</v>
      </c>
      <c r="BL5" s="72" t="n">
        <v>392</v>
      </c>
      <c r="BM5" s="72" t="n">
        <v>368</v>
      </c>
      <c r="BN5" s="72" t="n">
        <v>408</v>
      </c>
      <c r="BO5" s="72" t="n">
        <v>368</v>
      </c>
      <c r="BP5" s="72" t="n">
        <v>376</v>
      </c>
      <c r="BQ5" s="72" t="n">
        <v>408</v>
      </c>
      <c r="BR5" s="72" t="n">
        <v>352</v>
      </c>
      <c r="BS5" s="72" t="n">
        <v>376</v>
      </c>
      <c r="BT5" s="72" t="n">
        <v>384</v>
      </c>
      <c r="BU5" s="72" t="n">
        <v>392</v>
      </c>
      <c r="BV5" s="72" t="n">
        <v>368</v>
      </c>
      <c r="BW5" s="72" t="n">
        <v>408</v>
      </c>
      <c r="BX5" s="72" t="n">
        <v>376</v>
      </c>
      <c r="BY5" s="72" t="n">
        <v>368</v>
      </c>
      <c r="BZ5" s="72" t="n">
        <v>408</v>
      </c>
      <c r="CA5" s="72" t="n">
        <v>368</v>
      </c>
      <c r="CB5" s="72" t="n">
        <v>392</v>
      </c>
      <c r="CC5" s="72" t="n">
        <v>392</v>
      </c>
      <c r="CD5" s="72" t="n">
        <v>352</v>
      </c>
      <c r="CE5" s="72" t="n">
        <v>376</v>
      </c>
      <c r="CF5" s="72" t="n">
        <v>400</v>
      </c>
      <c r="CG5" s="72" t="n">
        <v>376</v>
      </c>
      <c r="CH5" s="72" t="n">
        <v>368</v>
      </c>
      <c r="CI5" s="72" t="n">
        <v>408</v>
      </c>
      <c r="CJ5" s="72" t="n">
        <v>376</v>
      </c>
      <c r="CK5" s="72" t="n">
        <v>384</v>
      </c>
      <c r="CL5" s="72" t="n">
        <v>392</v>
      </c>
      <c r="CM5" s="72" t="n">
        <v>368</v>
      </c>
      <c r="CN5" s="72" t="n">
        <v>408</v>
      </c>
      <c r="CO5" s="72" t="n">
        <v>376</v>
      </c>
      <c r="CP5" s="72" t="n">
        <v>352</v>
      </c>
      <c r="CQ5" s="72" t="n">
        <v>392</v>
      </c>
      <c r="CR5" s="72" t="n">
        <v>384</v>
      </c>
      <c r="CS5" s="72" t="n">
        <v>376</v>
      </c>
      <c r="CT5" s="72" t="n">
        <v>384</v>
      </c>
      <c r="CU5" s="72" t="n">
        <v>392</v>
      </c>
      <c r="CV5" s="72" t="n">
        <v>376</v>
      </c>
      <c r="CW5" s="72" t="n">
        <v>400</v>
      </c>
      <c r="CX5" s="72" t="n">
        <v>376</v>
      </c>
      <c r="CY5" s="72" t="n">
        <v>368</v>
      </c>
      <c r="CZ5" s="72" t="n">
        <v>408</v>
      </c>
      <c r="DA5" s="72" t="n">
        <v>376</v>
      </c>
      <c r="DB5" s="72" t="n">
        <v>360</v>
      </c>
      <c r="DC5" s="72" t="n">
        <v>408</v>
      </c>
      <c r="DD5" s="72" t="n">
        <v>368</v>
      </c>
      <c r="DE5" s="72" t="n">
        <v>392</v>
      </c>
      <c r="DF5" s="72" t="n">
        <v>384</v>
      </c>
      <c r="DG5" s="72" t="n">
        <v>376</v>
      </c>
      <c r="DH5" s="72" t="n">
        <v>408</v>
      </c>
      <c r="DI5" s="72" t="n">
        <v>368</v>
      </c>
      <c r="DJ5" s="72" t="n">
        <v>376</v>
      </c>
      <c r="DK5" s="72" t="n">
        <v>400</v>
      </c>
      <c r="DL5" s="72" t="n">
        <v>376</v>
      </c>
      <c r="DM5" s="72" t="n">
        <v>392</v>
      </c>
      <c r="DN5" s="72" t="n">
        <v>352</v>
      </c>
      <c r="DO5" s="72" t="n">
        <v>392</v>
      </c>
      <c r="DP5" s="72" t="n">
        <v>368</v>
      </c>
      <c r="DQ5" s="72" t="n">
        <v>408</v>
      </c>
      <c r="DR5" s="72" t="n">
        <v>368</v>
      </c>
      <c r="DS5" s="72" t="n">
        <v>376</v>
      </c>
      <c r="DT5" s="72" t="n">
        <v>408</v>
      </c>
      <c r="DU5" s="72" t="n">
        <v>368</v>
      </c>
      <c r="DV5" s="72" t="n">
        <v>392</v>
      </c>
      <c r="DW5" s="72" t="n">
        <v>384</v>
      </c>
      <c r="DX5" s="72" t="n">
        <v>376</v>
      </c>
      <c r="DY5" s="72" t="n">
        <v>408</v>
      </c>
      <c r="DZ5" s="72" t="n">
        <v>352</v>
      </c>
      <c r="EA5" s="72" t="n">
        <v>376</v>
      </c>
      <c r="EB5" s="72" t="n">
        <v>368</v>
      </c>
      <c r="EC5" s="72" t="n">
        <v>408</v>
      </c>
      <c r="ED5" s="72" t="n">
        <v>368</v>
      </c>
      <c r="EE5" s="72" t="n">
        <v>392</v>
      </c>
      <c r="EF5" s="72" t="n">
        <v>392</v>
      </c>
      <c r="EG5" s="72" t="n">
        <v>368</v>
      </c>
      <c r="EH5" s="72" t="n">
        <v>408</v>
      </c>
      <c r="EI5" s="72" t="n">
        <v>368</v>
      </c>
      <c r="EJ5" s="72" t="n">
        <v>376</v>
      </c>
    </row>
    <row r="6" customFormat="false" ht="12.75" hidden="false" customHeight="false" outlineLevel="0" collapsed="false">
      <c r="A6" s="81" t="n">
        <f aca="false">+'Power Price'!A6</f>
        <v>37180</v>
      </c>
    </row>
    <row r="7" customFormat="false" ht="10.5" hidden="true" customHeight="true" outlineLevel="0" collapsed="false">
      <c r="C7" s="82" t="n">
        <v>37165</v>
      </c>
      <c r="D7" s="82" t="n">
        <v>37196</v>
      </c>
      <c r="E7" s="82" t="n">
        <v>37226</v>
      </c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2"/>
      <c r="X7" s="82"/>
      <c r="Y7" s="82"/>
      <c r="Z7" s="82"/>
      <c r="AA7" s="82"/>
      <c r="AG7" s="80" t="n">
        <v>37257</v>
      </c>
      <c r="AH7" s="80" t="n">
        <v>37288</v>
      </c>
      <c r="AI7" s="80" t="n">
        <v>37316</v>
      </c>
      <c r="AJ7" s="80" t="n">
        <v>37347</v>
      </c>
      <c r="AK7" s="80" t="n">
        <v>37377</v>
      </c>
      <c r="AL7" s="80" t="n">
        <v>37408</v>
      </c>
      <c r="AM7" s="80" t="n">
        <v>37438</v>
      </c>
      <c r="AN7" s="80" t="n">
        <v>37469</v>
      </c>
      <c r="AO7" s="80" t="n">
        <v>37500</v>
      </c>
      <c r="AP7" s="80" t="n">
        <v>37530</v>
      </c>
      <c r="AQ7" s="80" t="n">
        <v>37561</v>
      </c>
      <c r="AR7" s="80" t="n">
        <v>37591</v>
      </c>
      <c r="AS7" s="80" t="n">
        <v>37622</v>
      </c>
      <c r="AT7" s="80" t="n">
        <v>37653</v>
      </c>
      <c r="AU7" s="80" t="n">
        <v>37681</v>
      </c>
      <c r="AV7" s="80" t="n">
        <v>37712</v>
      </c>
      <c r="AW7" s="80" t="n">
        <v>37742</v>
      </c>
      <c r="AX7" s="80" t="n">
        <v>37773</v>
      </c>
      <c r="AY7" s="80" t="n">
        <v>37803</v>
      </c>
      <c r="AZ7" s="80" t="n">
        <v>37834</v>
      </c>
      <c r="BA7" s="80" t="n">
        <v>37865</v>
      </c>
      <c r="BB7" s="80" t="n">
        <v>37895</v>
      </c>
      <c r="BC7" s="80" t="n">
        <v>37926</v>
      </c>
      <c r="BD7" s="80" t="n">
        <v>37956</v>
      </c>
      <c r="BE7" s="80" t="n">
        <v>37987</v>
      </c>
      <c r="BF7" s="80" t="n">
        <v>38018</v>
      </c>
      <c r="BG7" s="80" t="n">
        <v>38047</v>
      </c>
      <c r="BH7" s="80" t="n">
        <v>38078</v>
      </c>
      <c r="BI7" s="80" t="n">
        <v>38108</v>
      </c>
      <c r="BJ7" s="80" t="n">
        <v>38139</v>
      </c>
      <c r="BK7" s="80" t="n">
        <v>38169</v>
      </c>
      <c r="BL7" s="80" t="n">
        <v>38200</v>
      </c>
      <c r="BM7" s="80" t="n">
        <v>38231</v>
      </c>
      <c r="BN7" s="80" t="n">
        <v>38261</v>
      </c>
      <c r="BO7" s="80" t="n">
        <v>38292</v>
      </c>
      <c r="BP7" s="80" t="n">
        <v>38322</v>
      </c>
      <c r="BQ7" s="80" t="n">
        <v>38353</v>
      </c>
      <c r="BR7" s="80" t="n">
        <v>38384</v>
      </c>
      <c r="BS7" s="80" t="n">
        <v>38412</v>
      </c>
      <c r="BT7" s="80" t="n">
        <v>38443</v>
      </c>
      <c r="BU7" s="80" t="n">
        <v>38473</v>
      </c>
      <c r="BV7" s="80" t="n">
        <v>38504</v>
      </c>
      <c r="BW7" s="80" t="n">
        <v>38534</v>
      </c>
      <c r="BX7" s="80" t="n">
        <v>38565</v>
      </c>
      <c r="BY7" s="80" t="n">
        <v>38596</v>
      </c>
      <c r="BZ7" s="80" t="n">
        <v>38626</v>
      </c>
      <c r="CA7" s="80" t="n">
        <v>38657</v>
      </c>
      <c r="CB7" s="80" t="n">
        <v>38687</v>
      </c>
      <c r="CC7" s="80" t="n">
        <v>38718</v>
      </c>
      <c r="CD7" s="80" t="n">
        <v>38749</v>
      </c>
      <c r="CE7" s="80" t="n">
        <v>38777</v>
      </c>
      <c r="CF7" s="80" t="n">
        <v>38808</v>
      </c>
      <c r="CG7" s="80" t="n">
        <v>38838</v>
      </c>
      <c r="CH7" s="80" t="n">
        <v>38869</v>
      </c>
      <c r="CI7" s="80" t="n">
        <v>38899</v>
      </c>
      <c r="CJ7" s="80" t="n">
        <v>38930</v>
      </c>
      <c r="CK7" s="80" t="n">
        <v>38961</v>
      </c>
      <c r="CL7" s="80" t="n">
        <v>38991</v>
      </c>
      <c r="CM7" s="80" t="n">
        <v>39022</v>
      </c>
      <c r="CN7" s="80" t="n">
        <v>39052</v>
      </c>
      <c r="CO7" s="80" t="n">
        <v>39083</v>
      </c>
      <c r="CP7" s="80" t="n">
        <v>39114</v>
      </c>
      <c r="CQ7" s="80" t="n">
        <v>39142</v>
      </c>
      <c r="CR7" s="80" t="n">
        <v>39173</v>
      </c>
      <c r="CS7" s="80" t="n">
        <v>39203</v>
      </c>
      <c r="CT7" s="80" t="n">
        <v>39234</v>
      </c>
      <c r="CU7" s="80" t="n">
        <v>39264</v>
      </c>
      <c r="CV7" s="80" t="n">
        <v>39295</v>
      </c>
      <c r="CW7" s="80" t="n">
        <v>39326</v>
      </c>
      <c r="CX7" s="80" t="n">
        <v>39356</v>
      </c>
      <c r="CY7" s="80" t="n">
        <v>39387</v>
      </c>
      <c r="CZ7" s="80" t="n">
        <v>39417</v>
      </c>
      <c r="DA7" s="80" t="n">
        <v>39448</v>
      </c>
      <c r="DB7" s="80" t="n">
        <v>39479</v>
      </c>
      <c r="DC7" s="80" t="n">
        <v>39508</v>
      </c>
      <c r="DD7" s="80" t="n">
        <v>39539</v>
      </c>
      <c r="DE7" s="80" t="n">
        <v>39569</v>
      </c>
      <c r="DF7" s="80" t="n">
        <v>39600</v>
      </c>
      <c r="DG7" s="80" t="n">
        <v>39630</v>
      </c>
      <c r="DH7" s="80" t="n">
        <v>39661</v>
      </c>
      <c r="DI7" s="80" t="n">
        <v>39692</v>
      </c>
      <c r="DJ7" s="80" t="n">
        <v>39722</v>
      </c>
      <c r="DK7" s="80" t="n">
        <v>39753</v>
      </c>
      <c r="DL7" s="80" t="n">
        <v>39783</v>
      </c>
      <c r="DM7" s="80" t="n">
        <v>39814</v>
      </c>
      <c r="DN7" s="80" t="n">
        <v>39845</v>
      </c>
      <c r="DO7" s="80" t="n">
        <v>39873</v>
      </c>
      <c r="DP7" s="80" t="n">
        <v>39904</v>
      </c>
      <c r="DQ7" s="80" t="n">
        <v>39934</v>
      </c>
      <c r="DR7" s="80" t="n">
        <v>39965</v>
      </c>
      <c r="DS7" s="80" t="n">
        <v>39995</v>
      </c>
      <c r="DT7" s="80" t="n">
        <v>40026</v>
      </c>
      <c r="DU7" s="80" t="n">
        <v>40057</v>
      </c>
      <c r="DV7" s="80" t="n">
        <v>40087</v>
      </c>
      <c r="DW7" s="80" t="n">
        <v>40118</v>
      </c>
      <c r="DX7" s="80" t="n">
        <v>40148</v>
      </c>
      <c r="DY7" s="80" t="n">
        <v>40179</v>
      </c>
      <c r="DZ7" s="80" t="n">
        <v>40210</v>
      </c>
      <c r="EA7" s="80" t="n">
        <v>40238</v>
      </c>
      <c r="EB7" s="80" t="n">
        <v>40269</v>
      </c>
      <c r="EC7" s="80" t="n">
        <v>40299</v>
      </c>
      <c r="ED7" s="80" t="n">
        <v>40330</v>
      </c>
      <c r="EE7" s="80" t="n">
        <v>40360</v>
      </c>
      <c r="EF7" s="80" t="n">
        <v>40391</v>
      </c>
      <c r="EG7" s="80" t="n">
        <v>40422</v>
      </c>
      <c r="EH7" s="80" t="n">
        <v>40452</v>
      </c>
      <c r="EI7" s="80" t="n">
        <v>40483</v>
      </c>
      <c r="EJ7" s="80" t="n">
        <v>40513</v>
      </c>
    </row>
    <row r="8" customFormat="false" ht="21" hidden="false" customHeight="true" outlineLevel="0" collapsed="false">
      <c r="A8" s="134" t="s">
        <v>77</v>
      </c>
      <c r="B8" s="125"/>
      <c r="C8" s="154" t="s">
        <v>55</v>
      </c>
      <c r="D8" s="154" t="s">
        <v>56</v>
      </c>
      <c r="E8" s="154" t="s">
        <v>57</v>
      </c>
      <c r="F8" s="155" t="s">
        <v>58</v>
      </c>
      <c r="G8" s="155" t="s">
        <v>59</v>
      </c>
      <c r="H8" s="154" t="n">
        <f aca="false">AG8</f>
        <v>37257</v>
      </c>
      <c r="I8" s="154" t="n">
        <f aca="false">AH8</f>
        <v>37288</v>
      </c>
      <c r="J8" s="155" t="s">
        <v>60</v>
      </c>
      <c r="K8" s="154" t="n">
        <f aca="false">AI8</f>
        <v>37316</v>
      </c>
      <c r="L8" s="154" t="n">
        <f aca="false">AJ8</f>
        <v>37347</v>
      </c>
      <c r="M8" s="154" t="n">
        <f aca="false">AK8</f>
        <v>37377</v>
      </c>
      <c r="N8" s="154" t="n">
        <f aca="false">AL8</f>
        <v>37408</v>
      </c>
      <c r="O8" s="154" t="s">
        <v>61</v>
      </c>
      <c r="P8" s="156" t="n">
        <f aca="false">AM8</f>
        <v>37438</v>
      </c>
      <c r="Q8" s="154" t="n">
        <f aca="false">AN8</f>
        <v>37469</v>
      </c>
      <c r="R8" s="154" t="n">
        <f aca="false">AO8</f>
        <v>37500</v>
      </c>
      <c r="S8" s="154" t="s">
        <v>62</v>
      </c>
      <c r="T8" s="154" t="n">
        <f aca="false">AP8</f>
        <v>37530</v>
      </c>
      <c r="U8" s="154" t="n">
        <f aca="false">AQ8</f>
        <v>37561</v>
      </c>
      <c r="V8" s="154" t="n">
        <f aca="false">AR8</f>
        <v>37591</v>
      </c>
      <c r="W8" s="154" t="s">
        <v>63</v>
      </c>
      <c r="X8" s="154" t="s">
        <v>64</v>
      </c>
      <c r="Y8" s="154" t="s">
        <v>65</v>
      </c>
      <c r="Z8" s="154" t="s">
        <v>66</v>
      </c>
      <c r="AA8" s="154" t="s">
        <v>67</v>
      </c>
      <c r="AB8" s="157" t="s">
        <v>68</v>
      </c>
      <c r="AC8" s="155" t="s">
        <v>78</v>
      </c>
      <c r="AD8" s="155"/>
      <c r="AG8" s="84" t="n">
        <f aca="false">AG7</f>
        <v>37257</v>
      </c>
      <c r="AH8" s="84" t="n">
        <f aca="false">AH7</f>
        <v>37288</v>
      </c>
      <c r="AI8" s="84" t="n">
        <f aca="false">AI7</f>
        <v>37316</v>
      </c>
      <c r="AJ8" s="84" t="n">
        <f aca="false">AJ7</f>
        <v>37347</v>
      </c>
      <c r="AK8" s="84" t="n">
        <f aca="false">AK7</f>
        <v>37377</v>
      </c>
      <c r="AL8" s="84" t="n">
        <f aca="false">AL7</f>
        <v>37408</v>
      </c>
      <c r="AM8" s="84" t="n">
        <f aca="false">AM7</f>
        <v>37438</v>
      </c>
      <c r="AN8" s="84" t="n">
        <f aca="false">AN7</f>
        <v>37469</v>
      </c>
      <c r="AO8" s="84" t="n">
        <f aca="false">AO7</f>
        <v>37500</v>
      </c>
      <c r="AP8" s="84" t="n">
        <f aca="false">AP7</f>
        <v>37530</v>
      </c>
      <c r="AQ8" s="84" t="n">
        <f aca="false">AQ7</f>
        <v>37561</v>
      </c>
      <c r="AR8" s="84" t="n">
        <f aca="false">AR7</f>
        <v>37591</v>
      </c>
      <c r="AS8" s="84" t="n">
        <f aca="false">AS7</f>
        <v>37622</v>
      </c>
      <c r="AT8" s="84" t="n">
        <f aca="false">AT7</f>
        <v>37653</v>
      </c>
      <c r="AU8" s="84" t="n">
        <f aca="false">AU7</f>
        <v>37681</v>
      </c>
      <c r="AV8" s="84" t="n">
        <f aca="false">AV7</f>
        <v>37712</v>
      </c>
      <c r="AW8" s="84" t="n">
        <f aca="false">AW7</f>
        <v>37742</v>
      </c>
      <c r="AX8" s="84" t="n">
        <f aca="false">AX7</f>
        <v>37773</v>
      </c>
      <c r="AY8" s="84" t="n">
        <f aca="false">AY7</f>
        <v>37803</v>
      </c>
      <c r="AZ8" s="84" t="n">
        <f aca="false">AZ7</f>
        <v>37834</v>
      </c>
      <c r="BA8" s="84" t="n">
        <f aca="false">BA7</f>
        <v>37865</v>
      </c>
      <c r="BB8" s="84" t="n">
        <f aca="false">BB7</f>
        <v>37895</v>
      </c>
      <c r="BC8" s="84" t="n">
        <f aca="false">BC7</f>
        <v>37926</v>
      </c>
      <c r="BD8" s="84" t="n">
        <f aca="false">BD7</f>
        <v>37956</v>
      </c>
      <c r="BE8" s="84" t="n">
        <f aca="false">BE7</f>
        <v>37987</v>
      </c>
      <c r="BF8" s="84" t="n">
        <f aca="false">BF7</f>
        <v>38018</v>
      </c>
      <c r="BG8" s="84" t="n">
        <f aca="false">BG7</f>
        <v>38047</v>
      </c>
      <c r="BH8" s="84" t="n">
        <f aca="false">BH7</f>
        <v>38078</v>
      </c>
      <c r="BI8" s="84" t="n">
        <f aca="false">BI7</f>
        <v>38108</v>
      </c>
      <c r="BJ8" s="84" t="n">
        <f aca="false">BJ7</f>
        <v>38139</v>
      </c>
      <c r="BK8" s="84" t="n">
        <f aca="false">BK7</f>
        <v>38169</v>
      </c>
      <c r="BL8" s="84" t="n">
        <f aca="false">BL7</f>
        <v>38200</v>
      </c>
      <c r="BM8" s="84" t="n">
        <f aca="false">BM7</f>
        <v>38231</v>
      </c>
      <c r="BN8" s="84" t="n">
        <f aca="false">BN7</f>
        <v>38261</v>
      </c>
      <c r="BO8" s="84" t="n">
        <f aca="false">BO7</f>
        <v>38292</v>
      </c>
      <c r="BP8" s="84" t="n">
        <f aca="false">BP7</f>
        <v>38322</v>
      </c>
      <c r="BQ8" s="84" t="n">
        <f aca="false">BQ7</f>
        <v>38353</v>
      </c>
      <c r="BR8" s="84" t="n">
        <f aca="false">BR7</f>
        <v>38384</v>
      </c>
      <c r="BS8" s="84" t="n">
        <f aca="false">BS7</f>
        <v>38412</v>
      </c>
      <c r="BT8" s="84" t="n">
        <f aca="false">BT7</f>
        <v>38443</v>
      </c>
      <c r="BU8" s="84" t="n">
        <f aca="false">BU7</f>
        <v>38473</v>
      </c>
      <c r="BV8" s="84" t="n">
        <f aca="false">BV7</f>
        <v>38504</v>
      </c>
      <c r="BW8" s="84" t="n">
        <f aca="false">BW7</f>
        <v>38534</v>
      </c>
      <c r="BX8" s="84" t="n">
        <f aca="false">BX7</f>
        <v>38565</v>
      </c>
      <c r="BY8" s="84" t="n">
        <f aca="false">BY7</f>
        <v>38596</v>
      </c>
      <c r="BZ8" s="84" t="n">
        <f aca="false">BZ7</f>
        <v>38626</v>
      </c>
      <c r="CA8" s="84" t="n">
        <f aca="false">CA7</f>
        <v>38657</v>
      </c>
      <c r="CB8" s="84" t="n">
        <f aca="false">CB7</f>
        <v>38687</v>
      </c>
      <c r="CC8" s="84" t="n">
        <f aca="false">CC7</f>
        <v>38718</v>
      </c>
      <c r="CD8" s="84" t="n">
        <f aca="false">CD7</f>
        <v>38749</v>
      </c>
      <c r="CE8" s="84" t="n">
        <f aca="false">CE7</f>
        <v>38777</v>
      </c>
      <c r="CF8" s="84" t="n">
        <f aca="false">CF7</f>
        <v>38808</v>
      </c>
      <c r="CG8" s="84" t="n">
        <f aca="false">CG7</f>
        <v>38838</v>
      </c>
      <c r="CH8" s="84" t="n">
        <f aca="false">CH7</f>
        <v>38869</v>
      </c>
      <c r="CI8" s="84" t="n">
        <f aca="false">CI7</f>
        <v>38899</v>
      </c>
      <c r="CJ8" s="84" t="n">
        <f aca="false">CJ7</f>
        <v>38930</v>
      </c>
      <c r="CK8" s="84" t="n">
        <f aca="false">CK7</f>
        <v>38961</v>
      </c>
      <c r="CL8" s="84" t="n">
        <f aca="false">CL7</f>
        <v>38991</v>
      </c>
      <c r="CM8" s="84" t="n">
        <f aca="false">CM7</f>
        <v>39022</v>
      </c>
      <c r="CN8" s="84" t="n">
        <f aca="false">CN7</f>
        <v>39052</v>
      </c>
      <c r="CO8" s="84" t="n">
        <f aca="false">CO7</f>
        <v>39083</v>
      </c>
      <c r="CP8" s="84" t="n">
        <f aca="false">CP7</f>
        <v>39114</v>
      </c>
      <c r="CQ8" s="84" t="n">
        <f aca="false">CQ7</f>
        <v>39142</v>
      </c>
      <c r="CR8" s="84" t="n">
        <f aca="false">CR7</f>
        <v>39173</v>
      </c>
      <c r="CS8" s="84" t="n">
        <f aca="false">CS7</f>
        <v>39203</v>
      </c>
      <c r="CT8" s="84" t="n">
        <f aca="false">CT7</f>
        <v>39234</v>
      </c>
      <c r="CU8" s="84" t="n">
        <f aca="false">CU7</f>
        <v>39264</v>
      </c>
      <c r="CV8" s="84" t="n">
        <f aca="false">CV7</f>
        <v>39295</v>
      </c>
      <c r="CW8" s="84" t="n">
        <f aca="false">CW7</f>
        <v>39326</v>
      </c>
      <c r="CX8" s="84" t="n">
        <f aca="false">CX7</f>
        <v>39356</v>
      </c>
      <c r="CY8" s="84" t="n">
        <f aca="false">CY7</f>
        <v>39387</v>
      </c>
      <c r="CZ8" s="84" t="n">
        <f aca="false">CZ7</f>
        <v>39417</v>
      </c>
      <c r="DA8" s="84" t="n">
        <f aca="false">DA7</f>
        <v>39448</v>
      </c>
      <c r="DB8" s="84" t="n">
        <f aca="false">DB7</f>
        <v>39479</v>
      </c>
      <c r="DC8" s="84" t="n">
        <f aca="false">DC7</f>
        <v>39508</v>
      </c>
      <c r="DD8" s="84" t="n">
        <f aca="false">DD7</f>
        <v>39539</v>
      </c>
      <c r="DE8" s="84" t="n">
        <f aca="false">DE7</f>
        <v>39569</v>
      </c>
      <c r="DF8" s="84" t="n">
        <f aca="false">DF7</f>
        <v>39600</v>
      </c>
      <c r="DG8" s="84" t="n">
        <f aca="false">DG7</f>
        <v>39630</v>
      </c>
      <c r="DH8" s="84" t="n">
        <f aca="false">DH7</f>
        <v>39661</v>
      </c>
      <c r="DI8" s="84" t="n">
        <f aca="false">DI7</f>
        <v>39692</v>
      </c>
      <c r="DJ8" s="84" t="n">
        <f aca="false">DJ7</f>
        <v>39722</v>
      </c>
      <c r="DK8" s="84" t="n">
        <f aca="false">DK7</f>
        <v>39753</v>
      </c>
      <c r="DL8" s="84" t="n">
        <f aca="false">DL7</f>
        <v>39783</v>
      </c>
      <c r="DM8" s="84" t="n">
        <f aca="false">DM7</f>
        <v>39814</v>
      </c>
      <c r="DN8" s="84" t="n">
        <f aca="false">DN7</f>
        <v>39845</v>
      </c>
      <c r="DO8" s="84" t="n">
        <f aca="false">DO7</f>
        <v>39873</v>
      </c>
      <c r="DP8" s="84" t="n">
        <f aca="false">DP7</f>
        <v>39904</v>
      </c>
      <c r="DQ8" s="84" t="n">
        <f aca="false">DQ7</f>
        <v>39934</v>
      </c>
      <c r="DR8" s="84" t="n">
        <f aca="false">DR7</f>
        <v>39965</v>
      </c>
      <c r="DS8" s="84" t="n">
        <f aca="false">DS7</f>
        <v>39995</v>
      </c>
      <c r="DT8" s="84" t="n">
        <f aca="false">DT7</f>
        <v>40026</v>
      </c>
      <c r="DU8" s="84" t="n">
        <f aca="false">DU7</f>
        <v>40057</v>
      </c>
      <c r="DV8" s="84" t="n">
        <f aca="false">DV7</f>
        <v>40087</v>
      </c>
      <c r="DW8" s="84" t="n">
        <f aca="false">DW7</f>
        <v>40118</v>
      </c>
      <c r="DX8" s="84" t="n">
        <f aca="false">DX7</f>
        <v>40148</v>
      </c>
      <c r="DY8" s="84" t="n">
        <f aca="false">DY7</f>
        <v>40179</v>
      </c>
      <c r="DZ8" s="84" t="n">
        <f aca="false">DZ7</f>
        <v>40210</v>
      </c>
      <c r="EA8" s="84" t="n">
        <f aca="false">EA7</f>
        <v>40238</v>
      </c>
      <c r="EB8" s="84" t="n">
        <f aca="false">EB7</f>
        <v>40269</v>
      </c>
      <c r="EC8" s="84" t="n">
        <f aca="false">EC7</f>
        <v>40299</v>
      </c>
      <c r="ED8" s="84" t="n">
        <f aca="false">ED7</f>
        <v>40330</v>
      </c>
      <c r="EE8" s="84" t="n">
        <f aca="false">EE7</f>
        <v>40360</v>
      </c>
      <c r="EF8" s="84" t="n">
        <f aca="false">EF7</f>
        <v>40391</v>
      </c>
      <c r="EG8" s="84" t="n">
        <f aca="false">EG7</f>
        <v>40422</v>
      </c>
      <c r="EH8" s="84" t="n">
        <f aca="false">EH7</f>
        <v>40452</v>
      </c>
      <c r="EI8" s="84" t="n">
        <f aca="false">EI7</f>
        <v>40483</v>
      </c>
      <c r="EJ8" s="84" t="n">
        <f aca="false">EJ7</f>
        <v>40513</v>
      </c>
    </row>
    <row r="9" customFormat="false" ht="13.7" hidden="false" customHeight="true" outlineLevel="0" collapsed="false">
      <c r="A9" s="93" t="s">
        <v>13</v>
      </c>
      <c r="B9" s="114" t="s">
        <v>70</v>
      </c>
      <c r="C9" s="130" t="n">
        <f aca="false">(0.789473684210526*'Off Peak Detail'!D9)+(0.210526315789474*'Off Peak Detail'!D47)</f>
        <v>20.3947368421053</v>
      </c>
      <c r="D9" s="130" t="n">
        <f aca="false">(0.789473684210526*'Off Peak Detail'!E9)+(0.210526315789474*'Off Peak Detail'!E47)</f>
        <v>24.0189473684211</v>
      </c>
      <c r="E9" s="130" t="n">
        <f aca="false">(0.75609756097561*'Off Peak Detail'!F9)+(0.24390243902439*'Off Peak Detail'!F47)</f>
        <v>29.0974146341463</v>
      </c>
      <c r="F9" s="95" t="n">
        <f aca="false">(C9*C$5+D9*D$5+E9*E$5)/(SUM(C$5:E$5))</f>
        <v>25.4826556054771</v>
      </c>
      <c r="G9" s="94" t="n">
        <f aca="false">AVERAGE(H9:I9)</f>
        <v>25.7657564102564</v>
      </c>
      <c r="H9" s="94" t="n">
        <f aca="false">AG9</f>
        <v>27.5318461538462</v>
      </c>
      <c r="I9" s="94" t="n">
        <f aca="false">AH9</f>
        <v>23.9996666666667</v>
      </c>
      <c r="J9" s="94" t="n">
        <f aca="false">AVERAGE(K9:L9)</f>
        <v>20.0000706033376</v>
      </c>
      <c r="K9" s="94" t="n">
        <f aca="false">AI9</f>
        <v>20.9998780487805</v>
      </c>
      <c r="L9" s="94" t="n">
        <f aca="false">AJ9</f>
        <v>19.0002631578947</v>
      </c>
      <c r="M9" s="94" t="n">
        <f aca="false">AK9</f>
        <v>20.0061538461538</v>
      </c>
      <c r="N9" s="94" t="n">
        <f aca="false">AL9</f>
        <v>21</v>
      </c>
      <c r="O9" s="94" t="n">
        <f aca="false">AVERAGE(P9:Q9)</f>
        <v>31.718</v>
      </c>
      <c r="P9" s="96" t="n">
        <f aca="false">AM9</f>
        <v>29.4360769230769</v>
      </c>
      <c r="Q9" s="94" t="n">
        <f aca="false">AN9</f>
        <v>33.9999230769231</v>
      </c>
      <c r="R9" s="94" t="n">
        <f aca="false">AO9</f>
        <v>29.41875</v>
      </c>
      <c r="S9" s="94" t="n">
        <f aca="false">AVERAGE(T9:V9)</f>
        <v>26.669919982884</v>
      </c>
      <c r="T9" s="94" t="n">
        <f aca="false">AP9</f>
        <v>27</v>
      </c>
      <c r="U9" s="94" t="n">
        <f aca="false">AQ9</f>
        <v>23.9210526315789</v>
      </c>
      <c r="V9" s="94" t="n">
        <f aca="false">AR9</f>
        <v>29.0887073170732</v>
      </c>
      <c r="W9" s="95" t="n">
        <f aca="false">SUM(AG28:AR28)/SUM($AG$5:$AR$5)</f>
        <v>25.4614768762487</v>
      </c>
      <c r="X9" s="94" t="n">
        <f aca="false">SUM(AS28:BD28)/SUM($AS$5:$BD$5)</f>
        <v>26.8887432179672</v>
      </c>
      <c r="Y9" s="94" t="n">
        <f aca="false">SUM(BE28:BR28)/SUM($BE$5:$BR$5)</f>
        <v>27.1238824633515</v>
      </c>
      <c r="Z9" s="94" t="n">
        <f aca="false">SUM(BQ28:CB28)/SUM($BQ$5:$CB$5)</f>
        <v>27.2954469638299</v>
      </c>
      <c r="AA9" s="94" t="n">
        <f aca="false">SUM(CC28:DX28)/SUM($CC$5:$DX$5)</f>
        <v>27.954287515409</v>
      </c>
      <c r="AB9" s="96" t="n">
        <f aca="false">SUM(DY28:EJ28)/SUM($DY$5:$EJ$5)</f>
        <v>28.5549549689278</v>
      </c>
      <c r="AC9" s="158" t="n">
        <f aca="false">(C9*C$5+D9*D$5+E9*E$5+SUM(AG28:EJ28))/(SUM(C$5:E$5)+SUM($AG$5:$EJ$5))</f>
        <v>27.3937677770105</v>
      </c>
      <c r="AD9" s="99"/>
      <c r="AE9" s="100"/>
      <c r="AG9" s="131" t="n">
        <f aca="false">(0.794871794871795*'Off Peak Detail'!AB9)+(0.205128205128205*'Off Peak Detail'!AB47)</f>
        <v>27.5318461538462</v>
      </c>
      <c r="AH9" s="131" t="n">
        <f aca="false">(0.777777777777778*'Off Peak Detail'!AC9)+(0.222222222222222*'Off Peak Detail'!AC47)</f>
        <v>23.9996666666667</v>
      </c>
      <c r="AI9" s="131" t="n">
        <f aca="false">(0.75609756097561*'Off Peak Detail'!AD9)+(0.24390243902439*'Off Peak Detail'!AD47)</f>
        <v>20.9998780487805</v>
      </c>
      <c r="AJ9" s="131" t="n">
        <f aca="false">(0.789473684210526*'Off Peak Detail'!AE9)+(0.210526315789474*'Off Peak Detail'!AE47)</f>
        <v>19.0002631578947</v>
      </c>
      <c r="AK9" s="131" t="n">
        <f aca="false">(0.794871794871795*'Off Peak Detail'!AF9)+(0.205128205128205*'Off Peak Detail'!AF47)</f>
        <v>20.0061538461538</v>
      </c>
      <c r="AL9" s="131" t="n">
        <f aca="false">(0.75*'Off Peak Detail'!AG9)+(0.25*'Off Peak Detail'!AG47)</f>
        <v>21</v>
      </c>
      <c r="AM9" s="131" t="n">
        <f aca="false">(0.794871794871795*'Off Peak Detail'!AH9)+(0.205128205128205*'Off Peak Detail'!AH47)</f>
        <v>29.4360769230769</v>
      </c>
      <c r="AN9" s="131" t="n">
        <f aca="false">(0.794871794871795*'Off Peak Detail'!AI9)+(0.205128205128205*'Off Peak Detail'!AI47)</f>
        <v>33.9999230769231</v>
      </c>
      <c r="AO9" s="131" t="n">
        <f aca="false">(0.75*'Off Peak Detail'!AJ9)+(0.25*'Off Peak Detail'!AJ47)</f>
        <v>29.41875</v>
      </c>
      <c r="AP9" s="131" t="n">
        <f aca="false">(0.794871794871795*'Off Peak Detail'!AK9)+(0.205128205128205*'Off Peak Detail'!AK47)</f>
        <v>27</v>
      </c>
      <c r="AQ9" s="131" t="n">
        <f aca="false">(0.789473684210526*'Off Peak Detail'!AL9)+(0.210526315789474*'Off Peak Detail'!AL47)</f>
        <v>23.9210526315789</v>
      </c>
      <c r="AR9" s="131" t="n">
        <f aca="false">(0.75609756097561*'Off Peak Detail'!AM9)+(0.24390243902439*'Off Peak Detail'!AM47)</f>
        <v>29.0887073170732</v>
      </c>
      <c r="AS9" s="131" t="n">
        <f aca="false">(0.794871794871795*'Off Peak Detail'!AN9)+(0.205128205128205*'Off Peak Detail'!AN47)</f>
        <v>28.9483846153846</v>
      </c>
      <c r="AT9" s="131" t="n">
        <f aca="false">(0.777777777777778*'Off Peak Detail'!AO9)+(0.222222222222222*'Off Peak Detail'!AO47)</f>
        <v>28</v>
      </c>
      <c r="AU9" s="131" t="n">
        <f aca="false">(0.75609756097561*'Off Peak Detail'!AP9)+(0.24390243902439*'Off Peak Detail'!AP47)</f>
        <v>25.2497317073171</v>
      </c>
      <c r="AV9" s="131" t="n">
        <f aca="false">(0.789473684210526*'Off Peak Detail'!AQ9)+(0.210526315789474*'Off Peak Detail'!AQ47)</f>
        <v>22.0002631578947</v>
      </c>
      <c r="AW9" s="131" t="n">
        <f aca="false">(0.794871794871795*'Off Peak Detail'!AR9)+(0.205128205128205*'Off Peak Detail'!AR47)</f>
        <v>13.6603333333333</v>
      </c>
      <c r="AX9" s="131" t="n">
        <f aca="false">(0.75*'Off Peak Detail'!AS9)+(0.25*'Off Peak Detail'!AS47)</f>
        <v>16.00025</v>
      </c>
      <c r="AY9" s="131" t="n">
        <f aca="false">(0.794871794871795*'Off Peak Detail'!AT9)+(0.205128205128205*'Off Peak Detail'!AT47)</f>
        <v>35.5131025641026</v>
      </c>
      <c r="AZ9" s="131" t="n">
        <f aca="false">(0.75609756097561*'Off Peak Detail'!AU9)+(0.24390243902439*'Off Peak Detail'!AU47)</f>
        <v>38.5000731707317</v>
      </c>
      <c r="BA9" s="131" t="n">
        <f aca="false">(0.789473684210526*'Off Peak Detail'!AV9)+(0.210526315789474*'Off Peak Detail'!AV47)</f>
        <v>32.4142105263158</v>
      </c>
      <c r="BB9" s="131" t="n">
        <f aca="false">(0.794871794871795*'Off Peak Detail'!AW9)+(0.205128205128205*'Off Peak Detail'!AW47)</f>
        <v>27.4996923076923</v>
      </c>
      <c r="BC9" s="131" t="n">
        <f aca="false">(0.75*'Off Peak Detail'!AX9)+(0.25*'Off Peak Detail'!AX47)</f>
        <v>24.9375</v>
      </c>
      <c r="BD9" s="131" t="n">
        <f aca="false">(0.794871794871795*'Off Peak Detail'!AY9)+(0.205128205128205*'Off Peak Detail'!AY47)</f>
        <v>30.0962820512821</v>
      </c>
      <c r="BE9" s="131" t="n">
        <f aca="false">(0.794871794871795*'Off Peak Detail'!AZ9)+(0.205128205128205*'Off Peak Detail'!AZ47)</f>
        <v>28.3874871794872</v>
      </c>
      <c r="BF9" s="131" t="n">
        <f aca="false">(0.743589743589744*'Off Peak Detail'!BA9)+(0.256410256410256*'Off Peak Detail'!BA47)</f>
        <v>27.6899743589744</v>
      </c>
      <c r="BG9" s="131" t="n">
        <f aca="false">(0.794871794871795*'Off Peak Detail'!BB9)+(0.205128205128205*'Off Peak Detail'!BB47)</f>
        <v>25.4697948717949</v>
      </c>
      <c r="BH9" s="131" t="n">
        <f aca="false">(0.789473684210526*'Off Peak Detail'!BC9)+(0.210526315789474*'Off Peak Detail'!BC47)</f>
        <v>22.8402631578947</v>
      </c>
      <c r="BI9" s="131" t="n">
        <f aca="false">(0.75609756097561*'Off Peak Detail'!BD9)+(0.24390243902439*'Off Peak Detail'!BD47)</f>
        <v>16.0308292682927</v>
      </c>
      <c r="BJ9" s="131" t="n">
        <f aca="false">(0.789473684210526*'Off Peak Detail'!BE9)+(0.210526315789474*'Off Peak Detail'!BE47)</f>
        <v>17.9701052631579</v>
      </c>
      <c r="BK9" s="131" t="n">
        <f aca="false">(0.794871794871795*'Off Peak Detail'!BF9)+(0.205128205128205*'Off Peak Detail'!BF47)</f>
        <v>33.9701538461539</v>
      </c>
      <c r="BL9" s="131" t="n">
        <f aca="false">(0.75609756097561*'Off Peak Detail'!BG9)+(0.24390243902439*'Off Peak Detail'!BG47)</f>
        <v>36.5002195121951</v>
      </c>
      <c r="BM9" s="131" t="n">
        <f aca="false">(0.789473684210526*'Off Peak Detail'!BH9)+(0.210526315789474*'Off Peak Detail'!BH47)</f>
        <v>31.4936842105263</v>
      </c>
      <c r="BN9" s="131" t="n">
        <f aca="false">(0.75609756097561*'Off Peak Detail'!BI9)+(0.24390243902439*'Off Peak Detail'!BI47)</f>
        <v>27.5197804878049</v>
      </c>
      <c r="BO9" s="131" t="n">
        <f aca="false">(0.789473684210526*'Off Peak Detail'!BJ9)+(0.210526315789474*'Off Peak Detail'!BJ47)</f>
        <v>25.4178947368421</v>
      </c>
      <c r="BP9" s="131" t="n">
        <f aca="false">(0.794871794871795*'Off Peak Detail'!BK9)+(0.205128205128205*'Off Peak Detail'!BK47)</f>
        <v>29.6996666666667</v>
      </c>
      <c r="BQ9" s="131" t="n">
        <f aca="false">(0.75609756097561*'Off Peak Detail'!BL9)+(0.24390243902439*'Off Peak Detail'!BL47)</f>
        <v>28.6282926829268</v>
      </c>
      <c r="BR9" s="131" t="n">
        <f aca="false">(0.777777777777778*'Off Peak Detail'!BM9)+(0.222222222222222*'Off Peak Detail'!BM47)</f>
        <v>27.9798888888889</v>
      </c>
      <c r="BS9" s="131" t="n">
        <f aca="false">(0.794871794871795*'Off Peak Detail'!BN9)+(0.205128205128205*'Off Peak Detail'!BN47)</f>
        <v>25.9501025641026</v>
      </c>
      <c r="BT9" s="131" t="n">
        <f aca="false">(0.789473684210526*'Off Peak Detail'!BO9)+(0.210526315789474*'Off Peak Detail'!BO47)</f>
        <v>23.5501052631579</v>
      </c>
      <c r="BU9" s="131" t="n">
        <f aca="false">(0.75609756097561*'Off Peak Detail'!BP9)+(0.24390243902439*'Off Peak Detail'!BP47)</f>
        <v>17.3227073170732</v>
      </c>
      <c r="BV9" s="131" t="n">
        <f aca="false">(0.789473684210526*'Off Peak Detail'!BQ9)+(0.210526315789474*'Off Peak Detail'!BQ47)</f>
        <v>19.11</v>
      </c>
      <c r="BW9" s="131" t="n">
        <f aca="false">(0.75609756097561*'Off Peak Detail'!BR9)+(0.24390243902439*'Off Peak Detail'!BR47)</f>
        <v>33.7042682926829</v>
      </c>
      <c r="BX9" s="131" t="n">
        <f aca="false">(0.794871794871795*'Off Peak Detail'!BS9)+(0.205128205128205*'Off Peak Detail'!BS47)</f>
        <v>36.0000256410256</v>
      </c>
      <c r="BY9" s="131" t="n">
        <f aca="false">(0.789473684210526*'Off Peak Detail'!BT9)+(0.210526315789474*'Off Peak Detail'!BT47)</f>
        <v>31.4416842105263</v>
      </c>
      <c r="BZ9" s="131" t="n">
        <f aca="false">(0.75609756097561*'Off Peak Detail'!BU9)+(0.24390243902439*'Off Peak Detail'!BU47)</f>
        <v>27.8103658536585</v>
      </c>
      <c r="CA9" s="131" t="n">
        <f aca="false">(0.789473684210526*'Off Peak Detail'!BV9)+(0.210526315789474*'Off Peak Detail'!BV47)</f>
        <v>25.8828947368421</v>
      </c>
      <c r="CB9" s="131" t="n">
        <f aca="false">(0.794871794871795*'Off Peak Detail'!BW9)+(0.205128205128205*'Off Peak Detail'!BW47)</f>
        <v>29.7880256410256</v>
      </c>
      <c r="CC9" s="131" t="n">
        <f aca="false">(0.75609756097561*'Off Peak Detail'!BX9)+(0.24390243902439*'Off Peak Detail'!BX47)</f>
        <v>28.8086097560976</v>
      </c>
      <c r="CD9" s="131" t="n">
        <f aca="false">(0.777777777777778*'Off Peak Detail'!BY9)+(0.222222222222222*'Off Peak Detail'!BY47)</f>
        <v>28.2198888888889</v>
      </c>
      <c r="CE9" s="131" t="n">
        <f aca="false">(0.794871794871795*'Off Peak Detail'!BZ9)+(0.205128205128205*'Off Peak Detail'!BZ47)</f>
        <v>26.3801794871795</v>
      </c>
      <c r="CF9" s="131" t="n">
        <f aca="false">(0.75*'Off Peak Detail'!CA9)+(0.25*'Off Peak Detail'!CA47)</f>
        <v>24.19025</v>
      </c>
      <c r="CG9" s="131" t="n">
        <f aca="false">(0.794871794871795*'Off Peak Detail'!CB9)+(0.205128205128205*'Off Peak Detail'!CB47)</f>
        <v>18.4974358974359</v>
      </c>
      <c r="CH9" s="131" t="n">
        <f aca="false">(0.789473684210526*'Off Peak Detail'!CC9)+(0.210526315789474*'Off Peak Detail'!CC47)</f>
        <v>20.1498421052632</v>
      </c>
      <c r="CI9" s="131" t="n">
        <f aca="false">(0.75609756097561*'Off Peak Detail'!CD9)+(0.24390243902439*'Off Peak Detail'!CD47)</f>
        <v>33.419487804878</v>
      </c>
      <c r="CJ9" s="131" t="n">
        <f aca="false">(0.794871794871795*'Off Peak Detail'!CE9)+(0.205128205128205*'Off Peak Detail'!CE47)</f>
        <v>35.5104102564103</v>
      </c>
      <c r="CK9" s="131" t="n">
        <f aca="false">(0.789473684210526*'Off Peak Detail'!CF9)+(0.210526315789474*'Off Peak Detail'!CF47)</f>
        <v>31.3523684210526</v>
      </c>
      <c r="CL9" s="131" t="n">
        <f aca="false">(0.75609756097561*'Off Peak Detail'!CG9)+(0.24390243902439*'Off Peak Detail'!CG47)</f>
        <v>28.0497317073171</v>
      </c>
      <c r="CM9" s="131" t="n">
        <f aca="false">(0.789473684210526*'Off Peak Detail'!CH9)+(0.210526315789474*'Off Peak Detail'!CH47)</f>
        <v>26.2919473684211</v>
      </c>
      <c r="CN9" s="131" t="n">
        <f aca="false">(0.75609756097561*'Off Peak Detail'!CI9)+(0.24390243902439*'Off Peak Detail'!CI47)</f>
        <v>29.844756097561</v>
      </c>
      <c r="CO9" s="131" t="n">
        <f aca="false">(0.794871794871795*'Off Peak Detail'!CJ9)+(0.205128205128205*'Off Peak Detail'!CJ47)</f>
        <v>28.9263333333333</v>
      </c>
      <c r="CP9" s="131" t="n">
        <f aca="false">(0.777777777777778*'Off Peak Detail'!CK9)+(0.222222222222222*'Off Peak Detail'!CK47)</f>
        <v>28.4097777777778</v>
      </c>
      <c r="CQ9" s="131" t="n">
        <f aca="false">(0.794871794871795*'Off Peak Detail'!CL9)+(0.205128205128205*'Off Peak Detail'!CL47)</f>
        <v>26.7303846153846</v>
      </c>
      <c r="CR9" s="131" t="n">
        <f aca="false">(0.75*'Off Peak Detail'!CM9)+(0.25*'Off Peak Detail'!CM47)</f>
        <v>24.7505</v>
      </c>
      <c r="CS9" s="131" t="n">
        <f aca="false">(0.794871794871795*'Off Peak Detail'!CN9)+(0.205128205128205*'Off Peak Detail'!CN47)</f>
        <v>19.5769230769231</v>
      </c>
      <c r="CT9" s="131" t="n">
        <f aca="false">(0.789473684210526*'Off Peak Detail'!CO9)+(0.210526315789474*'Off Peak Detail'!CO47)</f>
        <v>21.0798421052632</v>
      </c>
      <c r="CU9" s="131" t="n">
        <f aca="false">(0.75609756097561*'Off Peak Detail'!CP9)+(0.24390243902439*'Off Peak Detail'!CP47)</f>
        <v>33.1264390243902</v>
      </c>
      <c r="CV9" s="131" t="n">
        <f aca="false">(0.794871794871795*'Off Peak Detail'!CQ9)+(0.205128205128205*'Off Peak Detail'!CQ47)</f>
        <v>35.0304358974359</v>
      </c>
      <c r="CW9" s="131" t="n">
        <f aca="false">(0.75*'Off Peak Detail'!CR9)+(0.25*'Off Peak Detail'!CR47)</f>
        <v>31.25925</v>
      </c>
      <c r="CX9" s="131" t="n">
        <f aca="false">(0.794871794871795*'Off Peak Detail'!CS9)+(0.205128205128205*'Off Peak Detail'!CS47)</f>
        <v>28.2704102564103</v>
      </c>
      <c r="CY9" s="131" t="n">
        <f aca="false">(0.789473684210526*'Off Peak Detail'!CT9)+(0.210526315789474*'Off Peak Detail'!CT47)</f>
        <v>26.6628947368421</v>
      </c>
      <c r="CZ9" s="131" t="n">
        <f aca="false">(0.75609756097561*'Off Peak Detail'!CU9)+(0.24390243902439*'Off Peak Detail'!CU47)</f>
        <v>29.8857073170732</v>
      </c>
      <c r="DA9" s="131" t="n">
        <f aca="false">(0.794871794871795*'Off Peak Detail'!CV9)+(0.205128205128205*'Off Peak Detail'!CV47)</f>
        <v>29.0784358974359</v>
      </c>
      <c r="DB9" s="131" t="n">
        <f aca="false">(0.783783783783784*'Off Peak Detail'!CW9)+(0.216216216216216*'Off Peak Detail'!CW47)</f>
        <v>28.6098108108108</v>
      </c>
      <c r="DC9" s="131" t="n">
        <f aca="false">(0.75609756097561*'Off Peak Detail'!CX9)+(0.24390243902439*'Off Peak Detail'!CX47)</f>
        <v>27.0601219512195</v>
      </c>
      <c r="DD9" s="131" t="n">
        <f aca="false">(0.789473684210526*'Off Peak Detail'!CY9)+(0.210526315789474*'Off Peak Detail'!CY47)</f>
        <v>25.2198421052632</v>
      </c>
      <c r="DE9" s="131" t="n">
        <f aca="false">(0.794871794871795*'Off Peak Detail'!CZ9)+(0.205128205128205*'Off Peak Detail'!CZ47)</f>
        <v>20.4017948717949</v>
      </c>
      <c r="DF9" s="131" t="n">
        <f aca="false">(0.75*'Off Peak Detail'!DA9)+(0.25*'Off Peak Detail'!DA47)</f>
        <v>21.82</v>
      </c>
      <c r="DG9" s="131" t="n">
        <f aca="false">(0.794871794871795*'Off Peak Detail'!DB9)+(0.205128205128205*'Off Peak Detail'!DB47)</f>
        <v>32.9830512820513</v>
      </c>
      <c r="DH9" s="131" t="n">
        <f aca="false">(0.75609756097561*'Off Peak Detail'!DC9)+(0.24390243902439*'Off Peak Detail'!DC47)</f>
        <v>34.769756097561</v>
      </c>
      <c r="DI9" s="131" t="n">
        <f aca="false">(0.789473684210526*'Off Peak Detail'!DD9)+(0.210526315789474*'Off Peak Detail'!DD47)</f>
        <v>31.2576315789474</v>
      </c>
      <c r="DJ9" s="131" t="n">
        <f aca="false">(0.794871794871795*'Off Peak Detail'!DE9)+(0.205128205128205*'Off Peak Detail'!DE47)</f>
        <v>28.4896666666667</v>
      </c>
      <c r="DK9" s="131" t="n">
        <f aca="false">(0.75*'Off Peak Detail'!DF9)+(0.25*'Off Peak Detail'!DF47)</f>
        <v>27.0005</v>
      </c>
      <c r="DL9" s="131" t="n">
        <f aca="false">(0.794871794871795*'Off Peak Detail'!DG9)+(0.205128205128205*'Off Peak Detail'!DG47)</f>
        <v>29.9931025641026</v>
      </c>
      <c r="DM9" s="131" t="n">
        <f aca="false">(0.794871794871795*'Off Peak Detail'!DH9)+(0.205128205128205*'Off Peak Detail'!DH47)</f>
        <v>29.2398717948718</v>
      </c>
      <c r="DN9" s="131" t="n">
        <f aca="false">(0.777777777777778*'Off Peak Detail'!DI9)+(0.222222222222222*'Off Peak Detail'!DI47)</f>
        <v>28.8196666666667</v>
      </c>
      <c r="DO9" s="131" t="n">
        <f aca="false">(0.75609756097561*'Off Peak Detail'!DJ9)+(0.24390243902439*'Off Peak Detail'!DJ47)</f>
        <v>27.3799024390244</v>
      </c>
      <c r="DP9" s="131" t="n">
        <f aca="false">(0.789473684210526*'Off Peak Detail'!DK9)+(0.210526315789474*'Off Peak Detail'!DK47)</f>
        <v>25.6698421052632</v>
      </c>
      <c r="DQ9" s="131" t="n">
        <f aca="false">(0.75609756097561*'Off Peak Detail'!DL9)+(0.24390243902439*'Off Peak Detail'!DL47)</f>
        <v>21.209512195122</v>
      </c>
      <c r="DR9" s="131" t="n">
        <f aca="false">(0.789473684210526*'Off Peak Detail'!DM9)+(0.210526315789474*'Off Peak Detail'!DM47)</f>
        <v>22.5198421052632</v>
      </c>
      <c r="DS9" s="131" t="n">
        <f aca="false">(0.794871794871795*'Off Peak Detail'!DN9)+(0.205128205128205*'Off Peak Detail'!DN47)</f>
        <v>32.8717435897436</v>
      </c>
      <c r="DT9" s="131" t="n">
        <f aca="false">(0.75609756097561*'Off Peak Detail'!DO9)+(0.24390243902439*'Off Peak Detail'!DO47)</f>
        <v>34.5398048780488</v>
      </c>
      <c r="DU9" s="131" t="n">
        <f aca="false">(0.789473684210526*'Off Peak Detail'!DP9)+(0.210526315789474*'Off Peak Detail'!DP47)</f>
        <v>31.2702631578947</v>
      </c>
      <c r="DV9" s="131" t="n">
        <f aca="false">(0.794871794871795*'Off Peak Detail'!DQ9)+(0.205128205128205*'Off Peak Detail'!DQ47)</f>
        <v>28.7202564102564</v>
      </c>
      <c r="DW9" s="131" t="n">
        <f aca="false">(0.75*'Off Peak Detail'!DR9)+(0.25*'Off Peak Detail'!DR47)</f>
        <v>27.32325</v>
      </c>
      <c r="DX9" s="131" t="n">
        <f aca="false">(0.794871794871795*'Off Peak Detail'!DS9)+(0.205128205128205*'Off Peak Detail'!DS47)</f>
        <v>30.0985897435898</v>
      </c>
      <c r="DY9" s="131" t="n">
        <f aca="false">(0.75609756097561*'Off Peak Detail'!DT9)+(0.24390243902439*'Off Peak Detail'!DT47)</f>
        <v>29.4076585365854</v>
      </c>
      <c r="DZ9" s="131" t="n">
        <f aca="false">(0.777777777777778*'Off Peak Detail'!DU9)+(0.222222222222222*'Off Peak Detail'!DU47)</f>
        <v>29.0303333333333</v>
      </c>
      <c r="EA9" s="131" t="n">
        <f aca="false">(0.794871794871795*'Off Peak Detail'!DV9)+(0.205128205128205*'Off Peak Detail'!DV47)</f>
        <v>27.6900256410256</v>
      </c>
      <c r="EB9" s="131" t="n">
        <f aca="false">(0.789473684210526*'Off Peak Detail'!DW9)+(0.210526315789474*'Off Peak Detail'!DW47)</f>
        <v>26.1103684210526</v>
      </c>
      <c r="EC9" s="131" t="n">
        <f aca="false">(0.75609756097561*'Off Peak Detail'!DX9)+(0.24390243902439*'Off Peak Detail'!DX47)</f>
        <v>21.9528780487805</v>
      </c>
      <c r="ED9" s="131" t="n">
        <f aca="false">(0.789473684210526*'Off Peak Detail'!DY9)+(0.210526315789474*'Off Peak Detail'!DY47)</f>
        <v>23.1798421052632</v>
      </c>
      <c r="EE9" s="131" t="n">
        <f aca="false">(0.794871794871795*'Off Peak Detail'!DZ9)+(0.205128205128205*'Off Peak Detail'!DZ47)</f>
        <v>32.7810512820513</v>
      </c>
      <c r="EF9" s="131" t="n">
        <f aca="false">(0.75609756097561*'Off Peak Detail'!EA9)+(0.24390243902439*'Off Peak Detail'!EA47)</f>
        <v>34.3501951219512</v>
      </c>
      <c r="EG9" s="131" t="n">
        <f aca="false">(0.789473684210526*'Off Peak Detail'!EB9)+(0.210526315789474*'Off Peak Detail'!EB47)</f>
        <v>31.2923684210526</v>
      </c>
      <c r="EH9" s="131" t="n">
        <f aca="false">(0.75609756097561*'Off Peak Detail'!EC9)+(0.24390243902439*'Off Peak Detail'!EC47)</f>
        <v>28.9498780487805</v>
      </c>
      <c r="EI9" s="131" t="n">
        <f aca="false">(0.789473684210526*'Off Peak Detail'!ED9)+(0.210526315789474*'Off Peak Detail'!ED47)</f>
        <v>27.6316842105263</v>
      </c>
      <c r="EJ9" s="131" t="n">
        <f aca="false">(0.794871794871795*'Off Peak Detail'!EE9)+(0.205128205128205*'Off Peak Detail'!EE47)</f>
        <v>30.215</v>
      </c>
    </row>
    <row r="10" customFormat="false" ht="13.7" hidden="false" customHeight="true" outlineLevel="0" collapsed="false">
      <c r="A10" s="101" t="s">
        <v>12</v>
      </c>
      <c r="B10" s="102" t="s">
        <v>71</v>
      </c>
      <c r="C10" s="131" t="n">
        <f aca="false">(0.789473684210526*'Off Peak Detail'!D10)+(0.210526315789474*'Off Peak Detail'!D48)</f>
        <v>20.9078947368421</v>
      </c>
      <c r="D10" s="131" t="n">
        <f aca="false">(0.789473684210526*'Off Peak Detail'!E10)+(0.210526315789474*'Off Peak Detail'!E48)</f>
        <v>24.0157894736842</v>
      </c>
      <c r="E10" s="131" t="n">
        <f aca="false">(0.75609756097561*'Off Peak Detail'!F10)+(0.24390243902439*'Off Peak Detail'!F48)</f>
        <v>29.0888292682927</v>
      </c>
      <c r="F10" s="103" t="n">
        <f aca="false">(C10*C$5+D10*D$5+E10*E$5)/(SUM(C$5:E$5))</f>
        <v>25.5761515618314</v>
      </c>
      <c r="G10" s="96" t="n">
        <f aca="false">AVERAGE(H10:I10)</f>
        <v>25.2577820512821</v>
      </c>
      <c r="H10" s="96" t="n">
        <f aca="false">AG10</f>
        <v>27.0155641025641</v>
      </c>
      <c r="I10" s="96" t="n">
        <f aca="false">AH10</f>
        <v>23.5</v>
      </c>
      <c r="J10" s="96" t="n">
        <f aca="false">AVERAGE(K10:L10)</f>
        <v>20.7496976893453</v>
      </c>
      <c r="K10" s="96" t="n">
        <f aca="false">AI10</f>
        <v>21.4996585365854</v>
      </c>
      <c r="L10" s="96" t="n">
        <f aca="false">AJ10</f>
        <v>19.9997368421053</v>
      </c>
      <c r="M10" s="96" t="n">
        <f aca="false">AK10</f>
        <v>21.4868974358974</v>
      </c>
      <c r="N10" s="96" t="n">
        <f aca="false">AL10</f>
        <v>22.5</v>
      </c>
      <c r="O10" s="96" t="n">
        <f aca="false">AVERAGE(P10:Q10)</f>
        <v>33.1986538461538</v>
      </c>
      <c r="P10" s="96" t="n">
        <f aca="false">AM10</f>
        <v>30.8975641025641</v>
      </c>
      <c r="Q10" s="96" t="n">
        <f aca="false">AN10</f>
        <v>35.4997435897436</v>
      </c>
      <c r="R10" s="96" t="n">
        <f aca="false">AO10</f>
        <v>30.8625</v>
      </c>
      <c r="S10" s="96" t="n">
        <f aca="false">AVERAGE(T10:V10)</f>
        <v>26.4822314494805</v>
      </c>
      <c r="T10" s="96" t="n">
        <f aca="false">AP10</f>
        <v>28.5001025641026</v>
      </c>
      <c r="U10" s="96" t="n">
        <f aca="false">AQ10</f>
        <v>22.8884210526316</v>
      </c>
      <c r="V10" s="96" t="n">
        <f aca="false">AR10</f>
        <v>28.0581707317073</v>
      </c>
      <c r="W10" s="103" t="n">
        <f aca="false">SUM(AG29:AR29)/SUM($AG$5:$AR$5)</f>
        <v>26.0753202757786</v>
      </c>
      <c r="X10" s="96" t="n">
        <f aca="false">SUM(AS29:BD29)/SUM($AS$5:$BD$5)</f>
        <v>28.3493787560815</v>
      </c>
      <c r="Y10" s="96" t="n">
        <f aca="false">SUM(BE29:BR29)/SUM($BE$5:$BR$5)</f>
        <v>28.3005077130967</v>
      </c>
      <c r="Z10" s="96" t="n">
        <f aca="false">SUM(BQ29:CB29)/SUM($BQ$5:$CB$5)</f>
        <v>28.7388447948351</v>
      </c>
      <c r="AA10" s="96" t="n">
        <f aca="false">SUM(CC29:DX29)/SUM($CC$5:$DX$5)</f>
        <v>30.1815439377102</v>
      </c>
      <c r="AB10" s="96" t="n">
        <f aca="false">SUM(DY29:EJ29)/SUM($DY$5:$EJ$5)</f>
        <v>32.6064736616351</v>
      </c>
      <c r="AC10" s="159" t="n">
        <f aca="false">(C10*C$5+D10*D$5+E10*E$5+SUM(AG29:EJ29))/(SUM(C$5:E$5)+SUM($AG$5:$EJ$5))</f>
        <v>29.3414588652096</v>
      </c>
      <c r="AD10" s="99"/>
      <c r="AE10" s="100"/>
      <c r="AG10" s="131" t="n">
        <f aca="false">(0.794871794871795*'Off Peak Detail'!AB10)+(0.205128205128205*'Off Peak Detail'!AB48)</f>
        <v>27.0155641025641</v>
      </c>
      <c r="AH10" s="131" t="n">
        <f aca="false">(0.777777777777778*'Off Peak Detail'!AC10)+(0.222222222222222*'Off Peak Detail'!AC48)</f>
        <v>23.5</v>
      </c>
      <c r="AI10" s="131" t="n">
        <f aca="false">(0.75609756097561*'Off Peak Detail'!AD10)+(0.24390243902439*'Off Peak Detail'!AD48)</f>
        <v>21.4996585365854</v>
      </c>
      <c r="AJ10" s="131" t="n">
        <f aca="false">(0.789473684210526*'Off Peak Detail'!AE10)+(0.210526315789474*'Off Peak Detail'!AE48)</f>
        <v>19.9997368421053</v>
      </c>
      <c r="AK10" s="131" t="n">
        <f aca="false">(0.794871794871795*'Off Peak Detail'!AF10)+(0.205128205128205*'Off Peak Detail'!AF48)</f>
        <v>21.4868974358974</v>
      </c>
      <c r="AL10" s="131" t="n">
        <f aca="false">(0.75*'Off Peak Detail'!AG10)+(0.25*'Off Peak Detail'!AG48)</f>
        <v>22.5</v>
      </c>
      <c r="AM10" s="131" t="n">
        <f aca="false">(0.794871794871795*'Off Peak Detail'!AH10)+(0.205128205128205*'Off Peak Detail'!AH48)</f>
        <v>30.8975641025641</v>
      </c>
      <c r="AN10" s="131" t="n">
        <f aca="false">(0.794871794871795*'Off Peak Detail'!AI10)+(0.205128205128205*'Off Peak Detail'!AI48)</f>
        <v>35.4997435897436</v>
      </c>
      <c r="AO10" s="131" t="n">
        <f aca="false">(0.75*'Off Peak Detail'!AJ10)+(0.25*'Off Peak Detail'!AJ48)</f>
        <v>30.8625</v>
      </c>
      <c r="AP10" s="131" t="n">
        <f aca="false">(0.794871794871795*'Off Peak Detail'!AK10)+(0.205128205128205*'Off Peak Detail'!AK48)</f>
        <v>28.5001025641026</v>
      </c>
      <c r="AQ10" s="131" t="n">
        <f aca="false">(0.789473684210526*'Off Peak Detail'!AL10)+(0.210526315789474*'Off Peak Detail'!AL48)</f>
        <v>22.8884210526316</v>
      </c>
      <c r="AR10" s="131" t="n">
        <f aca="false">(0.75609756097561*'Off Peak Detail'!AM10)+(0.24390243902439*'Off Peak Detail'!AM48)</f>
        <v>28.0581707317073</v>
      </c>
      <c r="AS10" s="131" t="n">
        <f aca="false">(0.794871794871795*'Off Peak Detail'!AN10)+(0.205128205128205*'Off Peak Detail'!AN48)</f>
        <v>27.9068974358974</v>
      </c>
      <c r="AT10" s="131" t="n">
        <f aca="false">(0.777777777777778*'Off Peak Detail'!AO10)+(0.222222222222222*'Off Peak Detail'!AO48)</f>
        <v>27.0002222222222</v>
      </c>
      <c r="AU10" s="131" t="n">
        <f aca="false">(0.75609756097561*'Off Peak Detail'!AP10)+(0.24390243902439*'Off Peak Detail'!AP48)</f>
        <v>25.7502682926829</v>
      </c>
      <c r="AV10" s="131" t="n">
        <f aca="false">(0.789473684210526*'Off Peak Detail'!AQ10)+(0.210526315789474*'Off Peak Detail'!AQ48)</f>
        <v>23.7498421052632</v>
      </c>
      <c r="AW10" s="131" t="n">
        <f aca="false">(0.794871794871795*'Off Peak Detail'!AR10)+(0.205128205128205*'Off Peak Detail'!AR48)</f>
        <v>16.6889230769231</v>
      </c>
      <c r="AX10" s="131" t="n">
        <f aca="false">(0.75*'Off Peak Detail'!AS10)+(0.25*'Off Peak Detail'!AS48)</f>
        <v>19.5</v>
      </c>
      <c r="AY10" s="131" t="n">
        <f aca="false">(0.794871794871795*'Off Peak Detail'!AT10)+(0.205128205128205*'Off Peak Detail'!AT48)</f>
        <v>37.1791282051282</v>
      </c>
      <c r="AZ10" s="131" t="n">
        <f aca="false">(0.75609756097561*'Off Peak Detail'!AU10)+(0.24390243902439*'Off Peak Detail'!AU48)</f>
        <v>40.2502682926829</v>
      </c>
      <c r="BA10" s="131" t="n">
        <f aca="false">(0.789473684210526*'Off Peak Detail'!AV10)+(0.210526315789474*'Off Peak Detail'!AV48)</f>
        <v>34.1186842105263</v>
      </c>
      <c r="BB10" s="131" t="n">
        <f aca="false">(0.794871794871795*'Off Peak Detail'!AW10)+(0.205128205128205*'Off Peak Detail'!AW48)</f>
        <v>29.2497948717949</v>
      </c>
      <c r="BC10" s="131" t="n">
        <f aca="false">(0.75*'Off Peak Detail'!AX10)+(0.25*'Off Peak Detail'!AX48)</f>
        <v>26.784375</v>
      </c>
      <c r="BD10" s="131" t="n">
        <f aca="false">(0.794871794871795*'Off Peak Detail'!AY10)+(0.205128205128205*'Off Peak Detail'!AY48)</f>
        <v>31.945641025641</v>
      </c>
      <c r="BE10" s="131" t="n">
        <f aca="false">(0.794871794871795*'Off Peak Detail'!AZ10)+(0.205128205128205*'Off Peak Detail'!AZ48)</f>
        <v>27.8032820512821</v>
      </c>
      <c r="BF10" s="131" t="n">
        <f aca="false">(0.743589743589744*'Off Peak Detail'!BA10)+(0.256410256410256*'Off Peak Detail'!BA48)</f>
        <v>27.1403076923077</v>
      </c>
      <c r="BG10" s="131" t="n">
        <f aca="false">(0.794871794871795*'Off Peak Detail'!BB10)+(0.205128205128205*'Off Peak Detail'!BB48)</f>
        <v>26.1402564102564</v>
      </c>
      <c r="BH10" s="131" t="n">
        <f aca="false">(0.789473684210526*'Off Peak Detail'!BC10)+(0.210526315789474*'Off Peak Detail'!BC48)</f>
        <v>24.5297368421053</v>
      </c>
      <c r="BI10" s="131" t="n">
        <f aca="false">(0.75609756097561*'Off Peak Detail'!BD10)+(0.24390243902439*'Off Peak Detail'!BD48)</f>
        <v>18.7680975609756</v>
      </c>
      <c r="BJ10" s="131" t="n">
        <f aca="false">(0.789473684210526*'Off Peak Detail'!BE10)+(0.210526315789474*'Off Peak Detail'!BE48)</f>
        <v>21.1002631578947</v>
      </c>
      <c r="BK10" s="131" t="n">
        <f aca="false">(0.794871794871795*'Off Peak Detail'!BF10)+(0.205128205128205*'Off Peak Detail'!BF48)</f>
        <v>35.5824615384615</v>
      </c>
      <c r="BL10" s="131" t="n">
        <f aca="false">(0.75609756097561*'Off Peak Detail'!BG10)+(0.24390243902439*'Off Peak Detail'!BG48)</f>
        <v>38.1902926829268</v>
      </c>
      <c r="BM10" s="131" t="n">
        <f aca="false">(0.789473684210526*'Off Peak Detail'!BH10)+(0.210526315789474*'Off Peak Detail'!BH48)</f>
        <v>33.1381578947368</v>
      </c>
      <c r="BN10" s="131" t="n">
        <f aca="false">(0.75609756097561*'Off Peak Detail'!BI10)+(0.24390243902439*'Off Peak Detail'!BI48)</f>
        <v>29.2096341463415</v>
      </c>
      <c r="BO10" s="131" t="n">
        <f aca="false">(0.789473684210526*'Off Peak Detail'!BJ10)+(0.210526315789474*'Off Peak Detail'!BJ48)</f>
        <v>27.1902631578947</v>
      </c>
      <c r="BP10" s="131" t="n">
        <f aca="false">(0.794871794871795*'Off Peak Detail'!BK10)+(0.205128205128205*'Off Peak Detail'!BK48)</f>
        <v>31.4698717948718</v>
      </c>
      <c r="BQ10" s="131" t="n">
        <f aca="false">(0.75609756097561*'Off Peak Detail'!BL10)+(0.24390243902439*'Off Peak Detail'!BL48)</f>
        <v>28.1890487804878</v>
      </c>
      <c r="BR10" s="131" t="n">
        <f aca="false">(0.777777777777778*'Off Peak Detail'!BM10)+(0.222222222222222*'Off Peak Detail'!BM48)</f>
        <v>27.5897777777778</v>
      </c>
      <c r="BS10" s="131" t="n">
        <f aca="false">(0.794871794871795*'Off Peak Detail'!BN10)+(0.205128205128205*'Off Peak Detail'!BN48)</f>
        <v>26.6801794871795</v>
      </c>
      <c r="BT10" s="131" t="n">
        <f aca="false">(0.789473684210526*'Off Peak Detail'!BO10)+(0.210526315789474*'Off Peak Detail'!BO48)</f>
        <v>25.2198421052632</v>
      </c>
      <c r="BU10" s="131" t="n">
        <f aca="false">(0.75609756097561*'Off Peak Detail'!BP10)+(0.24390243902439*'Off Peak Detail'!BP48)</f>
        <v>19.947243902439</v>
      </c>
      <c r="BV10" s="131" t="n">
        <f aca="false">(0.789473684210526*'Off Peak Detail'!BQ10)+(0.210526315789474*'Off Peak Detail'!BQ48)</f>
        <v>22.0903684210526</v>
      </c>
      <c r="BW10" s="131" t="n">
        <f aca="false">(0.75609756097561*'Off Peak Detail'!BR10)+(0.24390243902439*'Off Peak Detail'!BR48)</f>
        <v>35.3050731707317</v>
      </c>
      <c r="BX10" s="131" t="n">
        <f aca="false">(0.794871794871795*'Off Peak Detail'!BS10)+(0.205128205128205*'Off Peak Detail'!BS48)</f>
        <v>37.67</v>
      </c>
      <c r="BY10" s="131" t="n">
        <f aca="false">(0.789473684210526*'Off Peak Detail'!BT10)+(0.210526315789474*'Off Peak Detail'!BT48)</f>
        <v>33.0868421052632</v>
      </c>
      <c r="BZ10" s="131" t="n">
        <f aca="false">(0.75609756097561*'Off Peak Detail'!BU10)+(0.24390243902439*'Off Peak Detail'!BU48)</f>
        <v>29.5002926829268</v>
      </c>
      <c r="CA10" s="131" t="n">
        <f aca="false">(0.789473684210526*'Off Peak Detail'!BV10)+(0.210526315789474*'Off Peak Detail'!BV48)</f>
        <v>27.6403684210526</v>
      </c>
      <c r="CB10" s="131" t="n">
        <f aca="false">(0.794871794871795*'Off Peak Detail'!BW10)+(0.205128205128205*'Off Peak Detail'!BW48)</f>
        <v>31.5537948717949</v>
      </c>
      <c r="CC10" s="131" t="n">
        <f aca="false">(0.75609756097561*'Off Peak Detail'!BX10)+(0.24390243902439*'Off Peak Detail'!BX48)</f>
        <v>28.5078292682927</v>
      </c>
      <c r="CD10" s="131" t="n">
        <f aca="false">(0.777777777777778*'Off Peak Detail'!BY10)+(0.222222222222222*'Off Peak Detail'!BY48)</f>
        <v>27.9903333333333</v>
      </c>
      <c r="CE10" s="131" t="n">
        <f aca="false">(0.794871794871795*'Off Peak Detail'!BZ10)+(0.205128205128205*'Off Peak Detail'!BZ48)</f>
        <v>27.1800769230769</v>
      </c>
      <c r="CF10" s="131" t="n">
        <f aca="false">(0.75*'Off Peak Detail'!CA10)+(0.25*'Off Peak Detail'!CA48)</f>
        <v>25.86</v>
      </c>
      <c r="CG10" s="131" t="n">
        <f aca="false">(0.794871794871795*'Off Peak Detail'!CB10)+(0.205128205128205*'Off Peak Detail'!CB48)</f>
        <v>21.0398974358974</v>
      </c>
      <c r="CH10" s="131" t="n">
        <f aca="false">(0.789473684210526*'Off Peak Detail'!CC10)+(0.210526315789474*'Off Peak Detail'!CC48)</f>
        <v>23.0298421052632</v>
      </c>
      <c r="CI10" s="131" t="n">
        <f aca="false">(0.75609756097561*'Off Peak Detail'!CD10)+(0.24390243902439*'Off Peak Detail'!CD48)</f>
        <v>35.0628780487805</v>
      </c>
      <c r="CJ10" s="131" t="n">
        <f aca="false">(0.794871794871795*'Off Peak Detail'!CE10)+(0.205128205128205*'Off Peak Detail'!CE48)</f>
        <v>37.2498205128205</v>
      </c>
      <c r="CK10" s="131" t="n">
        <f aca="false">(0.789473684210526*'Off Peak Detail'!CF10)+(0.210526315789474*'Off Peak Detail'!CF48)</f>
        <v>33.0584210526316</v>
      </c>
      <c r="CL10" s="131" t="n">
        <f aca="false">(0.75609756097561*'Off Peak Detail'!CG10)+(0.24390243902439*'Off Peak Detail'!CG48)</f>
        <v>29.8198536585366</v>
      </c>
      <c r="CM10" s="131" t="n">
        <f aca="false">(0.789473684210526*'Off Peak Detail'!CH10)+(0.210526315789474*'Off Peak Detail'!CH48)</f>
        <v>28.1234210526316</v>
      </c>
      <c r="CN10" s="131" t="n">
        <f aca="false">(0.75609756097561*'Off Peak Detail'!CI10)+(0.24390243902439*'Off Peak Detail'!CI48)</f>
        <v>31.692</v>
      </c>
      <c r="CO10" s="131" t="n">
        <f aca="false">(0.794871794871795*'Off Peak Detail'!CJ10)+(0.205128205128205*'Off Peak Detail'!CJ48)</f>
        <v>28.7489743589744</v>
      </c>
      <c r="CP10" s="131" t="n">
        <f aca="false">(0.777777777777778*'Off Peak Detail'!CK10)+(0.222222222222222*'Off Peak Detail'!CK48)</f>
        <v>28.3596666666667</v>
      </c>
      <c r="CQ10" s="131" t="n">
        <f aca="false">(0.794871794871795*'Off Peak Detail'!CL10)+(0.205128205128205*'Off Peak Detail'!CL48)</f>
        <v>27.6704615384615</v>
      </c>
      <c r="CR10" s="131" t="n">
        <f aca="false">(0.75*'Off Peak Detail'!CM10)+(0.25*'Off Peak Detail'!CM48)</f>
        <v>26.51</v>
      </c>
      <c r="CS10" s="131" t="n">
        <f aca="false">(0.794871794871795*'Off Peak Detail'!CN10)+(0.205128205128205*'Off Peak Detail'!CN48)</f>
        <v>22.1197435897436</v>
      </c>
      <c r="CT10" s="131" t="n">
        <f aca="false">(0.789473684210526*'Off Peak Detail'!CO10)+(0.210526315789474*'Off Peak Detail'!CO48)</f>
        <v>24</v>
      </c>
      <c r="CU10" s="131" t="n">
        <f aca="false">(0.75609756097561*'Off Peak Detail'!CP10)+(0.24390243902439*'Off Peak Detail'!CP48)</f>
        <v>35.0299268292683</v>
      </c>
      <c r="CV10" s="131" t="n">
        <f aca="false">(0.794871794871795*'Off Peak Detail'!CQ10)+(0.205128205128205*'Off Peak Detail'!CQ48)</f>
        <v>37.1102820512821</v>
      </c>
      <c r="CW10" s="131" t="n">
        <f aca="false">(0.75*'Off Peak Detail'!CR10)+(0.25*'Off Peak Detail'!CR48)</f>
        <v>33.3105</v>
      </c>
      <c r="CX10" s="131" t="n">
        <f aca="false">(0.794871794871795*'Off Peak Detail'!CS10)+(0.205128205128205*'Off Peak Detail'!CS48)</f>
        <v>30.3899743589744</v>
      </c>
      <c r="CY10" s="131" t="n">
        <f aca="false">(0.789473684210526*'Off Peak Detail'!CT10)+(0.210526315789474*'Off Peak Detail'!CT48)</f>
        <v>28.8648421052632</v>
      </c>
      <c r="CZ10" s="131" t="n">
        <f aca="false">(0.75609756097561*'Off Peak Detail'!CU10)+(0.24390243902439*'Off Peak Detail'!CU48)</f>
        <v>32.1971707317073</v>
      </c>
      <c r="DA10" s="131" t="n">
        <f aca="false">(0.794871794871795*'Off Peak Detail'!CV10)+(0.205128205128205*'Off Peak Detail'!CV48)</f>
        <v>29.6797692307692</v>
      </c>
      <c r="DB10" s="131" t="n">
        <f aca="false">(0.783783783783784*'Off Peak Detail'!CW10)+(0.216216216216216*'Off Peak Detail'!CW48)</f>
        <v>29.3200810810811</v>
      </c>
      <c r="DC10" s="131" t="n">
        <f aca="false">(0.75609756097561*'Off Peak Detail'!CX10)+(0.24390243902439*'Off Peak Detail'!CX48)</f>
        <v>28.6800487804878</v>
      </c>
      <c r="DD10" s="131" t="n">
        <f aca="false">(0.789473684210526*'Off Peak Detail'!CY10)+(0.210526315789474*'Off Peak Detail'!CY48)</f>
        <v>27.5803684210526</v>
      </c>
      <c r="DE10" s="131" t="n">
        <f aca="false">(0.794871794871795*'Off Peak Detail'!CZ10)+(0.205128205128205*'Off Peak Detail'!CZ48)</f>
        <v>23.4374358974359</v>
      </c>
      <c r="DF10" s="131" t="n">
        <f aca="false">(0.75*'Off Peak Detail'!DA10)+(0.25*'Off Peak Detail'!DA48)</f>
        <v>25.2305</v>
      </c>
      <c r="DG10" s="131" t="n">
        <f aca="false">(0.794871794871795*'Off Peak Detail'!DB10)+(0.205128205128205*'Off Peak Detail'!DB48)</f>
        <v>35.7191282051282</v>
      </c>
      <c r="DH10" s="131" t="n">
        <f aca="false">(0.75609756097561*'Off Peak Detail'!DC10)+(0.24390243902439*'Off Peak Detail'!DC48)</f>
        <v>37.6998292682927</v>
      </c>
      <c r="DI10" s="131" t="n">
        <f aca="false">(0.789473684210526*'Off Peak Detail'!DD10)+(0.210526315789474*'Off Peak Detail'!DD48)</f>
        <v>34.1108947368421</v>
      </c>
      <c r="DJ10" s="131" t="n">
        <f aca="false">(0.794871794871795*'Off Peak Detail'!DE10)+(0.205128205128205*'Off Peak Detail'!DE48)</f>
        <v>31.3498205128205</v>
      </c>
      <c r="DK10" s="131" t="n">
        <f aca="false">(0.75*'Off Peak Detail'!DF10)+(0.25*'Off Peak Detail'!DF48)</f>
        <v>29.91575</v>
      </c>
      <c r="DL10" s="131" t="n">
        <f aca="false">(0.794871794871795*'Off Peak Detail'!DG10)+(0.205128205128205*'Off Peak Detail'!DG48)</f>
        <v>33.1062820512821</v>
      </c>
      <c r="DM10" s="131" t="n">
        <f aca="false">(0.794871794871795*'Off Peak Detail'!DH10)+(0.205128205128205*'Off Peak Detail'!DH48)</f>
        <v>30.753717948718</v>
      </c>
      <c r="DN10" s="131" t="n">
        <f aca="false">(0.777777777777778*'Off Peak Detail'!DI10)+(0.222222222222222*'Off Peak Detail'!DI48)</f>
        <v>30.4098888888889</v>
      </c>
      <c r="DO10" s="131" t="n">
        <f aca="false">(0.75609756097561*'Off Peak Detail'!DJ10)+(0.24390243902439*'Off Peak Detail'!DJ48)</f>
        <v>29.8000243902439</v>
      </c>
      <c r="DP10" s="131" t="n">
        <f aca="false">(0.789473684210526*'Off Peak Detail'!DK10)+(0.210526315789474*'Off Peak Detail'!DK48)</f>
        <v>28.7598421052632</v>
      </c>
      <c r="DQ10" s="131" t="n">
        <f aca="false">(0.75609756097561*'Off Peak Detail'!DL10)+(0.24390243902439*'Off Peak Detail'!DL48)</f>
        <v>24.8365121951219</v>
      </c>
      <c r="DR10" s="131" t="n">
        <f aca="false">(0.789473684210526*'Off Peak Detail'!DM10)+(0.210526315789474*'Off Peak Detail'!DM48)</f>
        <v>26.5398421052632</v>
      </c>
      <c r="DS10" s="131" t="n">
        <f aca="false">(0.794871794871795*'Off Peak Detail'!DN10)+(0.205128205128205*'Off Peak Detail'!DN48)</f>
        <v>36.5352564102564</v>
      </c>
      <c r="DT10" s="131" t="n">
        <f aca="false">(0.75609756097561*'Off Peak Detail'!DO10)+(0.24390243902439*'Off Peak Detail'!DO48)</f>
        <v>38.4098292682927</v>
      </c>
      <c r="DU10" s="131" t="n">
        <f aca="false">(0.789473684210526*'Off Peak Detail'!DP10)+(0.210526315789474*'Off Peak Detail'!DP48)</f>
        <v>35.0077368421053</v>
      </c>
      <c r="DV10" s="131" t="n">
        <f aca="false">(0.794871794871795*'Off Peak Detail'!DQ10)+(0.205128205128205*'Off Peak Detail'!DQ48)</f>
        <v>32.369717948718</v>
      </c>
      <c r="DW10" s="131" t="n">
        <f aca="false">(0.75*'Off Peak Detail'!DR10)+(0.25*'Off Peak Detail'!DR48)</f>
        <v>31.0245</v>
      </c>
      <c r="DX10" s="131" t="n">
        <f aca="false">(0.794871794871795*'Off Peak Detail'!DS10)+(0.205128205128205*'Off Peak Detail'!DS48)</f>
        <v>34.0612820512821</v>
      </c>
      <c r="DY10" s="131" t="n">
        <f aca="false">(0.75609756097561*'Off Peak Detail'!DT10)+(0.24390243902439*'Off Peak Detail'!DT48)</f>
        <v>31.8323902439024</v>
      </c>
      <c r="DZ10" s="131" t="n">
        <f aca="false">(0.777777777777778*'Off Peak Detail'!DU10)+(0.222222222222222*'Off Peak Detail'!DU48)</f>
        <v>31.5003333333333</v>
      </c>
      <c r="EA10" s="131" t="n">
        <f aca="false">(0.794871794871795*'Off Peak Detail'!DV10)+(0.205128205128205*'Off Peak Detail'!DV48)</f>
        <v>30.9201538461539</v>
      </c>
      <c r="EB10" s="131" t="n">
        <f aca="false">(0.789473684210526*'Off Peak Detail'!DW10)+(0.210526315789474*'Off Peak Detail'!DW48)</f>
        <v>29.94</v>
      </c>
      <c r="EC10" s="131" t="n">
        <f aca="false">(0.75609756097561*'Off Peak Detail'!DX10)+(0.24390243902439*'Off Peak Detail'!DX48)</f>
        <v>26.2237804878049</v>
      </c>
      <c r="ED10" s="131" t="n">
        <f aca="false">(0.789473684210526*'Off Peak Detail'!DY10)+(0.210526315789474*'Off Peak Detail'!DY48)</f>
        <v>27.8298421052632</v>
      </c>
      <c r="EE10" s="131" t="n">
        <f aca="false">(0.794871794871795*'Off Peak Detail'!DZ10)+(0.205128205128205*'Off Peak Detail'!DZ48)</f>
        <v>37.3498461538462</v>
      </c>
      <c r="EF10" s="131" t="n">
        <f aca="false">(0.75609756097561*'Off Peak Detail'!EA10)+(0.24390243902439*'Off Peak Detail'!EA48)</f>
        <v>39.1304146341463</v>
      </c>
      <c r="EG10" s="131" t="n">
        <f aca="false">(0.789473684210526*'Off Peak Detail'!EB10)+(0.210526315789474*'Off Peak Detail'!EB48)</f>
        <v>35.9045789473684</v>
      </c>
      <c r="EH10" s="131" t="n">
        <f aca="false">(0.75609756097561*'Off Peak Detail'!EC10)+(0.24390243902439*'Off Peak Detail'!EC48)</f>
        <v>33.3998780487805</v>
      </c>
      <c r="EI10" s="131" t="n">
        <f aca="false">(0.789473684210526*'Off Peak Detail'!ED10)+(0.210526315789474*'Off Peak Detail'!ED48)</f>
        <v>32.1228947368421</v>
      </c>
      <c r="EJ10" s="131" t="n">
        <f aca="false">(0.794871794871795*'Off Peak Detail'!EE10)+(0.205128205128205*'Off Peak Detail'!EE48)</f>
        <v>35.0165897435898</v>
      </c>
    </row>
    <row r="11" customFormat="false" ht="13.7" hidden="false" customHeight="true" outlineLevel="0" collapsed="false">
      <c r="A11" s="101" t="s">
        <v>14</v>
      </c>
      <c r="B11" s="73"/>
      <c r="C11" s="131" t="n">
        <f aca="false">(0.789473684210526*'Off Peak Detail'!D11)+(0.210526315789474*'Off Peak Detail'!D49)</f>
        <v>20.96</v>
      </c>
      <c r="D11" s="131" t="n">
        <f aca="false">(0.789473684210526*'Off Peak Detail'!E11)+(0.210526315789474*'Off Peak Detail'!E49)</f>
        <v>23.6317631578947</v>
      </c>
      <c r="E11" s="131" t="n">
        <f aca="false">(0.75609756097561*'Off Peak Detail'!F11)+(0.24390243902439*'Off Peak Detail'!F49)</f>
        <v>27.7863414634146</v>
      </c>
      <c r="F11" s="103" t="n">
        <f aca="false">(C11*C$5+D11*D$5+E11*E$5)/(SUM(C$5:E$5))</f>
        <v>24.8853709991442</v>
      </c>
      <c r="G11" s="96" t="n">
        <f aca="false">AVERAGE(H11:I11)</f>
        <v>26.8797777777778</v>
      </c>
      <c r="H11" s="96" t="n">
        <f aca="false">AG11</f>
        <v>27.0093333333333</v>
      </c>
      <c r="I11" s="96" t="n">
        <f aca="false">AH11</f>
        <v>26.7502222222222</v>
      </c>
      <c r="J11" s="96" t="n">
        <f aca="false">AVERAGE(K11:L11)</f>
        <v>23.8752901155327</v>
      </c>
      <c r="K11" s="96" t="n">
        <f aca="false">AI11</f>
        <v>25.7503170731707</v>
      </c>
      <c r="L11" s="96" t="n">
        <f aca="false">AJ11</f>
        <v>22.0002631578947</v>
      </c>
      <c r="M11" s="96" t="n">
        <f aca="false">AK11</f>
        <v>24.0577692307692</v>
      </c>
      <c r="N11" s="96" t="n">
        <f aca="false">AL11</f>
        <v>26.00025</v>
      </c>
      <c r="O11" s="96" t="n">
        <f aca="false">AVERAGE(P11:Q11)</f>
        <v>30.9102948717949</v>
      </c>
      <c r="P11" s="96" t="n">
        <f aca="false">AM11</f>
        <v>30.8205384615385</v>
      </c>
      <c r="Q11" s="96" t="n">
        <f aca="false">AN11</f>
        <v>31.0000512820513</v>
      </c>
      <c r="R11" s="96" t="n">
        <f aca="false">AO11</f>
        <v>29.83125</v>
      </c>
      <c r="S11" s="96" t="n">
        <f aca="false">AVERAGE(T11:V11)</f>
        <v>27.0086738860911</v>
      </c>
      <c r="T11" s="96" t="n">
        <f aca="false">AP11</f>
        <v>26.0001282051282</v>
      </c>
      <c r="U11" s="96" t="n">
        <f aca="false">AQ11</f>
        <v>27.0592105263158</v>
      </c>
      <c r="V11" s="96" t="n">
        <f aca="false">AR11</f>
        <v>27.9666829268293</v>
      </c>
      <c r="W11" s="103" t="n">
        <f aca="false">SUM(AG30:AR30)/SUM($AG$5:$AR$5)</f>
        <v>27.0386348850211</v>
      </c>
      <c r="X11" s="96" t="n">
        <f aca="false">SUM(AS30:BD30)/SUM($AS$5:$BD$5)</f>
        <v>26.8985627347119</v>
      </c>
      <c r="Y11" s="96" t="n">
        <f aca="false">SUM(BE30:BR30)/SUM($BE$5:$BR$5)</f>
        <v>27.1592379515906</v>
      </c>
      <c r="Z11" s="96" t="n">
        <f aca="false">SUM(BQ30:CB30)/SUM($BQ$5:$CB$5)</f>
        <v>27.391784955624</v>
      </c>
      <c r="AA11" s="96" t="n">
        <f aca="false">SUM(CC30:DX30)/SUM($CC$5:$DX$5)</f>
        <v>28.020010338481</v>
      </c>
      <c r="AB11" s="96" t="n">
        <f aca="false">SUM(DY30:EJ30)/SUM($DY$5:$EJ$5)</f>
        <v>28.6433803483811</v>
      </c>
      <c r="AC11" s="159" t="n">
        <f aca="false">(C11*C$5+D11*D$5+E11*E$5+SUM(AG30:EJ30))/(SUM(C$5:E$5)+SUM($AG$5:$EJ$5))</f>
        <v>27.6245388331072</v>
      </c>
      <c r="AD11" s="99"/>
      <c r="AE11" s="100"/>
      <c r="AG11" s="131" t="n">
        <f aca="false">(0.794871794871795*'Off Peak Detail'!AB11)+(0.205128205128205*'Off Peak Detail'!AB49)</f>
        <v>27.0093333333333</v>
      </c>
      <c r="AH11" s="131" t="n">
        <f aca="false">(0.777777777777778*'Off Peak Detail'!AC11)+(0.222222222222222*'Off Peak Detail'!AC49)</f>
        <v>26.7502222222222</v>
      </c>
      <c r="AI11" s="131" t="n">
        <f aca="false">(0.75609756097561*'Off Peak Detail'!AD11)+(0.24390243902439*'Off Peak Detail'!AD49)</f>
        <v>25.7503170731707</v>
      </c>
      <c r="AJ11" s="131" t="n">
        <f aca="false">(0.789473684210526*'Off Peak Detail'!AE11)+(0.210526315789474*'Off Peak Detail'!AE49)</f>
        <v>22.0002631578947</v>
      </c>
      <c r="AK11" s="131" t="n">
        <f aca="false">(0.794871794871795*'Off Peak Detail'!AF11)+(0.205128205128205*'Off Peak Detail'!AF49)</f>
        <v>24.0577692307692</v>
      </c>
      <c r="AL11" s="131" t="n">
        <f aca="false">(0.75*'Off Peak Detail'!AG11)+(0.25*'Off Peak Detail'!AG49)</f>
        <v>26.00025</v>
      </c>
      <c r="AM11" s="131" t="n">
        <f aca="false">(0.794871794871795*'Off Peak Detail'!AH11)+(0.205128205128205*'Off Peak Detail'!AH49)</f>
        <v>30.8205384615385</v>
      </c>
      <c r="AN11" s="131" t="n">
        <f aca="false">(0.794871794871795*'Off Peak Detail'!AI11)+(0.205128205128205*'Off Peak Detail'!AI49)</f>
        <v>31.0000512820513</v>
      </c>
      <c r="AO11" s="131" t="n">
        <f aca="false">(0.75*'Off Peak Detail'!AJ11)+(0.25*'Off Peak Detail'!AJ49)</f>
        <v>29.83125</v>
      </c>
      <c r="AP11" s="131" t="n">
        <f aca="false">(0.794871794871795*'Off Peak Detail'!AK11)+(0.205128205128205*'Off Peak Detail'!AK49)</f>
        <v>26.0001282051282</v>
      </c>
      <c r="AQ11" s="131" t="n">
        <f aca="false">(0.789473684210526*'Off Peak Detail'!AL11)+(0.210526315789474*'Off Peak Detail'!AL49)</f>
        <v>27.0592105263158</v>
      </c>
      <c r="AR11" s="131" t="n">
        <f aca="false">(0.75609756097561*'Off Peak Detail'!AM11)+(0.24390243902439*'Off Peak Detail'!AM49)</f>
        <v>27.9666829268293</v>
      </c>
      <c r="AS11" s="131" t="n">
        <f aca="false">(0.794871794871795*'Off Peak Detail'!AN11)+(0.205128205128205*'Off Peak Detail'!AN49)</f>
        <v>27.6344615384615</v>
      </c>
      <c r="AT11" s="131" t="n">
        <f aca="false">(0.777777777777778*'Off Peak Detail'!AO11)+(0.222222222222222*'Off Peak Detail'!AO49)</f>
        <v>25.75</v>
      </c>
      <c r="AU11" s="131" t="n">
        <f aca="false">(0.75609756097561*'Off Peak Detail'!AP11)+(0.24390243902439*'Off Peak Detail'!AP49)</f>
        <v>24.7498048780488</v>
      </c>
      <c r="AV11" s="131" t="n">
        <f aca="false">(0.789473684210526*'Off Peak Detail'!AQ11)+(0.210526315789474*'Off Peak Detail'!AQ49)</f>
        <v>23.7497368421053</v>
      </c>
      <c r="AW11" s="131" t="n">
        <f aca="false">(0.794871794871795*'Off Peak Detail'!AR11)+(0.205128205128205*'Off Peak Detail'!AR49)</f>
        <v>24.6729743589744</v>
      </c>
      <c r="AX11" s="131" t="n">
        <f aca="false">(0.75*'Off Peak Detail'!AS11)+(0.25*'Off Peak Detail'!AS49)</f>
        <v>26.75025</v>
      </c>
      <c r="AY11" s="131" t="n">
        <f aca="false">(0.794871794871795*'Off Peak Detail'!AT11)+(0.205128205128205*'Off Peak Detail'!AT49)</f>
        <v>28.3202051282051</v>
      </c>
      <c r="AZ11" s="131" t="n">
        <f aca="false">(0.75609756097561*'Off Peak Detail'!AU11)+(0.24390243902439*'Off Peak Detail'!AU49)</f>
        <v>30.7499024390244</v>
      </c>
      <c r="BA11" s="131" t="n">
        <f aca="false">(0.789473684210526*'Off Peak Detail'!AV11)+(0.210526315789474*'Off Peak Detail'!AV49)</f>
        <v>29.2042105263158</v>
      </c>
      <c r="BB11" s="131" t="n">
        <f aca="false">(0.794871794871795*'Off Peak Detail'!AW11)+(0.205128205128205*'Off Peak Detail'!AW49)</f>
        <v>26.750358974359</v>
      </c>
      <c r="BC11" s="131" t="n">
        <f aca="false">(0.75*'Off Peak Detail'!AX11)+(0.25*'Off Peak Detail'!AX49)</f>
        <v>26.7</v>
      </c>
      <c r="BD11" s="131" t="n">
        <f aca="false">(0.794871794871795*'Off Peak Detail'!AY11)+(0.205128205128205*'Off Peak Detail'!AY49)</f>
        <v>27.6252307692308</v>
      </c>
      <c r="BE11" s="131" t="n">
        <f aca="false">(0.794871794871795*'Off Peak Detail'!AZ11)+(0.205128205128205*'Off Peak Detail'!AZ49)</f>
        <v>27.711</v>
      </c>
      <c r="BF11" s="131" t="n">
        <f aca="false">(0.743589743589744*'Off Peak Detail'!BA11)+(0.256410256410256*'Off Peak Detail'!BA49)</f>
        <v>26.2000512820513</v>
      </c>
      <c r="BG11" s="131" t="n">
        <f aca="false">(0.794871794871795*'Off Peak Detail'!BB11)+(0.205128205128205*'Off Peak Detail'!BB49)</f>
        <v>25.3801538461538</v>
      </c>
      <c r="BH11" s="131" t="n">
        <f aca="false">(0.789473684210526*'Off Peak Detail'!BC11)+(0.210526315789474*'Off Peak Detail'!BC49)</f>
        <v>24.5503684210526</v>
      </c>
      <c r="BI11" s="131" t="n">
        <f aca="false">(0.75609756097561*'Off Peak Detail'!BD11)+(0.24390243902439*'Off Peak Detail'!BD49)</f>
        <v>25.2844390243902</v>
      </c>
      <c r="BJ11" s="131" t="n">
        <f aca="false">(0.789473684210526*'Off Peak Detail'!BE11)+(0.210526315789474*'Off Peak Detail'!BE49)</f>
        <v>27.0402631578947</v>
      </c>
      <c r="BK11" s="131" t="n">
        <f aca="false">(0.794871794871795*'Off Peak Detail'!BF11)+(0.205128205128205*'Off Peak Detail'!BF49)</f>
        <v>28.2907435897436</v>
      </c>
      <c r="BL11" s="131" t="n">
        <f aca="false">(0.75609756097561*'Off Peak Detail'!BG11)+(0.24390243902439*'Off Peak Detail'!BG49)</f>
        <v>30.3601951219512</v>
      </c>
      <c r="BM11" s="131" t="n">
        <f aca="false">(0.789473684210526*'Off Peak Detail'!BH11)+(0.210526315789474*'Off Peak Detail'!BH49)</f>
        <v>29.0282631578947</v>
      </c>
      <c r="BN11" s="131" t="n">
        <f aca="false">(0.75609756097561*'Off Peak Detail'!BI11)+(0.24390243902439*'Off Peak Detail'!BI49)</f>
        <v>27.0600243902439</v>
      </c>
      <c r="BO11" s="131" t="n">
        <f aca="false">(0.789473684210526*'Off Peak Detail'!BJ11)+(0.210526315789474*'Off Peak Detail'!BJ49)</f>
        <v>26.9842105263158</v>
      </c>
      <c r="BP11" s="131" t="n">
        <f aca="false">(0.794871794871795*'Off Peak Detail'!BK11)+(0.205128205128205*'Off Peak Detail'!BK49)</f>
        <v>27.7448461538462</v>
      </c>
      <c r="BQ11" s="131" t="n">
        <f aca="false">(0.75609756097561*'Off Peak Detail'!BL11)+(0.24390243902439*'Off Peak Detail'!BL49)</f>
        <v>27.8912195121951</v>
      </c>
      <c r="BR11" s="131" t="n">
        <f aca="false">(0.777777777777778*'Off Peak Detail'!BM11)+(0.222222222222222*'Off Peak Detail'!BM49)</f>
        <v>26.5398888888889</v>
      </c>
      <c r="BS11" s="131" t="n">
        <f aca="false">(0.794871794871795*'Off Peak Detail'!BN11)+(0.205128205128205*'Off Peak Detail'!BN49)</f>
        <v>25.7902820512821</v>
      </c>
      <c r="BT11" s="131" t="n">
        <f aca="false">(0.789473684210526*'Off Peak Detail'!BO11)+(0.210526315789474*'Off Peak Detail'!BO49)</f>
        <v>25.05</v>
      </c>
      <c r="BU11" s="131" t="n">
        <f aca="false">(0.75609756097561*'Off Peak Detail'!BP11)+(0.24390243902439*'Off Peak Detail'!BP49)</f>
        <v>25.6774390243902</v>
      </c>
      <c r="BV11" s="131" t="n">
        <f aca="false">(0.789473684210526*'Off Peak Detail'!BQ11)+(0.210526315789474*'Off Peak Detail'!BQ49)</f>
        <v>27.3103684210526</v>
      </c>
      <c r="BW11" s="131" t="n">
        <f aca="false">(0.75609756097561*'Off Peak Detail'!BR11)+(0.24390243902439*'Off Peak Detail'!BR49)</f>
        <v>28.4525365853659</v>
      </c>
      <c r="BX11" s="131" t="n">
        <f aca="false">(0.794871794871795*'Off Peak Detail'!BS11)+(0.205128205128205*'Off Peak Detail'!BS49)</f>
        <v>30.3303846153846</v>
      </c>
      <c r="BY11" s="131" t="n">
        <f aca="false">(0.789473684210526*'Off Peak Detail'!BT11)+(0.210526315789474*'Off Peak Detail'!BT49)</f>
        <v>29.1071052631579</v>
      </c>
      <c r="BZ11" s="131" t="n">
        <f aca="false">(0.75609756097561*'Off Peak Detail'!BU11)+(0.24390243902439*'Off Peak Detail'!BU49)</f>
        <v>27.3297804878049</v>
      </c>
      <c r="CA11" s="131" t="n">
        <f aca="false">(0.789473684210526*'Off Peak Detail'!BV11)+(0.210526315789474*'Off Peak Detail'!BV49)</f>
        <v>27.2431578947368</v>
      </c>
      <c r="CB11" s="131" t="n">
        <f aca="false">(0.794871794871795*'Off Peak Detail'!BW11)+(0.205128205128205*'Off Peak Detail'!BW49)</f>
        <v>27.9288974358974</v>
      </c>
      <c r="CC11" s="131" t="n">
        <f aca="false">(0.75609756097561*'Off Peak Detail'!BX11)+(0.24390243902439*'Off Peak Detail'!BX49)</f>
        <v>28.0709024390244</v>
      </c>
      <c r="CD11" s="131" t="n">
        <f aca="false">(0.777777777777778*'Off Peak Detail'!BY11)+(0.222222222222222*'Off Peak Detail'!BY49)</f>
        <v>26.8701111111111</v>
      </c>
      <c r="CE11" s="131" t="n">
        <f aca="false">(0.794871794871795*'Off Peak Detail'!BZ11)+(0.205128205128205*'Off Peak Detail'!BZ49)</f>
        <v>26.1902820512821</v>
      </c>
      <c r="CF11" s="131" t="n">
        <f aca="false">(0.75*'Off Peak Detail'!CA11)+(0.25*'Off Peak Detail'!CA49)</f>
        <v>25.52025</v>
      </c>
      <c r="CG11" s="131" t="n">
        <f aca="false">(0.794871794871795*'Off Peak Detail'!CB11)+(0.205128205128205*'Off Peak Detail'!CB49)</f>
        <v>26.0675897435897</v>
      </c>
      <c r="CH11" s="131" t="n">
        <f aca="false">(0.789473684210526*'Off Peak Detail'!CC11)+(0.210526315789474*'Off Peak Detail'!CC49)</f>
        <v>27.5802631578947</v>
      </c>
      <c r="CI11" s="131" t="n">
        <f aca="false">(0.75609756097561*'Off Peak Detail'!CD11)+(0.24390243902439*'Off Peak Detail'!CD49)</f>
        <v>28.5930243902439</v>
      </c>
      <c r="CJ11" s="131" t="n">
        <f aca="false">(0.794871794871795*'Off Peak Detail'!CE11)+(0.205128205128205*'Off Peak Detail'!CE49)</f>
        <v>30.3196153846154</v>
      </c>
      <c r="CK11" s="131" t="n">
        <f aca="false">(0.789473684210526*'Off Peak Detail'!CF11)+(0.210526315789474*'Off Peak Detail'!CF49)</f>
        <v>29.1956315789474</v>
      </c>
      <c r="CL11" s="131" t="n">
        <f aca="false">(0.75609756097561*'Off Peak Detail'!CG11)+(0.24390243902439*'Off Peak Detail'!CG49)</f>
        <v>27.6099024390244</v>
      </c>
      <c r="CM11" s="131" t="n">
        <f aca="false">(0.789473684210526*'Off Peak Detail'!CH11)+(0.210526315789474*'Off Peak Detail'!CH49)</f>
        <v>27.5013157894737</v>
      </c>
      <c r="CN11" s="131" t="n">
        <f aca="false">(0.75609756097561*'Off Peak Detail'!CI11)+(0.24390243902439*'Off Peak Detail'!CI49)</f>
        <v>28.1378536585366</v>
      </c>
      <c r="CO11" s="131" t="n">
        <f aca="false">(0.794871794871795*'Off Peak Detail'!CJ11)+(0.205128205128205*'Off Peak Detail'!CJ49)</f>
        <v>28.2546153846154</v>
      </c>
      <c r="CP11" s="131" t="n">
        <f aca="false">(0.777777777777778*'Off Peak Detail'!CK11)+(0.222222222222222*'Off Peak Detail'!CK49)</f>
        <v>27.1903333333333</v>
      </c>
      <c r="CQ11" s="131" t="n">
        <f aca="false">(0.794871794871795*'Off Peak Detail'!CL11)+(0.205128205128205*'Off Peak Detail'!CL49)</f>
        <v>26.5804102564103</v>
      </c>
      <c r="CR11" s="131" t="n">
        <f aca="false">(0.75*'Off Peak Detail'!CM11)+(0.25*'Off Peak Detail'!CM49)</f>
        <v>25.97</v>
      </c>
      <c r="CS11" s="131" t="n">
        <f aca="false">(0.794871794871795*'Off Peak Detail'!CN11)+(0.205128205128205*'Off Peak Detail'!CN49)</f>
        <v>26.4475641025641</v>
      </c>
      <c r="CT11" s="131" t="n">
        <f aca="false">(0.789473684210526*'Off Peak Detail'!CO11)+(0.210526315789474*'Off Peak Detail'!CO49)</f>
        <v>27.8503684210526</v>
      </c>
      <c r="CU11" s="131" t="n">
        <f aca="false">(0.75609756097561*'Off Peak Detail'!CP11)+(0.24390243902439*'Off Peak Detail'!CP49)</f>
        <v>28.7436585365854</v>
      </c>
      <c r="CV11" s="131" t="n">
        <f aca="false">(0.794871794871795*'Off Peak Detail'!CQ11)+(0.205128205128205*'Off Peak Detail'!CQ49)</f>
        <v>30.3398461538462</v>
      </c>
      <c r="CW11" s="131" t="n">
        <f aca="false">(0.75*'Off Peak Detail'!CR11)+(0.25*'Off Peak Detail'!CR49)</f>
        <v>29.31575</v>
      </c>
      <c r="CX11" s="131" t="n">
        <f aca="false">(0.794871794871795*'Off Peak Detail'!CS11)+(0.205128205128205*'Off Peak Detail'!CS49)</f>
        <v>27.8801538461539</v>
      </c>
      <c r="CY11" s="131" t="n">
        <f aca="false">(0.789473684210526*'Off Peak Detail'!CT11)+(0.210526315789474*'Off Peak Detail'!CT49)</f>
        <v>27.7619473684211</v>
      </c>
      <c r="CZ11" s="131" t="n">
        <f aca="false">(0.75609756097561*'Off Peak Detail'!CU11)+(0.24390243902439*'Off Peak Detail'!CU49)</f>
        <v>28.3409024390244</v>
      </c>
      <c r="DA11" s="131" t="n">
        <f aca="false">(0.794871794871795*'Off Peak Detail'!CV11)+(0.205128205128205*'Off Peak Detail'!CV49)</f>
        <v>28.4582307692308</v>
      </c>
      <c r="DB11" s="131" t="n">
        <f aca="false">(0.783783783783784*'Off Peak Detail'!CW11)+(0.216216216216216*'Off Peak Detail'!CW49)</f>
        <v>27.5</v>
      </c>
      <c r="DC11" s="131" t="n">
        <f aca="false">(0.75609756097561*'Off Peak Detail'!CX11)+(0.24390243902439*'Off Peak Detail'!CX49)</f>
        <v>26.9303658536585</v>
      </c>
      <c r="DD11" s="131" t="n">
        <f aca="false">(0.789473684210526*'Off Peak Detail'!CY11)+(0.210526315789474*'Off Peak Detail'!CY49)</f>
        <v>26.3597368421053</v>
      </c>
      <c r="DE11" s="131" t="n">
        <f aca="false">(0.794871794871795*'Off Peak Detail'!CZ11)+(0.205128205128205*'Off Peak Detail'!CZ49)</f>
        <v>26.7897948717949</v>
      </c>
      <c r="DF11" s="131" t="n">
        <f aca="false">(0.75*'Off Peak Detail'!DA11)+(0.25*'Off Peak Detail'!DA49)</f>
        <v>28.11</v>
      </c>
      <c r="DG11" s="131" t="n">
        <f aca="false">(0.794871794871795*'Off Peak Detail'!DB11)+(0.205128205128205*'Off Peak Detail'!DB49)</f>
        <v>28.9138717948718</v>
      </c>
      <c r="DH11" s="131" t="n">
        <f aca="false">(0.75609756097561*'Off Peak Detail'!DC11)+(0.24390243902439*'Off Peak Detail'!DC49)</f>
        <v>30.4296585365854</v>
      </c>
      <c r="DI11" s="131" t="n">
        <f aca="false">(0.789473684210526*'Off Peak Detail'!DD11)+(0.210526315789474*'Off Peak Detail'!DD49)</f>
        <v>29.4363157894737</v>
      </c>
      <c r="DJ11" s="131" t="n">
        <f aca="false">(0.794871794871795*'Off Peak Detail'!DE11)+(0.205128205128205*'Off Peak Detail'!DE49)</f>
        <v>28.1400512820513</v>
      </c>
      <c r="DK11" s="131" t="n">
        <f aca="false">(0.75*'Off Peak Detail'!DF11)+(0.25*'Off Peak Detail'!DF49)</f>
        <v>28.0315</v>
      </c>
      <c r="DL11" s="131" t="n">
        <f aca="false">(0.794871794871795*'Off Peak Detail'!DG11)+(0.205128205128205*'Off Peak Detail'!DG49)</f>
        <v>28.5472307692308</v>
      </c>
      <c r="DM11" s="131" t="n">
        <f aca="false">(0.794871794871795*'Off Peak Detail'!DH11)+(0.205128205128205*'Off Peak Detail'!DH49)</f>
        <v>28.662641025641</v>
      </c>
      <c r="DN11" s="131" t="n">
        <f aca="false">(0.777777777777778*'Off Peak Detail'!DI11)+(0.222222222222222*'Off Peak Detail'!DI49)</f>
        <v>27.79</v>
      </c>
      <c r="DO11" s="131" t="n">
        <f aca="false">(0.75609756097561*'Off Peak Detail'!DJ11)+(0.24390243902439*'Off Peak Detail'!DJ49)</f>
        <v>27.2702195121951</v>
      </c>
      <c r="DP11" s="131" t="n">
        <f aca="false">(0.789473684210526*'Off Peak Detail'!DK11)+(0.210526315789474*'Off Peak Detail'!DK49)</f>
        <v>26.7402631578947</v>
      </c>
      <c r="DQ11" s="131" t="n">
        <f aca="false">(0.75609756097561*'Off Peak Detail'!DL11)+(0.24390243902439*'Off Peak Detail'!DL49)</f>
        <v>27.1306341463415</v>
      </c>
      <c r="DR11" s="131" t="n">
        <f aca="false">(0.789473684210526*'Off Peak Detail'!DM11)+(0.210526315789474*'Off Peak Detail'!DM49)</f>
        <v>28.3698421052632</v>
      </c>
      <c r="DS11" s="131" t="n">
        <f aca="false">(0.794871794871795*'Off Peak Detail'!DN11)+(0.205128205128205*'Off Peak Detail'!DN49)</f>
        <v>29.0909743589744</v>
      </c>
      <c r="DT11" s="131" t="n">
        <f aca="false">(0.75609756097561*'Off Peak Detail'!DO11)+(0.24390243902439*'Off Peak Detail'!DO49)</f>
        <v>30.5198780487805</v>
      </c>
      <c r="DU11" s="131" t="n">
        <f aca="false">(0.789473684210526*'Off Peak Detail'!DP11)+(0.210526315789474*'Off Peak Detail'!DP49)</f>
        <v>29.5886842105263</v>
      </c>
      <c r="DV11" s="131" t="n">
        <f aca="false">(0.794871794871795*'Off Peak Detail'!DQ11)+(0.205128205128205*'Off Peak Detail'!DQ49)</f>
        <v>28.4104871794872</v>
      </c>
      <c r="DW11" s="131" t="n">
        <f aca="false">(0.75*'Off Peak Detail'!DR11)+(0.25*'Off Peak Detail'!DR49)</f>
        <v>28.296</v>
      </c>
      <c r="DX11" s="131" t="n">
        <f aca="false">(0.794871794871795*'Off Peak Detail'!DS11)+(0.205128205128205*'Off Peak Detail'!DS49)</f>
        <v>28.7722564102564</v>
      </c>
      <c r="DY11" s="131" t="n">
        <f aca="false">(0.75609756097561*'Off Peak Detail'!DT11)+(0.24390243902439*'Off Peak Detail'!DT49)</f>
        <v>28.8866585365854</v>
      </c>
      <c r="DZ11" s="131" t="n">
        <f aca="false">(0.777777777777778*'Off Peak Detail'!DU11)+(0.222222222222222*'Off Peak Detail'!DU49)</f>
        <v>28.0898888888889</v>
      </c>
      <c r="EA11" s="131" t="n">
        <f aca="false">(0.794871794871795*'Off Peak Detail'!DV11)+(0.205128205128205*'Off Peak Detail'!DV49)</f>
        <v>27.600358974359</v>
      </c>
      <c r="EB11" s="131" t="n">
        <f aca="false">(0.789473684210526*'Off Peak Detail'!DW11)+(0.210526315789474*'Off Peak Detail'!DW49)</f>
        <v>27.12</v>
      </c>
      <c r="EC11" s="131" t="n">
        <f aca="false">(0.75609756097561*'Off Peak Detail'!DX11)+(0.24390243902439*'Off Peak Detail'!DX49)</f>
        <v>27.454243902439</v>
      </c>
      <c r="ED11" s="131" t="n">
        <f aca="false">(0.789473684210526*'Off Peak Detail'!DY11)+(0.210526315789474*'Off Peak Detail'!DY49)</f>
        <v>28.6302631578947</v>
      </c>
      <c r="EE11" s="131" t="n">
        <f aca="false">(0.794871794871795*'Off Peak Detail'!DZ11)+(0.205128205128205*'Off Peak Detail'!DZ49)</f>
        <v>29.2885897435897</v>
      </c>
      <c r="EF11" s="131" t="n">
        <f aca="false">(0.75609756097561*'Off Peak Detail'!EA11)+(0.24390243902439*'Off Peak Detail'!EA49)</f>
        <v>30.6299024390244</v>
      </c>
      <c r="EG11" s="131" t="n">
        <f aca="false">(0.789473684210526*'Off Peak Detail'!EB11)+(0.210526315789474*'Off Peak Detail'!EB49)</f>
        <v>29.7394736842105</v>
      </c>
      <c r="EH11" s="131" t="n">
        <f aca="false">(0.75609756097561*'Off Peak Detail'!EC11)+(0.24390243902439*'Off Peak Detail'!EC49)</f>
        <v>28.6700731707317</v>
      </c>
      <c r="EI11" s="131" t="n">
        <f aca="false">(0.789473684210526*'Off Peak Detail'!ED11)+(0.210526315789474*'Off Peak Detail'!ED49)</f>
        <v>28.5434210526316</v>
      </c>
      <c r="EJ11" s="131" t="n">
        <f aca="false">(0.794871794871795*'Off Peak Detail'!EE11)+(0.205128205128205*'Off Peak Detail'!EE49)</f>
        <v>28.9871025641026</v>
      </c>
    </row>
    <row r="12" customFormat="false" ht="13.7" hidden="false" customHeight="true" outlineLevel="0" collapsed="false">
      <c r="A12" s="101" t="s">
        <v>17</v>
      </c>
      <c r="B12" s="73"/>
      <c r="C12" s="131" t="n">
        <f aca="false">(0.789473684210526*'Off Peak Detail'!D12)+(0.210526315789474*'Off Peak Detail'!D50)</f>
        <v>26.7305263157895</v>
      </c>
      <c r="D12" s="131" t="n">
        <f aca="false">(0.789473684210526*'Off Peak Detail'!E12)+(0.210526315789474*'Off Peak Detail'!E50)</f>
        <v>19.6613944216276</v>
      </c>
      <c r="E12" s="131" t="n">
        <f aca="false">(0.75609756097561*'Off Peak Detail'!F12)+(0.24390243902439*'Off Peak Detail'!F50)</f>
        <v>23.9818292682927</v>
      </c>
      <c r="F12" s="103" t="n">
        <f aca="false">(C12*C$5+D12*D$5+E12*E$5)/(SUM(C$5:E$5))</f>
        <v>22.8524961778413</v>
      </c>
      <c r="G12" s="96" t="n">
        <f aca="false">AVERAGE(H12:I12)</f>
        <v>24.2387777777778</v>
      </c>
      <c r="H12" s="96" t="n">
        <f aca="false">AG12</f>
        <v>24.4776666666667</v>
      </c>
      <c r="I12" s="96" t="n">
        <f aca="false">AH12</f>
        <v>23.9998888888889</v>
      </c>
      <c r="J12" s="96" t="n">
        <f aca="false">AVERAGE(K12:L12)</f>
        <v>22.7502657252888</v>
      </c>
      <c r="K12" s="96" t="n">
        <f aca="false">AI12</f>
        <v>23.5002682926829</v>
      </c>
      <c r="L12" s="96" t="n">
        <f aca="false">AJ12</f>
        <v>22.0002631578947</v>
      </c>
      <c r="M12" s="96" t="n">
        <f aca="false">AK12</f>
        <v>24.0862564102564</v>
      </c>
      <c r="N12" s="96" t="n">
        <f aca="false">AL12</f>
        <v>24.99975</v>
      </c>
      <c r="O12" s="96" t="n">
        <f aca="false">AVERAGE(P12:Q12)</f>
        <v>30.6617692307692</v>
      </c>
      <c r="P12" s="96" t="n">
        <f aca="false">AM12</f>
        <v>30.3236153846154</v>
      </c>
      <c r="Q12" s="96" t="n">
        <f aca="false">AN12</f>
        <v>30.9999230769231</v>
      </c>
      <c r="R12" s="96" t="n">
        <f aca="false">AO12</f>
        <v>27.890625</v>
      </c>
      <c r="S12" s="96" t="n">
        <f aca="false">AVERAGE(T12:V12)</f>
        <v>25.9676693986373</v>
      </c>
      <c r="T12" s="96" t="n">
        <f aca="false">AP12</f>
        <v>24.9996153846154</v>
      </c>
      <c r="U12" s="96" t="n">
        <f aca="false">AQ12</f>
        <v>25.9673684210526</v>
      </c>
      <c r="V12" s="96" t="n">
        <f aca="false">AR12</f>
        <v>26.9360243902439</v>
      </c>
      <c r="W12" s="103" t="n">
        <f aca="false">SUM(AG31:AR31)/SUM($AG$5:$AR$5)</f>
        <v>25.8695457943666</v>
      </c>
      <c r="X12" s="96" t="n">
        <f aca="false">SUM(AS31:BD31)/SUM($AS$5:$BD$5)</f>
        <v>16.1930487115839</v>
      </c>
      <c r="Y12" s="96" t="n">
        <f aca="false">SUM(BE31:BR31)/SUM($BE$5:$BR$5)</f>
        <v>15.4708566935347</v>
      </c>
      <c r="Z12" s="96" t="n">
        <f aca="false">SUM(BQ31:CB31)/SUM($BQ$5:$CB$5)</f>
        <v>15.4661895964154</v>
      </c>
      <c r="AA12" s="96" t="n">
        <f aca="false">SUM(CC31:DX31)/SUM($CC$5:$DX$5)</f>
        <v>19.3899878677574</v>
      </c>
      <c r="AB12" s="96" t="n">
        <f aca="false">SUM(DY31:EJ31)/SUM($DY$5:$EJ$5)</f>
        <v>21.1043688406989</v>
      </c>
      <c r="AC12" s="159" t="n">
        <f aca="false">(C12*C$5+D12*D$5+E12*E$5+SUM(AG31:EJ31))/(SUM(C$5:E$5)+SUM($AG$5:$EJ$5))</f>
        <v>19.1533896090862</v>
      </c>
      <c r="AD12" s="99"/>
      <c r="AE12" s="100"/>
      <c r="AG12" s="131" t="n">
        <f aca="false">(0.794871794871795*'Off Peak Detail'!AB12)+(0.205128205128205*'Off Peak Detail'!AB50)</f>
        <v>24.4776666666667</v>
      </c>
      <c r="AH12" s="131" t="n">
        <f aca="false">(0.777777777777778*'Off Peak Detail'!AC12)+(0.222222222222222*'Off Peak Detail'!AC50)</f>
        <v>23.9998888888889</v>
      </c>
      <c r="AI12" s="131" t="n">
        <f aca="false">(0.75609756097561*'Off Peak Detail'!AD12)+(0.24390243902439*'Off Peak Detail'!AD50)</f>
        <v>23.5002682926829</v>
      </c>
      <c r="AJ12" s="131" t="n">
        <f aca="false">(0.789473684210526*'Off Peak Detail'!AE12)+(0.210526315789474*'Off Peak Detail'!AE50)</f>
        <v>22.0002631578947</v>
      </c>
      <c r="AK12" s="131" t="n">
        <f aca="false">(0.794871794871795*'Off Peak Detail'!AF12)+(0.205128205128205*'Off Peak Detail'!AF50)</f>
        <v>24.0862564102564</v>
      </c>
      <c r="AL12" s="131" t="n">
        <f aca="false">(0.75*'Off Peak Detail'!AG12)+(0.25*'Off Peak Detail'!AG50)</f>
        <v>24.99975</v>
      </c>
      <c r="AM12" s="131" t="n">
        <f aca="false">(0.794871794871795*'Off Peak Detail'!AH12)+(0.205128205128205*'Off Peak Detail'!AH50)</f>
        <v>30.3236153846154</v>
      </c>
      <c r="AN12" s="131" t="n">
        <f aca="false">(0.794871794871795*'Off Peak Detail'!AI12)+(0.205128205128205*'Off Peak Detail'!AI50)</f>
        <v>30.9999230769231</v>
      </c>
      <c r="AO12" s="131" t="n">
        <f aca="false">(0.75*'Off Peak Detail'!AJ12)+(0.25*'Off Peak Detail'!AJ50)</f>
        <v>27.890625</v>
      </c>
      <c r="AP12" s="131" t="n">
        <f aca="false">(0.794871794871795*'Off Peak Detail'!AK12)+(0.205128205128205*'Off Peak Detail'!AK50)</f>
        <v>24.9996153846154</v>
      </c>
      <c r="AQ12" s="131" t="n">
        <f aca="false">(0.789473684210526*'Off Peak Detail'!AL12)+(0.210526315789474*'Off Peak Detail'!AL50)</f>
        <v>25.9673684210526</v>
      </c>
      <c r="AR12" s="131" t="n">
        <f aca="false">(0.75609756097561*'Off Peak Detail'!AM12)+(0.24390243902439*'Off Peak Detail'!AM50)</f>
        <v>26.9360243902439</v>
      </c>
      <c r="AS12" s="131" t="n">
        <f aca="false">(0.794871794871795*'Off Peak Detail'!AN12)+(0.205128205128205*'Off Peak Detail'!AN50)</f>
        <v>15.4611538461538</v>
      </c>
      <c r="AT12" s="131" t="n">
        <f aca="false">(0.777777777777778*'Off Peak Detail'!AO12)+(0.222222222222222*'Off Peak Detail'!AO50)</f>
        <v>14.7496666666667</v>
      </c>
      <c r="AU12" s="131" t="n">
        <f aca="false">(0.75609756097561*'Off Peak Detail'!AP12)+(0.24390243902439*'Off Peak Detail'!AP50)</f>
        <v>14.750243902439</v>
      </c>
      <c r="AV12" s="131" t="n">
        <f aca="false">(0.789473684210526*'Off Peak Detail'!AQ12)+(0.210526315789474*'Off Peak Detail'!AQ50)</f>
        <v>13.7502631578947</v>
      </c>
      <c r="AW12" s="131" t="n">
        <f aca="false">(0.794871794871795*'Off Peak Detail'!AR12)+(0.205128205128205*'Off Peak Detail'!AR50)</f>
        <v>14.5643846153846</v>
      </c>
      <c r="AX12" s="131" t="n">
        <f aca="false">(0.75*'Off Peak Detail'!AS12)+(0.25*'Off Peak Detail'!AS50)</f>
        <v>16.74975</v>
      </c>
      <c r="AY12" s="131" t="n">
        <f aca="false">(0.794871794871795*'Off Peak Detail'!AT12)+(0.205128205128205*'Off Peak Detail'!AT50)</f>
        <v>18.2208461538462</v>
      </c>
      <c r="AZ12" s="131" t="n">
        <f aca="false">(0.75609756097561*'Off Peak Detail'!AU12)+(0.24390243902439*'Off Peak Detail'!AU50)</f>
        <v>20.7502926829268</v>
      </c>
      <c r="BA12" s="131" t="n">
        <f aca="false">(0.789473684210526*'Off Peak Detail'!AV12)+(0.210526315789474*'Off Peak Detail'!AV50)</f>
        <v>17.2042105263158</v>
      </c>
      <c r="BB12" s="131" t="n">
        <f aca="false">(0.794871794871795*'Off Peak Detail'!AW12)+(0.205128205128205*'Off Peak Detail'!AW50)</f>
        <v>15.7498717948718</v>
      </c>
      <c r="BC12" s="131" t="n">
        <f aca="false">(0.75*'Off Peak Detail'!AX12)+(0.25*'Off Peak Detail'!AX50)</f>
        <v>15.58125</v>
      </c>
      <c r="BD12" s="131" t="n">
        <f aca="false">(0.794871794871795*'Off Peak Detail'!AY12)+(0.205128205128205*'Off Peak Detail'!AY50)</f>
        <v>16.4935128205128</v>
      </c>
      <c r="BE12" s="131" t="n">
        <f aca="false">(0.794871794871795*'Off Peak Detail'!AZ12)+(0.205128205128205*'Off Peak Detail'!AZ50)</f>
        <v>14.3282051282051</v>
      </c>
      <c r="BF12" s="131" t="n">
        <f aca="false">(0.743589743589744*'Off Peak Detail'!BA12)+(0.256410256410256*'Off Peak Detail'!BA50)</f>
        <v>14.6021282051282</v>
      </c>
      <c r="BG12" s="131" t="n">
        <f aca="false">(0.794871794871795*'Off Peak Detail'!BB12)+(0.205128205128205*'Off Peak Detail'!BB50)</f>
        <v>13.9894615384615</v>
      </c>
      <c r="BH12" s="131" t="n">
        <f aca="false">(0.789473684210526*'Off Peak Detail'!BC12)+(0.210526315789474*'Off Peak Detail'!BC50)</f>
        <v>15.1057894736842</v>
      </c>
      <c r="BI12" s="131" t="n">
        <f aca="false">(0.75609756097561*'Off Peak Detail'!BD12)+(0.24390243902439*'Off Peak Detail'!BD50)</f>
        <v>13.9139268292683</v>
      </c>
      <c r="BJ12" s="131" t="n">
        <f aca="false">(0.789473684210526*'Off Peak Detail'!BE12)+(0.210526315789474*'Off Peak Detail'!BE50)</f>
        <v>15.5265789473684</v>
      </c>
      <c r="BK12" s="131" t="n">
        <f aca="false">(0.794871794871795*'Off Peak Detail'!BF12)+(0.205128205128205*'Off Peak Detail'!BF50)</f>
        <v>14.5012564102564</v>
      </c>
      <c r="BL12" s="131" t="n">
        <f aca="false">(0.75609756097561*'Off Peak Detail'!BG12)+(0.24390243902439*'Off Peak Detail'!BG50)</f>
        <v>19.3954634146341</v>
      </c>
      <c r="BM12" s="131" t="n">
        <f aca="false">(0.789473684210526*'Off Peak Detail'!BH12)+(0.210526315789474*'Off Peak Detail'!BH50)</f>
        <v>16.3705263157895</v>
      </c>
      <c r="BN12" s="131" t="n">
        <f aca="false">(0.75609756097561*'Off Peak Detail'!BI12)+(0.24390243902439*'Off Peak Detail'!BI50)</f>
        <v>16.5336097560976</v>
      </c>
      <c r="BO12" s="131" t="n">
        <f aca="false">(0.789473684210526*'Off Peak Detail'!BJ12)+(0.210526315789474*'Off Peak Detail'!BJ50)</f>
        <v>14.9676315789474</v>
      </c>
      <c r="BP12" s="131" t="n">
        <f aca="false">(0.794871794871795*'Off Peak Detail'!BK12)+(0.205128205128205*'Off Peak Detail'!BK50)</f>
        <v>15.8938717948718</v>
      </c>
      <c r="BQ12" s="131" t="n">
        <f aca="false">(0.75609756097561*'Off Peak Detail'!BL12)+(0.24390243902439*'Off Peak Detail'!BL50)</f>
        <v>15.5198536585366</v>
      </c>
      <c r="BR12" s="131" t="n">
        <f aca="false">(0.777777777777778*'Off Peak Detail'!BM12)+(0.222222222222222*'Off Peak Detail'!BM50)</f>
        <v>15.936</v>
      </c>
      <c r="BS12" s="131" t="n">
        <f aca="false">(0.794871794871795*'Off Peak Detail'!BN12)+(0.205128205128205*'Off Peak Detail'!BN50)</f>
        <v>15.3463076923077</v>
      </c>
      <c r="BT12" s="131" t="n">
        <f aca="false">(0.789473684210526*'Off Peak Detail'!BO12)+(0.210526315789474*'Off Peak Detail'!BO50)</f>
        <v>15.7792105263158</v>
      </c>
      <c r="BU12" s="131" t="n">
        <f aca="false">(0.75609756097561*'Off Peak Detail'!BP12)+(0.24390243902439*'Off Peak Detail'!BP50)</f>
        <v>14.4908780487805</v>
      </c>
      <c r="BV12" s="131" t="n">
        <f aca="false">(0.789473684210526*'Off Peak Detail'!BQ12)+(0.210526315789474*'Off Peak Detail'!BQ50)</f>
        <v>13.8931578947368</v>
      </c>
      <c r="BW12" s="131" t="n">
        <f aca="false">(0.75609756097561*'Off Peak Detail'!BR12)+(0.24390243902439*'Off Peak Detail'!BR50)</f>
        <v>14.1792682926829</v>
      </c>
      <c r="BX12" s="131" t="n">
        <f aca="false">(0.794871794871795*'Off Peak Detail'!BS12)+(0.205128205128205*'Off Peak Detail'!BS50)</f>
        <v>18.6131282051282</v>
      </c>
      <c r="BY12" s="131" t="n">
        <f aca="false">(0.789473684210526*'Off Peak Detail'!BT12)+(0.210526315789474*'Off Peak Detail'!BT50)</f>
        <v>15.57</v>
      </c>
      <c r="BZ12" s="131" t="n">
        <f aca="false">(0.75609756097561*'Off Peak Detail'!BU12)+(0.24390243902439*'Off Peak Detail'!BU50)</f>
        <v>15.6135853658537</v>
      </c>
      <c r="CA12" s="131" t="n">
        <f aca="false">(0.789473684210526*'Off Peak Detail'!BV12)+(0.210526315789474*'Off Peak Detail'!BV50)</f>
        <v>14.9163157894737</v>
      </c>
      <c r="CB12" s="131" t="n">
        <f aca="false">(0.794871794871795*'Off Peak Detail'!BW12)+(0.205128205128205*'Off Peak Detail'!BW50)</f>
        <v>15.8351538461538</v>
      </c>
      <c r="CC12" s="131" t="n">
        <f aca="false">(0.75609756097561*'Off Peak Detail'!BX12)+(0.24390243902439*'Off Peak Detail'!BX50)</f>
        <v>15.6714390243902</v>
      </c>
      <c r="CD12" s="131" t="n">
        <f aca="false">(0.777777777777778*'Off Peak Detail'!BY12)+(0.222222222222222*'Off Peak Detail'!BY50)</f>
        <v>16.0787777777778</v>
      </c>
      <c r="CE12" s="131" t="n">
        <f aca="false">(0.794871794871795*'Off Peak Detail'!BZ12)+(0.205128205128205*'Off Peak Detail'!BZ50)</f>
        <v>15.4960512820513</v>
      </c>
      <c r="CF12" s="131" t="n">
        <f aca="false">(0.75*'Off Peak Detail'!CA12)+(0.25*'Off Peak Detail'!CA50)</f>
        <v>15.954375</v>
      </c>
      <c r="CG12" s="131" t="n">
        <f aca="false">(0.794871794871795*'Off Peak Detail'!CB12)+(0.205128205128205*'Off Peak Detail'!CB50)</f>
        <v>14.6016923076923</v>
      </c>
      <c r="CH12" s="131" t="n">
        <f aca="false">(0.789473684210526*'Off Peak Detail'!CC12)+(0.210526315789474*'Off Peak Detail'!CC50)</f>
        <v>14.0431578947368</v>
      </c>
      <c r="CI12" s="131" t="n">
        <f aca="false">(0.75609756097561*'Off Peak Detail'!CD12)+(0.24390243902439*'Off Peak Detail'!CD50)</f>
        <v>14.3308536585366</v>
      </c>
      <c r="CJ12" s="131" t="n">
        <f aca="false">(0.794871794871795*'Off Peak Detail'!CE12)+(0.205128205128205*'Off Peak Detail'!CE50)</f>
        <v>18.7628717948718</v>
      </c>
      <c r="CK12" s="131" t="n">
        <f aca="false">(0.789473684210526*'Off Peak Detail'!CF12)+(0.210526315789474*'Off Peak Detail'!CF50)</f>
        <v>15.7026315789474</v>
      </c>
      <c r="CL12" s="131" t="n">
        <f aca="false">(0.75609756097561*'Off Peak Detail'!CG12)+(0.24390243902439*'Off Peak Detail'!CG50)</f>
        <v>15.6736829268293</v>
      </c>
      <c r="CM12" s="131" t="n">
        <f aca="false">(0.789473684210526*'Off Peak Detail'!CH12)+(0.210526315789474*'Off Peak Detail'!CH50)</f>
        <v>14.9676315789474</v>
      </c>
      <c r="CN12" s="131" t="n">
        <f aca="false">(0.75609756097561*'Off Peak Detail'!CI12)+(0.24390243902439*'Off Peak Detail'!CI50)</f>
        <v>15.8495365853659</v>
      </c>
      <c r="CO12" s="131" t="n">
        <f aca="false">(0.794871794871795*'Off Peak Detail'!CJ12)+(0.205128205128205*'Off Peak Detail'!CJ50)</f>
        <v>18.5188205128205</v>
      </c>
      <c r="CP12" s="131" t="n">
        <f aca="false">(0.777777777777778*'Off Peak Detail'!CK12)+(0.222222222222222*'Off Peak Detail'!CK50)</f>
        <v>19.0347777777778</v>
      </c>
      <c r="CQ12" s="131" t="n">
        <f aca="false">(0.794871794871795*'Off Peak Detail'!CL12)+(0.205128205128205*'Off Peak Detail'!CL50)</f>
        <v>18.4320512820513</v>
      </c>
      <c r="CR12" s="131" t="n">
        <f aca="false">(0.75*'Off Peak Detail'!CM12)+(0.25*'Off Peak Detail'!CM50)</f>
        <v>18.936</v>
      </c>
      <c r="CS12" s="131" t="n">
        <f aca="false">(0.794871794871795*'Off Peak Detail'!CN12)+(0.205128205128205*'Off Peak Detail'!CN50)</f>
        <v>17.3683846153846</v>
      </c>
      <c r="CT12" s="131" t="n">
        <f aca="false">(0.789473684210526*'Off Peak Detail'!CO12)+(0.210526315789474*'Off Peak Detail'!CO50)</f>
        <v>19.3002631578947</v>
      </c>
      <c r="CU12" s="131" t="n">
        <f aca="false">(0.75609756097561*'Off Peak Detail'!CP12)+(0.24390243902439*'Off Peak Detail'!CP50)</f>
        <v>22.4818780487805</v>
      </c>
      <c r="CV12" s="131" t="n">
        <f aca="false">(0.794871794871795*'Off Peak Detail'!CQ12)+(0.205128205128205*'Off Peak Detail'!CQ50)</f>
        <v>27.7748974358974</v>
      </c>
      <c r="CW12" s="131" t="n">
        <f aca="false">(0.75*'Off Peak Detail'!CR12)+(0.25*'Off Peak Detail'!CR50)</f>
        <v>22.654875</v>
      </c>
      <c r="CX12" s="131" t="n">
        <f aca="false">(0.794871794871795*'Off Peak Detail'!CS12)+(0.205128205128205*'Off Peak Detail'!CS50)</f>
        <v>21.035717948718</v>
      </c>
      <c r="CY12" s="131" t="n">
        <f aca="false">(0.789473684210526*'Off Peak Detail'!CT12)+(0.210526315789474*'Off Peak Detail'!CT50)</f>
        <v>19.1668421052632</v>
      </c>
      <c r="CZ12" s="131" t="n">
        <f aca="false">(0.75609756097561*'Off Peak Detail'!CU12)+(0.24390243902439*'Off Peak Detail'!CU50)</f>
        <v>20.0957073170732</v>
      </c>
      <c r="DA12" s="131" t="n">
        <f aca="false">(0.794871794871795*'Off Peak Detail'!CV12)+(0.205128205128205*'Off Peak Detail'!CV50)</f>
        <v>18.7157435897436</v>
      </c>
      <c r="DB12" s="131" t="n">
        <f aca="false">(0.783783783783784*'Off Peak Detail'!CW12)+(0.216216216216216*'Off Peak Detail'!CW50)</f>
        <v>19.2324054054054</v>
      </c>
      <c r="DC12" s="131" t="n">
        <f aca="false">(0.75609756097561*'Off Peak Detail'!CX12)+(0.24390243902439*'Off Peak Detail'!CX50)</f>
        <v>18.6151707317073</v>
      </c>
      <c r="DD12" s="131" t="n">
        <f aca="false">(0.789473684210526*'Off Peak Detail'!CY12)+(0.210526315789474*'Off Peak Detail'!CY50)</f>
        <v>19.1352631578947</v>
      </c>
      <c r="DE12" s="131" t="n">
        <f aca="false">(0.794871794871795*'Off Peak Detail'!CZ12)+(0.205128205128205*'Off Peak Detail'!CZ50)</f>
        <v>17.5653076923077</v>
      </c>
      <c r="DF12" s="131" t="n">
        <f aca="false">(0.75*'Off Peak Detail'!DA12)+(0.25*'Off Peak Detail'!DA50)</f>
        <v>19.249875</v>
      </c>
      <c r="DG12" s="131" t="n">
        <f aca="false">(0.794871794871795*'Off Peak Detail'!DB12)+(0.205128205128205*'Off Peak Detail'!DB50)</f>
        <v>22.6462307692308</v>
      </c>
      <c r="DH12" s="131" t="n">
        <f aca="false">(0.75609756097561*'Off Peak Detail'!DC12)+(0.24390243902439*'Off Peak Detail'!DC50)</f>
        <v>28.4052195121951</v>
      </c>
      <c r="DI12" s="131" t="n">
        <f aca="false">(0.789473684210526*'Off Peak Detail'!DD12)+(0.210526315789474*'Off Peak Detail'!DD50)</f>
        <v>23.306052631579</v>
      </c>
      <c r="DJ12" s="131" t="n">
        <f aca="false">(0.794871794871795*'Off Peak Detail'!DE12)+(0.205128205128205*'Off Peak Detail'!DE50)</f>
        <v>21.2318461538462</v>
      </c>
      <c r="DK12" s="131" t="n">
        <f aca="false">(0.75*'Off Peak Detail'!DF12)+(0.25*'Off Peak Detail'!DF50)</f>
        <v>19.372125</v>
      </c>
      <c r="DL12" s="131" t="n">
        <f aca="false">(0.794871794871795*'Off Peak Detail'!DG12)+(0.205128205128205*'Off Peak Detail'!DG50)</f>
        <v>20.3328974358974</v>
      </c>
      <c r="DM12" s="131" t="n">
        <f aca="false">(0.794871794871795*'Off Peak Detail'!DH12)+(0.205128205128205*'Off Peak Detail'!DH50)</f>
        <v>18.9039487179487</v>
      </c>
      <c r="DN12" s="131" t="n">
        <f aca="false">(0.777777777777778*'Off Peak Detail'!DI12)+(0.222222222222222*'Off Peak Detail'!DI50)</f>
        <v>19.4331111111111</v>
      </c>
      <c r="DO12" s="131" t="n">
        <f aca="false">(0.75609756097561*'Off Peak Detail'!DJ12)+(0.24390243902439*'Off Peak Detail'!DJ50)</f>
        <v>18.8124878048781</v>
      </c>
      <c r="DP12" s="131" t="n">
        <f aca="false">(0.789473684210526*'Off Peak Detail'!DK12)+(0.210526315789474*'Off Peak Detail'!DK50)</f>
        <v>19.3405263157895</v>
      </c>
      <c r="DQ12" s="131" t="n">
        <f aca="false">(0.75609756097561*'Off Peak Detail'!DL12)+(0.24390243902439*'Off Peak Detail'!DL50)</f>
        <v>17.7778780487805</v>
      </c>
      <c r="DR12" s="131" t="n">
        <f aca="false">(0.789473684210526*'Off Peak Detail'!DM12)+(0.210526315789474*'Off Peak Detail'!DM50)</f>
        <v>19.7028947368421</v>
      </c>
      <c r="DS12" s="131" t="n">
        <f aca="false">(0.794871794871795*'Off Peak Detail'!DN12)+(0.205128205128205*'Off Peak Detail'!DN50)</f>
        <v>22.8341794871795</v>
      </c>
      <c r="DT12" s="131" t="n">
        <f aca="false">(0.75609756097561*'Off Peak Detail'!DO12)+(0.24390243902439*'Off Peak Detail'!DO50)</f>
        <v>28.6026097560976</v>
      </c>
      <c r="DU12" s="131" t="n">
        <f aca="false">(0.789473684210526*'Off Peak Detail'!DP12)+(0.210526315789474*'Off Peak Detail'!DP50)</f>
        <v>23.4544736842105</v>
      </c>
      <c r="DV12" s="131" t="n">
        <f aca="false">(0.794871794871795*'Off Peak Detail'!DQ12)+(0.205128205128205*'Off Peak Detail'!DQ50)</f>
        <v>21.4356923076923</v>
      </c>
      <c r="DW12" s="131" t="n">
        <f aca="false">(0.75*'Off Peak Detail'!DR12)+(0.25*'Off Peak Detail'!DR50)</f>
        <v>19.56525</v>
      </c>
      <c r="DX12" s="131" t="n">
        <f aca="false">(0.794871794871795*'Off Peak Detail'!DS12)+(0.205128205128205*'Off Peak Detail'!DS50)</f>
        <v>20.5211025641026</v>
      </c>
      <c r="DY12" s="131" t="n">
        <f aca="false">(0.75609756097561*'Off Peak Detail'!DT12)+(0.24390243902439*'Off Peak Detail'!DT50)</f>
        <v>19.0479512195122</v>
      </c>
      <c r="DZ12" s="131" t="n">
        <f aca="false">(0.777777777777778*'Off Peak Detail'!DU12)+(0.222222222222222*'Off Peak Detail'!DU50)</f>
        <v>19.6797777777778</v>
      </c>
      <c r="EA12" s="131" t="n">
        <f aca="false">(0.794871794871795*'Off Peak Detail'!DV12)+(0.205128205128205*'Off Peak Detail'!DV50)</f>
        <v>19.0769230769231</v>
      </c>
      <c r="EB12" s="131" t="n">
        <f aca="false">(0.789473684210526*'Off Peak Detail'!DW12)+(0.210526315789474*'Off Peak Detail'!DW50)</f>
        <v>19.5852631578947</v>
      </c>
      <c r="EC12" s="131" t="n">
        <f aca="false">(0.75609756097561*'Off Peak Detail'!DX12)+(0.24390243902439*'Off Peak Detail'!DX50)</f>
        <v>18.0133658536585</v>
      </c>
      <c r="ED12" s="131" t="n">
        <f aca="false">(0.789473684210526*'Off Peak Detail'!DY12)+(0.210526315789474*'Off Peak Detail'!DY50)</f>
        <v>19.995</v>
      </c>
      <c r="EE12" s="131" t="n">
        <f aca="false">(0.794871794871795*'Off Peak Detail'!DZ12)+(0.205128205128205*'Off Peak Detail'!DZ50)</f>
        <v>23.0687948717949</v>
      </c>
      <c r="EF12" s="131" t="n">
        <f aca="false">(0.75609756097561*'Off Peak Detail'!EA12)+(0.24390243902439*'Off Peak Detail'!EA50)</f>
        <v>28.8539756097561</v>
      </c>
      <c r="EG12" s="131" t="n">
        <f aca="false">(0.789473684210526*'Off Peak Detail'!EB12)+(0.210526315789474*'Off Peak Detail'!EB50)</f>
        <v>23.6107894736842</v>
      </c>
      <c r="EH12" s="131" t="n">
        <f aca="false">(0.75609756097561*'Off Peak Detail'!EC12)+(0.24390243902439*'Off Peak Detail'!EC50)</f>
        <v>21.6832195121951</v>
      </c>
      <c r="EI12" s="131" t="n">
        <f aca="false">(0.789473684210526*'Off Peak Detail'!ED12)+(0.210526315789474*'Off Peak Detail'!ED50)</f>
        <v>19.7818421052632</v>
      </c>
      <c r="EJ12" s="131" t="n">
        <f aca="false">(0.794871794871795*'Off Peak Detail'!EE12)+(0.205128205128205*'Off Peak Detail'!EE50)</f>
        <v>20.7093076923077</v>
      </c>
    </row>
    <row r="13" customFormat="false" ht="13.7" hidden="false" customHeight="true" outlineLevel="0" collapsed="false">
      <c r="A13" s="101" t="s">
        <v>15</v>
      </c>
      <c r="B13" s="102" t="s">
        <v>72</v>
      </c>
      <c r="C13" s="131" t="n">
        <f aca="false">(0.789473684210526*'Off Peak Detail'!D13)+(0.210526315789474*'Off Peak Detail'!D51)</f>
        <v>19.5542105263158</v>
      </c>
      <c r="D13" s="131" t="n">
        <f aca="false">(0.789473684210526*'Off Peak Detail'!E13)+(0.210526315789474*'Off Peak Detail'!E51)</f>
        <v>19.4833421052632</v>
      </c>
      <c r="E13" s="131" t="n">
        <f aca="false">(0.75609756097561*'Off Peak Detail'!F13)+(0.24390243902439*'Off Peak Detail'!F51)</f>
        <v>22.8960243902439</v>
      </c>
      <c r="F13" s="103" t="n">
        <f aca="false">(C13*C$5+D13*D$5+E13*E$5)/(SUM(C$5:E$5))</f>
        <v>20.9473151904151</v>
      </c>
      <c r="G13" s="96" t="n">
        <f aca="false">AVERAGE(H13:I13)</f>
        <v>23.9614871794872</v>
      </c>
      <c r="H13" s="96" t="n">
        <f aca="false">AG13</f>
        <v>23.9229743589744</v>
      </c>
      <c r="I13" s="96" t="n">
        <f aca="false">AH13</f>
        <v>24</v>
      </c>
      <c r="J13" s="96" t="n">
        <f aca="false">AVERAGE(K13:L13)</f>
        <v>24.000296534018</v>
      </c>
      <c r="K13" s="96" t="n">
        <f aca="false">AI13</f>
        <v>24.0004878048781</v>
      </c>
      <c r="L13" s="96" t="n">
        <f aca="false">AJ13</f>
        <v>24.0001052631579</v>
      </c>
      <c r="M13" s="96" t="n">
        <f aca="false">AK13</f>
        <v>23.9422307692308</v>
      </c>
      <c r="N13" s="96" t="n">
        <f aca="false">AL13</f>
        <v>24.75</v>
      </c>
      <c r="O13" s="96" t="n">
        <f aca="false">AVERAGE(P13:Q13)</f>
        <v>32.1780128205128</v>
      </c>
      <c r="P13" s="96" t="n">
        <f aca="false">AM13</f>
        <v>31.3560769230769</v>
      </c>
      <c r="Q13" s="96" t="n">
        <f aca="false">AN13</f>
        <v>32.9999487179487</v>
      </c>
      <c r="R13" s="96" t="n">
        <f aca="false">AO13</f>
        <v>27.197</v>
      </c>
      <c r="S13" s="96" t="n">
        <f aca="false">AVERAGE(T13:V13)</f>
        <v>25.5639370659294</v>
      </c>
      <c r="T13" s="96" t="n">
        <f aca="false">AP13</f>
        <v>26.5000769230769</v>
      </c>
      <c r="U13" s="96" t="n">
        <f aca="false">AQ13</f>
        <v>24.8653684210526</v>
      </c>
      <c r="V13" s="96" t="n">
        <f aca="false">AR13</f>
        <v>25.3263658536585</v>
      </c>
      <c r="W13" s="103" t="n">
        <f aca="false">SUM(AG32:AR32)/SUM($AG$5:$AR$5)</f>
        <v>26.0862420421784</v>
      </c>
      <c r="X13" s="96" t="n">
        <f aca="false">SUM(AS32:BD32)/SUM($AS$5:$BD$5)</f>
        <v>27.1453199625853</v>
      </c>
      <c r="Y13" s="96" t="n">
        <f aca="false">SUM(BE32:BR32)/SUM($BE$5:$BR$5)</f>
        <v>27.2089921519703</v>
      </c>
      <c r="Z13" s="96" t="n">
        <f aca="false">SUM(BQ32:CB32)/SUM($BQ$5:$CB$5)</f>
        <v>27.5318026343505</v>
      </c>
      <c r="AA13" s="96" t="n">
        <f aca="false">SUM(CC32:DX32)/SUM($CC$5:$DX$5)</f>
        <v>28.0459674872978</v>
      </c>
      <c r="AB13" s="96" t="n">
        <f aca="false">SUM(DY32:EJ32)/SUM($DY$5:$EJ$5)</f>
        <v>28.5464129635269</v>
      </c>
      <c r="AC13" s="159" t="n">
        <f aca="false">(C13*C$5+D13*D$5+E13*E$5+SUM(AG32:EJ32))/(SUM(C$5:E$5)+SUM($AG$5:$EJ$5))</f>
        <v>27.4963558245723</v>
      </c>
      <c r="AD13" s="99"/>
      <c r="AE13" s="100"/>
      <c r="AF13" s="100"/>
      <c r="AG13" s="131" t="n">
        <f aca="false">(0.794871794871795*'Off Peak Detail'!AB13)+(0.205128205128205*'Off Peak Detail'!AB51)</f>
        <v>23.9229743589744</v>
      </c>
      <c r="AH13" s="131" t="n">
        <f aca="false">(0.777777777777778*'Off Peak Detail'!AC13)+(0.222222222222222*'Off Peak Detail'!AC51)</f>
        <v>24</v>
      </c>
      <c r="AI13" s="131" t="n">
        <f aca="false">(0.75609756097561*'Off Peak Detail'!AD13)+(0.24390243902439*'Off Peak Detail'!AD51)</f>
        <v>24.0004878048781</v>
      </c>
      <c r="AJ13" s="131" t="n">
        <f aca="false">(0.789473684210526*'Off Peak Detail'!AE13)+(0.210526315789474*'Off Peak Detail'!AE51)</f>
        <v>24.0001052631579</v>
      </c>
      <c r="AK13" s="131" t="n">
        <f aca="false">(0.794871794871795*'Off Peak Detail'!AF13)+(0.205128205128205*'Off Peak Detail'!AF51)</f>
        <v>23.9422307692308</v>
      </c>
      <c r="AL13" s="131" t="n">
        <f aca="false">(0.75*'Off Peak Detail'!AG13)+(0.25*'Off Peak Detail'!AG51)</f>
        <v>24.75</v>
      </c>
      <c r="AM13" s="131" t="n">
        <f aca="false">(0.794871794871795*'Off Peak Detail'!AH13)+(0.205128205128205*'Off Peak Detail'!AH51)</f>
        <v>31.3560769230769</v>
      </c>
      <c r="AN13" s="131" t="n">
        <f aca="false">(0.794871794871795*'Off Peak Detail'!AI13)+(0.205128205128205*'Off Peak Detail'!AI51)</f>
        <v>32.9999487179487</v>
      </c>
      <c r="AO13" s="131" t="n">
        <f aca="false">(0.75*'Off Peak Detail'!AJ13)+(0.25*'Off Peak Detail'!AJ51)</f>
        <v>27.197</v>
      </c>
      <c r="AP13" s="131" t="n">
        <f aca="false">(0.794871794871795*'Off Peak Detail'!AK13)+(0.205128205128205*'Off Peak Detail'!AK51)</f>
        <v>26.5000769230769</v>
      </c>
      <c r="AQ13" s="131" t="n">
        <f aca="false">(0.789473684210526*'Off Peak Detail'!AL13)+(0.210526315789474*'Off Peak Detail'!AL51)</f>
        <v>24.8653684210526</v>
      </c>
      <c r="AR13" s="131" t="n">
        <f aca="false">(0.75609756097561*'Off Peak Detail'!AM13)+(0.24390243902439*'Off Peak Detail'!AM51)</f>
        <v>25.3263658536585</v>
      </c>
      <c r="AS13" s="131" t="n">
        <f aca="false">(0.794871794871795*'Off Peak Detail'!AN13)+(0.205128205128205*'Off Peak Detail'!AN51)</f>
        <v>25.5512820512821</v>
      </c>
      <c r="AT13" s="131" t="n">
        <f aca="false">(0.777777777777778*'Off Peak Detail'!AO13)+(0.222222222222222*'Off Peak Detail'!AO51)</f>
        <v>25.7497777777778</v>
      </c>
      <c r="AU13" s="131" t="n">
        <f aca="false">(0.75609756097561*'Off Peak Detail'!AP13)+(0.24390243902439*'Off Peak Detail'!AP51)</f>
        <v>25.2503658536585</v>
      </c>
      <c r="AV13" s="131" t="n">
        <f aca="false">(0.789473684210526*'Off Peak Detail'!AQ13)+(0.210526315789474*'Off Peak Detail'!AQ51)</f>
        <v>24.75</v>
      </c>
      <c r="AW13" s="131" t="n">
        <f aca="false">(0.794871794871795*'Off Peak Detail'!AR13)+(0.205128205128205*'Off Peak Detail'!AR51)</f>
        <v>24.6152051282051</v>
      </c>
      <c r="AX13" s="131" t="n">
        <f aca="false">(0.75*'Off Peak Detail'!AS13)+(0.25*'Off Peak Detail'!AS51)</f>
        <v>26.25</v>
      </c>
      <c r="AY13" s="131" t="n">
        <f aca="false">(0.794871794871795*'Off Peak Detail'!AT13)+(0.205128205128205*'Off Peak Detail'!AT51)</f>
        <v>30.2116153846154</v>
      </c>
      <c r="AZ13" s="131" t="n">
        <f aca="false">(0.75609756097561*'Off Peak Detail'!AU13)+(0.24390243902439*'Off Peak Detail'!AU51)</f>
        <v>34.7500243902439</v>
      </c>
      <c r="BA13" s="131" t="n">
        <f aca="false">(0.789473684210526*'Off Peak Detail'!AV13)+(0.210526315789474*'Off Peak Detail'!AV51)</f>
        <v>30.9901052631579</v>
      </c>
      <c r="BB13" s="131" t="n">
        <f aca="false">(0.794871794871795*'Off Peak Detail'!AW13)+(0.205128205128205*'Off Peak Detail'!AW51)</f>
        <v>27.2496666666667</v>
      </c>
      <c r="BC13" s="131" t="n">
        <f aca="false">(0.75*'Off Peak Detail'!AX13)+(0.25*'Off Peak Detail'!AX51)</f>
        <v>24.55325</v>
      </c>
      <c r="BD13" s="131" t="n">
        <f aca="false">(0.794871794871795*'Off Peak Detail'!AY13)+(0.205128205128205*'Off Peak Detail'!AY51)</f>
        <v>25.5705384615385</v>
      </c>
      <c r="BE13" s="131" t="n">
        <f aca="false">(0.794871794871795*'Off Peak Detail'!AZ13)+(0.205128205128205*'Off Peak Detail'!AZ51)</f>
        <v>25.9995384615385</v>
      </c>
      <c r="BF13" s="131" t="n">
        <f aca="false">(0.743589743589744*'Off Peak Detail'!BA13)+(0.256410256410256*'Off Peak Detail'!BA51)</f>
        <v>26.2002051282051</v>
      </c>
      <c r="BG13" s="131" t="n">
        <f aca="false">(0.794871794871795*'Off Peak Detail'!BB13)+(0.205128205128205*'Off Peak Detail'!BB51)</f>
        <v>25.7900512820513</v>
      </c>
      <c r="BH13" s="131" t="n">
        <f aca="false">(0.789473684210526*'Off Peak Detail'!BC13)+(0.210526315789474*'Off Peak Detail'!BC51)</f>
        <v>25.38</v>
      </c>
      <c r="BI13" s="131" t="n">
        <f aca="false">(0.75609756097561*'Off Peak Detail'!BD13)+(0.24390243902439*'Off Peak Detail'!BD51)</f>
        <v>25.2427073170732</v>
      </c>
      <c r="BJ13" s="131" t="n">
        <f aca="false">(0.789473684210526*'Off Peak Detail'!BE13)+(0.210526315789474*'Off Peak Detail'!BE51)</f>
        <v>26.6202631578947</v>
      </c>
      <c r="BK13" s="131" t="n">
        <f aca="false">(0.794871794871795*'Off Peak Detail'!BF13)+(0.205128205128205*'Off Peak Detail'!BF51)</f>
        <v>29.8415128205128</v>
      </c>
      <c r="BL13" s="131" t="n">
        <f aca="false">(0.75609756097561*'Off Peak Detail'!BG13)+(0.24390243902439*'Off Peak Detail'!BG51)</f>
        <v>33.6500243902439</v>
      </c>
      <c r="BM13" s="131" t="n">
        <f aca="false">(0.789473684210526*'Off Peak Detail'!BH13)+(0.210526315789474*'Off Peak Detail'!BH51)</f>
        <v>30.4981578947368</v>
      </c>
      <c r="BN13" s="131" t="n">
        <f aca="false">(0.75609756097561*'Off Peak Detail'!BI13)+(0.24390243902439*'Off Peak Detail'!BI51)</f>
        <v>27.4602926829268</v>
      </c>
      <c r="BO13" s="131" t="n">
        <f aca="false">(0.789473684210526*'Off Peak Detail'!BJ13)+(0.210526315789474*'Off Peak Detail'!BJ51)</f>
        <v>25.1937894736842</v>
      </c>
      <c r="BP13" s="131" t="n">
        <f aca="false">(0.794871794871795*'Off Peak Detail'!BK13)+(0.205128205128205*'Off Peak Detail'!BK51)</f>
        <v>26.047</v>
      </c>
      <c r="BQ13" s="131" t="n">
        <f aca="false">(0.75609756097561*'Off Peak Detail'!BL13)+(0.24390243902439*'Off Peak Detail'!BL51)</f>
        <v>26.3112195121951</v>
      </c>
      <c r="BR13" s="131" t="n">
        <f aca="false">(0.777777777777778*'Off Peak Detail'!BM13)+(0.222222222222222*'Off Peak Detail'!BM51)</f>
        <v>26.5098888888889</v>
      </c>
      <c r="BS13" s="131" t="n">
        <f aca="false">(0.794871794871795*'Off Peak Detail'!BN13)+(0.205128205128205*'Off Peak Detail'!BN51)</f>
        <v>26.1401282051282</v>
      </c>
      <c r="BT13" s="131" t="n">
        <f aca="false">(0.789473684210526*'Off Peak Detail'!BO13)+(0.210526315789474*'Off Peak Detail'!BO51)</f>
        <v>25.7701052631579</v>
      </c>
      <c r="BU13" s="131" t="n">
        <f aca="false">(0.75609756097561*'Off Peak Detail'!BP13)+(0.24390243902439*'Off Peak Detail'!BP51)</f>
        <v>25.6148536585366</v>
      </c>
      <c r="BV13" s="131" t="n">
        <f aca="false">(0.789473684210526*'Off Peak Detail'!BQ13)+(0.210526315789474*'Off Peak Detail'!BQ51)</f>
        <v>26.8998421052632</v>
      </c>
      <c r="BW13" s="131" t="n">
        <f aca="false">(0.75609756097561*'Off Peak Detail'!BR13)+(0.24390243902439*'Off Peak Detail'!BR51)</f>
        <v>29.8496097560976</v>
      </c>
      <c r="BX13" s="131" t="n">
        <f aca="false">(0.794871794871795*'Off Peak Detail'!BS13)+(0.205128205128205*'Off Peak Detail'!BS51)</f>
        <v>33.2702051282051</v>
      </c>
      <c r="BY13" s="131" t="n">
        <f aca="false">(0.789473684210526*'Off Peak Detail'!BT13)+(0.210526315789474*'Off Peak Detail'!BT51)</f>
        <v>30.4105263157895</v>
      </c>
      <c r="BZ13" s="131" t="n">
        <f aca="false">(0.75609756097561*'Off Peak Detail'!BU13)+(0.24390243902439*'Off Peak Detail'!BU51)</f>
        <v>27.6700243902439</v>
      </c>
      <c r="CA13" s="131" t="n">
        <f aca="false">(0.789473684210526*'Off Peak Detail'!BV13)+(0.210526315789474*'Off Peak Detail'!BV51)</f>
        <v>25.5836842105263</v>
      </c>
      <c r="CB13" s="131" t="n">
        <f aca="false">(0.794871794871795*'Off Peak Detail'!BW13)+(0.205128205128205*'Off Peak Detail'!BW51)</f>
        <v>26.3565897435897</v>
      </c>
      <c r="CC13" s="131" t="n">
        <f aca="false">(0.75609756097561*'Off Peak Detail'!BX13)+(0.24390243902439*'Off Peak Detail'!BX51)</f>
        <v>26.595243902439</v>
      </c>
      <c r="CD13" s="131" t="n">
        <f aca="false">(0.777777777777778*'Off Peak Detail'!BY13)+(0.222222222222222*'Off Peak Detail'!BY51)</f>
        <v>26.8101111111111</v>
      </c>
      <c r="CE13" s="131" t="n">
        <f aca="false">(0.794871794871795*'Off Peak Detail'!BZ13)+(0.205128205128205*'Off Peak Detail'!BZ51)</f>
        <v>26.4798974358974</v>
      </c>
      <c r="CF13" s="131" t="n">
        <f aca="false">(0.75*'Off Peak Detail'!CA13)+(0.25*'Off Peak Detail'!CA51)</f>
        <v>26.14025</v>
      </c>
      <c r="CG13" s="131" t="n">
        <f aca="false">(0.794871794871795*'Off Peak Detail'!CB13)+(0.205128205128205*'Off Peak Detail'!CB51)</f>
        <v>25.9735641025641</v>
      </c>
      <c r="CH13" s="131" t="n">
        <f aca="false">(0.789473684210526*'Off Peak Detail'!CC13)+(0.210526315789474*'Off Peak Detail'!CC51)</f>
        <v>27.1697368421053</v>
      </c>
      <c r="CI13" s="131" t="n">
        <f aca="false">(0.75609756097561*'Off Peak Detail'!CD13)+(0.24390243902439*'Off Peak Detail'!CD51)</f>
        <v>29.8374146341463</v>
      </c>
      <c r="CJ13" s="131" t="n">
        <f aca="false">(0.794871794871795*'Off Peak Detail'!CE13)+(0.205128205128205*'Off Peak Detail'!CE51)</f>
        <v>32.9503076923077</v>
      </c>
      <c r="CK13" s="131" t="n">
        <f aca="false">(0.789473684210526*'Off Peak Detail'!CF13)+(0.210526315789474*'Off Peak Detail'!CF51)</f>
        <v>30.341052631579</v>
      </c>
      <c r="CL13" s="131" t="n">
        <f aca="false">(0.75609756097561*'Off Peak Detail'!CG13)+(0.24390243902439*'Off Peak Detail'!CG51)</f>
        <v>27.8699024390244</v>
      </c>
      <c r="CM13" s="131" t="n">
        <f aca="false">(0.789473684210526*'Off Peak Detail'!CH13)+(0.210526315789474*'Off Peak Detail'!CH51)</f>
        <v>25.9571052631579</v>
      </c>
      <c r="CN13" s="131" t="n">
        <f aca="false">(0.75609756097561*'Off Peak Detail'!CI13)+(0.24390243902439*'Off Peak Detail'!CI51)</f>
        <v>26.6689024390244</v>
      </c>
      <c r="CO13" s="131" t="n">
        <f aca="false">(0.794871794871795*'Off Peak Detail'!CJ13)+(0.205128205128205*'Off Peak Detail'!CJ51)</f>
        <v>26.8735897435897</v>
      </c>
      <c r="CP13" s="131" t="n">
        <f aca="false">(0.777777777777778*'Off Peak Detail'!CK13)+(0.222222222222222*'Off Peak Detail'!CK51)</f>
        <v>27.1003333333333</v>
      </c>
      <c r="CQ13" s="131" t="n">
        <f aca="false">(0.794871794871795*'Off Peak Detail'!CL13)+(0.205128205128205*'Off Peak Detail'!CL51)</f>
        <v>26.8004871794872</v>
      </c>
      <c r="CR13" s="131" t="n">
        <f aca="false">(0.75*'Off Peak Detail'!CM13)+(0.25*'Off Peak Detail'!CM51)</f>
        <v>26.50025</v>
      </c>
      <c r="CS13" s="131" t="n">
        <f aca="false">(0.794871794871795*'Off Peak Detail'!CN13)+(0.205128205128205*'Off Peak Detail'!CN51)</f>
        <v>26.3291282051282</v>
      </c>
      <c r="CT13" s="131" t="n">
        <f aca="false">(0.789473684210526*'Off Peak Detail'!CO13)+(0.210526315789474*'Off Peak Detail'!CO51)</f>
        <v>27.4302631578947</v>
      </c>
      <c r="CU13" s="131" t="n">
        <f aca="false">(0.75609756097561*'Off Peak Detail'!CP13)+(0.24390243902439*'Off Peak Detail'!CP51)</f>
        <v>29.8349756097561</v>
      </c>
      <c r="CV13" s="131" t="n">
        <f aca="false">(0.794871794871795*'Off Peak Detail'!CQ13)+(0.205128205128205*'Off Peak Detail'!CQ51)</f>
        <v>32.679641025641</v>
      </c>
      <c r="CW13" s="131" t="n">
        <f aca="false">(0.75*'Off Peak Detail'!CR13)+(0.25*'Off Peak Detail'!CR51)</f>
        <v>30.305</v>
      </c>
      <c r="CX13" s="131" t="n">
        <f aca="false">(0.794871794871795*'Off Peak Detail'!CS13)+(0.205128205128205*'Off Peak Detail'!CS51)</f>
        <v>28.0797948717949</v>
      </c>
      <c r="CY13" s="131" t="n">
        <f aca="false">(0.789473684210526*'Off Peak Detail'!CT13)+(0.210526315789474*'Off Peak Detail'!CT51)</f>
        <v>26.3164210526316</v>
      </c>
      <c r="CZ13" s="131" t="n">
        <f aca="false">(0.75609756097561*'Off Peak Detail'!CU13)+(0.24390243902439*'Off Peak Detail'!CU51)</f>
        <v>26.9779268292683</v>
      </c>
      <c r="DA13" s="131" t="n">
        <f aca="false">(0.794871794871795*'Off Peak Detail'!CV13)+(0.205128205128205*'Off Peak Detail'!CV51)</f>
        <v>27.143641025641</v>
      </c>
      <c r="DB13" s="131" t="n">
        <f aca="false">(0.783783783783784*'Off Peak Detail'!CW13)+(0.216216216216216*'Off Peak Detail'!CW51)</f>
        <v>27.3698648648649</v>
      </c>
      <c r="DC13" s="131" t="n">
        <f aca="false">(0.75609756097561*'Off Peak Detail'!CX13)+(0.24390243902439*'Off Peak Detail'!CX51)</f>
        <v>27.0902682926829</v>
      </c>
      <c r="DD13" s="131" t="n">
        <f aca="false">(0.789473684210526*'Off Peak Detail'!CY13)+(0.210526315789474*'Off Peak Detail'!CY51)</f>
        <v>26.8097368421053</v>
      </c>
      <c r="DE13" s="131" t="n">
        <f aca="false">(0.794871794871795*'Off Peak Detail'!CZ13)+(0.205128205128205*'Off Peak Detail'!CZ51)</f>
        <v>26.6357692307692</v>
      </c>
      <c r="DF13" s="131" t="n">
        <f aca="false">(0.75*'Off Peak Detail'!DA13)+(0.25*'Off Peak Detail'!DA51)</f>
        <v>27.68</v>
      </c>
      <c r="DG13" s="131" t="n">
        <f aca="false">(0.794871794871795*'Off Peak Detail'!DB13)+(0.205128205128205*'Off Peak Detail'!DB51)</f>
        <v>29.8688461538462</v>
      </c>
      <c r="DH13" s="131" t="n">
        <f aca="false">(0.75609756097561*'Off Peak Detail'!DC13)+(0.24390243902439*'Off Peak Detail'!DC51)</f>
        <v>32.5397073170732</v>
      </c>
      <c r="DI13" s="131" t="n">
        <f aca="false">(0.789473684210526*'Off Peak Detail'!DD13)+(0.210526315789474*'Off Peak Detail'!DD51)</f>
        <v>30.3143157894737</v>
      </c>
      <c r="DJ13" s="131" t="n">
        <f aca="false">(0.794871794871795*'Off Peak Detail'!DE13)+(0.205128205128205*'Off Peak Detail'!DE51)</f>
        <v>28.2801794871795</v>
      </c>
      <c r="DK13" s="131" t="n">
        <f aca="false">(0.75*'Off Peak Detail'!DF13)+(0.25*'Off Peak Detail'!DF51)</f>
        <v>26.648</v>
      </c>
      <c r="DL13" s="131" t="n">
        <f aca="false">(0.794871794871795*'Off Peak Detail'!DG13)+(0.205128205128205*'Off Peak Detail'!DG51)</f>
        <v>27.2370769230769</v>
      </c>
      <c r="DM13" s="131" t="n">
        <f aca="false">(0.794871794871795*'Off Peak Detail'!DH13)+(0.205128205128205*'Off Peak Detail'!DH51)</f>
        <v>27.4033076923077</v>
      </c>
      <c r="DN13" s="131" t="n">
        <f aca="false">(0.777777777777778*'Off Peak Detail'!DI13)+(0.222222222222222*'Off Peak Detail'!DI51)</f>
        <v>27.63</v>
      </c>
      <c r="DO13" s="131" t="n">
        <f aca="false">(0.75609756097561*'Off Peak Detail'!DJ13)+(0.24390243902439*'Off Peak Detail'!DJ51)</f>
        <v>27.3701219512195</v>
      </c>
      <c r="DP13" s="131" t="n">
        <f aca="false">(0.789473684210526*'Off Peak Detail'!DK13)+(0.210526315789474*'Off Peak Detail'!DK51)</f>
        <v>27.1097368421053</v>
      </c>
      <c r="DQ13" s="131" t="n">
        <f aca="false">(0.75609756097561*'Off Peak Detail'!DL13)+(0.24390243902439*'Off Peak Detail'!DL51)</f>
        <v>26.9421707317073</v>
      </c>
      <c r="DR13" s="131" t="n">
        <f aca="false">(0.789473684210526*'Off Peak Detail'!DM13)+(0.210526315789474*'Off Peak Detail'!DM51)</f>
        <v>27.9198421052632</v>
      </c>
      <c r="DS13" s="131" t="n">
        <f aca="false">(0.794871794871795*'Off Peak Detail'!DN13)+(0.205128205128205*'Off Peak Detail'!DN51)</f>
        <v>29.9415641025641</v>
      </c>
      <c r="DT13" s="131" t="n">
        <f aca="false">(0.75609756097561*'Off Peak Detail'!DO13)+(0.24390243902439*'Off Peak Detail'!DO51)</f>
        <v>32.4297804878049</v>
      </c>
      <c r="DU13" s="131" t="n">
        <f aca="false">(0.789473684210526*'Off Peak Detail'!DP13)+(0.210526315789474*'Off Peak Detail'!DP51)</f>
        <v>30.3553684210526</v>
      </c>
      <c r="DV13" s="131" t="n">
        <f aca="false">(0.794871794871795*'Off Peak Detail'!DQ13)+(0.205128205128205*'Off Peak Detail'!DQ51)</f>
        <v>28.4799230769231</v>
      </c>
      <c r="DW13" s="131" t="n">
        <f aca="false">(0.75*'Off Peak Detail'!DR13)+(0.25*'Off Peak Detail'!DR51)</f>
        <v>26.958</v>
      </c>
      <c r="DX13" s="131" t="n">
        <f aca="false">(0.794871794871795*'Off Peak Detail'!DS13)+(0.205128205128205*'Off Peak Detail'!DS51)</f>
        <v>27.4958461538462</v>
      </c>
      <c r="DY13" s="131" t="n">
        <f aca="false">(0.75609756097561*'Off Peak Detail'!DT13)+(0.24390243902439*'Off Peak Detail'!DT51)</f>
        <v>27.6630975609756</v>
      </c>
      <c r="DZ13" s="131" t="n">
        <f aca="false">(0.777777777777778*'Off Peak Detail'!DU13)+(0.222222222222222*'Off Peak Detail'!DU51)</f>
        <v>27.8804444444444</v>
      </c>
      <c r="EA13" s="131" t="n">
        <f aca="false">(0.794871794871795*'Off Peak Detail'!DV13)+(0.205128205128205*'Off Peak Detail'!DV51)</f>
        <v>27.6499230769231</v>
      </c>
      <c r="EB13" s="131" t="n">
        <f aca="false">(0.789473684210526*'Off Peak Detail'!DW13)+(0.210526315789474*'Off Peak Detail'!DW51)</f>
        <v>27.4098421052632</v>
      </c>
      <c r="EC13" s="131" t="n">
        <f aca="false">(0.75609756097561*'Off Peak Detail'!DX13)+(0.24390243902439*'Off Peak Detail'!DX51)</f>
        <v>27.2402926829268</v>
      </c>
      <c r="ED13" s="131" t="n">
        <f aca="false">(0.789473684210526*'Off Peak Detail'!DY13)+(0.210526315789474*'Off Peak Detail'!DY51)</f>
        <v>28.1597368421053</v>
      </c>
      <c r="EE13" s="131" t="n">
        <f aca="false">(0.794871794871795*'Off Peak Detail'!DZ13)+(0.205128205128205*'Off Peak Detail'!DZ51)</f>
        <v>30.0126923076923</v>
      </c>
      <c r="EF13" s="131" t="n">
        <f aca="false">(0.75609756097561*'Off Peak Detail'!EA13)+(0.24390243902439*'Off Peak Detail'!EA51)</f>
        <v>32.3402195121951</v>
      </c>
      <c r="EG13" s="131" t="n">
        <f aca="false">(0.789473684210526*'Off Peak Detail'!EB13)+(0.210526315789474*'Off Peak Detail'!EB51)</f>
        <v>30.3963157894737</v>
      </c>
      <c r="EH13" s="131" t="n">
        <f aca="false">(0.75609756097561*'Off Peak Detail'!EC13)+(0.24390243902439*'Off Peak Detail'!EC51)</f>
        <v>28.6802926829268</v>
      </c>
      <c r="EI13" s="131" t="n">
        <f aca="false">(0.789473684210526*'Off Peak Detail'!ED13)+(0.210526315789474*'Off Peak Detail'!ED51)</f>
        <v>27.2471052631579</v>
      </c>
      <c r="EJ13" s="131" t="n">
        <f aca="false">(0.794871794871795*'Off Peak Detail'!EE13)+(0.205128205128205*'Off Peak Detail'!EE51)</f>
        <v>27.7648974358974</v>
      </c>
    </row>
    <row r="14" customFormat="false" ht="13.7" hidden="false" customHeight="true" outlineLevel="0" collapsed="false">
      <c r="A14" s="101" t="s">
        <v>11</v>
      </c>
      <c r="B14" s="73"/>
      <c r="C14" s="131" t="n">
        <f aca="false">(0.789473684210526*'Off Peak Detail'!D14)+(0.210526315789474*'Off Peak Detail'!D52)</f>
        <v>17.8815789473684</v>
      </c>
      <c r="D14" s="131" t="n">
        <f aca="false">(0.789473684210526*'Off Peak Detail'!E14)+(0.210526315789474*'Off Peak Detail'!E52)</f>
        <v>17.7369736842105</v>
      </c>
      <c r="E14" s="131" t="n">
        <f aca="false">(0.75609756097561*'Off Peak Detail'!F14)+(0.24390243902439*'Off Peak Detail'!F52)</f>
        <v>21.1344146341463</v>
      </c>
      <c r="F14" s="103" t="n">
        <f aca="false">(C14*C$5+D14*D$5+E14*E$5)/(SUM(C$5:E$5))</f>
        <v>19.2086020967052</v>
      </c>
      <c r="G14" s="96" t="n">
        <f aca="false">AVERAGE(H14:I14)</f>
        <v>21.9533931623932</v>
      </c>
      <c r="H14" s="96" t="n">
        <f aca="false">AG14</f>
        <v>21.9068974358974</v>
      </c>
      <c r="I14" s="96" t="n">
        <f aca="false">AH14</f>
        <v>21.9998888888889</v>
      </c>
      <c r="J14" s="96" t="n">
        <f aca="false">AVERAGE(K14:L14)</f>
        <v>22.0002817715019</v>
      </c>
      <c r="K14" s="96" t="n">
        <f aca="false">AI14</f>
        <v>22.0001951219512</v>
      </c>
      <c r="L14" s="96" t="n">
        <f aca="false">AJ14</f>
        <v>22.0003684210526</v>
      </c>
      <c r="M14" s="96" t="n">
        <f aca="false">AK14</f>
        <v>21.8012820512821</v>
      </c>
      <c r="N14" s="96" t="n">
        <f aca="false">AL14</f>
        <v>22.74975</v>
      </c>
      <c r="O14" s="96" t="n">
        <f aca="false">AVERAGE(P14:Q14)</f>
        <v>32.0965256410256</v>
      </c>
      <c r="P14" s="96" t="n">
        <f aca="false">AM14</f>
        <v>31.1926923076923</v>
      </c>
      <c r="Q14" s="96" t="n">
        <f aca="false">AN14</f>
        <v>33.000358974359</v>
      </c>
      <c r="R14" s="96" t="n">
        <f aca="false">AO14</f>
        <v>27.075</v>
      </c>
      <c r="S14" s="96" t="n">
        <f aca="false">AVERAGE(T14:V14)</f>
        <v>23.5793410026003</v>
      </c>
      <c r="T14" s="96" t="n">
        <f aca="false">AP14</f>
        <v>25.0000769230769</v>
      </c>
      <c r="U14" s="96" t="n">
        <f aca="false">AQ14</f>
        <v>22.8782631578947</v>
      </c>
      <c r="V14" s="96" t="n">
        <f aca="false">AR14</f>
        <v>22.8596829268293</v>
      </c>
      <c r="W14" s="103" t="n">
        <f aca="false">SUM(AG33:AR33)/SUM($AG$5:$AR$5)</f>
        <v>24.5545423807676</v>
      </c>
      <c r="X14" s="96" t="n">
        <f aca="false">SUM(AS33:BD33)/SUM($AS$5:$BD$5)</f>
        <v>25.0199807745204</v>
      </c>
      <c r="Y14" s="96" t="n">
        <f aca="false">SUM(BE33:BR33)/SUM($BE$5:$BR$5)</f>
        <v>25.044763729255</v>
      </c>
      <c r="Z14" s="96" t="n">
        <f aca="false">SUM(BQ33:CB33)/SUM($BQ$5:$CB$5)</f>
        <v>25.4036271004237</v>
      </c>
      <c r="AA14" s="96" t="n">
        <f aca="false">SUM(CC33:DX33)/SUM($CC$5:$DX$5)</f>
        <v>25.9143965033043</v>
      </c>
      <c r="AB14" s="96" t="n">
        <f aca="false">SUM(DY33:EJ33)/SUM($DY$5:$EJ$5)</f>
        <v>26.4118328651949</v>
      </c>
      <c r="AC14" s="159" t="n">
        <f aca="false">(C14*C$5+D14*D$5+E14*E$5+SUM(AG33:EJ33))/(SUM(C$5:E$5)+SUM($AG$5:$EJ$5))</f>
        <v>25.4401952330355</v>
      </c>
      <c r="AD14" s="99"/>
      <c r="AE14" s="100"/>
      <c r="AG14" s="131" t="n">
        <f aca="false">(0.794871794871795*'Off Peak Detail'!AB14)+(0.205128205128205*'Off Peak Detail'!AB52)</f>
        <v>21.9068974358974</v>
      </c>
      <c r="AH14" s="131" t="n">
        <f aca="false">(0.777777777777778*'Off Peak Detail'!AC14)+(0.222222222222222*'Off Peak Detail'!AC52)</f>
        <v>21.9998888888889</v>
      </c>
      <c r="AI14" s="131" t="n">
        <f aca="false">(0.75609756097561*'Off Peak Detail'!AD14)+(0.24390243902439*'Off Peak Detail'!AD52)</f>
        <v>22.0001951219512</v>
      </c>
      <c r="AJ14" s="131" t="n">
        <f aca="false">(0.789473684210526*'Off Peak Detail'!AE14)+(0.210526315789474*'Off Peak Detail'!AE52)</f>
        <v>22.0003684210526</v>
      </c>
      <c r="AK14" s="131" t="n">
        <f aca="false">(0.794871794871795*'Off Peak Detail'!AF14)+(0.205128205128205*'Off Peak Detail'!AF52)</f>
        <v>21.8012820512821</v>
      </c>
      <c r="AL14" s="131" t="n">
        <f aca="false">(0.75*'Off Peak Detail'!AG14)+(0.25*'Off Peak Detail'!AG52)</f>
        <v>22.74975</v>
      </c>
      <c r="AM14" s="131" t="n">
        <f aca="false">(0.794871794871795*'Off Peak Detail'!AH14)+(0.205128205128205*'Off Peak Detail'!AH52)</f>
        <v>31.1926923076923</v>
      </c>
      <c r="AN14" s="131" t="n">
        <f aca="false">(0.794871794871795*'Off Peak Detail'!AI14)+(0.205128205128205*'Off Peak Detail'!AI52)</f>
        <v>33.000358974359</v>
      </c>
      <c r="AO14" s="131" t="n">
        <f aca="false">(0.75*'Off Peak Detail'!AJ14)+(0.25*'Off Peak Detail'!AJ52)</f>
        <v>27.075</v>
      </c>
      <c r="AP14" s="131" t="n">
        <f aca="false">(0.794871794871795*'Off Peak Detail'!AK14)+(0.205128205128205*'Off Peak Detail'!AK52)</f>
        <v>25.0000769230769</v>
      </c>
      <c r="AQ14" s="131" t="n">
        <f aca="false">(0.789473684210526*'Off Peak Detail'!AL14)+(0.210526315789474*'Off Peak Detail'!AL52)</f>
        <v>22.8782631578947</v>
      </c>
      <c r="AR14" s="131" t="n">
        <f aca="false">(0.75609756097561*'Off Peak Detail'!AM14)+(0.24390243902439*'Off Peak Detail'!AM52)</f>
        <v>22.8596829268293</v>
      </c>
      <c r="AS14" s="131" t="n">
        <f aca="false">(0.794871794871795*'Off Peak Detail'!AN14)+(0.205128205128205*'Off Peak Detail'!AN52)</f>
        <v>23.0868205128205</v>
      </c>
      <c r="AT14" s="131" t="n">
        <f aca="false">(0.777777777777778*'Off Peak Detail'!AO14)+(0.222222222222222*'Off Peak Detail'!AO52)</f>
        <v>23.2497777777778</v>
      </c>
      <c r="AU14" s="131" t="n">
        <f aca="false">(0.75609756097561*'Off Peak Detail'!AP14)+(0.24390243902439*'Off Peak Detail'!AP52)</f>
        <v>22.7497804878049</v>
      </c>
      <c r="AV14" s="131" t="n">
        <f aca="false">(0.789473684210526*'Off Peak Detail'!AQ14)+(0.210526315789474*'Off Peak Detail'!AQ52)</f>
        <v>22.2498421052632</v>
      </c>
      <c r="AW14" s="131" t="n">
        <f aca="false">(0.794871794871795*'Off Peak Detail'!AR14)+(0.205128205128205*'Off Peak Detail'!AR52)</f>
        <v>22.073717948718</v>
      </c>
      <c r="AX14" s="131" t="n">
        <f aca="false">(0.75*'Off Peak Detail'!AS14)+(0.25*'Off Peak Detail'!AS52)</f>
        <v>23.75</v>
      </c>
      <c r="AY14" s="131" t="n">
        <f aca="false">(0.794871794871795*'Off Peak Detail'!AT14)+(0.205128205128205*'Off Peak Detail'!AT52)</f>
        <v>29.2278974358974</v>
      </c>
      <c r="AZ14" s="131" t="n">
        <f aca="false">(0.75609756097561*'Off Peak Detail'!AU14)+(0.24390243902439*'Off Peak Detail'!AU52)</f>
        <v>33.7497804878049</v>
      </c>
      <c r="BA14" s="131" t="n">
        <f aca="false">(0.789473684210526*'Off Peak Detail'!AV14)+(0.210526315789474*'Off Peak Detail'!AV52)</f>
        <v>29.9772105263158</v>
      </c>
      <c r="BB14" s="131" t="n">
        <f aca="false">(0.794871794871795*'Off Peak Detail'!AW14)+(0.205128205128205*'Off Peak Detail'!AW52)</f>
        <v>25.2499230769231</v>
      </c>
      <c r="BC14" s="131" t="n">
        <f aca="false">(0.75*'Off Peak Detail'!AX14)+(0.25*'Off Peak Detail'!AX52)</f>
        <v>22.04075</v>
      </c>
      <c r="BD14" s="131" t="n">
        <f aca="false">(0.794871794871795*'Off Peak Detail'!AY14)+(0.205128205128205*'Off Peak Detail'!AY52)</f>
        <v>22.5606153846154</v>
      </c>
      <c r="BE14" s="131" t="n">
        <f aca="false">(0.794871794871795*'Off Peak Detail'!AZ14)+(0.205128205128205*'Off Peak Detail'!AZ52)</f>
        <v>23.5849487179487</v>
      </c>
      <c r="BF14" s="131" t="n">
        <f aca="false">(0.743589743589744*'Off Peak Detail'!BA14)+(0.256410256410256*'Off Peak Detail'!BA52)</f>
        <v>23.759641025641</v>
      </c>
      <c r="BG14" s="131" t="n">
        <f aca="false">(0.794871794871795*'Off Peak Detail'!BB14)+(0.205128205128205*'Off Peak Detail'!BB52)</f>
        <v>23.3501794871795</v>
      </c>
      <c r="BH14" s="131" t="n">
        <f aca="false">(0.789473684210526*'Off Peak Detail'!BC14)+(0.210526315789474*'Off Peak Detail'!BC52)</f>
        <v>22.9398421052632</v>
      </c>
      <c r="BI14" s="131" t="n">
        <f aca="false">(0.75609756097561*'Off Peak Detail'!BD14)+(0.24390243902439*'Off Peak Detail'!BD52)</f>
        <v>22.7754878048781</v>
      </c>
      <c r="BJ14" s="131" t="n">
        <f aca="false">(0.789473684210526*'Off Peak Detail'!BE14)+(0.210526315789474*'Off Peak Detail'!BE52)</f>
        <v>24.1903684210526</v>
      </c>
      <c r="BK14" s="131" t="n">
        <f aca="false">(0.794871794871795*'Off Peak Detail'!BF14)+(0.205128205128205*'Off Peak Detail'!BF52)</f>
        <v>28.6589743589744</v>
      </c>
      <c r="BL14" s="131" t="n">
        <f aca="false">(0.75609756097561*'Off Peak Detail'!BG14)+(0.24390243902439*'Off Peak Detail'!BG52)</f>
        <v>32.460243902439</v>
      </c>
      <c r="BM14" s="131" t="n">
        <f aca="false">(0.789473684210526*'Off Peak Detail'!BH14)+(0.210526315789474*'Off Peak Detail'!BH52)</f>
        <v>29.2903684210526</v>
      </c>
      <c r="BN14" s="131" t="n">
        <f aca="false">(0.75609756097561*'Off Peak Detail'!BI14)+(0.24390243902439*'Off Peak Detail'!BI52)</f>
        <v>25.4399756097561</v>
      </c>
      <c r="BO14" s="131" t="n">
        <f aca="false">(0.789473684210526*'Off Peak Detail'!BJ14)+(0.210526315789474*'Off Peak Detail'!BJ52)</f>
        <v>22.7385263157895</v>
      </c>
      <c r="BP14" s="131" t="n">
        <f aca="false">(0.794871794871795*'Off Peak Detail'!BK14)+(0.205128205128205*'Off Peak Detail'!BK52)</f>
        <v>23.1859230769231</v>
      </c>
      <c r="BQ14" s="131" t="n">
        <f aca="false">(0.75609756097561*'Off Peak Detail'!BL14)+(0.24390243902439*'Off Peak Detail'!BL52)</f>
        <v>23.918243902439</v>
      </c>
      <c r="BR14" s="131" t="n">
        <f aca="false">(0.777777777777778*'Off Peak Detail'!BM14)+(0.222222222222222*'Off Peak Detail'!BM52)</f>
        <v>24.1001111111111</v>
      </c>
      <c r="BS14" s="131" t="n">
        <f aca="false">(0.794871794871795*'Off Peak Detail'!BN14)+(0.205128205128205*'Off Peak Detail'!BN52)</f>
        <v>23.7300769230769</v>
      </c>
      <c r="BT14" s="131" t="n">
        <f aca="false">(0.789473684210526*'Off Peak Detail'!BO14)+(0.210526315789474*'Off Peak Detail'!BO52)</f>
        <v>23.3598421052632</v>
      </c>
      <c r="BU14" s="131" t="n">
        <f aca="false">(0.75609756097561*'Off Peak Detail'!BP14)+(0.24390243902439*'Off Peak Detail'!BP52)</f>
        <v>23.1791951219512</v>
      </c>
      <c r="BV14" s="131" t="n">
        <f aca="false">(0.789473684210526*'Off Peak Detail'!BQ14)+(0.210526315789474*'Off Peak Detail'!BQ52)</f>
        <v>24.4903684210526</v>
      </c>
      <c r="BW14" s="131" t="n">
        <f aca="false">(0.75609756097561*'Off Peak Detail'!BR14)+(0.24390243902439*'Off Peak Detail'!BR52)</f>
        <v>28.5743902439024</v>
      </c>
      <c r="BX14" s="131" t="n">
        <f aca="false">(0.794871794871795*'Off Peak Detail'!BS14)+(0.205128205128205*'Off Peak Detail'!BS52)</f>
        <v>31.9996666666667</v>
      </c>
      <c r="BY14" s="131" t="n">
        <f aca="false">(0.789473684210526*'Off Peak Detail'!BT14)+(0.210526315789474*'Off Peak Detail'!BT52)</f>
        <v>29.1143157894737</v>
      </c>
      <c r="BZ14" s="131" t="n">
        <f aca="false">(0.75609756097561*'Off Peak Detail'!BU14)+(0.24390243902439*'Off Peak Detail'!BU52)</f>
        <v>25.6404146341463</v>
      </c>
      <c r="CA14" s="131" t="n">
        <f aca="false">(0.789473684210526*'Off Peak Detail'!BV14)+(0.210526315789474*'Off Peak Detail'!BV52)</f>
        <v>23.1561578947368</v>
      </c>
      <c r="CB14" s="131" t="n">
        <f aca="false">(0.794871794871795*'Off Peak Detail'!BW14)+(0.205128205128205*'Off Peak Detail'!BW52)</f>
        <v>23.5621538461538</v>
      </c>
      <c r="CC14" s="131" t="n">
        <f aca="false">(0.75609756097561*'Off Peak Detail'!BX14)+(0.24390243902439*'Off Peak Detail'!BX52)</f>
        <v>24.2248780487805</v>
      </c>
      <c r="CD14" s="131" t="n">
        <f aca="false">(0.777777777777778*'Off Peak Detail'!BY14)+(0.222222222222222*'Off Peak Detail'!BY52)</f>
        <v>24.4298888888889</v>
      </c>
      <c r="CE14" s="131" t="n">
        <f aca="false">(0.794871794871795*'Off Peak Detail'!BZ14)+(0.205128205128205*'Off Peak Detail'!BZ52)</f>
        <v>24.0898205128205</v>
      </c>
      <c r="CF14" s="131" t="n">
        <f aca="false">(0.75*'Off Peak Detail'!CA14)+(0.25*'Off Peak Detail'!CA52)</f>
        <v>23.7605</v>
      </c>
      <c r="CG14" s="131" t="n">
        <f aca="false">(0.794871794871795*'Off Peak Detail'!CB14)+(0.205128205128205*'Off Peak Detail'!CB52)</f>
        <v>23.5454358974359</v>
      </c>
      <c r="CH14" s="131" t="n">
        <f aca="false">(0.789473684210526*'Off Peak Detail'!CC14)+(0.210526315789474*'Off Peak Detail'!CC52)</f>
        <v>24.7902631578947</v>
      </c>
      <c r="CI14" s="131" t="n">
        <f aca="false">(0.75609756097561*'Off Peak Detail'!CD14)+(0.24390243902439*'Off Peak Detail'!CD52)</f>
        <v>28.4888536585366</v>
      </c>
      <c r="CJ14" s="131" t="n">
        <f aca="false">(0.794871794871795*'Off Peak Detail'!CE14)+(0.205128205128205*'Off Peak Detail'!CE52)</f>
        <v>31.6003846153846</v>
      </c>
      <c r="CK14" s="131" t="n">
        <f aca="false">(0.789473684210526*'Off Peak Detail'!CF14)+(0.210526315789474*'Off Peak Detail'!CF52)</f>
        <v>28.9744736842105</v>
      </c>
      <c r="CL14" s="131" t="n">
        <f aca="false">(0.75609756097561*'Off Peak Detail'!CG14)+(0.24390243902439*'Off Peak Detail'!CG52)</f>
        <v>25.8300731707317</v>
      </c>
      <c r="CM14" s="131" t="n">
        <f aca="false">(0.789473684210526*'Off Peak Detail'!CH14)+(0.210526315789474*'Off Peak Detail'!CH52)</f>
        <v>23.5564210526316</v>
      </c>
      <c r="CN14" s="131" t="n">
        <f aca="false">(0.75609756097561*'Off Peak Detail'!CI14)+(0.24390243902439*'Off Peak Detail'!CI52)</f>
        <v>23.9304390243902</v>
      </c>
      <c r="CO14" s="131" t="n">
        <f aca="false">(0.794871794871795*'Off Peak Detail'!CJ14)+(0.205128205128205*'Off Peak Detail'!CJ52)</f>
        <v>24.5288974358974</v>
      </c>
      <c r="CP14" s="131" t="n">
        <f aca="false">(0.777777777777778*'Off Peak Detail'!CK14)+(0.222222222222222*'Off Peak Detail'!CK52)</f>
        <v>24.7398888888889</v>
      </c>
      <c r="CQ14" s="131" t="n">
        <f aca="false">(0.794871794871795*'Off Peak Detail'!CL14)+(0.205128205128205*'Off Peak Detail'!CL52)</f>
        <v>24.4395128205128</v>
      </c>
      <c r="CR14" s="131" t="n">
        <f aca="false">(0.75*'Off Peak Detail'!CM14)+(0.25*'Off Peak Detail'!CM52)</f>
        <v>24.14</v>
      </c>
      <c r="CS14" s="131" t="n">
        <f aca="false">(0.794871794871795*'Off Peak Detail'!CN14)+(0.205128205128205*'Off Peak Detail'!CN52)</f>
        <v>23.9308461538462</v>
      </c>
      <c r="CT14" s="131" t="n">
        <f aca="false">(0.789473684210526*'Off Peak Detail'!CO14)+(0.210526315789474*'Off Peak Detail'!CO52)</f>
        <v>25.0801052631579</v>
      </c>
      <c r="CU14" s="131" t="n">
        <f aca="false">(0.75609756097561*'Off Peak Detail'!CP14)+(0.24390243902439*'Off Peak Detail'!CP52)</f>
        <v>28.4010487804878</v>
      </c>
      <c r="CV14" s="131" t="n">
        <f aca="false">(0.794871794871795*'Off Peak Detail'!CQ14)+(0.205128205128205*'Off Peak Detail'!CQ52)</f>
        <v>31.2598205128205</v>
      </c>
      <c r="CW14" s="131" t="n">
        <f aca="false">(0.75*'Off Peak Detail'!CR14)+(0.25*'Off Peak Detail'!CR52)</f>
        <v>28.866</v>
      </c>
      <c r="CX14" s="131" t="n">
        <f aca="false">(0.794871794871795*'Off Peak Detail'!CS14)+(0.205128205128205*'Off Peak Detail'!CS52)</f>
        <v>26.0298205128205</v>
      </c>
      <c r="CY14" s="131" t="n">
        <f aca="false">(0.789473684210526*'Off Peak Detail'!CT14)+(0.210526315789474*'Off Peak Detail'!CT52)</f>
        <v>23.933</v>
      </c>
      <c r="CZ14" s="131" t="n">
        <f aca="false">(0.75609756097561*'Off Peak Detail'!CU14)+(0.24390243902439*'Off Peak Detail'!CU52)</f>
        <v>24.2868048780488</v>
      </c>
      <c r="DA14" s="131" t="n">
        <f aca="false">(0.794871794871795*'Off Peak Detail'!CV14)+(0.205128205128205*'Off Peak Detail'!CV52)</f>
        <v>24.8045384615385</v>
      </c>
      <c r="DB14" s="131" t="n">
        <f aca="false">(0.783783783783784*'Off Peak Detail'!CW14)+(0.216216216216216*'Off Peak Detail'!CW52)</f>
        <v>25.0198648648649</v>
      </c>
      <c r="DC14" s="131" t="n">
        <f aca="false">(0.75609756097561*'Off Peak Detail'!CX14)+(0.24390243902439*'Off Peak Detail'!CX52)</f>
        <v>24.7504634146341</v>
      </c>
      <c r="DD14" s="131" t="n">
        <f aca="false">(0.789473684210526*'Off Peak Detail'!CY14)+(0.210526315789474*'Off Peak Detail'!CY52)</f>
        <v>24.4697368421053</v>
      </c>
      <c r="DE14" s="131" t="n">
        <f aca="false">(0.794871794871795*'Off Peak Detail'!CZ14)+(0.205128205128205*'Off Peak Detail'!CZ52)</f>
        <v>24.2460256410256</v>
      </c>
      <c r="DF14" s="131" t="n">
        <f aca="false">(0.75*'Off Peak Detail'!DA14)+(0.25*'Off Peak Detail'!DA52)</f>
        <v>25.34025</v>
      </c>
      <c r="DG14" s="131" t="n">
        <f aca="false">(0.794871794871795*'Off Peak Detail'!DB14)+(0.205128205128205*'Off Peak Detail'!DB52)</f>
        <v>28.3915641025641</v>
      </c>
      <c r="DH14" s="131" t="n">
        <f aca="false">(0.75609756097561*'Off Peak Detail'!DC14)+(0.24390243902439*'Off Peak Detail'!DC52)</f>
        <v>31.0703414634146</v>
      </c>
      <c r="DI14" s="131" t="n">
        <f aca="false">(0.789473684210526*'Off Peak Detail'!DD14)+(0.210526315789474*'Off Peak Detail'!DD52)</f>
        <v>28.8222105263158</v>
      </c>
      <c r="DJ14" s="131" t="n">
        <f aca="false">(0.794871794871795*'Off Peak Detail'!DE14)+(0.205128205128205*'Off Peak Detail'!DE52)</f>
        <v>26.2304102564103</v>
      </c>
      <c r="DK14" s="131" t="n">
        <f aca="false">(0.75*'Off Peak Detail'!DF14)+(0.25*'Off Peak Detail'!DF52)</f>
        <v>24.284</v>
      </c>
      <c r="DL14" s="131" t="n">
        <f aca="false">(0.794871794871795*'Off Peak Detail'!DG14)+(0.205128205128205*'Off Peak Detail'!DG52)</f>
        <v>24.5826666666667</v>
      </c>
      <c r="DM14" s="131" t="n">
        <f aca="false">(0.794871794871795*'Off Peak Detail'!DH14)+(0.205128205128205*'Off Peak Detail'!DH52)</f>
        <v>25.0699487179487</v>
      </c>
      <c r="DN14" s="131" t="n">
        <f aca="false">(0.777777777777778*'Off Peak Detail'!DI14)+(0.222222222222222*'Off Peak Detail'!DI52)</f>
        <v>25.3003333333333</v>
      </c>
      <c r="DO14" s="131" t="n">
        <f aca="false">(0.75609756097561*'Off Peak Detail'!DJ14)+(0.24390243902439*'Off Peak Detail'!DJ52)</f>
        <v>25.0400243902439</v>
      </c>
      <c r="DP14" s="131" t="n">
        <f aca="false">(0.789473684210526*'Off Peak Detail'!DK14)+(0.210526315789474*'Off Peak Detail'!DK52)</f>
        <v>24.7902631578947</v>
      </c>
      <c r="DQ14" s="131" t="n">
        <f aca="false">(0.75609756097561*'Off Peak Detail'!DL14)+(0.24390243902439*'Off Peak Detail'!DL52)</f>
        <v>24.5734634146341</v>
      </c>
      <c r="DR14" s="131" t="n">
        <f aca="false">(0.789473684210526*'Off Peak Detail'!DM14)+(0.210526315789474*'Off Peak Detail'!DM52)</f>
        <v>25.6003684210526</v>
      </c>
      <c r="DS14" s="131" t="n">
        <f aca="false">(0.794871794871795*'Off Peak Detail'!DN14)+(0.205128205128205*'Off Peak Detail'!DN52)</f>
        <v>28.3996923076923</v>
      </c>
      <c r="DT14" s="131" t="n">
        <f aca="false">(0.75609756097561*'Off Peak Detail'!DO14)+(0.24390243902439*'Off Peak Detail'!DO52)</f>
        <v>30.9101463414634</v>
      </c>
      <c r="DU14" s="131" t="n">
        <f aca="false">(0.789473684210526*'Off Peak Detail'!DP14)+(0.210526315789474*'Off Peak Detail'!DP52)</f>
        <v>28.8111578947368</v>
      </c>
      <c r="DV14" s="131" t="n">
        <f aca="false">(0.794871794871795*'Off Peak Detail'!DQ14)+(0.205128205128205*'Off Peak Detail'!DQ52)</f>
        <v>26.4196666666667</v>
      </c>
      <c r="DW14" s="131" t="n">
        <f aca="false">(0.75*'Off Peak Detail'!DR14)+(0.25*'Off Peak Detail'!DR52)</f>
        <v>24.602</v>
      </c>
      <c r="DX14" s="131" t="n">
        <f aca="false">(0.794871794871795*'Off Peak Detail'!DS14)+(0.205128205128205*'Off Peak Detail'!DS52)</f>
        <v>24.8798717948718</v>
      </c>
      <c r="DY14" s="131" t="n">
        <f aca="false">(0.75609756097561*'Off Peak Detail'!DT14)+(0.24390243902439*'Off Peak Detail'!DT52)</f>
        <v>25.3467073170732</v>
      </c>
      <c r="DZ14" s="131" t="n">
        <f aca="false">(0.777777777777778*'Off Peak Detail'!DU14)+(0.222222222222222*'Off Peak Detail'!DU52)</f>
        <v>25.5703333333333</v>
      </c>
      <c r="EA14" s="131" t="n">
        <f aca="false">(0.794871794871795*'Off Peak Detail'!DV14)+(0.205128205128205*'Off Peak Detail'!DV52)</f>
        <v>25.3302307692308</v>
      </c>
      <c r="EB14" s="131" t="n">
        <f aca="false">(0.789473684210526*'Off Peak Detail'!DW14)+(0.210526315789474*'Off Peak Detail'!DW52)</f>
        <v>25.0998421052632</v>
      </c>
      <c r="EC14" s="131" t="n">
        <f aca="false">(0.75609756097561*'Off Peak Detail'!DX14)+(0.24390243902439*'Off Peak Detail'!DX52)</f>
        <v>24.8804146341463</v>
      </c>
      <c r="ED14" s="131" t="n">
        <f aca="false">(0.789473684210526*'Off Peak Detail'!DY14)+(0.210526315789474*'Off Peak Detail'!DY52)</f>
        <v>25.8498421052632</v>
      </c>
      <c r="EE14" s="131" t="n">
        <f aca="false">(0.794871794871795*'Off Peak Detail'!DZ14)+(0.205128205128205*'Off Peak Detail'!DZ52)</f>
        <v>28.4379743589744</v>
      </c>
      <c r="EF14" s="131" t="n">
        <f aca="false">(0.75609756097561*'Off Peak Detail'!EA14)+(0.24390243902439*'Off Peak Detail'!EA52)</f>
        <v>30.7800731707317</v>
      </c>
      <c r="EG14" s="131" t="n">
        <f aca="false">(0.789473684210526*'Off Peak Detail'!EB14)+(0.210526315789474*'Off Peak Detail'!EB52)</f>
        <v>28.8087894736842</v>
      </c>
      <c r="EH14" s="131" t="n">
        <f aca="false">(0.75609756097561*'Off Peak Detail'!EC14)+(0.24390243902439*'Off Peak Detail'!EC52)</f>
        <v>26.620243902439</v>
      </c>
      <c r="EI14" s="131" t="n">
        <f aca="false">(0.789473684210526*'Off Peak Detail'!ED14)+(0.210526315789474*'Off Peak Detail'!ED52)</f>
        <v>24.8968421052632</v>
      </c>
      <c r="EJ14" s="131" t="n">
        <f aca="false">(0.794871794871795*'Off Peak Detail'!EE14)+(0.205128205128205*'Off Peak Detail'!EE52)</f>
        <v>25.1770256410256</v>
      </c>
    </row>
    <row r="15" customFormat="false" ht="13.7" hidden="false" customHeight="true" outlineLevel="0" collapsed="false">
      <c r="A15" s="107" t="s">
        <v>16</v>
      </c>
      <c r="B15" s="108" t="s">
        <v>34</v>
      </c>
      <c r="C15" s="133" t="n">
        <f aca="false">(0.789473684210526*'Off Peak Detail'!D15)+(0.210526315789474*'Off Peak Detail'!D53)</f>
        <v>18.4868421052632</v>
      </c>
      <c r="D15" s="133" t="n">
        <f aca="false">(0.789473684210526*'Off Peak Detail'!E15)+(0.210526315789474*'Off Peak Detail'!E53)</f>
        <v>18.2159210526316</v>
      </c>
      <c r="E15" s="133" t="n">
        <f aca="false">(0.75609756097561*'Off Peak Detail'!F15)+(0.24390243902439*'Off Peak Detail'!F53)</f>
        <v>21.890512195122</v>
      </c>
      <c r="F15" s="110" t="n">
        <f aca="false">(C15*C$5+D15*D$5+E15*E$5)/(SUM(C$5:E$5))</f>
        <v>19.8295488232777</v>
      </c>
      <c r="G15" s="109" t="n">
        <f aca="false">AVERAGE(H15:I15)</f>
        <v>22.4964700854701</v>
      </c>
      <c r="H15" s="109" t="n">
        <f aca="false">AG15</f>
        <v>22.5030512820513</v>
      </c>
      <c r="I15" s="109" t="n">
        <f aca="false">AH15</f>
        <v>22.4898888888889</v>
      </c>
      <c r="J15" s="109" t="n">
        <f aca="false">AVERAGE(K15:L15)</f>
        <v>22.6331893453145</v>
      </c>
      <c r="K15" s="109" t="n">
        <f aca="false">AI15</f>
        <v>22.4765365853659</v>
      </c>
      <c r="L15" s="109" t="n">
        <f aca="false">AJ15</f>
        <v>22.7898421052632</v>
      </c>
      <c r="M15" s="109" t="n">
        <f aca="false">AK15</f>
        <v>22.9935897435897</v>
      </c>
      <c r="N15" s="109" t="n">
        <f aca="false">AL15</f>
        <v>24.62475</v>
      </c>
      <c r="O15" s="109" t="n">
        <f aca="false">AVERAGE(P15:Q15)</f>
        <v>35.4747307692308</v>
      </c>
      <c r="P15" s="109" t="n">
        <f aca="false">AM15</f>
        <v>33.9747435897436</v>
      </c>
      <c r="Q15" s="109" t="n">
        <f aca="false">AN15</f>
        <v>36.974717948718</v>
      </c>
      <c r="R15" s="109" t="n">
        <f aca="false">AO15</f>
        <v>29.7</v>
      </c>
      <c r="S15" s="109" t="n">
        <f aca="false">AVERAGE(T15:V15)</f>
        <v>24.4257279988589</v>
      </c>
      <c r="T15" s="109" t="n">
        <f aca="false">AP15</f>
        <v>25.9936666666667</v>
      </c>
      <c r="U15" s="109" t="n">
        <f aca="false">AQ15</f>
        <v>23.6677368421053</v>
      </c>
      <c r="V15" s="109" t="n">
        <f aca="false">AR15</f>
        <v>23.6157804878049</v>
      </c>
      <c r="W15" s="110" t="n">
        <f aca="false">SUM(AG34:AR34)/SUM($AG$5:$AR$5)</f>
        <v>26.0085024709842</v>
      </c>
      <c r="X15" s="109" t="n">
        <f aca="false">SUM(AS34:BD34)/SUM($AS$5:$BD$5)</f>
        <v>26.3199977821037</v>
      </c>
      <c r="Y15" s="109" t="n">
        <f aca="false">SUM(BE34:BR34)/SUM($BE$5:$BR$5)</f>
        <v>26.2840179395322</v>
      </c>
      <c r="Z15" s="109" t="n">
        <f aca="false">SUM(BQ34:CB34)/SUM($BQ$5:$CB$5)</f>
        <v>26.6798241890884</v>
      </c>
      <c r="AA15" s="109" t="n">
        <f aca="false">SUM(CC34:DX34)/SUM($CC$5:$DX$5)</f>
        <v>27.1440085366976</v>
      </c>
      <c r="AB15" s="109" t="n">
        <f aca="false">SUM(DY34:EJ34)/SUM($DY$5:$EJ$5)</f>
        <v>27.5718208803078</v>
      </c>
      <c r="AC15" s="160" t="n">
        <f aca="false">(C15*C$5+D15*D$5+E15*E$5+SUM(AG34:EJ34))/(SUM(C$5:E$5)+SUM($AG$5:$EJ$5))</f>
        <v>26.6928208466448</v>
      </c>
      <c r="AD15" s="99"/>
      <c r="AE15" s="100"/>
      <c r="AG15" s="131" t="n">
        <f aca="false">(0.794871794871795*'Off Peak Detail'!AB15)+(0.205128205128205*'Off Peak Detail'!AB53)</f>
        <v>22.5030512820513</v>
      </c>
      <c r="AH15" s="131" t="n">
        <f aca="false">(0.777777777777778*'Off Peak Detail'!AC15)+(0.222222222222222*'Off Peak Detail'!AC53)</f>
        <v>22.4898888888889</v>
      </c>
      <c r="AI15" s="131" t="n">
        <f aca="false">(0.75609756097561*'Off Peak Detail'!AD15)+(0.24390243902439*'Off Peak Detail'!AD53)</f>
        <v>22.4765365853659</v>
      </c>
      <c r="AJ15" s="131" t="n">
        <f aca="false">(0.789473684210526*'Off Peak Detail'!AE15)+(0.210526315789474*'Off Peak Detail'!AE53)</f>
        <v>22.7898421052632</v>
      </c>
      <c r="AK15" s="131" t="n">
        <f aca="false">(0.794871794871795*'Off Peak Detail'!AF15)+(0.205128205128205*'Off Peak Detail'!AF53)</f>
        <v>22.9935897435897</v>
      </c>
      <c r="AL15" s="131" t="n">
        <f aca="false">(0.75*'Off Peak Detail'!AG15)+(0.25*'Off Peak Detail'!AG53)</f>
        <v>24.62475</v>
      </c>
      <c r="AM15" s="131" t="n">
        <f aca="false">(0.794871794871795*'Off Peak Detail'!AH15)+(0.205128205128205*'Off Peak Detail'!AH53)</f>
        <v>33.9747435897436</v>
      </c>
      <c r="AN15" s="131" t="n">
        <f aca="false">(0.794871794871795*'Off Peak Detail'!AI15)+(0.205128205128205*'Off Peak Detail'!AI53)</f>
        <v>36.974717948718</v>
      </c>
      <c r="AO15" s="131" t="n">
        <f aca="false">(0.75*'Off Peak Detail'!AJ15)+(0.25*'Off Peak Detail'!AJ53)</f>
        <v>29.7</v>
      </c>
      <c r="AP15" s="131" t="n">
        <f aca="false">(0.794871794871795*'Off Peak Detail'!AK15)+(0.205128205128205*'Off Peak Detail'!AK53)</f>
        <v>25.9936666666667</v>
      </c>
      <c r="AQ15" s="131" t="n">
        <f aca="false">(0.789473684210526*'Off Peak Detail'!AL15)+(0.210526315789474*'Off Peak Detail'!AL53)</f>
        <v>23.6677368421053</v>
      </c>
      <c r="AR15" s="131" t="n">
        <f aca="false">(0.75609756097561*'Off Peak Detail'!AM15)+(0.24390243902439*'Off Peak Detail'!AM53)</f>
        <v>23.6157804878049</v>
      </c>
      <c r="AS15" s="131" t="n">
        <f aca="false">(0.794871794871795*'Off Peak Detail'!AN15)+(0.205128205128205*'Off Peak Detail'!AN53)</f>
        <v>23.8816923076923</v>
      </c>
      <c r="AT15" s="131" t="n">
        <f aca="false">(0.777777777777778*'Off Peak Detail'!AO15)+(0.222222222222222*'Off Peak Detail'!AO53)</f>
        <v>24.0275555555556</v>
      </c>
      <c r="AU15" s="131" t="n">
        <f aca="false">(0.75609756097561*'Off Peak Detail'!AP15)+(0.24390243902439*'Off Peak Detail'!AP53)</f>
        <v>23.5058780487805</v>
      </c>
      <c r="AV15" s="131" t="n">
        <f aca="false">(0.789473684210526*'Off Peak Detail'!AQ15)+(0.210526315789474*'Off Peak Detail'!AQ53)</f>
        <v>23.0393157894737</v>
      </c>
      <c r="AW15" s="131" t="n">
        <f aca="false">(0.794871794871795*'Off Peak Detail'!AR15)+(0.205128205128205*'Off Peak Detail'!AR53)</f>
        <v>22.8685897435897</v>
      </c>
      <c r="AX15" s="131" t="n">
        <f aca="false">(0.75*'Off Peak Detail'!AS15)+(0.25*'Off Peak Detail'!AS53)</f>
        <v>25.4375</v>
      </c>
      <c r="AY15" s="131" t="n">
        <f aca="false">(0.794871794871795*'Off Peak Detail'!AT15)+(0.205128205128205*'Off Peak Detail'!AT53)</f>
        <v>31.6125128205128</v>
      </c>
      <c r="AZ15" s="131" t="n">
        <f aca="false">(0.75609756097561*'Off Peak Detail'!AU15)+(0.24390243902439*'Off Peak Detail'!AU53)</f>
        <v>36.7741707317073</v>
      </c>
      <c r="BA15" s="131" t="n">
        <f aca="false">(0.789473684210526*'Off Peak Detail'!AV15)+(0.210526315789474*'Off Peak Detail'!AV53)</f>
        <v>32.3456315789474</v>
      </c>
      <c r="BB15" s="131" t="n">
        <f aca="false">(0.794871794871795*'Off Peak Detail'!AW15)+(0.205128205128205*'Off Peak Detail'!AW53)</f>
        <v>26.1481282051282</v>
      </c>
      <c r="BC15" s="131" t="n">
        <f aca="false">(0.75*'Off Peak Detail'!AX15)+(0.25*'Off Peak Detail'!AX53)</f>
        <v>22.70075</v>
      </c>
      <c r="BD15" s="131" t="n">
        <f aca="false">(0.794871794871795*'Off Peak Detail'!AY15)+(0.205128205128205*'Off Peak Detail'!AY53)</f>
        <v>23.1567692307692</v>
      </c>
      <c r="BE15" s="131" t="n">
        <f aca="false">(0.794871794871795*'Off Peak Detail'!AZ15)+(0.205128205128205*'Off Peak Detail'!AZ53)</f>
        <v>24.4593076923077</v>
      </c>
      <c r="BF15" s="131" t="n">
        <f aca="false">(0.743589743589744*'Off Peak Detail'!BA15)+(0.256410256410256*'Off Peak Detail'!BA53)</f>
        <v>24.5775897435897</v>
      </c>
      <c r="BG15" s="131" t="n">
        <f aca="false">(0.794871794871795*'Off Peak Detail'!BB15)+(0.205128205128205*'Off Peak Detail'!BB53)</f>
        <v>24.2245384615385</v>
      </c>
      <c r="BH15" s="131" t="n">
        <f aca="false">(0.789473684210526*'Off Peak Detail'!BC15)+(0.210526315789474*'Off Peak Detail'!BC53)</f>
        <v>23.8082631578947</v>
      </c>
      <c r="BI15" s="131" t="n">
        <f aca="false">(0.75609756097561*'Off Peak Detail'!BD15)+(0.24390243902439*'Off Peak Detail'!BD53)</f>
        <v>23.6071951219512</v>
      </c>
      <c r="BJ15" s="131" t="n">
        <f aca="false">(0.789473684210526*'Off Peak Detail'!BE15)+(0.210526315789474*'Off Peak Detail'!BE53)</f>
        <v>25.8956315789474</v>
      </c>
      <c r="BK15" s="131" t="n">
        <f aca="false">(0.794871794871795*'Off Peak Detail'!BF15)+(0.205128205128205*'Off Peak Detail'!BF53)</f>
        <v>30.8846153846154</v>
      </c>
      <c r="BL15" s="131" t="n">
        <f aca="false">(0.75609756097561*'Off Peak Detail'!BG15)+(0.24390243902439*'Off Peak Detail'!BG53)</f>
        <v>35.22</v>
      </c>
      <c r="BM15" s="131" t="n">
        <f aca="false">(0.789473684210526*'Off Peak Detail'!BH15)+(0.210526315789474*'Off Peak Detail'!BH53)</f>
        <v>31.5008947368421</v>
      </c>
      <c r="BN15" s="131" t="n">
        <f aca="false">(0.75609756097561*'Off Peak Detail'!BI15)+(0.24390243902439*'Off Peak Detail'!BI53)</f>
        <v>26.3472926829268</v>
      </c>
      <c r="BO15" s="131" t="n">
        <f aca="false">(0.789473684210526*'Off Peak Detail'!BJ15)+(0.210526315789474*'Off Peak Detail'!BJ53)</f>
        <v>23.5201052631579</v>
      </c>
      <c r="BP15" s="131" t="n">
        <f aca="false">(0.794871794871795*'Off Peak Detail'!BK15)+(0.205128205128205*'Off Peak Detail'!BK53)</f>
        <v>23.893358974359</v>
      </c>
      <c r="BQ15" s="131" t="n">
        <f aca="false">(0.75609756097561*'Off Peak Detail'!BL15)+(0.24390243902439*'Off Peak Detail'!BL53)</f>
        <v>24.7953170731707</v>
      </c>
      <c r="BR15" s="131" t="n">
        <f aca="false">(0.777777777777778*'Off Peak Detail'!BM15)+(0.222222222222222*'Off Peak Detail'!BM53)</f>
        <v>25.0023333333333</v>
      </c>
      <c r="BS15" s="131" t="n">
        <f aca="false">(0.794871794871795*'Off Peak Detail'!BN15)+(0.205128205128205*'Off Peak Detail'!BN53)</f>
        <v>24.6521282051282</v>
      </c>
      <c r="BT15" s="131" t="n">
        <f aca="false">(0.789473684210526*'Off Peak Detail'!BO15)+(0.210526315789474*'Off Peak Detail'!BO53)</f>
        <v>24.2756315789474</v>
      </c>
      <c r="BU15" s="131" t="n">
        <f aca="false">(0.75609756097561*'Off Peak Detail'!BP15)+(0.24390243902439*'Off Peak Detail'!BP53)</f>
        <v>24.0562682926829</v>
      </c>
      <c r="BV15" s="131" t="n">
        <f aca="false">(0.789473684210526*'Off Peak Detail'!BQ15)+(0.210526315789474*'Off Peak Detail'!BQ53)</f>
        <v>26.1245789473684</v>
      </c>
      <c r="BW15" s="131" t="n">
        <f aca="false">(0.75609756097561*'Off Peak Detail'!BR15)+(0.24390243902439*'Off Peak Detail'!BR53)</f>
        <v>30.540243902439</v>
      </c>
      <c r="BX15" s="131" t="n">
        <f aca="false">(0.794871794871795*'Off Peak Detail'!BS15)+(0.205128205128205*'Off Peak Detail'!BS53)</f>
        <v>34.638641025641</v>
      </c>
      <c r="BY15" s="131" t="n">
        <f aca="false">(0.789473684210526*'Off Peak Detail'!BT15)+(0.210526315789474*'Off Peak Detail'!BT53)</f>
        <v>31.1669473684211</v>
      </c>
      <c r="BZ15" s="131" t="n">
        <f aca="false">(0.75609756097561*'Off Peak Detail'!BU15)+(0.24390243902439*'Off Peak Detail'!BU53)</f>
        <v>26.5855365853659</v>
      </c>
      <c r="CA15" s="131" t="n">
        <f aca="false">(0.789473684210526*'Off Peak Detail'!BV15)+(0.210526315789474*'Off Peak Detail'!BV53)</f>
        <v>24.0008947368421</v>
      </c>
      <c r="CB15" s="131" t="n">
        <f aca="false">(0.794871794871795*'Off Peak Detail'!BW15)+(0.205128205128205*'Off Peak Detail'!BW53)</f>
        <v>24.3411282051282</v>
      </c>
      <c r="CC15" s="131" t="n">
        <f aca="false">(0.75609756097561*'Off Peak Detail'!BX15)+(0.24390243902439*'Off Peak Detail'!BX53)</f>
        <v>25.139756097561</v>
      </c>
      <c r="CD15" s="131" t="n">
        <f aca="false">(0.777777777777778*'Off Peak Detail'!BY15)+(0.222222222222222*'Off Peak Detail'!BY53)</f>
        <v>25.371</v>
      </c>
      <c r="CE15" s="131" t="n">
        <f aca="false">(0.794871794871795*'Off Peak Detail'!BZ15)+(0.205128205128205*'Off Peak Detail'!BZ53)</f>
        <v>25.0516153846154</v>
      </c>
      <c r="CF15" s="131" t="n">
        <f aca="false">(0.75*'Off Peak Detail'!CA15)+(0.25*'Off Peak Detail'!CA53)</f>
        <v>24.668</v>
      </c>
      <c r="CG15" s="131" t="n">
        <f aca="false">(0.794871794871795*'Off Peak Detail'!CB15)+(0.205128205128205*'Off Peak Detail'!CB53)</f>
        <v>24.5072307692308</v>
      </c>
      <c r="CH15" s="131" t="n">
        <f aca="false">(0.789473684210526*'Off Peak Detail'!CC15)+(0.210526315789474*'Off Peak Detail'!CC53)</f>
        <v>26.3534210526316</v>
      </c>
      <c r="CI15" s="131" t="n">
        <f aca="false">(0.75609756097561*'Off Peak Detail'!CD15)+(0.24390243902439*'Off Peak Detail'!CD53)</f>
        <v>30.3261707317073</v>
      </c>
      <c r="CJ15" s="131" t="n">
        <f aca="false">(0.794871794871795*'Off Peak Detail'!CE15)+(0.205128205128205*'Off Peak Detail'!CE53)</f>
        <v>34.0167948717949</v>
      </c>
      <c r="CK15" s="131" t="n">
        <f aca="false">(0.789473684210526*'Off Peak Detail'!CF15)+(0.210526315789474*'Off Peak Detail'!CF53)</f>
        <v>30.8928947368421</v>
      </c>
      <c r="CL15" s="131" t="n">
        <f aca="false">(0.75609756097561*'Off Peak Detail'!CG15)+(0.24390243902439*'Off Peak Detail'!CG53)</f>
        <v>26.7978780487805</v>
      </c>
      <c r="CM15" s="131" t="n">
        <f aca="false">(0.789473684210526*'Off Peak Detail'!CH15)+(0.210526315789474*'Off Peak Detail'!CH53)</f>
        <v>24.4485263157895</v>
      </c>
      <c r="CN15" s="131" t="n">
        <f aca="false">(0.75609756097561*'Off Peak Detail'!CI15)+(0.24390243902439*'Off Peak Detail'!CI53)</f>
        <v>24.7243414634146</v>
      </c>
      <c r="CO15" s="131" t="n">
        <f aca="false">(0.794871794871795*'Off Peak Detail'!CJ15)+(0.205128205128205*'Off Peak Detail'!CJ53)</f>
        <v>25.5065897435897</v>
      </c>
      <c r="CP15" s="131" t="n">
        <f aca="false">(0.777777777777778*'Off Peak Detail'!CK15)+(0.222222222222222*'Off Peak Detail'!CK53)</f>
        <v>25.6965555555556</v>
      </c>
      <c r="CQ15" s="131" t="n">
        <f aca="false">(0.794871794871795*'Off Peak Detail'!CL15)+(0.205128205128205*'Off Peak Detail'!CL53)</f>
        <v>25.4172051282051</v>
      </c>
      <c r="CR15" s="131" t="n">
        <f aca="false">(0.75*'Off Peak Detail'!CM15)+(0.25*'Off Peak Detail'!CM53)</f>
        <v>25.0625</v>
      </c>
      <c r="CS15" s="131" t="n">
        <f aca="false">(0.794871794871795*'Off Peak Detail'!CN15)+(0.205128205128205*'Off Peak Detail'!CN53)</f>
        <v>24.9085384615385</v>
      </c>
      <c r="CT15" s="131" t="n">
        <f aca="false">(0.789473684210526*'Off Peak Detail'!CO15)+(0.210526315789474*'Off Peak Detail'!CO53)</f>
        <v>26.5958947368421</v>
      </c>
      <c r="CU15" s="131" t="n">
        <f aca="false">(0.75609756097561*'Off Peak Detail'!CP15)+(0.24390243902439*'Off Peak Detail'!CP53)</f>
        <v>30.1551951219512</v>
      </c>
      <c r="CV15" s="131" t="n">
        <f aca="false">(0.794871794871795*'Off Peak Detail'!CQ15)+(0.205128205128205*'Off Peak Detail'!CQ53)</f>
        <v>33.5411025641026</v>
      </c>
      <c r="CW15" s="131" t="n">
        <f aca="false">(0.75*'Off Peak Detail'!CR15)+(0.25*'Off Peak Detail'!CR53)</f>
        <v>30.606</v>
      </c>
      <c r="CX15" s="131" t="n">
        <f aca="false">(0.794871794871795*'Off Peak Detail'!CS15)+(0.205128205128205*'Off Peak Detail'!CS53)</f>
        <v>27.0552051282051</v>
      </c>
      <c r="CY15" s="131" t="n">
        <f aca="false">(0.789473684210526*'Off Peak Detail'!CT15)+(0.210526315789474*'Off Peak Detail'!CT53)</f>
        <v>24.8487894736842</v>
      </c>
      <c r="CZ15" s="131" t="n">
        <f aca="false">(0.75609756097561*'Off Peak Detail'!CU15)+(0.24390243902439*'Off Peak Detail'!CU53)</f>
        <v>25.1033902439024</v>
      </c>
      <c r="DA15" s="131" t="n">
        <f aca="false">(0.794871794871795*'Off Peak Detail'!CV15)+(0.205128205128205*'Off Peak Detail'!CV53)</f>
        <v>25.7822307692308</v>
      </c>
      <c r="DB15" s="131" t="n">
        <f aca="false">(0.783783783783784*'Off Peak Detail'!CW15)+(0.216216216216216*'Off Peak Detail'!CW53)</f>
        <v>25.9839189189189</v>
      </c>
      <c r="DC15" s="131" t="n">
        <f aca="false">(0.75609756097561*'Off Peak Detail'!CX15)+(0.24390243902439*'Off Peak Detail'!CX53)</f>
        <v>25.6804634146341</v>
      </c>
      <c r="DD15" s="131" t="n">
        <f aca="false">(0.789473684210526*'Off Peak Detail'!CY15)+(0.210526315789474*'Off Peak Detail'!CY53)</f>
        <v>25.4407894736842</v>
      </c>
      <c r="DE15" s="131" t="n">
        <f aca="false">(0.794871794871795*'Off Peak Detail'!CZ15)+(0.205128205128205*'Off Peak Detail'!CZ53)</f>
        <v>25.223717948718</v>
      </c>
      <c r="DF15" s="131" t="n">
        <f aca="false">(0.75*'Off Peak Detail'!DA15)+(0.25*'Off Peak Detail'!DA53)</f>
        <v>26.74275</v>
      </c>
      <c r="DG15" s="131" t="n">
        <f aca="false">(0.794871794871795*'Off Peak Detail'!DB15)+(0.205128205128205*'Off Peak Detail'!DB53)</f>
        <v>30.1641282051282</v>
      </c>
      <c r="DH15" s="131" t="n">
        <f aca="false">(0.75609756097561*'Off Peak Detail'!DC15)+(0.24390243902439*'Off Peak Detail'!DC53)</f>
        <v>33.1420487804878</v>
      </c>
      <c r="DI15" s="131" t="n">
        <f aca="false">(0.789473684210526*'Off Peak Detail'!DD15)+(0.210526315789474*'Off Peak Detail'!DD53)</f>
        <v>30.5906315789474</v>
      </c>
      <c r="DJ15" s="131" t="n">
        <f aca="false">(0.794871794871795*'Off Peak Detail'!DE15)+(0.205128205128205*'Off Peak Detail'!DE53)</f>
        <v>27.2557948717949</v>
      </c>
      <c r="DK15" s="131" t="n">
        <f aca="false">(0.75*'Off Peak Detail'!DF15)+(0.25*'Off Peak Detail'!DF53)</f>
        <v>25.1615</v>
      </c>
      <c r="DL15" s="131" t="n">
        <f aca="false">(0.794871794871795*'Off Peak Detail'!DG15)+(0.205128205128205*'Off Peak Detail'!DG53)</f>
        <v>25.4570256410256</v>
      </c>
      <c r="DM15" s="131" t="n">
        <f aca="false">(0.794871794871795*'Off Peak Detail'!DH15)+(0.205128205128205*'Off Peak Detail'!DH53)</f>
        <v>26.047641025641</v>
      </c>
      <c r="DN15" s="131" t="n">
        <f aca="false">(0.777777777777778*'Off Peak Detail'!DI15)+(0.222222222222222*'Off Peak Detail'!DI53)</f>
        <v>26.257</v>
      </c>
      <c r="DO15" s="131" t="n">
        <f aca="false">(0.75609756097561*'Off Peak Detail'!DJ15)+(0.24390243902439*'Off Peak Detail'!DJ53)</f>
        <v>25.9775853658537</v>
      </c>
      <c r="DP15" s="131" t="n">
        <f aca="false">(0.789473684210526*'Off Peak Detail'!DK15)+(0.210526315789474*'Off Peak Detail'!DK53)</f>
        <v>25.7692105263158</v>
      </c>
      <c r="DQ15" s="131" t="n">
        <f aca="false">(0.75609756097561*'Off Peak Detail'!DL15)+(0.24390243902439*'Off Peak Detail'!DL53)</f>
        <v>25.5110243902439</v>
      </c>
      <c r="DR15" s="131" t="n">
        <f aca="false">(0.789473684210526*'Off Peak Detail'!DM15)+(0.210526315789474*'Off Peak Detail'!DM53)</f>
        <v>27.0372105263158</v>
      </c>
      <c r="DS15" s="131" t="n">
        <f aca="false">(0.794871794871795*'Off Peak Detail'!DN15)+(0.205128205128205*'Off Peak Detail'!DN53)</f>
        <v>30.1086666666667</v>
      </c>
      <c r="DT15" s="131" t="n">
        <f aca="false">(0.75609756097561*'Off Peak Detail'!DO15)+(0.24390243902439*'Off Peak Detail'!DO53)</f>
        <v>32.8911219512195</v>
      </c>
      <c r="DU15" s="131" t="n">
        <f aca="false">(0.789473684210526*'Off Peak Detail'!DP15)+(0.210526315789474*'Off Peak Detail'!DP53)</f>
        <v>30.5164210526316</v>
      </c>
      <c r="DV15" s="131" t="n">
        <f aca="false">(0.794871794871795*'Off Peak Detail'!DQ15)+(0.205128205128205*'Off Peak Detail'!DQ53)</f>
        <v>27.4450512820513</v>
      </c>
      <c r="DW15" s="131" t="n">
        <f aca="false">(0.75*'Off Peak Detail'!DR15)+(0.25*'Off Peak Detail'!DR53)</f>
        <v>25.4795</v>
      </c>
      <c r="DX15" s="131" t="n">
        <f aca="false">(0.794871794871795*'Off Peak Detail'!DS15)+(0.205128205128205*'Off Peak Detail'!DS53)</f>
        <v>25.7621794871795</v>
      </c>
      <c r="DY15" s="131" t="n">
        <f aca="false">(0.75609756097561*'Off Peak Detail'!DT15)+(0.24390243902439*'Off Peak Detail'!DT53)</f>
        <v>26.2615853658537</v>
      </c>
      <c r="DZ15" s="131" t="n">
        <f aca="false">(0.777777777777778*'Off Peak Detail'!DU15)+(0.222222222222222*'Off Peak Detail'!DU53)</f>
        <v>26.5114444444444</v>
      </c>
      <c r="EA15" s="131" t="n">
        <f aca="false">(0.794871794871795*'Off Peak Detail'!DV15)+(0.205128205128205*'Off Peak Detail'!DV53)</f>
        <v>26.2920256410256</v>
      </c>
      <c r="EB15" s="131" t="n">
        <f aca="false">(0.789473684210526*'Off Peak Detail'!DW15)+(0.210526315789474*'Off Peak Detail'!DW53)</f>
        <v>26.0551052631579</v>
      </c>
      <c r="EC15" s="131" t="n">
        <f aca="false">(0.75609756097561*'Off Peak Detail'!DX15)+(0.24390243902439*'Off Peak Detail'!DX53)</f>
        <v>25.7952926829268</v>
      </c>
      <c r="ED15" s="131" t="n">
        <f aca="false">(0.789473684210526*'Off Peak Detail'!DY15)+(0.210526315789474*'Off Peak Detail'!DY53)</f>
        <v>27.2314210526316</v>
      </c>
      <c r="EE15" s="131" t="n">
        <f aca="false">(0.794871794871795*'Off Peak Detail'!DZ15)+(0.205128205128205*'Off Peak Detail'!DZ53)</f>
        <v>30.0674615384615</v>
      </c>
      <c r="EF15" s="131" t="n">
        <f aca="false">(0.75609756097561*'Off Peak Detail'!EA15)+(0.24390243902439*'Off Peak Detail'!EA53)</f>
        <v>32.6476341463415</v>
      </c>
      <c r="EG15" s="131" t="n">
        <f aca="false">(0.789473684210526*'Off Peak Detail'!EB15)+(0.210526315789474*'Off Peak Detail'!EB53)</f>
        <v>30.4272105263158</v>
      </c>
      <c r="EH15" s="131" t="n">
        <f aca="false">(0.75609756097561*'Off Peak Detail'!EC15)+(0.24390243902439*'Off Peak Detail'!EC53)</f>
        <v>27.5729268292683</v>
      </c>
      <c r="EI15" s="131" t="n">
        <f aca="false">(0.789473684210526*'Off Peak Detail'!ED15)+(0.210526315789474*'Off Peak Detail'!ED53)</f>
        <v>25.8047368421053</v>
      </c>
      <c r="EJ15" s="131" t="n">
        <f aca="false">(0.794871794871795*'Off Peak Detail'!EE15)+(0.205128205128205*'Off Peak Detail'!EE53)</f>
        <v>26.0513846153846</v>
      </c>
    </row>
    <row r="16" customFormat="false" ht="13.7" hidden="false" customHeight="true" outlineLevel="0" collapsed="false">
      <c r="A16" s="113"/>
      <c r="B16" s="73"/>
      <c r="C16" s="131"/>
      <c r="D16" s="131"/>
      <c r="E16" s="131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C16" s="94"/>
      <c r="AD16" s="99"/>
      <c r="AE16" s="100"/>
      <c r="AG16" s="131"/>
      <c r="AH16" s="131"/>
      <c r="AI16" s="131"/>
      <c r="AJ16" s="131"/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131"/>
      <c r="AY16" s="131"/>
      <c r="AZ16" s="131"/>
      <c r="BA16" s="131"/>
      <c r="BB16" s="131"/>
      <c r="BC16" s="131"/>
      <c r="BD16" s="131"/>
      <c r="BE16" s="131"/>
      <c r="BF16" s="131"/>
      <c r="BG16" s="131"/>
      <c r="BH16" s="131"/>
      <c r="BI16" s="131"/>
      <c r="BJ16" s="131"/>
      <c r="BK16" s="131"/>
      <c r="BL16" s="131"/>
      <c r="BM16" s="131"/>
      <c r="BN16" s="131"/>
      <c r="BO16" s="131"/>
      <c r="BP16" s="131"/>
      <c r="BQ16" s="131"/>
      <c r="BR16" s="131"/>
      <c r="BS16" s="131"/>
      <c r="BT16" s="131"/>
      <c r="BU16" s="131"/>
      <c r="BV16" s="131"/>
      <c r="BW16" s="131"/>
      <c r="BX16" s="131"/>
      <c r="BY16" s="131"/>
      <c r="BZ16" s="131"/>
      <c r="CA16" s="131"/>
      <c r="CB16" s="131"/>
      <c r="CC16" s="131"/>
      <c r="CD16" s="131"/>
      <c r="CE16" s="131"/>
      <c r="CF16" s="131"/>
      <c r="CG16" s="131"/>
      <c r="CH16" s="131"/>
      <c r="CI16" s="131"/>
      <c r="CJ16" s="131"/>
      <c r="CK16" s="131"/>
      <c r="CL16" s="131"/>
      <c r="CM16" s="131"/>
      <c r="CN16" s="131"/>
      <c r="CO16" s="131"/>
      <c r="CP16" s="131"/>
      <c r="CQ16" s="131"/>
      <c r="CR16" s="131"/>
      <c r="CS16" s="131"/>
      <c r="CT16" s="131"/>
      <c r="CU16" s="131"/>
      <c r="CV16" s="131"/>
      <c r="CW16" s="131"/>
      <c r="CX16" s="131"/>
      <c r="CY16" s="131"/>
      <c r="CZ16" s="131"/>
      <c r="DA16" s="131"/>
      <c r="DB16" s="131"/>
      <c r="DC16" s="131"/>
      <c r="DD16" s="131"/>
      <c r="DE16" s="131"/>
      <c r="DF16" s="131"/>
      <c r="DG16" s="131"/>
      <c r="DH16" s="131"/>
      <c r="DI16" s="131"/>
      <c r="DJ16" s="131"/>
      <c r="DK16" s="131"/>
      <c r="DL16" s="131"/>
      <c r="DM16" s="131"/>
      <c r="DN16" s="131"/>
      <c r="DO16" s="131"/>
      <c r="DP16" s="131"/>
      <c r="DQ16" s="131"/>
      <c r="DR16" s="131"/>
      <c r="DS16" s="131"/>
      <c r="DT16" s="131"/>
      <c r="DU16" s="131"/>
      <c r="DV16" s="131"/>
      <c r="DW16" s="131"/>
      <c r="DX16" s="131"/>
      <c r="DY16" s="131"/>
      <c r="DZ16" s="131"/>
      <c r="EA16" s="131"/>
      <c r="EB16" s="131"/>
      <c r="EC16" s="131"/>
      <c r="ED16" s="131"/>
      <c r="EE16" s="131"/>
      <c r="EF16" s="131"/>
      <c r="EG16" s="131"/>
      <c r="EH16" s="131"/>
      <c r="EI16" s="131"/>
      <c r="EJ16" s="131"/>
    </row>
    <row r="17" customFormat="false" ht="16.5" hidden="false" customHeight="false" outlineLevel="0" collapsed="false">
      <c r="A17" s="115" t="s">
        <v>79</v>
      </c>
      <c r="B17" s="73"/>
      <c r="C17" s="131"/>
      <c r="D17" s="131"/>
      <c r="E17" s="131"/>
      <c r="F17" s="96"/>
      <c r="G17" s="96"/>
      <c r="H17" s="96"/>
      <c r="I17" s="96"/>
      <c r="J17" s="96"/>
      <c r="K17" s="96"/>
      <c r="L17" s="96"/>
      <c r="M17" s="96"/>
      <c r="N17" s="96"/>
      <c r="O17" s="96"/>
      <c r="P17" s="96"/>
      <c r="Q17" s="96"/>
      <c r="R17" s="96"/>
      <c r="S17" s="96"/>
      <c r="T17" s="96"/>
      <c r="U17" s="96"/>
      <c r="V17" s="96"/>
      <c r="W17" s="96"/>
      <c r="X17" s="96"/>
      <c r="Y17" s="96"/>
      <c r="Z17" s="96"/>
      <c r="AA17" s="96"/>
      <c r="AC17" s="109"/>
      <c r="AD17" s="99"/>
      <c r="AE17" s="100"/>
      <c r="AG17" s="131"/>
      <c r="AH17" s="131"/>
      <c r="AI17" s="131"/>
      <c r="AJ17" s="131"/>
      <c r="AK17" s="131"/>
      <c r="AL17" s="131"/>
      <c r="AM17" s="131"/>
      <c r="AN17" s="131"/>
      <c r="AO17" s="131"/>
      <c r="AP17" s="131"/>
      <c r="AQ17" s="131"/>
      <c r="AR17" s="131"/>
      <c r="AS17" s="131"/>
      <c r="AT17" s="131"/>
      <c r="AU17" s="131"/>
      <c r="AV17" s="131"/>
      <c r="AW17" s="131"/>
      <c r="AX17" s="131"/>
      <c r="AY17" s="131"/>
      <c r="AZ17" s="131"/>
      <c r="BA17" s="131"/>
      <c r="BB17" s="131"/>
      <c r="BC17" s="131"/>
      <c r="BD17" s="131"/>
      <c r="BE17" s="131"/>
      <c r="BF17" s="131"/>
      <c r="BG17" s="131"/>
      <c r="BH17" s="131"/>
      <c r="BI17" s="131"/>
      <c r="BJ17" s="131"/>
      <c r="BK17" s="131"/>
      <c r="BL17" s="131"/>
      <c r="BM17" s="131"/>
      <c r="BN17" s="131"/>
      <c r="BO17" s="131"/>
      <c r="BP17" s="131"/>
      <c r="BQ17" s="131"/>
      <c r="BR17" s="131"/>
      <c r="BS17" s="131"/>
      <c r="BT17" s="131"/>
      <c r="BU17" s="131"/>
      <c r="BV17" s="131"/>
      <c r="BW17" s="131"/>
      <c r="BX17" s="131"/>
      <c r="BY17" s="131"/>
      <c r="BZ17" s="131"/>
      <c r="CA17" s="131"/>
      <c r="CB17" s="131"/>
      <c r="CC17" s="131"/>
      <c r="CD17" s="131"/>
      <c r="CE17" s="131"/>
      <c r="CF17" s="131"/>
      <c r="CG17" s="131"/>
      <c r="CH17" s="131"/>
      <c r="CI17" s="131"/>
      <c r="CJ17" s="131"/>
      <c r="CK17" s="131"/>
      <c r="CL17" s="131"/>
      <c r="CM17" s="131"/>
      <c r="CN17" s="131"/>
      <c r="CO17" s="131"/>
      <c r="CP17" s="131"/>
      <c r="CQ17" s="131"/>
      <c r="CR17" s="131"/>
      <c r="CS17" s="131"/>
      <c r="CT17" s="131"/>
      <c r="CU17" s="131"/>
      <c r="CV17" s="131"/>
      <c r="CW17" s="131"/>
      <c r="CX17" s="131"/>
      <c r="CY17" s="131"/>
      <c r="CZ17" s="131"/>
      <c r="DA17" s="131"/>
      <c r="DB17" s="131"/>
      <c r="DC17" s="131"/>
      <c r="DD17" s="131"/>
      <c r="DE17" s="131"/>
      <c r="DF17" s="131"/>
      <c r="DG17" s="131"/>
      <c r="DH17" s="131"/>
      <c r="DI17" s="131"/>
      <c r="DJ17" s="131"/>
      <c r="DK17" s="131"/>
      <c r="DL17" s="131"/>
      <c r="DM17" s="131"/>
      <c r="DN17" s="131"/>
      <c r="DO17" s="131"/>
      <c r="DP17" s="131"/>
      <c r="DQ17" s="131"/>
      <c r="DR17" s="131"/>
      <c r="DS17" s="131"/>
      <c r="DT17" s="131"/>
      <c r="DU17" s="131"/>
      <c r="DV17" s="131"/>
      <c r="DW17" s="131"/>
      <c r="DX17" s="131"/>
      <c r="DY17" s="131"/>
      <c r="DZ17" s="131"/>
      <c r="EA17" s="131"/>
      <c r="EB17" s="131"/>
      <c r="EC17" s="131"/>
      <c r="ED17" s="131"/>
      <c r="EE17" s="131"/>
      <c r="EF17" s="131"/>
      <c r="EG17" s="131"/>
      <c r="EH17" s="131"/>
      <c r="EI17" s="131"/>
      <c r="EJ17" s="131"/>
    </row>
    <row r="18" customFormat="false" ht="13.7" hidden="false" customHeight="true" outlineLevel="0" collapsed="false">
      <c r="A18" s="116" t="s">
        <v>9</v>
      </c>
      <c r="B18" s="117" t="s">
        <v>74</v>
      </c>
      <c r="C18" s="161" t="n">
        <f aca="false">(0.652173913043478*'Off Peak Detail'!D18)+(0.173913043478261*'Off Peak Detail'!D37)+(0.173913043478261*'Off Peak Detail'!D56)</f>
        <v>29.32690637008</v>
      </c>
      <c r="D18" s="161" t="n">
        <f aca="false">(0.652173913043478*'Off Peak Detail'!E18)+(0.173913043478261*'Off Peak Detail'!E37)+(0.173913043478261*'Off Peak Detail'!E56)</f>
        <v>30.0668038117782</v>
      </c>
      <c r="E18" s="161" t="n">
        <f aca="false">(0.607843137254902*'Off Peak Detail'!F18)+(0.196078431372549*'Off Peak Detail'!F37)+(0.196078431372549*'Off Peak Detail'!F56)</f>
        <v>34.4552136165406</v>
      </c>
      <c r="F18" s="119" t="n">
        <f aca="false">(C18*C$5+D18*D$5+E18*E$5)/(SUM(C$5:E$5))</f>
        <v>31.7900643024768</v>
      </c>
      <c r="G18" s="118" t="n">
        <f aca="false">AVERAGE(H18:I18)</f>
        <v>31.3306340132721</v>
      </c>
      <c r="H18" s="118" t="n">
        <f aca="false">AG18</f>
        <v>32.5513046615501</v>
      </c>
      <c r="I18" s="118" t="n">
        <f aca="false">AH18</f>
        <v>30.1099633649942</v>
      </c>
      <c r="J18" s="118" t="n">
        <f aca="false">AVERAGE(K18:L18)</f>
        <v>27.3233816061812</v>
      </c>
      <c r="K18" s="118" t="n">
        <f aca="false">AI18</f>
        <v>29.1047678784881</v>
      </c>
      <c r="L18" s="118" t="n">
        <f aca="false">AJ18</f>
        <v>25.5419953338743</v>
      </c>
      <c r="M18" s="118" t="n">
        <f aca="false">AK18</f>
        <v>26.9069367442427</v>
      </c>
      <c r="N18" s="118" t="n">
        <f aca="false">AL18</f>
        <v>28.726741165762</v>
      </c>
      <c r="O18" s="118" t="n">
        <f aca="false">AVERAGE(P18:Q18)</f>
        <v>35.3470930740104</v>
      </c>
      <c r="P18" s="118" t="n">
        <f aca="false">AM18</f>
        <v>33.5919889002833</v>
      </c>
      <c r="Q18" s="118" t="n">
        <f aca="false">AN18</f>
        <v>37.1021972477375</v>
      </c>
      <c r="R18" s="118" t="n">
        <f aca="false">AO18</f>
        <v>33.6862348104612</v>
      </c>
      <c r="S18" s="118" t="n">
        <f aca="false">AVERAGE(T18:V18)</f>
        <v>32.4701772835347</v>
      </c>
      <c r="T18" s="118" t="n">
        <f aca="false">AP18</f>
        <v>32.3754827152569</v>
      </c>
      <c r="U18" s="118" t="n">
        <f aca="false">AQ18</f>
        <v>30.1971250570184</v>
      </c>
      <c r="V18" s="118" t="n">
        <f aca="false">AR18</f>
        <v>34.8379240783289</v>
      </c>
      <c r="W18" s="119" t="n">
        <f aca="false">SUM(AG37:AR37)/SUM($AG$5:$AR$5)</f>
        <v>31.2511799723</v>
      </c>
      <c r="X18" s="118" t="n">
        <f aca="false">SUM(AS37:BD37)/SUM($AS$5:$BD$5)</f>
        <v>33.465554472595</v>
      </c>
      <c r="Y18" s="118" t="n">
        <f aca="false">SUM(BE37:BR37)/SUM($BE$5:$BR$5)</f>
        <v>32.7582546946186</v>
      </c>
      <c r="Z18" s="118" t="n">
        <f aca="false">SUM(BQ37:CB37)/SUM($BQ$5:$CB$5)</f>
        <v>32.695035044639</v>
      </c>
      <c r="AA18" s="118" t="n">
        <f aca="false">SUM(CC37:DX37)/SUM($CC$5:$DX$5)</f>
        <v>33.2823985676504</v>
      </c>
      <c r="AB18" s="118" t="n">
        <f aca="false">SUM(DY37:EJ37)/SUM($DY$5:$EJ$5)</f>
        <v>35.7955156430261</v>
      </c>
      <c r="AC18" s="162" t="n">
        <f aca="false">(C18*C$5+D18*D$5+E18*E$5+SUM(AG37:EJ37))/(SUM(C$5:E$5)+SUM($AG$5:$EJ$5))</f>
        <v>33.1879702992747</v>
      </c>
      <c r="AD18" s="99"/>
      <c r="AE18" s="100"/>
      <c r="AG18" s="131" t="n">
        <f aca="false">(0.659574468085106*'Off Peak Detail'!AB18)+(0.170212765957447*'Off Peak Detail'!AB37)+(0.170212765957447*'Off Peak Detail'!AB56)</f>
        <v>32.5513046615501</v>
      </c>
      <c r="AH18" s="131" t="n">
        <f aca="false">(0.636363636363636*'Off Peak Detail'!AC18)+(0.181818181818182*'Off Peak Detail'!AC37)+(0.181818181818182*'Off Peak Detail'!AC56)</f>
        <v>30.1099633649942</v>
      </c>
      <c r="AI18" s="131" t="n">
        <f aca="false">(0.607843137254902*'Off Peak Detail'!AD18)+(0.196078431372549*'Off Peak Detail'!AD37)+(0.196078431372549*'Off Peak Detail'!AD56)</f>
        <v>29.1047678784881</v>
      </c>
      <c r="AJ18" s="131" t="n">
        <f aca="false">(0.652173913043478*'Off Peak Detail'!AE18)+(0.173913043478261*'Off Peak Detail'!AE37)+(0.173913043478261*'Off Peak Detail'!AE56)</f>
        <v>25.5419953338743</v>
      </c>
      <c r="AK18" s="131" t="n">
        <f aca="false">(0.659574468085106*'Off Peak Detail'!AF18)+(0.170212765957447*'Off Peak Detail'!AF37)+(0.170212765957447*'Off Peak Detail'!AF56)</f>
        <v>26.9069367442427</v>
      </c>
      <c r="AL18" s="131" t="n">
        <f aca="false">(0.6*'Off Peak Detail'!AG18)+(0.2*'Off Peak Detail'!AG37)+(0.2*'Off Peak Detail'!AG56)</f>
        <v>28.726741165762</v>
      </c>
      <c r="AM18" s="131" t="n">
        <f aca="false">(0.659574468085106*'Off Peak Detail'!AH18)+(0.170212765957447*'Off Peak Detail'!AH37)+(0.170212765957447*'Off Peak Detail'!AH56)</f>
        <v>33.5919889002833</v>
      </c>
      <c r="AN18" s="131" t="n">
        <f aca="false">(0.63265306122449*'Off Peak Detail'!AI18)+(0.204081632653061*'Off Peak Detail'!AI37)+(0.163265306122449*'Off Peak Detail'!AI56)</f>
        <v>37.1021972477375</v>
      </c>
      <c r="AO18" s="131" t="n">
        <f aca="false">(0.625*'Off Peak Detail'!AJ18)+(0.166666666666667*'Off Peak Detail'!AJ37)+(0.208333333333333*'Off Peak Detail'!AJ56)</f>
        <v>33.6862348104612</v>
      </c>
      <c r="AP18" s="131" t="n">
        <f aca="false">(0.659574468085106*'Off Peak Detail'!AK18)+(0.170212765957447*'Off Peak Detail'!AK37)+(0.170212765957447*'Off Peak Detail'!AK56)</f>
        <v>32.3754827152569</v>
      </c>
      <c r="AQ18" s="131" t="n">
        <f aca="false">(0.625*'Off Peak Detail'!AL18)+(0.208333333333333*'Off Peak Detail'!AL37)+(0.166666666666667*'Off Peak Detail'!AL56)</f>
        <v>30.1971250570184</v>
      </c>
      <c r="AR18" s="131" t="n">
        <f aca="false">(0.63265306122449*'Off Peak Detail'!AM18)+(0.163265306122449*'Off Peak Detail'!AM37)+(0.204081632653061*'Off Peak Detail'!AM56)</f>
        <v>34.8379240783289</v>
      </c>
      <c r="AS18" s="131" t="n">
        <f aca="false">(0.659574468085106*'Off Peak Detail'!AN18)+(0.170212765957447*'Off Peak Detail'!AN37)+(0.170212765957447*'Off Peak Detail'!AN56)</f>
        <v>33.6508216264498</v>
      </c>
      <c r="AT18" s="131" t="n">
        <f aca="false">(0.636363636363636*'Off Peak Detail'!AO18)+(0.181818181818182*'Off Peak Detail'!AO37)+(0.181818181818182*'Off Peak Detail'!AO56)</f>
        <v>33.0055731323168</v>
      </c>
      <c r="AU18" s="131" t="n">
        <f aca="false">(0.607843137254902*'Off Peak Detail'!AP18)+(0.196078431372549*'Off Peak Detail'!AP37)+(0.196078431372549*'Off Peak Detail'!AP56)</f>
        <v>32.5289393916518</v>
      </c>
      <c r="AV18" s="131" t="n">
        <f aca="false">(0.652173913043478*'Off Peak Detail'!AQ18)+(0.173913043478261*'Off Peak Detail'!AQ37)+(0.173913043478261*'Off Peak Detail'!AQ56)</f>
        <v>29.3514554734363</v>
      </c>
      <c r="AW18" s="131" t="n">
        <f aca="false">(0.63265306122449*'Off Peak Detail'!AR18)+(0.204081632653061*'Off Peak Detail'!AR37)+(0.163265306122449*'Off Peak Detail'!AR56)</f>
        <v>24.653987028442</v>
      </c>
      <c r="AX18" s="131" t="n">
        <f aca="false">(0.625*'Off Peak Detail'!AS18)+(0.166666666666667*'Off Peak Detail'!AS37)+(0.208333333333333*'Off Peak Detail'!AS56)</f>
        <v>26.6895493003376</v>
      </c>
      <c r="AY18" s="131" t="n">
        <f aca="false">(0.659574468085106*'Off Peak Detail'!AT18)+(0.170212765957447*'Off Peak Detail'!AT37)+(0.170212765957447*'Off Peak Detail'!AT56)</f>
        <v>38.5013207794228</v>
      </c>
      <c r="AZ18" s="131" t="n">
        <f aca="false">(0.607843137254902*'Off Peak Detail'!AU18)+(0.196078431372549*'Off Peak Detail'!AU37)+(0.196078431372549*'Off Peak Detail'!AU56)</f>
        <v>40.3066386268634</v>
      </c>
      <c r="BA18" s="131" t="n">
        <f aca="false">(0.652173913043478*'Off Peak Detail'!AV18)+(0.173913043478261*'Off Peak Detail'!AV37)+(0.173913043478261*'Off Peak Detail'!AV56)</f>
        <v>36.4938532860461</v>
      </c>
      <c r="BB18" s="131" t="n">
        <f aca="false">(0.659574468085106*'Off Peak Detail'!AW18)+(0.170212765957447*'Off Peak Detail'!AW37)+(0.170212765957447*'Off Peak Detail'!AW56)</f>
        <v>33.7703661680081</v>
      </c>
      <c r="BC18" s="131" t="n">
        <f aca="false">(0.6*'Off Peak Detail'!AX18)+(0.2*'Off Peak Detail'!AX37)+(0.2*'Off Peak Detail'!AX56)</f>
        <v>34.4708768351753</v>
      </c>
      <c r="BD18" s="131" t="n">
        <f aca="false">(0.659574468085106*'Off Peak Detail'!AY18)+(0.170212765957447*'Off Peak Detail'!AY37)+(0.170212765957447*'Off Peak Detail'!AY56)</f>
        <v>38.0632625011384</v>
      </c>
      <c r="BE18" s="131" t="n">
        <f aca="false">(0.63265306122449*'Off Peak Detail'!AZ18)+(0.204081632653061*'Off Peak Detail'!AZ37)+(0.163265306122449*'Off Peak Detail'!AZ56)</f>
        <v>33.763859774821</v>
      </c>
      <c r="BF18" s="131" t="n">
        <f aca="false">(0.617021276595745*'Off Peak Detail'!BA18)+(0.170212765957447*'Off Peak Detail'!BA37)+(0.212765957446809*'Off Peak Detail'!BA56)</f>
        <v>32.8746014555512</v>
      </c>
      <c r="BG18" s="131" t="n">
        <f aca="false">(0.659574468085106*'Off Peak Detail'!BB18)+(0.170212765957447*'Off Peak Detail'!BB37)+(0.170212765957447*'Off Peak Detail'!BB56)</f>
        <v>31.2878742663087</v>
      </c>
      <c r="BH18" s="131" t="n">
        <f aca="false">(0.652173913043478*'Off Peak Detail'!BC18)+(0.173913043478261*'Off Peak Detail'!BC37)+(0.173913043478261*'Off Peak Detail'!BC56)</f>
        <v>29.0846743483217</v>
      </c>
      <c r="BI18" s="131" t="n">
        <f aca="false">(0.607843137254902*'Off Peak Detail'!BD18)+(0.196078431372549*'Off Peak Detail'!BD37)+(0.196078431372549*'Off Peak Detail'!BD56)</f>
        <v>25.4492387482386</v>
      </c>
      <c r="BJ18" s="131" t="n">
        <f aca="false">(0.652173913043478*'Off Peak Detail'!BE18)+(0.173913043478261*'Off Peak Detail'!BE37)+(0.173913043478261*'Off Peak Detail'!BE56)</f>
        <v>26.6575357759492</v>
      </c>
      <c r="BK18" s="131" t="n">
        <f aca="false">(0.63265306122449*'Off Peak Detail'!BF18)+(0.204081632653061*'Off Peak Detail'!BF37)+(0.163265306122449*'Off Peak Detail'!BF56)</f>
        <v>36.7901766330689</v>
      </c>
      <c r="BL18" s="131" t="n">
        <f aca="false">(0.63265306122449*'Off Peak Detail'!BG18)+(0.163265306122449*'Off Peak Detail'!BG37)+(0.204081632653061*'Off Peak Detail'!BG56)</f>
        <v>38.0576437842396</v>
      </c>
      <c r="BM18" s="131" t="n">
        <f aca="false">(0.652173913043478*'Off Peak Detail'!BH18)+(0.173913043478261*'Off Peak Detail'!BH37)+(0.173913043478261*'Off Peak Detail'!BH56)</f>
        <v>35.0525358031705</v>
      </c>
      <c r="BN18" s="131" t="n">
        <f aca="false">(0.607843137254902*'Off Peak Detail'!BI18)+(0.196078431372549*'Off Peak Detail'!BI37)+(0.196078431372549*'Off Peak Detail'!BI56)</f>
        <v>33.4369900884524</v>
      </c>
      <c r="BO18" s="131" t="n">
        <f aca="false">(0.652173913043478*'Off Peak Detail'!BJ18)+(0.173913043478261*'Off Peak Detail'!BJ37)+(0.173913043478261*'Off Peak Detail'!BJ56)</f>
        <v>32.7174884435094</v>
      </c>
      <c r="BP18" s="131" t="n">
        <f aca="false">(0.659574468085106*'Off Peak Detail'!BK18)+(0.170212765957447*'Off Peak Detail'!BK37)+(0.170212765957447*'Off Peak Detail'!BK56)</f>
        <v>36.5659802317121</v>
      </c>
      <c r="BQ18" s="131" t="n">
        <f aca="false">(0.607843137254902*'Off Peak Detail'!BL18)+(0.196078431372549*'Off Peak Detail'!BL37)+(0.196078431372549*'Off Peak Detail'!BL56)</f>
        <v>34.0174478520688</v>
      </c>
      <c r="BR18" s="131" t="n">
        <f aca="false">(0.636363636363636*'Off Peak Detail'!BM18)+(0.181818181818182*'Off Peak Detail'!BM37)+(0.181818181818182*'Off Peak Detail'!BM56)</f>
        <v>32.7139168017531</v>
      </c>
      <c r="BS18" s="131" t="n">
        <f aca="false">(0.659574468085106*'Off Peak Detail'!BN18)+(0.170212765957447*'Off Peak Detail'!BN37)+(0.170212765957447*'Off Peak Detail'!BN56)</f>
        <v>31.388628706187</v>
      </c>
      <c r="BT18" s="131" t="n">
        <f aca="false">(0.625*'Off Peak Detail'!BO18)+(0.208333333333333*'Off Peak Detail'!BO37)+(0.166666666666667*'Off Peak Detail'!BO56)</f>
        <v>29.68923636037</v>
      </c>
      <c r="BU18" s="131" t="n">
        <f aca="false">(0.63265306122449*'Off Peak Detail'!BP18)+(0.163265306122449*'Off Peak Detail'!BP37)+(0.204081632653061*'Off Peak Detail'!BP56)</f>
        <v>25.4191477270066</v>
      </c>
      <c r="BV18" s="131" t="n">
        <f aca="false">(0.652173913043478*'Off Peak Detail'!BQ18)+(0.173913043478261*'Off Peak Detail'!BQ37)+(0.173913043478261*'Off Peak Detail'!BQ56)</f>
        <v>27.0764507319208</v>
      </c>
      <c r="BW18" s="131" t="n">
        <f aca="false">(0.607843137254902*'Off Peak Detail'!BR18)+(0.196078431372549*'Off Peak Detail'!BR37)+(0.196078431372549*'Off Peak Detail'!BR56)</f>
        <v>36.4367081254897</v>
      </c>
      <c r="BX18" s="131" t="n">
        <f aca="false">(0.659574468085106*'Off Peak Detail'!BS18)+(0.170212765957447*'Off Peak Detail'!BS37)+(0.170212765957447*'Off Peak Detail'!BS56)</f>
        <v>37.7535074488057</v>
      </c>
      <c r="BY18" s="131" t="n">
        <f aca="false">(0.652173913043478*'Off Peak Detail'!BT18)+(0.173913043478261*'Off Peak Detail'!BT37)+(0.173913043478261*'Off Peak Detail'!BT56)</f>
        <v>34.8600399287658</v>
      </c>
      <c r="BZ18" s="131" t="n">
        <f aca="false">(0.607843137254902*'Off Peak Detail'!BU18)+(0.196078431372549*'Off Peak Detail'!BU37)+(0.196078431372549*'Off Peak Detail'!BU56)</f>
        <v>33.3198118095053</v>
      </c>
      <c r="CA18" s="131" t="n">
        <f aca="false">(0.652173913043478*'Off Peak Detail'!BV18)+(0.173913043478261*'Off Peak Detail'!BV37)+(0.173913043478261*'Off Peak Detail'!BV56)</f>
        <v>32.698366832173</v>
      </c>
      <c r="CB18" s="131" t="n">
        <f aca="false">(0.63265306122449*'Off Peak Detail'!BW18)+(0.204081632653061*'Off Peak Detail'!BW37)+(0.163265306122449*'Off Peak Detail'!BW56)</f>
        <v>36.6174495178114</v>
      </c>
      <c r="CC18" s="131" t="n">
        <f aca="false">(0.63265306122449*'Off Peak Detail'!BX18)+(0.163265306122449*'Off Peak Detail'!BX37)+(0.204081632653061*'Off Peak Detail'!BX56)</f>
        <v>32.6997594680596</v>
      </c>
      <c r="CD18" s="131" t="n">
        <f aca="false">(0.636363636363636*'Off Peak Detail'!BY18)+(0.181818181818182*'Off Peak Detail'!BY37)+(0.181818181818182*'Off Peak Detail'!BY56)</f>
        <v>31.9681010214709</v>
      </c>
      <c r="CE18" s="131" t="n">
        <f aca="false">(0.659574468085106*'Off Peak Detail'!BZ18)+(0.170212765957447*'Off Peak Detail'!BZ37)+(0.170212765957447*'Off Peak Detail'!BZ56)</f>
        <v>30.8285499051761</v>
      </c>
      <c r="CF18" s="131" t="n">
        <f aca="false">(0.6*'Off Peak Detail'!CA18)+(0.2*'Off Peak Detail'!CA37)+(0.2*'Off Peak Detail'!CA56)</f>
        <v>29.3592077698569</v>
      </c>
      <c r="CG18" s="131" t="n">
        <f aca="false">(0.659574468085106*'Off Peak Detail'!CB18)+(0.170212765957447*'Off Peak Detail'!CB37)+(0.170212765957447*'Off Peak Detail'!CB56)</f>
        <v>25.1265498978425</v>
      </c>
      <c r="CH18" s="131" t="n">
        <f aca="false">(0.652173913043478*'Off Peak Detail'!CC18)+(0.173913043478261*'Off Peak Detail'!CC37)+(0.173913043478261*'Off Peak Detail'!CC56)</f>
        <v>26.9083688913588</v>
      </c>
      <c r="CI18" s="131" t="n">
        <f aca="false">(0.607843137254902*'Off Peak Detail'!CD18)+(0.196078431372549*'Off Peak Detail'!CD37)+(0.196078431372549*'Off Peak Detail'!CD56)</f>
        <v>35.3420984226784</v>
      </c>
      <c r="CJ18" s="131" t="n">
        <f aca="false">(0.659574468085106*'Off Peak Detail'!CE18)+(0.170212765957447*'Off Peak Detail'!CE37)+(0.170212765957447*'Off Peak Detail'!CE56)</f>
        <v>36.6708345919293</v>
      </c>
      <c r="CK18" s="131" t="n">
        <f aca="false">(0.625*'Off Peak Detail'!CF18)+(0.208333333333333*'Off Peak Detail'!CF37)+(0.166666666666667*'Off Peak Detail'!CF56)</f>
        <v>34.1769131235192</v>
      </c>
      <c r="CL18" s="131" t="n">
        <f aca="false">(0.63265306122449*'Off Peak Detail'!CG18)+(0.163265306122449*'Off Peak Detail'!CG37)+(0.204081632653061*'Off Peak Detail'!CG56)</f>
        <v>32.3528150085451</v>
      </c>
      <c r="CM18" s="131" t="n">
        <f aca="false">(0.652173913043478*'Off Peak Detail'!CH18)+(0.173913043478261*'Off Peak Detail'!CH37)+(0.173913043478261*'Off Peak Detail'!CH56)</f>
        <v>32.1128396650971</v>
      </c>
      <c r="CN18" s="131" t="n">
        <f aca="false">(0.607843137254902*'Off Peak Detail'!CI18)+(0.196078431372549*'Off Peak Detail'!CI37)+(0.196078431372549*'Off Peak Detail'!CI56)</f>
        <v>35.9433417832614</v>
      </c>
      <c r="CO18" s="131" t="n">
        <f aca="false">(0.659574468085106*'Off Peak Detail'!CJ18)+(0.170212765957447*'Off Peak Detail'!CJ37)+(0.170212765957447*'Off Peak Detail'!CJ56)</f>
        <v>32.9858737719604</v>
      </c>
      <c r="CP18" s="131" t="n">
        <f aca="false">(0.636363636363636*'Off Peak Detail'!CK18)+(0.181818181818182*'Off Peak Detail'!CK37)+(0.181818181818182*'Off Peak Detail'!CK56)</f>
        <v>32.5913032194581</v>
      </c>
      <c r="CQ18" s="131" t="n">
        <f aca="false">(0.63265306122449*'Off Peak Detail'!CL18)+(0.204081632653061*'Off Peak Detail'!CL37)+(0.163265306122449*'Off Peak Detail'!CL56)</f>
        <v>31.8590450317572</v>
      </c>
      <c r="CR18" s="131" t="n">
        <f aca="false">(0.625*'Off Peak Detail'!CM18)+(0.166666666666667*'Off Peak Detail'!CM37)+(0.208333333333333*'Off Peak Detail'!CM56)</f>
        <v>29.8715910643218</v>
      </c>
      <c r="CS18" s="131" t="n">
        <f aca="false">(0.659574468085106*'Off Peak Detail'!CN18)+(0.170212765957447*'Off Peak Detail'!CN37)+(0.170212765957447*'Off Peak Detail'!CN56)</f>
        <v>26.251948668496</v>
      </c>
      <c r="CT18" s="131" t="n">
        <f aca="false">(0.625*'Off Peak Detail'!CO18)+(0.208333333333333*'Off Peak Detail'!CO37)+(0.166666666666667*'Off Peak Detail'!CO56)</f>
        <v>28.3722496118032</v>
      </c>
      <c r="CU18" s="131" t="n">
        <f aca="false">(0.63265306122449*'Off Peak Detail'!CP18)+(0.163265306122449*'Off Peak Detail'!CP37)+(0.204081632653061*'Off Peak Detail'!CP56)</f>
        <v>35.6187998054111</v>
      </c>
      <c r="CV18" s="131" t="n">
        <f aca="false">(0.659574468085106*'Off Peak Detail'!CQ18)+(0.170212765957447*'Off Peak Detail'!CQ37)+(0.170212765957447*'Off Peak Detail'!CQ56)</f>
        <v>36.9627548577065</v>
      </c>
      <c r="CW18" s="131" t="n">
        <f aca="false">(0.6*'Off Peak Detail'!CR18)+(0.2*'Off Peak Detail'!CR37)+(0.2*'Off Peak Detail'!CR56)</f>
        <v>34.7601673348932</v>
      </c>
      <c r="CX18" s="131" t="n">
        <f aca="false">(0.659574468085106*'Off Peak Detail'!CS18)+(0.170212765957447*'Off Peak Detail'!CS37)+(0.170212765957447*'Off Peak Detail'!CS56)</f>
        <v>32.9392759927445</v>
      </c>
      <c r="CY18" s="131" t="n">
        <f aca="false">(0.652173913043478*'Off Peak Detail'!CT18)+(0.173913043478261*'Off Peak Detail'!CT37)+(0.173913043478261*'Off Peak Detail'!CT56)</f>
        <v>32.9420341820252</v>
      </c>
      <c r="CZ18" s="131" t="n">
        <f aca="false">(0.607843137254902*'Off Peak Detail'!CU18)+(0.196078431372549*'Off Peak Detail'!CU37)+(0.196078431372549*'Off Peak Detail'!CU56)</f>
        <v>36.6138822081555</v>
      </c>
      <c r="DA18" s="131" t="n">
        <f aca="false">(0.659574468085106*'Off Peak Detail'!CV18)+(0.170212765957447*'Off Peak Detail'!CV37)+(0.170212765957447*'Off Peak Detail'!CV56)</f>
        <v>34.0172964043123</v>
      </c>
      <c r="DB18" s="131" t="n">
        <f aca="false">(0.644444444444444*'Off Peak Detail'!CW18)+(0.177777777777778*'Off Peak Detail'!CW37)+(0.177777777777778*'Off Peak Detail'!CW56)</f>
        <v>33.5502287704203</v>
      </c>
      <c r="DC18" s="131" t="n">
        <f aca="false">(0.607843137254902*'Off Peak Detail'!CX18)+(0.196078431372549*'Off Peak Detail'!CX37)+(0.196078431372549*'Off Peak Detail'!CX56)</f>
        <v>33.1594561373571</v>
      </c>
      <c r="DD18" s="131" t="n">
        <f aca="false">(0.652173913043478*'Off Peak Detail'!CY18)+(0.173913043478261*'Off Peak Detail'!CY37)+(0.173913043478261*'Off Peak Detail'!CY56)</f>
        <v>30.8232892029961</v>
      </c>
      <c r="DE18" s="131" t="n">
        <f aca="false">(0.63265306122449*'Off Peak Detail'!CZ18)+(0.204081632653061*'Off Peak Detail'!CZ37)+(0.163265306122449*'Off Peak Detail'!CZ56)</f>
        <v>28.0160692442544</v>
      </c>
      <c r="DF18" s="131" t="n">
        <f aca="false">(0.625*'Off Peak Detail'!DA18)+(0.166666666666667*'Off Peak Detail'!DA37)+(0.208333333333333*'Off Peak Detail'!DA56)</f>
        <v>29.3912341149052</v>
      </c>
      <c r="DG18" s="131" t="n">
        <f aca="false">(0.659574468085106*'Off Peak Detail'!DB18)+(0.170212765957447*'Off Peak Detail'!DB37)+(0.170212765957447*'Off Peak Detail'!DB56)</f>
        <v>36.5266818278169</v>
      </c>
      <c r="DH18" s="131" t="n">
        <f aca="false">(0.607843137254902*'Off Peak Detail'!DC18)+(0.196078431372549*'Off Peak Detail'!DC37)+(0.196078431372549*'Off Peak Detail'!DC56)</f>
        <v>37.8116243513832</v>
      </c>
      <c r="DI18" s="131" t="n">
        <f aca="false">(0.652173913043478*'Off Peak Detail'!DD18)+(0.173913043478261*'Off Peak Detail'!DD37)+(0.173913043478261*'Off Peak Detail'!DD56)</f>
        <v>35.5388660189725</v>
      </c>
      <c r="DJ18" s="131" t="n">
        <f aca="false">(0.659574468085106*'Off Peak Detail'!DE18)+(0.170212765957447*'Off Peak Detail'!DE37)+(0.170212765957447*'Off Peak Detail'!DE56)</f>
        <v>33.9860509435917</v>
      </c>
      <c r="DK18" s="131" t="n">
        <f aca="false">(0.6*'Off Peak Detail'!DF18)+(0.2*'Off Peak Detail'!DF37)+(0.2*'Off Peak Detail'!DF56)</f>
        <v>34.5779894840089</v>
      </c>
      <c r="DL18" s="131" t="n">
        <f aca="false">(0.659574468085106*'Off Peak Detail'!DG18)+(0.170212765957447*'Off Peak Detail'!DG37)+(0.170212765957447*'Off Peak Detail'!DG56)</f>
        <v>36.9625064754029</v>
      </c>
      <c r="DM18" s="131" t="n">
        <f aca="false">(0.63265306122449*'Off Peak Detail'!DH18)+(0.204081632653061*'Off Peak Detail'!DH37)+(0.163265306122449*'Off Peak Detail'!DH56)</f>
        <v>35.5313803886734</v>
      </c>
      <c r="DN18" s="131" t="n">
        <f aca="false">(0.636363636363636*'Off Peak Detail'!DI18)+(0.181818181818182*'Off Peak Detail'!DI37)+(0.181818181818182*'Off Peak Detail'!DI56)</f>
        <v>34.7496635445841</v>
      </c>
      <c r="DO18" s="131" t="n">
        <f aca="false">(0.63265306122449*'Off Peak Detail'!DJ18)+(0.163265306122449*'Off Peak Detail'!DJ37)+(0.204081632653061*'Off Peak Detail'!DJ56)</f>
        <v>33.9389347272016</v>
      </c>
      <c r="DP18" s="131" t="n">
        <f aca="false">(0.652173913043478*'Off Peak Detail'!DK18)+(0.173913043478261*'Off Peak Detail'!DK37)+(0.173913043478261*'Off Peak Detail'!DK56)</f>
        <v>31.848942427939</v>
      </c>
      <c r="DQ18" s="131" t="n">
        <f aca="false">(0.607843137254902*'Off Peak Detail'!DL18)+(0.196078431372549*'Off Peak Detail'!DL37)+(0.196078431372549*'Off Peak Detail'!DL56)</f>
        <v>29.3603021734504</v>
      </c>
      <c r="DR18" s="131" t="n">
        <f aca="false">(0.652173913043478*'Off Peak Detail'!DM18)+(0.173913043478261*'Off Peak Detail'!DM37)+(0.173913043478261*'Off Peak Detail'!DM56)</f>
        <v>30.3303013808999</v>
      </c>
      <c r="DS18" s="131" t="n">
        <f aca="false">(0.659574468085106*'Off Peak Detail'!DN18)+(0.170212765957447*'Off Peak Detail'!DN37)+(0.170212765957447*'Off Peak Detail'!DN56)</f>
        <v>37.3555882714036</v>
      </c>
      <c r="DT18" s="131" t="n">
        <f aca="false">(0.607843137254902*'Off Peak Detail'!DO18)+(0.196078431372549*'Off Peak Detail'!DO37)+(0.196078431372549*'Off Peak Detail'!DO56)</f>
        <v>38.6059142951557</v>
      </c>
      <c r="DU18" s="131" t="n">
        <f aca="false">(0.652173913043478*'Off Peak Detail'!DP18)+(0.173913043478261*'Off Peak Detail'!DP37)+(0.173913043478261*'Off Peak Detail'!DP56)</f>
        <v>36.4444192840104</v>
      </c>
      <c r="DV18" s="131" t="n">
        <f aca="false">(0.63265306122449*'Off Peak Detail'!DQ18)+(0.204081632653061*'Off Peak Detail'!DQ37)+(0.163265306122449*'Off Peak Detail'!DQ56)</f>
        <v>35.2020120709647</v>
      </c>
      <c r="DW18" s="131" t="n">
        <f aca="false">(0.625*'Off Peak Detail'!DR18)+(0.166666666666667*'Off Peak Detail'!DR37)+(0.208333333333333*'Off Peak Detail'!DR56)</f>
        <v>35.4429022487406</v>
      </c>
      <c r="DX18" s="131" t="n">
        <f aca="false">(0.659574468085106*'Off Peak Detail'!DS18)+(0.170212765957447*'Off Peak Detail'!DS37)+(0.170212765957447*'Off Peak Detail'!DS56)</f>
        <v>38.0370694630354</v>
      </c>
      <c r="DY18" s="131" t="n">
        <f aca="false">(0.607843137254902*'Off Peak Detail'!DT18)+(0.196078431372549*'Off Peak Detail'!DT37)+(0.196078431372549*'Off Peak Detail'!DT56)</f>
        <v>36.9907919915202</v>
      </c>
      <c r="DZ18" s="131" t="n">
        <f aca="false">(0.636363636363636*'Off Peak Detail'!DU18)+(0.181818181818182*'Off Peak Detail'!DU37)+(0.181818181818182*'Off Peak Detail'!DU56)</f>
        <v>35.9642782053649</v>
      </c>
      <c r="EA18" s="131" t="n">
        <f aca="false">(0.659574468085106*'Off Peak Detail'!DV18)+(0.170212765957447*'Off Peak Detail'!DV37)+(0.170212765957447*'Off Peak Detail'!DV56)</f>
        <v>34.8945031801774</v>
      </c>
      <c r="EB18" s="131" t="n">
        <f aca="false">(0.652173913043478*'Off Peak Detail'!DW18)+(0.173913043478261*'Off Peak Detail'!DW37)+(0.173913043478261*'Off Peak Detail'!DW56)</f>
        <v>32.9604274361796</v>
      </c>
      <c r="EC18" s="131" t="n">
        <f aca="false">(0.607843137254902*'Off Peak Detail'!DX18)+(0.196078431372549*'Off Peak Detail'!DX37)+(0.196078431372549*'Off Peak Detail'!DX56)</f>
        <v>30.6140160947293</v>
      </c>
      <c r="ED18" s="131" t="n">
        <f aca="false">(0.652173913043478*'Off Peak Detail'!DY18)+(0.173913043478261*'Off Peak Detail'!DY37)+(0.173913043478261*'Off Peak Detail'!DY56)</f>
        <v>31.5292764007362</v>
      </c>
      <c r="EE18" s="131" t="n">
        <f aca="false">(0.63265306122449*'Off Peak Detail'!DZ18)+(0.204081632653061*'Off Peak Detail'!DZ37)+(0.163265306122449*'Off Peak Detail'!DZ56)</f>
        <v>38.372963545089</v>
      </c>
      <c r="EF18" s="131" t="n">
        <f aca="false">(0.63265306122449*'Off Peak Detail'!EA18)+(0.163265306122449*'Off Peak Detail'!EA37)+(0.204081632653061*'Off Peak Detail'!EA56)</f>
        <v>39.3725962073946</v>
      </c>
      <c r="EG18" s="131" t="n">
        <f aca="false">(0.652173913043478*'Off Peak Detail'!EB18)+(0.173913043478261*'Off Peak Detail'!EB37)+(0.173913043478261*'Off Peak Detail'!EB56)</f>
        <v>37.3994412827518</v>
      </c>
      <c r="EH18" s="131" t="n">
        <f aca="false">(0.607843137254902*'Off Peak Detail'!EC18)+(0.196078431372549*'Off Peak Detail'!EC37)+(0.196078431372549*'Off Peak Detail'!EC56)</f>
        <v>36.3767544822112</v>
      </c>
      <c r="EI18" s="131" t="n">
        <f aca="false">(0.652173913043478*'Off Peak Detail'!ED18)+(0.173913043478261*'Off Peak Detail'!ED37)+(0.173913043478261*'Off Peak Detail'!ED56)</f>
        <v>36.1064645982992</v>
      </c>
      <c r="EJ18" s="131" t="n">
        <f aca="false">(0.659574468085106*'Off Peak Detail'!EE18)+(0.170212765957447*'Off Peak Detail'!EE37)+(0.170212765957447*'Off Peak Detail'!EE56)</f>
        <v>38.8929873842531</v>
      </c>
    </row>
    <row r="19" customFormat="false" ht="13.7" hidden="true" customHeight="true" outlineLevel="0" collapsed="false">
      <c r="A19" s="101"/>
      <c r="B19" s="73"/>
      <c r="C19" s="131"/>
      <c r="D19" s="131"/>
      <c r="E19" s="131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  <c r="AC19" s="105"/>
      <c r="AD19" s="99"/>
      <c r="AE19" s="100"/>
      <c r="AG19" s="131"/>
      <c r="AH19" s="131"/>
      <c r="AI19" s="131"/>
      <c r="AJ19" s="131"/>
      <c r="AK19" s="131"/>
      <c r="AL19" s="131"/>
      <c r="AM19" s="131"/>
      <c r="AN19" s="131"/>
      <c r="AO19" s="131"/>
      <c r="AP19" s="131"/>
      <c r="AQ19" s="131"/>
      <c r="AR19" s="131"/>
      <c r="AS19" s="131"/>
      <c r="AT19" s="131"/>
      <c r="AU19" s="131"/>
      <c r="AV19" s="131"/>
      <c r="AW19" s="131"/>
      <c r="AX19" s="131"/>
      <c r="AY19" s="131"/>
      <c r="AZ19" s="131"/>
      <c r="BA19" s="131"/>
      <c r="BB19" s="131"/>
      <c r="BC19" s="131"/>
      <c r="BD19" s="131"/>
      <c r="BE19" s="131"/>
      <c r="BF19" s="131"/>
      <c r="BG19" s="131"/>
      <c r="BH19" s="131"/>
      <c r="BI19" s="131"/>
      <c r="BJ19" s="131"/>
      <c r="BK19" s="131"/>
      <c r="BL19" s="131"/>
      <c r="BM19" s="131"/>
      <c r="BN19" s="131"/>
      <c r="BO19" s="131"/>
      <c r="BP19" s="131"/>
      <c r="BQ19" s="131"/>
      <c r="BR19" s="131"/>
      <c r="BS19" s="131"/>
      <c r="BT19" s="131"/>
      <c r="BU19" s="131"/>
      <c r="BV19" s="131"/>
      <c r="BW19" s="131"/>
      <c r="BX19" s="131"/>
      <c r="BY19" s="131"/>
      <c r="BZ19" s="131"/>
      <c r="CA19" s="131"/>
      <c r="CB19" s="131"/>
      <c r="CC19" s="131"/>
      <c r="CD19" s="131"/>
      <c r="CE19" s="131"/>
      <c r="CF19" s="131"/>
      <c r="CG19" s="131"/>
      <c r="CH19" s="131"/>
      <c r="CI19" s="131"/>
      <c r="CJ19" s="131"/>
      <c r="CK19" s="131"/>
      <c r="CL19" s="131"/>
      <c r="CM19" s="131"/>
      <c r="CN19" s="131"/>
      <c r="CO19" s="131"/>
      <c r="CP19" s="131"/>
      <c r="CQ19" s="131"/>
      <c r="CR19" s="131"/>
      <c r="CS19" s="131"/>
      <c r="CT19" s="131"/>
      <c r="CU19" s="131"/>
      <c r="CV19" s="131"/>
      <c r="CW19" s="131"/>
      <c r="CX19" s="131"/>
      <c r="CY19" s="131"/>
      <c r="CZ19" s="131"/>
      <c r="DA19" s="131"/>
      <c r="DB19" s="131"/>
      <c r="DC19" s="131"/>
      <c r="DD19" s="131"/>
      <c r="DE19" s="131"/>
      <c r="DF19" s="131"/>
      <c r="DG19" s="131"/>
      <c r="DH19" s="131"/>
      <c r="DI19" s="131"/>
      <c r="DJ19" s="131"/>
      <c r="DK19" s="131"/>
      <c r="DL19" s="131"/>
      <c r="DM19" s="131"/>
      <c r="DN19" s="131"/>
      <c r="DO19" s="131"/>
      <c r="DP19" s="131"/>
      <c r="DQ19" s="131"/>
      <c r="DR19" s="131"/>
      <c r="DS19" s="131"/>
      <c r="DT19" s="131"/>
      <c r="DU19" s="131"/>
      <c r="DV19" s="131"/>
      <c r="DW19" s="131"/>
      <c r="DX19" s="131"/>
      <c r="DY19" s="131"/>
      <c r="DZ19" s="131"/>
      <c r="EA19" s="131"/>
      <c r="EB19" s="131"/>
      <c r="EC19" s="131"/>
      <c r="ED19" s="131"/>
      <c r="EE19" s="131"/>
      <c r="EF19" s="131"/>
      <c r="EG19" s="131"/>
      <c r="EH19" s="131"/>
      <c r="EI19" s="131"/>
      <c r="EJ19" s="131"/>
    </row>
    <row r="20" customFormat="false" ht="13.7" hidden="true" customHeight="true" outlineLevel="0" collapsed="false">
      <c r="A20" s="101"/>
      <c r="B20" s="73"/>
      <c r="C20" s="131"/>
      <c r="D20" s="131"/>
      <c r="E20" s="131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  <c r="AC20" s="105"/>
      <c r="AD20" s="99"/>
      <c r="AE20" s="100"/>
      <c r="AG20" s="131"/>
      <c r="AH20" s="131"/>
      <c r="AI20" s="131"/>
      <c r="AJ20" s="131"/>
      <c r="AK20" s="131"/>
      <c r="AL20" s="131"/>
      <c r="AM20" s="131"/>
      <c r="AN20" s="131"/>
      <c r="AO20" s="131"/>
      <c r="AP20" s="131"/>
      <c r="AQ20" s="131"/>
      <c r="AR20" s="131"/>
      <c r="AS20" s="131"/>
      <c r="AT20" s="131"/>
      <c r="AU20" s="131"/>
      <c r="AV20" s="131"/>
      <c r="AW20" s="131"/>
      <c r="AX20" s="131"/>
      <c r="AY20" s="131"/>
      <c r="AZ20" s="131"/>
      <c r="BA20" s="131"/>
      <c r="BB20" s="131"/>
      <c r="BC20" s="131"/>
      <c r="BD20" s="131"/>
      <c r="BE20" s="131"/>
      <c r="BF20" s="131"/>
      <c r="BG20" s="131"/>
      <c r="BH20" s="131"/>
      <c r="BI20" s="131"/>
      <c r="BJ20" s="131"/>
      <c r="BK20" s="131"/>
      <c r="BL20" s="131"/>
      <c r="BM20" s="131"/>
      <c r="BN20" s="131"/>
      <c r="BO20" s="131"/>
      <c r="BP20" s="131"/>
      <c r="BQ20" s="131"/>
      <c r="BR20" s="131"/>
      <c r="BS20" s="131"/>
      <c r="BT20" s="131"/>
      <c r="BU20" s="131"/>
      <c r="BV20" s="131"/>
      <c r="BW20" s="131"/>
      <c r="BX20" s="131"/>
      <c r="BY20" s="131"/>
      <c r="BZ20" s="131"/>
      <c r="CA20" s="131"/>
      <c r="CB20" s="131"/>
      <c r="CC20" s="131"/>
      <c r="CD20" s="131"/>
      <c r="CE20" s="131"/>
      <c r="CF20" s="131"/>
      <c r="CG20" s="131"/>
      <c r="CH20" s="131"/>
      <c r="CI20" s="131"/>
      <c r="CJ20" s="131"/>
      <c r="CK20" s="131"/>
      <c r="CL20" s="131"/>
      <c r="CM20" s="131"/>
      <c r="CN20" s="131"/>
      <c r="CO20" s="131"/>
      <c r="CP20" s="131"/>
      <c r="CQ20" s="131"/>
      <c r="CR20" s="131"/>
      <c r="CS20" s="131"/>
      <c r="CT20" s="131"/>
      <c r="CU20" s="131"/>
      <c r="CV20" s="131"/>
      <c r="CW20" s="131"/>
      <c r="CX20" s="131"/>
      <c r="CY20" s="131"/>
      <c r="CZ20" s="131"/>
      <c r="DA20" s="131"/>
      <c r="DB20" s="131"/>
      <c r="DC20" s="131"/>
      <c r="DD20" s="131"/>
      <c r="DE20" s="131"/>
      <c r="DF20" s="131"/>
      <c r="DG20" s="131"/>
      <c r="DH20" s="131"/>
      <c r="DI20" s="131"/>
      <c r="DJ20" s="131"/>
      <c r="DK20" s="131"/>
      <c r="DL20" s="131"/>
      <c r="DM20" s="131"/>
      <c r="DN20" s="131"/>
      <c r="DO20" s="131"/>
      <c r="DP20" s="131"/>
      <c r="DQ20" s="131"/>
      <c r="DR20" s="131"/>
      <c r="DS20" s="131"/>
      <c r="DT20" s="131"/>
      <c r="DU20" s="131"/>
      <c r="DV20" s="131"/>
      <c r="DW20" s="131"/>
      <c r="DX20" s="131"/>
      <c r="DY20" s="131"/>
      <c r="DZ20" s="131"/>
      <c r="EA20" s="131"/>
      <c r="EB20" s="131"/>
      <c r="EC20" s="131"/>
      <c r="ED20" s="131"/>
      <c r="EE20" s="131"/>
      <c r="EF20" s="131"/>
      <c r="EG20" s="131"/>
      <c r="EH20" s="131"/>
      <c r="EI20" s="131"/>
      <c r="EJ20" s="131"/>
    </row>
    <row r="21" customFormat="false" ht="13.7" hidden="true" customHeight="true" outlineLevel="0" collapsed="false">
      <c r="A21" s="101"/>
      <c r="B21" s="73"/>
      <c r="C21" s="131"/>
      <c r="D21" s="131"/>
      <c r="E21" s="131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C21" s="105"/>
      <c r="AD21" s="99"/>
      <c r="AE21" s="100"/>
      <c r="AG21" s="131"/>
      <c r="AH21" s="131"/>
      <c r="AI21" s="131"/>
      <c r="AJ21" s="131"/>
      <c r="AK21" s="131"/>
      <c r="AL21" s="131"/>
      <c r="AM21" s="131"/>
      <c r="AN21" s="131"/>
      <c r="AO21" s="131"/>
      <c r="AP21" s="131"/>
      <c r="AQ21" s="131"/>
      <c r="AR21" s="131"/>
      <c r="AS21" s="131"/>
      <c r="AT21" s="131"/>
      <c r="AU21" s="131"/>
      <c r="AV21" s="131"/>
      <c r="AW21" s="131"/>
      <c r="AX21" s="131"/>
      <c r="AY21" s="131"/>
      <c r="AZ21" s="131"/>
      <c r="BA21" s="131"/>
      <c r="BB21" s="131"/>
      <c r="BC21" s="131"/>
      <c r="BD21" s="131"/>
      <c r="BE21" s="131"/>
      <c r="BF21" s="131"/>
      <c r="BG21" s="131"/>
      <c r="BH21" s="131"/>
      <c r="BI21" s="131"/>
      <c r="BJ21" s="131"/>
      <c r="BK21" s="131"/>
      <c r="BL21" s="131"/>
      <c r="BM21" s="131"/>
      <c r="BN21" s="131"/>
      <c r="BO21" s="131"/>
      <c r="BP21" s="131"/>
      <c r="BQ21" s="131"/>
      <c r="BR21" s="131"/>
      <c r="BS21" s="131"/>
      <c r="BT21" s="131"/>
      <c r="BU21" s="131"/>
      <c r="BV21" s="131"/>
      <c r="BW21" s="131"/>
      <c r="BX21" s="131"/>
      <c r="BY21" s="131"/>
      <c r="BZ21" s="131"/>
      <c r="CA21" s="131"/>
      <c r="CB21" s="131"/>
      <c r="CC21" s="131"/>
      <c r="CD21" s="131"/>
      <c r="CE21" s="131"/>
      <c r="CF21" s="131"/>
      <c r="CG21" s="131"/>
      <c r="CH21" s="131"/>
      <c r="CI21" s="131"/>
      <c r="CJ21" s="131"/>
      <c r="CK21" s="131"/>
      <c r="CL21" s="131"/>
      <c r="CM21" s="131"/>
      <c r="CN21" s="131"/>
      <c r="CO21" s="131"/>
      <c r="CP21" s="131"/>
      <c r="CQ21" s="131"/>
      <c r="CR21" s="131"/>
      <c r="CS21" s="131"/>
      <c r="CT21" s="131"/>
      <c r="CU21" s="131"/>
      <c r="CV21" s="131"/>
      <c r="CW21" s="131"/>
      <c r="CX21" s="131"/>
      <c r="CY21" s="131"/>
      <c r="CZ21" s="131"/>
      <c r="DA21" s="131"/>
      <c r="DB21" s="131"/>
      <c r="DC21" s="131"/>
      <c r="DD21" s="131"/>
      <c r="DE21" s="131"/>
      <c r="DF21" s="131"/>
      <c r="DG21" s="131"/>
      <c r="DH21" s="131"/>
      <c r="DI21" s="131"/>
      <c r="DJ21" s="131"/>
      <c r="DK21" s="131"/>
      <c r="DL21" s="131"/>
      <c r="DM21" s="131"/>
      <c r="DN21" s="131"/>
      <c r="DO21" s="131"/>
      <c r="DP21" s="131"/>
      <c r="DQ21" s="131"/>
      <c r="DR21" s="131"/>
      <c r="DS21" s="131"/>
      <c r="DT21" s="131"/>
      <c r="DU21" s="131"/>
      <c r="DV21" s="131"/>
      <c r="DW21" s="131"/>
      <c r="DX21" s="131"/>
      <c r="DY21" s="131"/>
      <c r="DZ21" s="131"/>
      <c r="EA21" s="131"/>
      <c r="EB21" s="131"/>
      <c r="EC21" s="131"/>
      <c r="ED21" s="131"/>
      <c r="EE21" s="131"/>
      <c r="EF21" s="131"/>
      <c r="EG21" s="131"/>
      <c r="EH21" s="131"/>
      <c r="EI21" s="131"/>
      <c r="EJ21" s="131"/>
    </row>
    <row r="22" customFormat="false" ht="13.7" hidden="true" customHeight="true" outlineLevel="0" collapsed="false">
      <c r="A22" s="101"/>
      <c r="B22" s="73"/>
      <c r="C22" s="131"/>
      <c r="D22" s="131"/>
      <c r="E22" s="131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C22" s="105"/>
      <c r="AD22" s="99"/>
      <c r="AE22" s="100"/>
      <c r="AG22" s="131"/>
      <c r="AH22" s="131"/>
      <c r="AI22" s="131"/>
      <c r="AJ22" s="131"/>
      <c r="AK22" s="131"/>
      <c r="AL22" s="131"/>
      <c r="AM22" s="131"/>
      <c r="AN22" s="131"/>
      <c r="AO22" s="131"/>
      <c r="AP22" s="131"/>
      <c r="AQ22" s="131"/>
      <c r="AR22" s="131"/>
      <c r="AS22" s="131"/>
      <c r="AT22" s="131"/>
      <c r="AU22" s="131"/>
      <c r="AV22" s="131"/>
      <c r="AW22" s="131"/>
      <c r="AX22" s="131"/>
      <c r="AY22" s="131"/>
      <c r="AZ22" s="131"/>
      <c r="BA22" s="131"/>
      <c r="BB22" s="131"/>
      <c r="BC22" s="131"/>
      <c r="BD22" s="131"/>
      <c r="BE22" s="131"/>
      <c r="BF22" s="131"/>
      <c r="BG22" s="131"/>
      <c r="BH22" s="131"/>
      <c r="BI22" s="131"/>
      <c r="BJ22" s="131"/>
      <c r="BK22" s="131"/>
      <c r="BL22" s="131"/>
      <c r="BM22" s="131"/>
      <c r="BN22" s="131"/>
      <c r="BO22" s="131"/>
      <c r="BP22" s="131"/>
      <c r="BQ22" s="131"/>
      <c r="BR22" s="131"/>
      <c r="BS22" s="131"/>
      <c r="BT22" s="131"/>
      <c r="BU22" s="131"/>
      <c r="BV22" s="131"/>
      <c r="BW22" s="131"/>
      <c r="BX22" s="131"/>
      <c r="BY22" s="131"/>
      <c r="BZ22" s="131"/>
      <c r="CA22" s="131"/>
      <c r="CB22" s="131"/>
      <c r="CC22" s="131"/>
      <c r="CD22" s="131"/>
      <c r="CE22" s="131"/>
      <c r="CF22" s="131"/>
      <c r="CG22" s="131"/>
      <c r="CH22" s="131"/>
      <c r="CI22" s="131"/>
      <c r="CJ22" s="131"/>
      <c r="CK22" s="131"/>
      <c r="CL22" s="131"/>
      <c r="CM22" s="131"/>
      <c r="CN22" s="131"/>
      <c r="CO22" s="131"/>
      <c r="CP22" s="131"/>
      <c r="CQ22" s="131"/>
      <c r="CR22" s="131"/>
      <c r="CS22" s="131"/>
      <c r="CT22" s="131"/>
      <c r="CU22" s="131"/>
      <c r="CV22" s="131"/>
      <c r="CW22" s="131"/>
      <c r="CX22" s="131"/>
      <c r="CY22" s="131"/>
      <c r="CZ22" s="131"/>
      <c r="DA22" s="131"/>
      <c r="DB22" s="131"/>
      <c r="DC22" s="131"/>
      <c r="DD22" s="131"/>
      <c r="DE22" s="131"/>
      <c r="DF22" s="131"/>
      <c r="DG22" s="131"/>
      <c r="DH22" s="131"/>
      <c r="DI22" s="131"/>
      <c r="DJ22" s="131"/>
      <c r="DK22" s="131"/>
      <c r="DL22" s="131"/>
      <c r="DM22" s="131"/>
      <c r="DN22" s="131"/>
      <c r="DO22" s="131"/>
      <c r="DP22" s="131"/>
      <c r="DQ22" s="131"/>
      <c r="DR22" s="131"/>
      <c r="DS22" s="131"/>
      <c r="DT22" s="131"/>
      <c r="DU22" s="131"/>
      <c r="DV22" s="131"/>
      <c r="DW22" s="131"/>
      <c r="DX22" s="131"/>
      <c r="DY22" s="131"/>
      <c r="DZ22" s="131"/>
      <c r="EA22" s="131"/>
      <c r="EB22" s="131"/>
      <c r="EC22" s="131"/>
      <c r="ED22" s="131"/>
      <c r="EE22" s="131"/>
      <c r="EF22" s="131"/>
      <c r="EG22" s="131"/>
      <c r="EH22" s="131"/>
      <c r="EI22" s="131"/>
      <c r="EJ22" s="131"/>
    </row>
    <row r="23" customFormat="false" ht="13.7" hidden="true" customHeight="true" outlineLevel="0" collapsed="false">
      <c r="A23" s="101"/>
      <c r="B23" s="73"/>
      <c r="C23" s="131"/>
      <c r="D23" s="131"/>
      <c r="E23" s="131"/>
      <c r="F23" s="96"/>
      <c r="G23" s="96"/>
      <c r="H23" s="96"/>
      <c r="I23" s="96"/>
      <c r="J23" s="96"/>
      <c r="K23" s="96"/>
      <c r="L23" s="96"/>
      <c r="M23" s="96"/>
      <c r="N23" s="96"/>
      <c r="O23" s="96"/>
      <c r="P23" s="96"/>
      <c r="Q23" s="96"/>
      <c r="R23" s="96"/>
      <c r="S23" s="96"/>
      <c r="T23" s="96"/>
      <c r="U23" s="96"/>
      <c r="V23" s="96"/>
      <c r="W23" s="96"/>
      <c r="X23" s="96"/>
      <c r="Y23" s="96"/>
      <c r="Z23" s="96"/>
      <c r="AA23" s="96"/>
      <c r="AC23" s="105"/>
      <c r="AD23" s="99"/>
      <c r="AE23" s="100"/>
      <c r="AG23" s="131"/>
      <c r="AH23" s="131"/>
      <c r="AI23" s="131"/>
      <c r="AJ23" s="131"/>
      <c r="AK23" s="131"/>
      <c r="AL23" s="131"/>
      <c r="AM23" s="131"/>
      <c r="AN23" s="131"/>
      <c r="AO23" s="131"/>
      <c r="AP23" s="131"/>
      <c r="AQ23" s="131"/>
      <c r="AR23" s="131"/>
      <c r="AS23" s="131"/>
      <c r="AT23" s="131"/>
      <c r="AU23" s="131"/>
      <c r="AV23" s="131"/>
      <c r="AW23" s="131"/>
      <c r="AX23" s="131"/>
      <c r="AY23" s="131"/>
      <c r="AZ23" s="131"/>
      <c r="BA23" s="131"/>
      <c r="BB23" s="131"/>
      <c r="BC23" s="131"/>
      <c r="BD23" s="131"/>
      <c r="BE23" s="131"/>
      <c r="BF23" s="131"/>
      <c r="BG23" s="131"/>
      <c r="BH23" s="131"/>
      <c r="BI23" s="131"/>
      <c r="BJ23" s="131"/>
      <c r="BK23" s="131"/>
      <c r="BL23" s="131"/>
      <c r="BM23" s="131"/>
      <c r="BN23" s="131"/>
      <c r="BO23" s="131"/>
      <c r="BP23" s="131"/>
      <c r="BQ23" s="131"/>
      <c r="BR23" s="131"/>
      <c r="BS23" s="131"/>
      <c r="BT23" s="131"/>
      <c r="BU23" s="131"/>
      <c r="BV23" s="131"/>
      <c r="BW23" s="131"/>
      <c r="BX23" s="131"/>
      <c r="BY23" s="131"/>
      <c r="BZ23" s="131"/>
      <c r="CA23" s="131"/>
      <c r="CB23" s="131"/>
      <c r="CC23" s="131"/>
      <c r="CD23" s="131"/>
      <c r="CE23" s="131"/>
      <c r="CF23" s="131"/>
      <c r="CG23" s="131"/>
      <c r="CH23" s="131"/>
      <c r="CI23" s="131"/>
      <c r="CJ23" s="131"/>
      <c r="CK23" s="131"/>
      <c r="CL23" s="131"/>
      <c r="CM23" s="131"/>
      <c r="CN23" s="131"/>
      <c r="CO23" s="131"/>
      <c r="CP23" s="131"/>
      <c r="CQ23" s="131"/>
      <c r="CR23" s="131"/>
      <c r="CS23" s="131"/>
      <c r="CT23" s="131"/>
      <c r="CU23" s="131"/>
      <c r="CV23" s="131"/>
      <c r="CW23" s="131"/>
      <c r="CX23" s="131"/>
      <c r="CY23" s="131"/>
      <c r="CZ23" s="131"/>
      <c r="DA23" s="131"/>
      <c r="DB23" s="131"/>
      <c r="DC23" s="131"/>
      <c r="DD23" s="131"/>
      <c r="DE23" s="131"/>
      <c r="DF23" s="131"/>
      <c r="DG23" s="131"/>
      <c r="DH23" s="131"/>
      <c r="DI23" s="131"/>
      <c r="DJ23" s="131"/>
      <c r="DK23" s="131"/>
      <c r="DL23" s="131"/>
      <c r="DM23" s="131"/>
      <c r="DN23" s="131"/>
      <c r="DO23" s="131"/>
      <c r="DP23" s="131"/>
      <c r="DQ23" s="131"/>
      <c r="DR23" s="131"/>
      <c r="DS23" s="131"/>
      <c r="DT23" s="131"/>
      <c r="DU23" s="131"/>
      <c r="DV23" s="131"/>
      <c r="DW23" s="131"/>
      <c r="DX23" s="131"/>
      <c r="DY23" s="131"/>
      <c r="DZ23" s="131"/>
      <c r="EA23" s="131"/>
      <c r="EB23" s="131"/>
      <c r="EC23" s="131"/>
      <c r="ED23" s="131"/>
      <c r="EE23" s="131"/>
      <c r="EF23" s="131"/>
      <c r="EG23" s="131"/>
      <c r="EH23" s="131"/>
      <c r="EI23" s="131"/>
      <c r="EJ23" s="131"/>
    </row>
    <row r="24" customFormat="false" ht="13.7" hidden="true" customHeight="true" outlineLevel="0" collapsed="false">
      <c r="A24" s="101"/>
      <c r="B24" s="73"/>
      <c r="C24" s="131"/>
      <c r="D24" s="131"/>
      <c r="E24" s="131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C24" s="105"/>
      <c r="AD24" s="99"/>
      <c r="AE24" s="100"/>
      <c r="AG24" s="131"/>
      <c r="AH24" s="131"/>
      <c r="AI24" s="131"/>
      <c r="AJ24" s="131"/>
      <c r="AK24" s="131"/>
      <c r="AL24" s="131"/>
      <c r="AM24" s="131"/>
      <c r="AN24" s="131"/>
      <c r="AO24" s="131"/>
      <c r="AP24" s="131"/>
      <c r="AQ24" s="131"/>
      <c r="AR24" s="131"/>
      <c r="AS24" s="131"/>
      <c r="AT24" s="131"/>
      <c r="AU24" s="131"/>
      <c r="AV24" s="131"/>
      <c r="AW24" s="131"/>
      <c r="AX24" s="131"/>
      <c r="AY24" s="131"/>
      <c r="AZ24" s="131"/>
      <c r="BA24" s="131"/>
      <c r="BB24" s="131"/>
      <c r="BC24" s="131"/>
      <c r="BD24" s="131"/>
      <c r="BE24" s="131"/>
      <c r="BF24" s="131"/>
      <c r="BG24" s="131"/>
      <c r="BH24" s="131"/>
      <c r="BI24" s="131"/>
      <c r="BJ24" s="131"/>
      <c r="BK24" s="131"/>
      <c r="BL24" s="131"/>
      <c r="BM24" s="131"/>
      <c r="BN24" s="131"/>
      <c r="BO24" s="131"/>
      <c r="BP24" s="131"/>
      <c r="BQ24" s="131"/>
      <c r="BR24" s="131"/>
      <c r="BS24" s="131"/>
      <c r="BT24" s="131"/>
      <c r="BU24" s="131"/>
      <c r="BV24" s="131"/>
      <c r="BW24" s="131"/>
      <c r="BX24" s="131"/>
      <c r="BY24" s="131"/>
      <c r="BZ24" s="131"/>
      <c r="CA24" s="131"/>
      <c r="CB24" s="131"/>
      <c r="CC24" s="131"/>
      <c r="CD24" s="131"/>
      <c r="CE24" s="131"/>
      <c r="CF24" s="131"/>
      <c r="CG24" s="131"/>
      <c r="CH24" s="131"/>
      <c r="CI24" s="131"/>
      <c r="CJ24" s="131"/>
      <c r="CK24" s="131"/>
      <c r="CL24" s="131"/>
      <c r="CM24" s="131"/>
      <c r="CN24" s="131"/>
      <c r="CO24" s="131"/>
      <c r="CP24" s="131"/>
      <c r="CQ24" s="131"/>
      <c r="CR24" s="131"/>
      <c r="CS24" s="131"/>
      <c r="CT24" s="131"/>
      <c r="CU24" s="131"/>
      <c r="CV24" s="131"/>
      <c r="CW24" s="131"/>
      <c r="CX24" s="131"/>
      <c r="CY24" s="131"/>
      <c r="CZ24" s="131"/>
      <c r="DA24" s="131"/>
      <c r="DB24" s="131"/>
      <c r="DC24" s="131"/>
      <c r="DD24" s="131"/>
      <c r="DE24" s="131"/>
      <c r="DF24" s="131"/>
      <c r="DG24" s="131"/>
      <c r="DH24" s="131"/>
      <c r="DI24" s="131"/>
      <c r="DJ24" s="131"/>
      <c r="DK24" s="131"/>
      <c r="DL24" s="131"/>
      <c r="DM24" s="131"/>
      <c r="DN24" s="131"/>
      <c r="DO24" s="131"/>
      <c r="DP24" s="131"/>
      <c r="DQ24" s="131"/>
      <c r="DR24" s="131"/>
      <c r="DS24" s="131"/>
      <c r="DT24" s="131"/>
      <c r="DU24" s="131"/>
      <c r="DV24" s="131"/>
      <c r="DW24" s="131"/>
      <c r="DX24" s="131"/>
      <c r="DY24" s="131"/>
      <c r="DZ24" s="131"/>
      <c r="EA24" s="131"/>
      <c r="EB24" s="131"/>
      <c r="EC24" s="131"/>
      <c r="ED24" s="131"/>
      <c r="EE24" s="131"/>
      <c r="EF24" s="131"/>
      <c r="EG24" s="131"/>
      <c r="EH24" s="131"/>
      <c r="EI24" s="131"/>
      <c r="EJ24" s="131"/>
    </row>
    <row r="25" customFormat="false" ht="13.7" hidden="true" customHeight="true" outlineLevel="0" collapsed="false">
      <c r="A25" s="107"/>
      <c r="B25" s="122"/>
      <c r="C25" s="133"/>
      <c r="D25" s="133"/>
      <c r="E25" s="133"/>
      <c r="F25" s="109"/>
      <c r="G25" s="109"/>
      <c r="H25" s="109"/>
      <c r="I25" s="109"/>
      <c r="J25" s="109"/>
      <c r="K25" s="109"/>
      <c r="L25" s="109"/>
      <c r="M25" s="109"/>
      <c r="N25" s="109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09"/>
      <c r="AB25" s="109"/>
      <c r="AC25" s="112"/>
      <c r="AD25" s="123"/>
      <c r="AE25" s="100"/>
      <c r="AG25" s="131"/>
      <c r="AH25" s="131"/>
      <c r="AI25" s="131"/>
      <c r="AJ25" s="131"/>
      <c r="AK25" s="131"/>
      <c r="AL25" s="131"/>
      <c r="AM25" s="131"/>
      <c r="AN25" s="131"/>
      <c r="AO25" s="131"/>
      <c r="AP25" s="131"/>
      <c r="AQ25" s="131"/>
      <c r="AR25" s="131"/>
      <c r="AS25" s="131"/>
      <c r="AT25" s="131"/>
      <c r="AU25" s="131"/>
      <c r="AV25" s="131"/>
      <c r="AW25" s="131"/>
      <c r="AX25" s="131"/>
      <c r="AY25" s="131"/>
      <c r="AZ25" s="131"/>
      <c r="BA25" s="131"/>
      <c r="BB25" s="131"/>
      <c r="BC25" s="131"/>
      <c r="BD25" s="131"/>
      <c r="BE25" s="131"/>
      <c r="BF25" s="131"/>
      <c r="BG25" s="131"/>
      <c r="BH25" s="131"/>
      <c r="BI25" s="131"/>
      <c r="BJ25" s="131"/>
      <c r="BK25" s="131"/>
      <c r="BL25" s="131"/>
      <c r="BM25" s="131"/>
      <c r="BN25" s="131"/>
      <c r="BO25" s="131"/>
      <c r="BP25" s="131"/>
      <c r="BQ25" s="131"/>
      <c r="BR25" s="131"/>
      <c r="BS25" s="131"/>
      <c r="BT25" s="131"/>
      <c r="BU25" s="131"/>
      <c r="BV25" s="131"/>
      <c r="BW25" s="131"/>
      <c r="BX25" s="131"/>
      <c r="BY25" s="131"/>
      <c r="BZ25" s="131"/>
      <c r="CA25" s="131"/>
      <c r="CB25" s="131"/>
      <c r="CC25" s="131"/>
      <c r="CD25" s="131"/>
      <c r="CE25" s="131"/>
      <c r="CF25" s="131"/>
      <c r="CG25" s="131"/>
      <c r="CH25" s="131"/>
      <c r="CI25" s="131"/>
      <c r="CJ25" s="131"/>
      <c r="CK25" s="131"/>
      <c r="CL25" s="131"/>
      <c r="CM25" s="131"/>
      <c r="CN25" s="131"/>
      <c r="CO25" s="131"/>
      <c r="CP25" s="131"/>
      <c r="CQ25" s="131"/>
      <c r="CR25" s="131"/>
      <c r="CS25" s="131"/>
      <c r="CT25" s="131"/>
      <c r="CU25" s="131"/>
      <c r="CV25" s="131"/>
      <c r="CW25" s="131"/>
      <c r="CX25" s="131"/>
      <c r="CY25" s="131"/>
      <c r="CZ25" s="131"/>
      <c r="DA25" s="131"/>
      <c r="DB25" s="131"/>
      <c r="DC25" s="131"/>
      <c r="DD25" s="131"/>
      <c r="DE25" s="131"/>
      <c r="DF25" s="131"/>
      <c r="DG25" s="131"/>
      <c r="DH25" s="131"/>
      <c r="DI25" s="131"/>
      <c r="DJ25" s="131"/>
      <c r="DK25" s="131"/>
      <c r="DL25" s="131"/>
      <c r="DM25" s="131"/>
      <c r="DN25" s="131"/>
      <c r="DO25" s="131"/>
      <c r="DP25" s="131"/>
      <c r="DQ25" s="131"/>
      <c r="DR25" s="131"/>
      <c r="DS25" s="131"/>
      <c r="DT25" s="131"/>
      <c r="DU25" s="131"/>
      <c r="DV25" s="131"/>
      <c r="DW25" s="131"/>
      <c r="DX25" s="131"/>
      <c r="DY25" s="131"/>
      <c r="DZ25" s="131"/>
      <c r="EA25" s="131"/>
      <c r="EB25" s="131"/>
      <c r="EC25" s="131"/>
      <c r="ED25" s="131"/>
      <c r="EE25" s="131"/>
      <c r="EF25" s="131"/>
      <c r="EG25" s="131"/>
      <c r="EH25" s="131"/>
      <c r="EI25" s="131"/>
      <c r="EJ25" s="131"/>
    </row>
    <row r="26" customFormat="false" ht="33.75" hidden="false" customHeight="true" outlineLevel="0" collapsed="false">
      <c r="A26" s="73"/>
      <c r="C26" s="99"/>
      <c r="D26" s="99"/>
      <c r="E26" s="99"/>
      <c r="F26" s="99"/>
      <c r="G26" s="99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C26" s="99"/>
      <c r="AD26" s="99"/>
    </row>
    <row r="27" customFormat="false" ht="16.5" hidden="false" customHeight="false" outlineLevel="0" collapsed="false">
      <c r="A27" s="124" t="s">
        <v>27</v>
      </c>
      <c r="B27" s="125"/>
      <c r="C27" s="126"/>
      <c r="D27" s="126"/>
      <c r="E27" s="126"/>
      <c r="F27" s="126"/>
      <c r="G27" s="126"/>
      <c r="H27" s="126"/>
      <c r="I27" s="126"/>
      <c r="J27" s="126"/>
      <c r="K27" s="126"/>
      <c r="L27" s="126"/>
      <c r="M27" s="126"/>
      <c r="N27" s="126"/>
      <c r="O27" s="126"/>
      <c r="P27" s="126"/>
      <c r="Q27" s="126"/>
      <c r="R27" s="126"/>
      <c r="S27" s="126"/>
      <c r="T27" s="126"/>
      <c r="U27" s="126"/>
      <c r="V27" s="126"/>
      <c r="W27" s="126"/>
      <c r="X27" s="126"/>
      <c r="Y27" s="126"/>
      <c r="Z27" s="126"/>
      <c r="AA27" s="126"/>
      <c r="AB27" s="163"/>
      <c r="AC27" s="126"/>
      <c r="AD27" s="126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</row>
    <row r="28" customFormat="false" ht="13.7" hidden="false" customHeight="true" outlineLevel="0" collapsed="false">
      <c r="A28" s="93" t="s">
        <v>13</v>
      </c>
      <c r="B28" s="114"/>
      <c r="C28" s="94" t="n">
        <f aca="false">C9-C47</f>
        <v>0.957236842105264</v>
      </c>
      <c r="D28" s="94" t="n">
        <f aca="false">D9-D47</f>
        <v>-0.299</v>
      </c>
      <c r="E28" s="94" t="n">
        <f aca="false">E9-E47</f>
        <v>-0.0552682926829284</v>
      </c>
      <c r="F28" s="95" t="n">
        <f aca="false">F9-F47</f>
        <v>0.0949497524551148</v>
      </c>
      <c r="G28" s="94" t="n">
        <f aca="false">G9-G47</f>
        <v>-0.0211581196581214</v>
      </c>
      <c r="H28" s="94" t="n">
        <f aca="false">H9-H47</f>
        <v>-0.0422051282051292</v>
      </c>
      <c r="I28" s="94" t="n">
        <f aca="false">I9-I47</f>
        <v>-0.000111111111113615</v>
      </c>
      <c r="J28" s="94" t="n">
        <f aca="false">J9-J47</f>
        <v>-3.65853658550464E-005</v>
      </c>
      <c r="K28" s="94" t="n">
        <f aca="false">K9-K47</f>
        <v>-7.31707317100927E-005</v>
      </c>
      <c r="L28" s="94" t="n">
        <f aca="false">L9-L47</f>
        <v>0</v>
      </c>
      <c r="M28" s="94" t="n">
        <f aca="false">M9-M47</f>
        <v>0</v>
      </c>
      <c r="N28" s="94" t="n">
        <f aca="false">N9-N47</f>
        <v>0</v>
      </c>
      <c r="O28" s="94" t="n">
        <f aca="false">O9-O47</f>
        <v>-0.00962820512820528</v>
      </c>
      <c r="P28" s="94" t="n">
        <f aca="false">P9-P47</f>
        <v>-0.0192564102564106</v>
      </c>
      <c r="Q28" s="94" t="n">
        <f aca="false">Q9-Q47</f>
        <v>0</v>
      </c>
      <c r="R28" s="94" t="n">
        <f aca="false">R9-R47</f>
        <v>0</v>
      </c>
      <c r="S28" s="94" t="n">
        <f aca="false">S9-S47</f>
        <v>0</v>
      </c>
      <c r="T28" s="94" t="n">
        <f aca="false">T9-T47</f>
        <v>0</v>
      </c>
      <c r="U28" s="94" t="n">
        <f aca="false">U9-U47</f>
        <v>0</v>
      </c>
      <c r="V28" s="94" t="n">
        <f aca="false">V9-V47</f>
        <v>0</v>
      </c>
      <c r="W28" s="95" t="n">
        <f aca="false">W9-W47</f>
        <v>-0.00505639250243917</v>
      </c>
      <c r="X28" s="94" t="n">
        <f aca="false">X9-X47</f>
        <v>-0.0111653051236686</v>
      </c>
      <c r="Y28" s="94" t="n">
        <f aca="false">Y9-Y47</f>
        <v>-0.0123140241339854</v>
      </c>
      <c r="Z28" s="94" t="n">
        <f aca="false">Z9-Z47</f>
        <v>-0.011184150486887</v>
      </c>
      <c r="AA28" s="94" t="n">
        <f aca="false">AA9-AA47</f>
        <v>-0.0114064308532775</v>
      </c>
      <c r="AB28" s="96" t="n">
        <f aca="false">AB9-AB47</f>
        <v>-0.0114119641575918</v>
      </c>
      <c r="AC28" s="158" t="n">
        <f aca="false">AC9-AC47</f>
        <v>-0.00787850836674409</v>
      </c>
      <c r="AD28" s="99"/>
      <c r="AE28" s="100"/>
      <c r="AG28" s="96" t="n">
        <f aca="false">AG9*AG$5</f>
        <v>10351.9741538462</v>
      </c>
      <c r="AH28" s="96" t="n">
        <f aca="false">AH9*AH$5</f>
        <v>8447.88266666667</v>
      </c>
      <c r="AI28" s="96" t="n">
        <f aca="false">AI9*AI$5</f>
        <v>8567.95024390244</v>
      </c>
      <c r="AJ28" s="96" t="n">
        <f aca="false">AJ9*AJ$5</f>
        <v>6992.09684210526</v>
      </c>
      <c r="AK28" s="96" t="n">
        <f aca="false">AK9*AK$5</f>
        <v>7522.31384615385</v>
      </c>
      <c r="AL28" s="96" t="n">
        <f aca="false">AL9*AL$5</f>
        <v>8400</v>
      </c>
      <c r="AM28" s="96" t="n">
        <f aca="false">AM9*AM$5</f>
        <v>11067.9649230769</v>
      </c>
      <c r="AN28" s="96" t="n">
        <f aca="false">AN9*AN$5</f>
        <v>13327.9698461538</v>
      </c>
      <c r="AO28" s="96" t="n">
        <f aca="false">AO9*AO$5</f>
        <v>11296.8</v>
      </c>
      <c r="AP28" s="96" t="n">
        <f aca="false">AP9*AP$5</f>
        <v>10152</v>
      </c>
      <c r="AQ28" s="96" t="n">
        <f aca="false">AQ9*AQ$5</f>
        <v>9185.68421052632</v>
      </c>
      <c r="AR28" s="96" t="n">
        <f aca="false">AR9*AR$5</f>
        <v>11402.7732682927</v>
      </c>
      <c r="AS28" s="96" t="n">
        <f aca="false">AS9*AS$5</f>
        <v>10884.5926153846</v>
      </c>
      <c r="AT28" s="96" t="n">
        <f aca="false">AT9*AT$5</f>
        <v>9856</v>
      </c>
      <c r="AU28" s="96" t="n">
        <f aca="false">AU9*AU$5</f>
        <v>10301.8905365854</v>
      </c>
      <c r="AV28" s="96" t="n">
        <f aca="false">AV9*AV$5</f>
        <v>8096.09684210526</v>
      </c>
      <c r="AW28" s="96" t="n">
        <f aca="false">AW9*AW$5</f>
        <v>5354.85066666667</v>
      </c>
      <c r="AX28" s="96" t="n">
        <f aca="false">AX9*AX$5</f>
        <v>6144.096</v>
      </c>
      <c r="AY28" s="96" t="n">
        <f aca="false">AY9*AY$5</f>
        <v>13352.9265641026</v>
      </c>
      <c r="AZ28" s="96" t="n">
        <f aca="false">AZ9*AZ$5</f>
        <v>15708.0298536585</v>
      </c>
      <c r="BA28" s="96" t="n">
        <f aca="false">BA9*BA$5</f>
        <v>11928.4294736842</v>
      </c>
      <c r="BB28" s="96" t="n">
        <f aca="false">BB9*BB$5</f>
        <v>10339.8843076923</v>
      </c>
      <c r="BC28" s="96" t="n">
        <f aca="false">BC9*BC$5</f>
        <v>9975</v>
      </c>
      <c r="BD28" s="96" t="n">
        <f aca="false">BD9*BD$5</f>
        <v>11316.2020512821</v>
      </c>
      <c r="BE28" s="96" t="n">
        <f aca="false">BE9*BE$5</f>
        <v>11127.894974359</v>
      </c>
      <c r="BF28" s="96" t="n">
        <f aca="false">BF9*BF$5</f>
        <v>10411.4303589744</v>
      </c>
      <c r="BG28" s="96" t="n">
        <f aca="false">BG9*BG$5</f>
        <v>9576.64287179487</v>
      </c>
      <c r="BH28" s="96" t="n">
        <f aca="false">BH9*BH$5</f>
        <v>8405.21684210526</v>
      </c>
      <c r="BI28" s="96" t="n">
        <f aca="false">BI9*BI$5</f>
        <v>6540.57834146341</v>
      </c>
      <c r="BJ28" s="96" t="n">
        <f aca="false">BJ9*BJ$5</f>
        <v>6612.99873684211</v>
      </c>
      <c r="BK28" s="96" t="n">
        <f aca="false">BK9*BK$5</f>
        <v>13316.3003076923</v>
      </c>
      <c r="BL28" s="96" t="n">
        <f aca="false">BL9*BL$5</f>
        <v>14308.0860487805</v>
      </c>
      <c r="BM28" s="96" t="n">
        <f aca="false">BM9*BM$5</f>
        <v>11589.6757894737</v>
      </c>
      <c r="BN28" s="96" t="n">
        <f aca="false">BN9*BN$5</f>
        <v>11228.0704390244</v>
      </c>
      <c r="BO28" s="96" t="n">
        <f aca="false">BO9*BO$5</f>
        <v>9353.7852631579</v>
      </c>
      <c r="BP28" s="96" t="n">
        <f aca="false">BP9*BP$5</f>
        <v>11167.0746666667</v>
      </c>
      <c r="BQ28" s="96" t="n">
        <f aca="false">BQ9*BQ$5</f>
        <v>11680.3434146341</v>
      </c>
      <c r="BR28" s="96" t="n">
        <f aca="false">BR9*BR$5</f>
        <v>9848.92088888889</v>
      </c>
      <c r="BS28" s="96" t="n">
        <f aca="false">BS9*BS$5</f>
        <v>9757.23856410257</v>
      </c>
      <c r="BT28" s="96" t="n">
        <f aca="false">BT9*BT$5</f>
        <v>9043.24042105263</v>
      </c>
      <c r="BU28" s="96" t="n">
        <f aca="false">BU9*BU$5</f>
        <v>6790.50126829268</v>
      </c>
      <c r="BV28" s="96" t="n">
        <f aca="false">BV9*BV$5</f>
        <v>7032.48</v>
      </c>
      <c r="BW28" s="96" t="n">
        <f aca="false">BW9*BW$5</f>
        <v>13751.3414634146</v>
      </c>
      <c r="BX28" s="96" t="n">
        <f aca="false">BX9*BX$5</f>
        <v>13536.0096410256</v>
      </c>
      <c r="BY28" s="96" t="n">
        <f aca="false">BY9*BY$5</f>
        <v>11570.5397894737</v>
      </c>
      <c r="BZ28" s="96" t="n">
        <f aca="false">BZ9*BZ$5</f>
        <v>11346.6292682927</v>
      </c>
      <c r="CA28" s="96" t="n">
        <f aca="false">CA9*CA$5</f>
        <v>9524.9052631579</v>
      </c>
      <c r="CB28" s="96" t="n">
        <f aca="false">CB9*CB$5</f>
        <v>11676.9060512821</v>
      </c>
      <c r="CC28" s="96" t="n">
        <f aca="false">CC9*CC$5</f>
        <v>11292.9750243902</v>
      </c>
      <c r="CD28" s="96" t="n">
        <f aca="false">CD9*CD$5</f>
        <v>9933.40088888889</v>
      </c>
      <c r="CE28" s="96" t="n">
        <f aca="false">CE9*CE$5</f>
        <v>9918.94748717949</v>
      </c>
      <c r="CF28" s="96" t="n">
        <f aca="false">CF9*CF$5</f>
        <v>9676.1</v>
      </c>
      <c r="CG28" s="96" t="n">
        <f aca="false">CG9*CG$5</f>
        <v>6955.0358974359</v>
      </c>
      <c r="CH28" s="96" t="n">
        <f aca="false">CH9*CH$5</f>
        <v>7415.14189473684</v>
      </c>
      <c r="CI28" s="96" t="n">
        <f aca="false">CI9*CI$5</f>
        <v>13635.1510243902</v>
      </c>
      <c r="CJ28" s="96" t="n">
        <f aca="false">CJ9*CJ$5</f>
        <v>13351.9142564103</v>
      </c>
      <c r="CK28" s="96" t="n">
        <f aca="false">CK9*CK$5</f>
        <v>12039.3094736842</v>
      </c>
      <c r="CL28" s="96" t="n">
        <f aca="false">CL9*CL$5</f>
        <v>10995.4948292683</v>
      </c>
      <c r="CM28" s="96" t="n">
        <f aca="false">CM9*CM$5</f>
        <v>9675.43663157895</v>
      </c>
      <c r="CN28" s="96" t="n">
        <f aca="false">CN9*CN$5</f>
        <v>12176.6604878049</v>
      </c>
      <c r="CO28" s="96" t="n">
        <f aca="false">CO9*CO$5</f>
        <v>10876.3013333333</v>
      </c>
      <c r="CP28" s="96" t="n">
        <f aca="false">CP9*CP$5</f>
        <v>10000.2417777778</v>
      </c>
      <c r="CQ28" s="96" t="n">
        <f aca="false">CQ9*CQ$5</f>
        <v>10478.3107692308</v>
      </c>
      <c r="CR28" s="96" t="n">
        <f aca="false">CR9*CR$5</f>
        <v>9504.192</v>
      </c>
      <c r="CS28" s="96" t="n">
        <f aca="false">CS9*CS$5</f>
        <v>7360.92307692308</v>
      </c>
      <c r="CT28" s="96" t="n">
        <f aca="false">CT9*CT$5</f>
        <v>8094.65936842105</v>
      </c>
      <c r="CU28" s="96" t="n">
        <f aca="false">CU9*CU$5</f>
        <v>12985.564097561</v>
      </c>
      <c r="CV28" s="96" t="n">
        <f aca="false">CV9*CV$5</f>
        <v>13171.4438974359</v>
      </c>
      <c r="CW28" s="96" t="n">
        <f aca="false">CW9*CW$5</f>
        <v>12503.7</v>
      </c>
      <c r="CX28" s="96" t="n">
        <f aca="false">CX9*CX$5</f>
        <v>10629.6742564103</v>
      </c>
      <c r="CY28" s="96" t="n">
        <f aca="false">CY9*CY$5</f>
        <v>9811.9452631579</v>
      </c>
      <c r="CZ28" s="96" t="n">
        <f aca="false">CZ9*CZ$5</f>
        <v>12193.3685853659</v>
      </c>
      <c r="DA28" s="96" t="n">
        <f aca="false">DA9*DA$5</f>
        <v>10933.4918974359</v>
      </c>
      <c r="DB28" s="96" t="n">
        <f aca="false">DB9*DB$5</f>
        <v>10299.5318918919</v>
      </c>
      <c r="DC28" s="96" t="n">
        <f aca="false">DC9*DC$5</f>
        <v>11040.5297560976</v>
      </c>
      <c r="DD28" s="96" t="n">
        <f aca="false">DD9*DD$5</f>
        <v>9280.90189473684</v>
      </c>
      <c r="DE28" s="96" t="n">
        <f aca="false">DE9*DE$5</f>
        <v>7997.50358974359</v>
      </c>
      <c r="DF28" s="96" t="n">
        <f aca="false">DF9*DF$5</f>
        <v>8378.88</v>
      </c>
      <c r="DG28" s="96" t="n">
        <f aca="false">DG9*DG$5</f>
        <v>12401.6272820513</v>
      </c>
      <c r="DH28" s="96" t="n">
        <f aca="false">DH9*DH$5</f>
        <v>14186.0604878049</v>
      </c>
      <c r="DI28" s="96" t="n">
        <f aca="false">DI9*DI$5</f>
        <v>11502.8084210526</v>
      </c>
      <c r="DJ28" s="96" t="n">
        <f aca="false">DJ9*DJ$5</f>
        <v>10712.1146666667</v>
      </c>
      <c r="DK28" s="96" t="n">
        <f aca="false">DK9*DK$5</f>
        <v>10800.2</v>
      </c>
      <c r="DL28" s="96" t="n">
        <f aca="false">DL9*DL$5</f>
        <v>11277.4065641026</v>
      </c>
      <c r="DM28" s="96" t="n">
        <f aca="false">DM9*DM$5</f>
        <v>11462.0297435897</v>
      </c>
      <c r="DN28" s="96" t="n">
        <f aca="false">DN9*DN$5</f>
        <v>10144.5226666667</v>
      </c>
      <c r="DO28" s="96" t="n">
        <f aca="false">DO9*DO$5</f>
        <v>10732.9217560976</v>
      </c>
      <c r="DP28" s="96" t="n">
        <f aca="false">DP9*DP$5</f>
        <v>9446.50189473684</v>
      </c>
      <c r="DQ28" s="96" t="n">
        <f aca="false">DQ9*DQ$5</f>
        <v>8653.48097560976</v>
      </c>
      <c r="DR28" s="96" t="n">
        <f aca="false">DR9*DR$5</f>
        <v>8287.30189473684</v>
      </c>
      <c r="DS28" s="96" t="n">
        <f aca="false">DS9*DS$5</f>
        <v>12359.7755897436</v>
      </c>
      <c r="DT28" s="96" t="n">
        <f aca="false">DT9*DT$5</f>
        <v>14092.2403902439</v>
      </c>
      <c r="DU28" s="96" t="n">
        <f aca="false">DU9*DU$5</f>
        <v>11507.4568421053</v>
      </c>
      <c r="DV28" s="96" t="n">
        <f aca="false">DV9*DV$5</f>
        <v>11258.3405128205</v>
      </c>
      <c r="DW28" s="96" t="n">
        <f aca="false">DW9*DW$5</f>
        <v>10492.128</v>
      </c>
      <c r="DX28" s="96" t="n">
        <f aca="false">DX9*DX$5</f>
        <v>11317.0697435897</v>
      </c>
      <c r="DY28" s="96" t="n">
        <f aca="false">DY9*DY$5</f>
        <v>11998.3246829268</v>
      </c>
      <c r="DZ28" s="96" t="n">
        <f aca="false">DZ9*DZ$5</f>
        <v>10218.6773333333</v>
      </c>
      <c r="EA28" s="96" t="n">
        <f aca="false">EA9*EA$5</f>
        <v>10411.4496410256</v>
      </c>
      <c r="EB28" s="96" t="n">
        <f aca="false">EB9*EB$5</f>
        <v>9608.61557894737</v>
      </c>
      <c r="EC28" s="96" t="n">
        <f aca="false">EC9*EC$5</f>
        <v>8956.77424390244</v>
      </c>
      <c r="ED28" s="96" t="n">
        <f aca="false">ED9*ED$5</f>
        <v>8530.18189473685</v>
      </c>
      <c r="EE28" s="96" t="n">
        <f aca="false">EE9*EE$5</f>
        <v>12850.1721025641</v>
      </c>
      <c r="EF28" s="96" t="n">
        <f aca="false">EF9*EF$5</f>
        <v>13465.2764878049</v>
      </c>
      <c r="EG28" s="96" t="n">
        <f aca="false">EG9*EG$5</f>
        <v>11515.5915789474</v>
      </c>
      <c r="EH28" s="96" t="n">
        <f aca="false">EH9*EH$5</f>
        <v>11811.5502439024</v>
      </c>
      <c r="EI28" s="96" t="n">
        <f aca="false">EI9*EI$5</f>
        <v>10168.4597894737</v>
      </c>
      <c r="EJ28" s="96" t="n">
        <f aca="false">EJ9*EJ$5</f>
        <v>11360.84</v>
      </c>
    </row>
    <row r="29" customFormat="false" ht="13.7" hidden="false" customHeight="true" outlineLevel="0" collapsed="false">
      <c r="A29" s="101" t="s">
        <v>12</v>
      </c>
      <c r="B29" s="102"/>
      <c r="C29" s="96" t="n">
        <f aca="false">C10-C48</f>
        <v>0.745394736842101</v>
      </c>
      <c r="D29" s="96" t="n">
        <f aca="false">D10-D48</f>
        <v>-0.276315789473685</v>
      </c>
      <c r="E29" s="96" t="n">
        <f aca="false">E10-E48</f>
        <v>-0.0545121951219514</v>
      </c>
      <c r="F29" s="103" t="n">
        <f aca="false">F10-F48</f>
        <v>0.0584056383652118</v>
      </c>
      <c r="G29" s="96" t="n">
        <f aca="false">G10-G48</f>
        <v>-0.0211581196581179</v>
      </c>
      <c r="H29" s="96" t="n">
        <f aca="false">H10-H48</f>
        <v>-0.0422051282051257</v>
      </c>
      <c r="I29" s="96" t="n">
        <f aca="false">I10-I48</f>
        <v>-0.000111111111110063</v>
      </c>
      <c r="J29" s="96" t="n">
        <f aca="false">J10-J48</f>
        <v>-3.65853658514936E-005</v>
      </c>
      <c r="K29" s="96" t="n">
        <f aca="false">K10-K48</f>
        <v>-7.31707317100927E-005</v>
      </c>
      <c r="L29" s="96" t="n">
        <f aca="false">L10-L48</f>
        <v>0</v>
      </c>
      <c r="M29" s="96" t="n">
        <f aca="false">M10-M48</f>
        <v>0</v>
      </c>
      <c r="N29" s="96" t="n">
        <f aca="false">N10-N48</f>
        <v>0</v>
      </c>
      <c r="O29" s="96" t="n">
        <f aca="false">O10-O48</f>
        <v>-0.00962820512820883</v>
      </c>
      <c r="P29" s="96" t="n">
        <f aca="false">P10-P48</f>
        <v>-0.0192564102564106</v>
      </c>
      <c r="Q29" s="96" t="n">
        <f aca="false">Q10-Q48</f>
        <v>0</v>
      </c>
      <c r="R29" s="96" t="n">
        <f aca="false">R10-R48</f>
        <v>0</v>
      </c>
      <c r="S29" s="96" t="n">
        <f aca="false">S10-S48</f>
        <v>0</v>
      </c>
      <c r="T29" s="96" t="n">
        <f aca="false">T10-T48</f>
        <v>0</v>
      </c>
      <c r="U29" s="96" t="n">
        <f aca="false">U10-U48</f>
        <v>0</v>
      </c>
      <c r="V29" s="96" t="n">
        <f aca="false">V10-V48</f>
        <v>0</v>
      </c>
      <c r="W29" s="103" t="n">
        <f aca="false">W10-W48</f>
        <v>-0.00505639250243917</v>
      </c>
      <c r="X29" s="96" t="n">
        <f aca="false">X10-X48</f>
        <v>-0.0112091518192088</v>
      </c>
      <c r="Y29" s="96" t="n">
        <f aca="false">Y10-Y48</f>
        <v>-0.0123942967822934</v>
      </c>
      <c r="Z29" s="96" t="n">
        <f aca="false">Z10-Z48</f>
        <v>-0.0114560652085629</v>
      </c>
      <c r="AA29" s="96" t="n">
        <f aca="false">AA10-AA48</f>
        <v>-0.0115979482202171</v>
      </c>
      <c r="AB29" s="96" t="n">
        <f aca="false">AB10-AB48</f>
        <v>-0.0117858936321511</v>
      </c>
      <c r="AC29" s="159" t="n">
        <f aca="false">AC10-AC48</f>
        <v>-0.00852117232673066</v>
      </c>
      <c r="AD29" s="99"/>
      <c r="AE29" s="100"/>
      <c r="AG29" s="96" t="n">
        <f aca="false">AG10*AG$5</f>
        <v>10157.8521025641</v>
      </c>
      <c r="AH29" s="96" t="n">
        <f aca="false">AH10*AH$5</f>
        <v>8272</v>
      </c>
      <c r="AI29" s="96" t="n">
        <f aca="false">AI10*AI$5</f>
        <v>8771.86068292683</v>
      </c>
      <c r="AJ29" s="96" t="n">
        <f aca="false">AJ10*AJ$5</f>
        <v>7359.90315789474</v>
      </c>
      <c r="AK29" s="96" t="n">
        <f aca="false">AK10*AK$5</f>
        <v>8079.07343589744</v>
      </c>
      <c r="AL29" s="96" t="n">
        <f aca="false">AL10*AL$5</f>
        <v>9000</v>
      </c>
      <c r="AM29" s="96" t="n">
        <f aca="false">AM10*AM$5</f>
        <v>11617.4841025641</v>
      </c>
      <c r="AN29" s="96" t="n">
        <f aca="false">AN10*AN$5</f>
        <v>13915.8994871795</v>
      </c>
      <c r="AO29" s="96" t="n">
        <f aca="false">AO10*AO$5</f>
        <v>11851.2</v>
      </c>
      <c r="AP29" s="96" t="n">
        <f aca="false">AP10*AP$5</f>
        <v>10716.0385641026</v>
      </c>
      <c r="AQ29" s="96" t="n">
        <f aca="false">AQ10*AQ$5</f>
        <v>8789.15368421053</v>
      </c>
      <c r="AR29" s="96" t="n">
        <f aca="false">AR10*AR$5</f>
        <v>10998.8029268293</v>
      </c>
      <c r="AS29" s="96" t="n">
        <f aca="false">AS10*AS$5</f>
        <v>10492.9934358974</v>
      </c>
      <c r="AT29" s="96" t="n">
        <f aca="false">AT10*AT$5</f>
        <v>9504.07822222222</v>
      </c>
      <c r="AU29" s="96" t="n">
        <f aca="false">AU10*AU$5</f>
        <v>10506.1094634146</v>
      </c>
      <c r="AV29" s="96" t="n">
        <f aca="false">AV10*AV$5</f>
        <v>8739.94189473684</v>
      </c>
      <c r="AW29" s="96" t="n">
        <f aca="false">AW10*AW$5</f>
        <v>6542.05784615385</v>
      </c>
      <c r="AX29" s="96" t="n">
        <f aca="false">AX10*AX$5</f>
        <v>7488</v>
      </c>
      <c r="AY29" s="96" t="n">
        <f aca="false">AY10*AY$5</f>
        <v>13979.3522051282</v>
      </c>
      <c r="AZ29" s="96" t="n">
        <f aca="false">AZ10*AZ$5</f>
        <v>16422.1094634146</v>
      </c>
      <c r="BA29" s="96" t="n">
        <f aca="false">BA10*BA$5</f>
        <v>12555.6757894737</v>
      </c>
      <c r="BB29" s="96" t="n">
        <f aca="false">BB10*BB$5</f>
        <v>10997.9228717949</v>
      </c>
      <c r="BC29" s="96" t="n">
        <f aca="false">BC10*BC$5</f>
        <v>10713.75</v>
      </c>
      <c r="BD29" s="96" t="n">
        <f aca="false">BD10*BD$5</f>
        <v>12011.561025641</v>
      </c>
      <c r="BE29" s="96" t="n">
        <f aca="false">BE10*BE$5</f>
        <v>10898.8865641026</v>
      </c>
      <c r="BF29" s="96" t="n">
        <f aca="false">BF10*BF$5</f>
        <v>10204.7556923077</v>
      </c>
      <c r="BG29" s="96" t="n">
        <f aca="false">BG10*BG$5</f>
        <v>9828.73641025641</v>
      </c>
      <c r="BH29" s="96" t="n">
        <f aca="false">BH10*BH$5</f>
        <v>9026.94315789474</v>
      </c>
      <c r="BI29" s="96" t="n">
        <f aca="false">BI10*BI$5</f>
        <v>7657.38380487805</v>
      </c>
      <c r="BJ29" s="96" t="n">
        <f aca="false">BJ10*BJ$5</f>
        <v>7764.89684210526</v>
      </c>
      <c r="BK29" s="96" t="n">
        <f aca="false">BK10*BK$5</f>
        <v>13948.3249230769</v>
      </c>
      <c r="BL29" s="96" t="n">
        <f aca="false">BL10*BL$5</f>
        <v>14970.5947317073</v>
      </c>
      <c r="BM29" s="96" t="n">
        <f aca="false">BM10*BM$5</f>
        <v>12194.8421052632</v>
      </c>
      <c r="BN29" s="96" t="n">
        <f aca="false">BN10*BN$5</f>
        <v>11917.5307317073</v>
      </c>
      <c r="BO29" s="96" t="n">
        <f aca="false">BO10*BO$5</f>
        <v>10006.0168421053</v>
      </c>
      <c r="BP29" s="96" t="n">
        <f aca="false">BP10*BP$5</f>
        <v>11832.6717948718</v>
      </c>
      <c r="BQ29" s="96" t="n">
        <f aca="false">BQ10*BQ$5</f>
        <v>11501.131902439</v>
      </c>
      <c r="BR29" s="96" t="n">
        <f aca="false">BR10*BR$5</f>
        <v>9711.60177777778</v>
      </c>
      <c r="BS29" s="96" t="n">
        <f aca="false">BS10*BS$5</f>
        <v>10031.7474871795</v>
      </c>
      <c r="BT29" s="96" t="n">
        <f aca="false">BT10*BT$5</f>
        <v>9684.41936842106</v>
      </c>
      <c r="BU29" s="96" t="n">
        <f aca="false">BU10*BU$5</f>
        <v>7819.3196097561</v>
      </c>
      <c r="BV29" s="96" t="n">
        <f aca="false">BV10*BV$5</f>
        <v>8129.25557894737</v>
      </c>
      <c r="BW29" s="96" t="n">
        <f aca="false">BW10*BW$5</f>
        <v>14404.4698536585</v>
      </c>
      <c r="BX29" s="96" t="n">
        <f aca="false">BX10*BX$5</f>
        <v>14163.92</v>
      </c>
      <c r="BY29" s="96" t="n">
        <f aca="false">BY10*BY$5</f>
        <v>12175.9578947368</v>
      </c>
      <c r="BZ29" s="96" t="n">
        <f aca="false">BZ10*BZ$5</f>
        <v>12036.1194146341</v>
      </c>
      <c r="CA29" s="96" t="n">
        <f aca="false">CA10*CA$5</f>
        <v>10171.6555789474</v>
      </c>
      <c r="CB29" s="96" t="n">
        <f aca="false">CB10*CB$5</f>
        <v>12369.0875897436</v>
      </c>
      <c r="CC29" s="96" t="n">
        <f aca="false">CC10*CC$5</f>
        <v>11175.0690731707</v>
      </c>
      <c r="CD29" s="96" t="n">
        <f aca="false">CD10*CD$5</f>
        <v>9852.59733333333</v>
      </c>
      <c r="CE29" s="96" t="n">
        <f aca="false">CE10*CE$5</f>
        <v>10219.7089230769</v>
      </c>
      <c r="CF29" s="96" t="n">
        <f aca="false">CF10*CF$5</f>
        <v>10344</v>
      </c>
      <c r="CG29" s="96" t="n">
        <f aca="false">CG10*CG$5</f>
        <v>7911.00143589744</v>
      </c>
      <c r="CH29" s="96" t="n">
        <f aca="false">CH10*CH$5</f>
        <v>8474.98189473684</v>
      </c>
      <c r="CI29" s="96" t="n">
        <f aca="false">CI10*CI$5</f>
        <v>14305.6542439024</v>
      </c>
      <c r="CJ29" s="96" t="n">
        <f aca="false">CJ10*CJ$5</f>
        <v>14005.9325128205</v>
      </c>
      <c r="CK29" s="96" t="n">
        <f aca="false">CK10*CK$5</f>
        <v>12694.4336842105</v>
      </c>
      <c r="CL29" s="96" t="n">
        <f aca="false">CL10*CL$5</f>
        <v>11689.3826341463</v>
      </c>
      <c r="CM29" s="96" t="n">
        <f aca="false">CM10*CM$5</f>
        <v>10349.4189473684</v>
      </c>
      <c r="CN29" s="96" t="n">
        <f aca="false">CN10*CN$5</f>
        <v>12930.336</v>
      </c>
      <c r="CO29" s="96" t="n">
        <f aca="false">CO10*CO$5</f>
        <v>10809.6143589744</v>
      </c>
      <c r="CP29" s="96" t="n">
        <f aca="false">CP10*CP$5</f>
        <v>9982.60266666667</v>
      </c>
      <c r="CQ29" s="96" t="n">
        <f aca="false">CQ10*CQ$5</f>
        <v>10846.8209230769</v>
      </c>
      <c r="CR29" s="96" t="n">
        <f aca="false">CR10*CR$5</f>
        <v>10179.84</v>
      </c>
      <c r="CS29" s="96" t="n">
        <f aca="false">CS10*CS$5</f>
        <v>8317.02358974359</v>
      </c>
      <c r="CT29" s="96" t="n">
        <f aca="false">CT10*CT$5</f>
        <v>9216</v>
      </c>
      <c r="CU29" s="96" t="n">
        <f aca="false">CU10*CU$5</f>
        <v>13731.7313170732</v>
      </c>
      <c r="CV29" s="96" t="n">
        <f aca="false">CV10*CV$5</f>
        <v>13953.4660512821</v>
      </c>
      <c r="CW29" s="96" t="n">
        <f aca="false">CW10*CW$5</f>
        <v>13324.2</v>
      </c>
      <c r="CX29" s="96" t="n">
        <f aca="false">CX10*CX$5</f>
        <v>11426.6303589744</v>
      </c>
      <c r="CY29" s="96" t="n">
        <f aca="false">CY10*CY$5</f>
        <v>10622.2618947368</v>
      </c>
      <c r="CZ29" s="96" t="n">
        <f aca="false">CZ10*CZ$5</f>
        <v>13136.4456585366</v>
      </c>
      <c r="DA29" s="96" t="n">
        <f aca="false">DA10*DA$5</f>
        <v>11159.5932307692</v>
      </c>
      <c r="DB29" s="96" t="n">
        <f aca="false">DB10*DB$5</f>
        <v>10555.2291891892</v>
      </c>
      <c r="DC29" s="96" t="n">
        <f aca="false">DC10*DC$5</f>
        <v>11701.459902439</v>
      </c>
      <c r="DD29" s="96" t="n">
        <f aca="false">DD10*DD$5</f>
        <v>10149.5755789474</v>
      </c>
      <c r="DE29" s="96" t="n">
        <f aca="false">DE10*DE$5</f>
        <v>9187.47487179487</v>
      </c>
      <c r="DF29" s="96" t="n">
        <f aca="false">DF10*DF$5</f>
        <v>9688.512</v>
      </c>
      <c r="DG29" s="96" t="n">
        <f aca="false">DG10*DG$5</f>
        <v>13430.3922051282</v>
      </c>
      <c r="DH29" s="96" t="n">
        <f aca="false">DH10*DH$5</f>
        <v>15381.5303414634</v>
      </c>
      <c r="DI29" s="96" t="n">
        <f aca="false">DI10*DI$5</f>
        <v>12552.8092631579</v>
      </c>
      <c r="DJ29" s="96" t="n">
        <f aca="false">DJ10*DJ$5</f>
        <v>11787.5325128205</v>
      </c>
      <c r="DK29" s="96" t="n">
        <f aca="false">DK10*DK$5</f>
        <v>11966.3</v>
      </c>
      <c r="DL29" s="96" t="n">
        <f aca="false">DL10*DL$5</f>
        <v>12447.9620512821</v>
      </c>
      <c r="DM29" s="96" t="n">
        <f aca="false">DM10*DM$5</f>
        <v>12055.4574358974</v>
      </c>
      <c r="DN29" s="96" t="n">
        <f aca="false">DN10*DN$5</f>
        <v>10704.2808888889</v>
      </c>
      <c r="DO29" s="96" t="n">
        <f aca="false">DO10*DO$5</f>
        <v>11681.6095609756</v>
      </c>
      <c r="DP29" s="96" t="n">
        <f aca="false">DP10*DP$5</f>
        <v>10583.6218947368</v>
      </c>
      <c r="DQ29" s="96" t="n">
        <f aca="false">DQ10*DQ$5</f>
        <v>10133.2969756098</v>
      </c>
      <c r="DR29" s="96" t="n">
        <f aca="false">DR10*DR$5</f>
        <v>9766.66189473684</v>
      </c>
      <c r="DS29" s="96" t="n">
        <f aca="false">DS10*DS$5</f>
        <v>13737.2564102564</v>
      </c>
      <c r="DT29" s="96" t="n">
        <f aca="false">DT10*DT$5</f>
        <v>15671.2103414634</v>
      </c>
      <c r="DU29" s="96" t="n">
        <f aca="false">DU10*DU$5</f>
        <v>12882.8471578947</v>
      </c>
      <c r="DV29" s="96" t="n">
        <f aca="false">DV10*DV$5</f>
        <v>12688.9294358974</v>
      </c>
      <c r="DW29" s="96" t="n">
        <f aca="false">DW10*DW$5</f>
        <v>11913.408</v>
      </c>
      <c r="DX29" s="96" t="n">
        <f aca="false">DX10*DX$5</f>
        <v>12807.0420512821</v>
      </c>
      <c r="DY29" s="96" t="n">
        <f aca="false">DY10*DY$5</f>
        <v>12987.6152195122</v>
      </c>
      <c r="DZ29" s="96" t="n">
        <f aca="false">DZ10*DZ$5</f>
        <v>11088.1173333333</v>
      </c>
      <c r="EA29" s="96" t="n">
        <f aca="false">EA10*EA$5</f>
        <v>11625.9778461538</v>
      </c>
      <c r="EB29" s="96" t="n">
        <f aca="false">EB10*EB$5</f>
        <v>11017.92</v>
      </c>
      <c r="EC29" s="96" t="n">
        <f aca="false">EC10*EC$5</f>
        <v>10699.3024390244</v>
      </c>
      <c r="ED29" s="96" t="n">
        <f aca="false">ED10*ED$5</f>
        <v>10241.3818947368</v>
      </c>
      <c r="EE29" s="96" t="n">
        <f aca="false">EE10*EE$5</f>
        <v>14641.1396923077</v>
      </c>
      <c r="EF29" s="96" t="n">
        <f aca="false">EF10*EF$5</f>
        <v>15339.1225365854</v>
      </c>
      <c r="EG29" s="96" t="n">
        <f aca="false">EG10*EG$5</f>
        <v>13212.8850526316</v>
      </c>
      <c r="EH29" s="96" t="n">
        <f aca="false">EH10*EH$5</f>
        <v>13627.1502439024</v>
      </c>
      <c r="EI29" s="96" t="n">
        <f aca="false">EI10*EI$5</f>
        <v>11821.2252631579</v>
      </c>
      <c r="EJ29" s="96" t="n">
        <f aca="false">EJ10*EJ$5</f>
        <v>13166.2377435897</v>
      </c>
    </row>
    <row r="30" customFormat="false" ht="13.7" hidden="false" customHeight="true" outlineLevel="0" collapsed="false">
      <c r="A30" s="101" t="s">
        <v>14</v>
      </c>
      <c r="B30" s="73"/>
      <c r="C30" s="96" t="n">
        <f aca="false">C11-C49</f>
        <v>1.815</v>
      </c>
      <c r="D30" s="96" t="n">
        <f aca="false">D11-D49</f>
        <v>0.501894736842104</v>
      </c>
      <c r="E30" s="96" t="n">
        <f aca="false">E11-E49</f>
        <v>1.25580487804878</v>
      </c>
      <c r="F30" s="103" t="n">
        <f aca="false">F11-F49</f>
        <v>1.11255022871379</v>
      </c>
      <c r="G30" s="96" t="n">
        <f aca="false">G11-G49</f>
        <v>-0.00490598290598143</v>
      </c>
      <c r="H30" s="96" t="n">
        <f aca="false">H11-H49</f>
        <v>-0.00992307692307648</v>
      </c>
      <c r="I30" s="96" t="n">
        <f aca="false">I11-I49</f>
        <v>0.000111111111113615</v>
      </c>
      <c r="J30" s="96" t="n">
        <f aca="false">J11-J49</f>
        <v>0</v>
      </c>
      <c r="K30" s="96" t="n">
        <f aca="false">K11-K49</f>
        <v>0</v>
      </c>
      <c r="L30" s="96" t="n">
        <f aca="false">L11-L49</f>
        <v>0</v>
      </c>
      <c r="M30" s="96" t="n">
        <f aca="false">M11-M49</f>
        <v>-0.00923076923076849</v>
      </c>
      <c r="N30" s="96" t="n">
        <f aca="false">N11-N49</f>
        <v>0</v>
      </c>
      <c r="O30" s="96" t="n">
        <f aca="false">O11-O49</f>
        <v>-0.0141794871794865</v>
      </c>
      <c r="P30" s="96" t="n">
        <f aca="false">P11-P49</f>
        <v>-0.0284871794871791</v>
      </c>
      <c r="Q30" s="96" t="n">
        <f aca="false">Q11-Q49</f>
        <v>0.000128205128206105</v>
      </c>
      <c r="R30" s="96" t="n">
        <f aca="false">R11-R49</f>
        <v>-0.00937500000000213</v>
      </c>
      <c r="S30" s="96" t="n">
        <f aca="false">S11-S49</f>
        <v>0.0134540008557984</v>
      </c>
      <c r="T30" s="96" t="n">
        <f aca="false">T11-T49</f>
        <v>0</v>
      </c>
      <c r="U30" s="96" t="n">
        <f aca="false">U11-U49</f>
        <v>0.0489473684210537</v>
      </c>
      <c r="V30" s="96" t="n">
        <f aca="false">V11-V49</f>
        <v>-0.00858536585365854</v>
      </c>
      <c r="W30" s="103" t="n">
        <f aca="false">W11-W49</f>
        <v>-0.00130744591200127</v>
      </c>
      <c r="X30" s="96" t="n">
        <f aca="false">X11-X49</f>
        <v>0.00165632186760334</v>
      </c>
      <c r="Y30" s="96" t="n">
        <f aca="false">Y11-Y49</f>
        <v>-0.00153848850046856</v>
      </c>
      <c r="Z30" s="96" t="n">
        <f aca="false">Z11-Z49</f>
        <v>-0.00307292234992929</v>
      </c>
      <c r="AA30" s="96" t="n">
        <f aca="false">AA11-AA49</f>
        <v>-0.0046085594206815</v>
      </c>
      <c r="AB30" s="96" t="n">
        <f aca="false">AB11-AB49</f>
        <v>-0.00517332313207319</v>
      </c>
      <c r="AC30" s="159" t="n">
        <f aca="false">AC11-AC49</f>
        <v>0.0230451020298617</v>
      </c>
      <c r="AD30" s="99"/>
      <c r="AE30" s="100"/>
      <c r="AG30" s="96" t="n">
        <f aca="false">AG11*AG$5</f>
        <v>10155.5093333333</v>
      </c>
      <c r="AH30" s="96" t="n">
        <f aca="false">AH11*AH$5</f>
        <v>9416.07822222222</v>
      </c>
      <c r="AI30" s="96" t="n">
        <f aca="false">AI11*AI$5</f>
        <v>10506.1293658537</v>
      </c>
      <c r="AJ30" s="96" t="n">
        <f aca="false">AJ11*AJ$5</f>
        <v>8096.09684210526</v>
      </c>
      <c r="AK30" s="96" t="n">
        <f aca="false">AK11*AK$5</f>
        <v>9045.72123076923</v>
      </c>
      <c r="AL30" s="96" t="n">
        <f aca="false">AL11*AL$5</f>
        <v>10400.1</v>
      </c>
      <c r="AM30" s="96" t="n">
        <f aca="false">AM11*AM$5</f>
        <v>11588.5224615385</v>
      </c>
      <c r="AN30" s="96" t="n">
        <f aca="false">AN11*AN$5</f>
        <v>12152.0201025641</v>
      </c>
      <c r="AO30" s="96" t="n">
        <f aca="false">AO11*AO$5</f>
        <v>11455.2</v>
      </c>
      <c r="AP30" s="96" t="n">
        <f aca="false">AP11*AP$5</f>
        <v>9776.04820512821</v>
      </c>
      <c r="AQ30" s="96" t="n">
        <f aca="false">AQ11*AQ$5</f>
        <v>10390.7368421053</v>
      </c>
      <c r="AR30" s="96" t="n">
        <f aca="false">AR11*AR$5</f>
        <v>10962.9397073171</v>
      </c>
      <c r="AS30" s="96" t="n">
        <f aca="false">AS11*AS$5</f>
        <v>10390.5575384615</v>
      </c>
      <c r="AT30" s="96" t="n">
        <f aca="false">AT11*AT$5</f>
        <v>9064</v>
      </c>
      <c r="AU30" s="96" t="n">
        <f aca="false">AU11*AU$5</f>
        <v>10097.9203902439</v>
      </c>
      <c r="AV30" s="96" t="n">
        <f aca="false">AV11*AV$5</f>
        <v>8739.90315789474</v>
      </c>
      <c r="AW30" s="96" t="n">
        <f aca="false">AW11*AW$5</f>
        <v>9671.80594871795</v>
      </c>
      <c r="AX30" s="96" t="n">
        <f aca="false">AX11*AX$5</f>
        <v>10272.096</v>
      </c>
      <c r="AY30" s="96" t="n">
        <f aca="false">AY11*AY$5</f>
        <v>10648.3971282051</v>
      </c>
      <c r="AZ30" s="96" t="n">
        <f aca="false">AZ11*AZ$5</f>
        <v>12545.960195122</v>
      </c>
      <c r="BA30" s="96" t="n">
        <f aca="false">BA11*BA$5</f>
        <v>10747.1494736842</v>
      </c>
      <c r="BB30" s="96" t="n">
        <f aca="false">BB11*BB$5</f>
        <v>10058.134974359</v>
      </c>
      <c r="BC30" s="96" t="n">
        <f aca="false">BC11*BC$5</f>
        <v>10680</v>
      </c>
      <c r="BD30" s="96" t="n">
        <f aca="false">BD11*BD$5</f>
        <v>10387.0867692308</v>
      </c>
      <c r="BE30" s="96" t="n">
        <f aca="false">BE11*BE$5</f>
        <v>10862.712</v>
      </c>
      <c r="BF30" s="96" t="n">
        <f aca="false">BF11*BF$5</f>
        <v>9851.21928205128</v>
      </c>
      <c r="BG30" s="96" t="n">
        <f aca="false">BG11*BG$5</f>
        <v>9542.93784615385</v>
      </c>
      <c r="BH30" s="96" t="n">
        <f aca="false">BH11*BH$5</f>
        <v>9034.53557894737</v>
      </c>
      <c r="BI30" s="96" t="n">
        <f aca="false">BI11*BI$5</f>
        <v>10316.0511219512</v>
      </c>
      <c r="BJ30" s="96" t="n">
        <f aca="false">BJ11*BJ$5</f>
        <v>9950.81684210527</v>
      </c>
      <c r="BK30" s="96" t="n">
        <f aca="false">BK11*BK$5</f>
        <v>11089.9714871795</v>
      </c>
      <c r="BL30" s="96" t="n">
        <f aca="false">BL11*BL$5</f>
        <v>11901.1964878049</v>
      </c>
      <c r="BM30" s="96" t="n">
        <f aca="false">BM11*BM$5</f>
        <v>10682.4008421053</v>
      </c>
      <c r="BN30" s="96" t="n">
        <f aca="false">BN11*BN$5</f>
        <v>11040.4899512195</v>
      </c>
      <c r="BO30" s="96" t="n">
        <f aca="false">BO11*BO$5</f>
        <v>9930.18947368421</v>
      </c>
      <c r="BP30" s="96" t="n">
        <f aca="false">BP11*BP$5</f>
        <v>10432.0621538462</v>
      </c>
      <c r="BQ30" s="96" t="n">
        <f aca="false">BQ11*BQ$5</f>
        <v>11379.6175609756</v>
      </c>
      <c r="BR30" s="96" t="n">
        <f aca="false">BR11*BR$5</f>
        <v>9342.04088888889</v>
      </c>
      <c r="BS30" s="96" t="n">
        <f aca="false">BS11*BS$5</f>
        <v>9697.14605128205</v>
      </c>
      <c r="BT30" s="96" t="n">
        <f aca="false">BT11*BT$5</f>
        <v>9619.2</v>
      </c>
      <c r="BU30" s="96" t="n">
        <f aca="false">BU11*BU$5</f>
        <v>10065.556097561</v>
      </c>
      <c r="BV30" s="96" t="n">
        <f aca="false">BV11*BV$5</f>
        <v>10050.2155789474</v>
      </c>
      <c r="BW30" s="96" t="n">
        <f aca="false">BW11*BW$5</f>
        <v>11608.6349268293</v>
      </c>
      <c r="BX30" s="96" t="n">
        <f aca="false">BX11*BX$5</f>
        <v>11404.2246153846</v>
      </c>
      <c r="BY30" s="96" t="n">
        <f aca="false">BY11*BY$5</f>
        <v>10711.4147368421</v>
      </c>
      <c r="BZ30" s="96" t="n">
        <f aca="false">BZ11*BZ$5</f>
        <v>11150.5504390244</v>
      </c>
      <c r="CA30" s="96" t="n">
        <f aca="false">CA11*CA$5</f>
        <v>10025.4821052632</v>
      </c>
      <c r="CB30" s="96" t="n">
        <f aca="false">CB11*CB$5</f>
        <v>10948.1277948718</v>
      </c>
      <c r="CC30" s="96" t="n">
        <f aca="false">CC11*CC$5</f>
        <v>11003.7937560976</v>
      </c>
      <c r="CD30" s="96" t="n">
        <f aca="false">CD11*CD$5</f>
        <v>9458.27911111111</v>
      </c>
      <c r="CE30" s="96" t="n">
        <f aca="false">CE11*CE$5</f>
        <v>9847.54605128205</v>
      </c>
      <c r="CF30" s="96" t="n">
        <f aca="false">CF11*CF$5</f>
        <v>10208.1</v>
      </c>
      <c r="CG30" s="96" t="n">
        <f aca="false">CG11*CG$5</f>
        <v>9801.41374358975</v>
      </c>
      <c r="CH30" s="96" t="n">
        <f aca="false">CH11*CH$5</f>
        <v>10149.5368421053</v>
      </c>
      <c r="CI30" s="96" t="n">
        <f aca="false">CI11*CI$5</f>
        <v>11665.9539512195</v>
      </c>
      <c r="CJ30" s="96" t="n">
        <f aca="false">CJ11*CJ$5</f>
        <v>11400.1753846154</v>
      </c>
      <c r="CK30" s="96" t="n">
        <f aca="false">CK11*CK$5</f>
        <v>11211.1225263158</v>
      </c>
      <c r="CL30" s="96" t="n">
        <f aca="false">CL11*CL$5</f>
        <v>10823.0817560976</v>
      </c>
      <c r="CM30" s="96" t="n">
        <f aca="false">CM11*CM$5</f>
        <v>10120.4842105263</v>
      </c>
      <c r="CN30" s="96" t="n">
        <f aca="false">CN11*CN$5</f>
        <v>11480.2442926829</v>
      </c>
      <c r="CO30" s="96" t="n">
        <f aca="false">CO11*CO$5</f>
        <v>10623.7353846154</v>
      </c>
      <c r="CP30" s="96" t="n">
        <f aca="false">CP11*CP$5</f>
        <v>9570.99733333333</v>
      </c>
      <c r="CQ30" s="96" t="n">
        <f aca="false">CQ11*CQ$5</f>
        <v>10419.5208205128</v>
      </c>
      <c r="CR30" s="96" t="n">
        <f aca="false">CR11*CR$5</f>
        <v>9972.48</v>
      </c>
      <c r="CS30" s="96" t="n">
        <f aca="false">CS11*CS$5</f>
        <v>9944.2841025641</v>
      </c>
      <c r="CT30" s="96" t="n">
        <f aca="false">CT11*CT$5</f>
        <v>10694.5414736842</v>
      </c>
      <c r="CU30" s="96" t="n">
        <f aca="false">CU11*CU$5</f>
        <v>11267.5141463415</v>
      </c>
      <c r="CV30" s="96" t="n">
        <f aca="false">CV11*CV$5</f>
        <v>11407.7821538462</v>
      </c>
      <c r="CW30" s="96" t="n">
        <f aca="false">CW11*CW$5</f>
        <v>11726.3</v>
      </c>
      <c r="CX30" s="96" t="n">
        <f aca="false">CX11*CX$5</f>
        <v>10482.9378461538</v>
      </c>
      <c r="CY30" s="96" t="n">
        <f aca="false">CY11*CY$5</f>
        <v>10216.3966315789</v>
      </c>
      <c r="CZ30" s="96" t="n">
        <f aca="false">CZ11*CZ$5</f>
        <v>11563.088195122</v>
      </c>
      <c r="DA30" s="96" t="n">
        <f aca="false">DA11*DA$5</f>
        <v>10700.2947692308</v>
      </c>
      <c r="DB30" s="96" t="n">
        <f aca="false">DB11*DB$5</f>
        <v>9900</v>
      </c>
      <c r="DC30" s="96" t="n">
        <f aca="false">DC11*DC$5</f>
        <v>10987.5892682927</v>
      </c>
      <c r="DD30" s="96" t="n">
        <f aca="false">DD11*DD$5</f>
        <v>9700.38315789474</v>
      </c>
      <c r="DE30" s="96" t="n">
        <f aca="false">DE11*DE$5</f>
        <v>10501.5995897436</v>
      </c>
      <c r="DF30" s="96" t="n">
        <f aca="false">DF11*DF$5</f>
        <v>10794.24</v>
      </c>
      <c r="DG30" s="96" t="n">
        <f aca="false">DG11*DG$5</f>
        <v>10871.6157948718</v>
      </c>
      <c r="DH30" s="96" t="n">
        <f aca="false">DH11*DH$5</f>
        <v>12415.3006829268</v>
      </c>
      <c r="DI30" s="96" t="n">
        <f aca="false">DI11*DI$5</f>
        <v>10832.5642105263</v>
      </c>
      <c r="DJ30" s="96" t="n">
        <f aca="false">DJ11*DJ$5</f>
        <v>10580.6592820513</v>
      </c>
      <c r="DK30" s="96" t="n">
        <f aca="false">DK11*DK$5</f>
        <v>11212.6</v>
      </c>
      <c r="DL30" s="96" t="n">
        <f aca="false">DL11*DL$5</f>
        <v>10733.7587692308</v>
      </c>
      <c r="DM30" s="96" t="n">
        <f aca="false">DM11*DM$5</f>
        <v>11235.7552820513</v>
      </c>
      <c r="DN30" s="96" t="n">
        <f aca="false">DN11*DN$5</f>
        <v>9782.08</v>
      </c>
      <c r="DO30" s="96" t="n">
        <f aca="false">DO11*DO$5</f>
        <v>10689.9260487805</v>
      </c>
      <c r="DP30" s="96" t="n">
        <f aca="false">DP11*DP$5</f>
        <v>9840.41684210526</v>
      </c>
      <c r="DQ30" s="96" t="n">
        <f aca="false">DQ11*DQ$5</f>
        <v>11069.2987317073</v>
      </c>
      <c r="DR30" s="96" t="n">
        <f aca="false">DR11*DR$5</f>
        <v>10440.1018947368</v>
      </c>
      <c r="DS30" s="96" t="n">
        <f aca="false">DS11*DS$5</f>
        <v>10938.2063589744</v>
      </c>
      <c r="DT30" s="96" t="n">
        <f aca="false">DT11*DT$5</f>
        <v>12452.1102439024</v>
      </c>
      <c r="DU30" s="96" t="n">
        <f aca="false">DU11*DU$5</f>
        <v>10888.6357894737</v>
      </c>
      <c r="DV30" s="96" t="n">
        <f aca="false">DV11*DV$5</f>
        <v>11136.910974359</v>
      </c>
      <c r="DW30" s="96" t="n">
        <f aca="false">DW11*DW$5</f>
        <v>10865.664</v>
      </c>
      <c r="DX30" s="96" t="n">
        <f aca="false">DX11*DX$5</f>
        <v>10818.3684102564</v>
      </c>
      <c r="DY30" s="96" t="n">
        <f aca="false">DY11*DY$5</f>
        <v>11785.7566829268</v>
      </c>
      <c r="DZ30" s="96" t="n">
        <f aca="false">DZ11*DZ$5</f>
        <v>9887.64088888889</v>
      </c>
      <c r="EA30" s="96" t="n">
        <f aca="false">EA11*EA$5</f>
        <v>10377.734974359</v>
      </c>
      <c r="EB30" s="96" t="n">
        <f aca="false">EB11*EB$5</f>
        <v>9980.16</v>
      </c>
      <c r="EC30" s="96" t="n">
        <f aca="false">EC11*EC$5</f>
        <v>11201.3315121951</v>
      </c>
      <c r="ED30" s="96" t="n">
        <f aca="false">ED11*ED$5</f>
        <v>10535.9368421053</v>
      </c>
      <c r="EE30" s="96" t="n">
        <f aca="false">EE11*EE$5</f>
        <v>11481.1271794872</v>
      </c>
      <c r="EF30" s="96" t="n">
        <f aca="false">EF11*EF$5</f>
        <v>12006.9217560976</v>
      </c>
      <c r="EG30" s="96" t="n">
        <f aca="false">EG11*EG$5</f>
        <v>10944.1263157895</v>
      </c>
      <c r="EH30" s="96" t="n">
        <f aca="false">EH11*EH$5</f>
        <v>11697.3898536585</v>
      </c>
      <c r="EI30" s="96" t="n">
        <f aca="false">EI11*EI$5</f>
        <v>10503.9789473684</v>
      </c>
      <c r="EJ30" s="96" t="n">
        <f aca="false">EJ11*EJ$5</f>
        <v>10899.1505641026</v>
      </c>
    </row>
    <row r="31" customFormat="false" ht="13.7" hidden="false" customHeight="true" outlineLevel="0" collapsed="false">
      <c r="A31" s="101" t="s">
        <v>17</v>
      </c>
      <c r="B31" s="73"/>
      <c r="C31" s="96" t="n">
        <f aca="false">C12-C50</f>
        <v>0.0236513157894755</v>
      </c>
      <c r="D31" s="96" t="n">
        <f aca="false">D12-D50</f>
        <v>-0.0738421353791878</v>
      </c>
      <c r="E31" s="96" t="n">
        <f aca="false">E12-E50</f>
        <v>0</v>
      </c>
      <c r="F31" s="103" t="n">
        <f aca="false">F12-F50</f>
        <v>-0.0554308825325904</v>
      </c>
      <c r="G31" s="96" t="n">
        <f aca="false">G12-G50</f>
        <v>0</v>
      </c>
      <c r="H31" s="96" t="n">
        <f aca="false">H12-H50</f>
        <v>0</v>
      </c>
      <c r="I31" s="96" t="n">
        <f aca="false">I12-I50</f>
        <v>0</v>
      </c>
      <c r="J31" s="96" t="n">
        <f aca="false">J12-J50</f>
        <v>0</v>
      </c>
      <c r="K31" s="96" t="n">
        <f aca="false">K12-K50</f>
        <v>0</v>
      </c>
      <c r="L31" s="96" t="n">
        <f aca="false">L12-L50</f>
        <v>0</v>
      </c>
      <c r="M31" s="96" t="n">
        <f aca="false">M12-M50</f>
        <v>0</v>
      </c>
      <c r="N31" s="96" t="n">
        <f aca="false">N12-N50</f>
        <v>0</v>
      </c>
      <c r="O31" s="96" t="n">
        <f aca="false">O12-O50</f>
        <v>0</v>
      </c>
      <c r="P31" s="96" t="n">
        <f aca="false">P12-P50</f>
        <v>0</v>
      </c>
      <c r="Q31" s="96" t="n">
        <f aca="false">Q12-Q50</f>
        <v>0</v>
      </c>
      <c r="R31" s="96" t="n">
        <f aca="false">R12-R50</f>
        <v>0</v>
      </c>
      <c r="S31" s="96" t="n">
        <f aca="false">S12-S50</f>
        <v>0</v>
      </c>
      <c r="T31" s="96" t="n">
        <f aca="false">T12-T50</f>
        <v>0</v>
      </c>
      <c r="U31" s="96" t="n">
        <f aca="false">U12-U50</f>
        <v>0</v>
      </c>
      <c r="V31" s="96" t="n">
        <f aca="false">V12-V50</f>
        <v>0</v>
      </c>
      <c r="W31" s="103" t="n">
        <f aca="false">W12-W50</f>
        <v>0</v>
      </c>
      <c r="X31" s="96" t="n">
        <f aca="false">X12-X50</f>
        <v>0</v>
      </c>
      <c r="Y31" s="96" t="n">
        <f aca="false">Y12-Y50</f>
        <v>0</v>
      </c>
      <c r="Z31" s="96" t="n">
        <f aca="false">Z12-Z50</f>
        <v>0</v>
      </c>
      <c r="AA31" s="96" t="n">
        <f aca="false">AA12-AA50</f>
        <v>0</v>
      </c>
      <c r="AB31" s="96" t="n">
        <f aca="false">AB12-AB50</f>
        <v>0</v>
      </c>
      <c r="AC31" s="159" t="n">
        <f aca="false">AC12-AC50</f>
        <v>-0.00196938746314501</v>
      </c>
      <c r="AD31" s="99"/>
      <c r="AE31" s="100"/>
      <c r="AG31" s="96" t="n">
        <f aca="false">AG12*AG$5</f>
        <v>9203.60266666667</v>
      </c>
      <c r="AH31" s="96" t="n">
        <f aca="false">AH12*AH$5</f>
        <v>8447.96088888889</v>
      </c>
      <c r="AI31" s="96" t="n">
        <f aca="false">AI12*AI$5</f>
        <v>9588.10946341463</v>
      </c>
      <c r="AJ31" s="96" t="n">
        <f aca="false">AJ12*AJ$5</f>
        <v>8096.09684210526</v>
      </c>
      <c r="AK31" s="96" t="n">
        <f aca="false">AK12*AK$5</f>
        <v>9056.43241025641</v>
      </c>
      <c r="AL31" s="96" t="n">
        <f aca="false">AL12*AL$5</f>
        <v>9999.9</v>
      </c>
      <c r="AM31" s="96" t="n">
        <f aca="false">AM12*AM$5</f>
        <v>11401.6793846154</v>
      </c>
      <c r="AN31" s="96" t="n">
        <f aca="false">AN12*AN$5</f>
        <v>12151.9698461538</v>
      </c>
      <c r="AO31" s="96" t="n">
        <f aca="false">AO12*AO$5</f>
        <v>10710</v>
      </c>
      <c r="AP31" s="96" t="n">
        <f aca="false">AP12*AP$5</f>
        <v>9399.85538461539</v>
      </c>
      <c r="AQ31" s="96" t="n">
        <f aca="false">AQ12*AQ$5</f>
        <v>9971.46947368421</v>
      </c>
      <c r="AR31" s="96" t="n">
        <f aca="false">AR12*AR$5</f>
        <v>10558.9215609756</v>
      </c>
      <c r="AS31" s="96" t="n">
        <f aca="false">AS12*AS$5</f>
        <v>5813.39384615385</v>
      </c>
      <c r="AT31" s="96" t="n">
        <f aca="false">AT12*AT$5</f>
        <v>5191.88266666667</v>
      </c>
      <c r="AU31" s="96" t="n">
        <f aca="false">AU12*AU$5</f>
        <v>6018.09951219512</v>
      </c>
      <c r="AV31" s="96" t="n">
        <f aca="false">AV12*AV$5</f>
        <v>5060.09684210526</v>
      </c>
      <c r="AW31" s="96" t="n">
        <f aca="false">AW12*AW$5</f>
        <v>5709.23876923077</v>
      </c>
      <c r="AX31" s="96" t="n">
        <f aca="false">AX12*AX$5</f>
        <v>6431.904</v>
      </c>
      <c r="AY31" s="96" t="n">
        <f aca="false">AY12*AY$5</f>
        <v>6851.03815384615</v>
      </c>
      <c r="AZ31" s="96" t="n">
        <f aca="false">AZ12*AZ$5</f>
        <v>8466.11941463415</v>
      </c>
      <c r="BA31" s="96" t="n">
        <f aca="false">BA12*BA$5</f>
        <v>6331.14947368421</v>
      </c>
      <c r="BB31" s="96" t="n">
        <f aca="false">BB12*BB$5</f>
        <v>5921.9517948718</v>
      </c>
      <c r="BC31" s="96" t="n">
        <f aca="false">BC12*BC$5</f>
        <v>6232.5</v>
      </c>
      <c r="BD31" s="96" t="n">
        <f aca="false">BD12*BD$5</f>
        <v>6201.56082051282</v>
      </c>
      <c r="BE31" s="96" t="n">
        <f aca="false">BE12*BE$5</f>
        <v>5616.65641025641</v>
      </c>
      <c r="BF31" s="96" t="n">
        <f aca="false">BF12*BF$5</f>
        <v>5490.4002051282</v>
      </c>
      <c r="BG31" s="96" t="n">
        <f aca="false">BG12*BG$5</f>
        <v>5260.03753846154</v>
      </c>
      <c r="BH31" s="96" t="n">
        <f aca="false">BH12*BH$5</f>
        <v>5558.93052631579</v>
      </c>
      <c r="BI31" s="96" t="n">
        <f aca="false">BI12*BI$5</f>
        <v>5676.88214634146</v>
      </c>
      <c r="BJ31" s="96" t="n">
        <f aca="false">BJ12*BJ$5</f>
        <v>5713.78105263158</v>
      </c>
      <c r="BK31" s="96" t="n">
        <f aca="false">BK12*BK$5</f>
        <v>5684.49251282051</v>
      </c>
      <c r="BL31" s="96" t="n">
        <f aca="false">BL12*BL$5</f>
        <v>7603.02165853658</v>
      </c>
      <c r="BM31" s="96" t="n">
        <f aca="false">BM12*BM$5</f>
        <v>6024.35368421053</v>
      </c>
      <c r="BN31" s="96" t="n">
        <f aca="false">BN12*BN$5</f>
        <v>6745.7127804878</v>
      </c>
      <c r="BO31" s="96" t="n">
        <f aca="false">BO12*BO$5</f>
        <v>5508.08842105263</v>
      </c>
      <c r="BP31" s="96" t="n">
        <f aca="false">BP12*BP$5</f>
        <v>5976.0957948718</v>
      </c>
      <c r="BQ31" s="96" t="n">
        <f aca="false">BQ12*BQ$5</f>
        <v>6332.10029268293</v>
      </c>
      <c r="BR31" s="96" t="n">
        <f aca="false">BR12*BR$5</f>
        <v>5609.472</v>
      </c>
      <c r="BS31" s="96" t="n">
        <f aca="false">BS12*BS$5</f>
        <v>5770.21169230769</v>
      </c>
      <c r="BT31" s="96" t="n">
        <f aca="false">BT12*BT$5</f>
        <v>6059.21684210526</v>
      </c>
      <c r="BU31" s="96" t="n">
        <f aca="false">BU12*BU$5</f>
        <v>5680.42419512195</v>
      </c>
      <c r="BV31" s="96" t="n">
        <f aca="false">BV12*BV$5</f>
        <v>5112.68210526316</v>
      </c>
      <c r="BW31" s="96" t="n">
        <f aca="false">BW12*BW$5</f>
        <v>5785.14146341463</v>
      </c>
      <c r="BX31" s="96" t="n">
        <f aca="false">BX12*BX$5</f>
        <v>6998.53620512821</v>
      </c>
      <c r="BY31" s="96" t="n">
        <f aca="false">BY12*BY$5</f>
        <v>5729.76</v>
      </c>
      <c r="BZ31" s="96" t="n">
        <f aca="false">BZ12*BZ$5</f>
        <v>6370.34282926829</v>
      </c>
      <c r="CA31" s="96" t="n">
        <f aca="false">CA12*CA$5</f>
        <v>5489.20421052632</v>
      </c>
      <c r="CB31" s="96" t="n">
        <f aca="false">CB12*CB$5</f>
        <v>6207.38030769231</v>
      </c>
      <c r="CC31" s="96" t="n">
        <f aca="false">CC12*CC$5</f>
        <v>6143.20409756098</v>
      </c>
      <c r="CD31" s="96" t="n">
        <f aca="false">CD12*CD$5</f>
        <v>5659.72977777778</v>
      </c>
      <c r="CE31" s="96" t="n">
        <f aca="false">CE12*CE$5</f>
        <v>5826.51528205128</v>
      </c>
      <c r="CF31" s="96" t="n">
        <f aca="false">CF12*CF$5</f>
        <v>6381.75</v>
      </c>
      <c r="CG31" s="96" t="n">
        <f aca="false">CG12*CG$5</f>
        <v>5490.23630769231</v>
      </c>
      <c r="CH31" s="96" t="n">
        <f aca="false">CH12*CH$5</f>
        <v>5167.88210526316</v>
      </c>
      <c r="CI31" s="96" t="n">
        <f aca="false">CI12*CI$5</f>
        <v>5846.98829268293</v>
      </c>
      <c r="CJ31" s="96" t="n">
        <f aca="false">CJ12*CJ$5</f>
        <v>7054.8397948718</v>
      </c>
      <c r="CK31" s="96" t="n">
        <f aca="false">CK12*CK$5</f>
        <v>6029.81052631579</v>
      </c>
      <c r="CL31" s="96" t="n">
        <f aca="false">CL12*CL$5</f>
        <v>6144.08370731707</v>
      </c>
      <c r="CM31" s="96" t="n">
        <f aca="false">CM12*CM$5</f>
        <v>5508.08842105263</v>
      </c>
      <c r="CN31" s="96" t="n">
        <f aca="false">CN12*CN$5</f>
        <v>6466.61092682927</v>
      </c>
      <c r="CO31" s="96" t="n">
        <f aca="false">CO12*CO$5</f>
        <v>6963.07651282051</v>
      </c>
      <c r="CP31" s="96" t="n">
        <f aca="false">CP12*CP$5</f>
        <v>6700.24177777778</v>
      </c>
      <c r="CQ31" s="96" t="n">
        <f aca="false">CQ12*CQ$5</f>
        <v>7225.3641025641</v>
      </c>
      <c r="CR31" s="96" t="n">
        <f aca="false">CR12*CR$5</f>
        <v>7271.424</v>
      </c>
      <c r="CS31" s="96" t="n">
        <f aca="false">CS12*CS$5</f>
        <v>6530.51261538462</v>
      </c>
      <c r="CT31" s="96" t="n">
        <f aca="false">CT12*CT$5</f>
        <v>7411.30105263158</v>
      </c>
      <c r="CU31" s="96" t="n">
        <f aca="false">CU12*CU$5</f>
        <v>8812.89619512195</v>
      </c>
      <c r="CV31" s="96" t="n">
        <f aca="false">CV12*CV$5</f>
        <v>10443.3614358974</v>
      </c>
      <c r="CW31" s="96" t="n">
        <f aca="false">CW12*CW$5</f>
        <v>9061.95</v>
      </c>
      <c r="CX31" s="96" t="n">
        <f aca="false">CX12*CX$5</f>
        <v>7909.42994871795</v>
      </c>
      <c r="CY31" s="96" t="n">
        <f aca="false">CY12*CY$5</f>
        <v>7053.39789473684</v>
      </c>
      <c r="CZ31" s="96" t="n">
        <f aca="false">CZ12*CZ$5</f>
        <v>8199.04858536585</v>
      </c>
      <c r="DA31" s="96" t="n">
        <f aca="false">DA12*DA$5</f>
        <v>7037.11958974359</v>
      </c>
      <c r="DB31" s="96" t="n">
        <f aca="false">DB12*DB$5</f>
        <v>6923.66594594595</v>
      </c>
      <c r="DC31" s="96" t="n">
        <f aca="false">DC12*DC$5</f>
        <v>7594.98965853659</v>
      </c>
      <c r="DD31" s="96" t="n">
        <f aca="false">DD12*DD$5</f>
        <v>7041.77684210526</v>
      </c>
      <c r="DE31" s="96" t="n">
        <f aca="false">DE12*DE$5</f>
        <v>6885.60061538462</v>
      </c>
      <c r="DF31" s="96" t="n">
        <f aca="false">DF12*DF$5</f>
        <v>7391.952</v>
      </c>
      <c r="DG31" s="96" t="n">
        <f aca="false">DG12*DG$5</f>
        <v>8514.98276923077</v>
      </c>
      <c r="DH31" s="96" t="n">
        <f aca="false">DH12*DH$5</f>
        <v>11589.3295609756</v>
      </c>
      <c r="DI31" s="96" t="n">
        <f aca="false">DI12*DI$5</f>
        <v>8576.62736842105</v>
      </c>
      <c r="DJ31" s="96" t="n">
        <f aca="false">DJ12*DJ$5</f>
        <v>7983.17415384616</v>
      </c>
      <c r="DK31" s="96" t="n">
        <f aca="false">DK12*DK$5</f>
        <v>7748.85</v>
      </c>
      <c r="DL31" s="96" t="n">
        <f aca="false">DL12*DL$5</f>
        <v>7645.16943589744</v>
      </c>
      <c r="DM31" s="96" t="n">
        <f aca="false">DM12*DM$5</f>
        <v>7410.3478974359</v>
      </c>
      <c r="DN31" s="96" t="n">
        <f aca="false">DN12*DN$5</f>
        <v>6840.45511111111</v>
      </c>
      <c r="DO31" s="96" t="n">
        <f aca="false">DO12*DO$5</f>
        <v>7374.4952195122</v>
      </c>
      <c r="DP31" s="96" t="n">
        <f aca="false">DP12*DP$5</f>
        <v>7117.31368421053</v>
      </c>
      <c r="DQ31" s="96" t="n">
        <f aca="false">DQ12*DQ$5</f>
        <v>7253.37424390244</v>
      </c>
      <c r="DR31" s="96" t="n">
        <f aca="false">DR12*DR$5</f>
        <v>7250.6652631579</v>
      </c>
      <c r="DS31" s="96" t="n">
        <f aca="false">DS12*DS$5</f>
        <v>8585.65148717949</v>
      </c>
      <c r="DT31" s="96" t="n">
        <f aca="false">DT12*DT$5</f>
        <v>11669.8647804878</v>
      </c>
      <c r="DU31" s="96" t="n">
        <f aca="false">DU12*DU$5</f>
        <v>8631.24631578947</v>
      </c>
      <c r="DV31" s="96" t="n">
        <f aca="false">DV12*DV$5</f>
        <v>8402.79138461538</v>
      </c>
      <c r="DW31" s="96" t="n">
        <f aca="false">DW12*DW$5</f>
        <v>7513.056</v>
      </c>
      <c r="DX31" s="96" t="n">
        <f aca="false">DX12*DX$5</f>
        <v>7715.93456410256</v>
      </c>
      <c r="DY31" s="96" t="n">
        <f aca="false">DY12*DY$5</f>
        <v>7771.56409756098</v>
      </c>
      <c r="DZ31" s="96" t="n">
        <f aca="false">DZ12*DZ$5</f>
        <v>6927.28177777778</v>
      </c>
      <c r="EA31" s="96" t="n">
        <f aca="false">EA12*EA$5</f>
        <v>7172.92307692308</v>
      </c>
      <c r="EB31" s="96" t="n">
        <f aca="false">EB12*EB$5</f>
        <v>7207.37684210527</v>
      </c>
      <c r="EC31" s="96" t="n">
        <f aca="false">EC12*EC$5</f>
        <v>7349.45326829268</v>
      </c>
      <c r="ED31" s="96" t="n">
        <f aca="false">ED12*ED$5</f>
        <v>7358.16</v>
      </c>
      <c r="EE31" s="96" t="n">
        <f aca="false">EE12*EE$5</f>
        <v>9042.96758974359</v>
      </c>
      <c r="EF31" s="96" t="n">
        <f aca="false">EF12*EF$5</f>
        <v>11310.7584390244</v>
      </c>
      <c r="EG31" s="96" t="n">
        <f aca="false">EG12*EG$5</f>
        <v>8688.77052631579</v>
      </c>
      <c r="EH31" s="96" t="n">
        <f aca="false">EH12*EH$5</f>
        <v>8846.75356097561</v>
      </c>
      <c r="EI31" s="96" t="n">
        <f aca="false">EI12*EI$5</f>
        <v>7279.71789473684</v>
      </c>
      <c r="EJ31" s="96" t="n">
        <f aca="false">EJ12*EJ$5</f>
        <v>7786.69969230769</v>
      </c>
    </row>
    <row r="32" customFormat="false" ht="13.7" hidden="false" customHeight="true" outlineLevel="0" collapsed="false">
      <c r="A32" s="101" t="s">
        <v>15</v>
      </c>
      <c r="B32" s="102"/>
      <c r="C32" s="96" t="n">
        <f aca="false">C13-C51</f>
        <v>1.93421052631579</v>
      </c>
      <c r="D32" s="96" t="n">
        <f aca="false">D13-D51</f>
        <v>0.913447368421057</v>
      </c>
      <c r="E32" s="96" t="n">
        <f aca="false">E13-E51</f>
        <v>0.75</v>
      </c>
      <c r="F32" s="103" t="n">
        <f aca="false">F13-F51</f>
        <v>1.05853501027311</v>
      </c>
      <c r="G32" s="96" t="n">
        <f aca="false">G13-G51</f>
        <v>0.613670940170945</v>
      </c>
      <c r="H32" s="96" t="n">
        <f aca="false">H13-H51</f>
        <v>0.477564102564109</v>
      </c>
      <c r="I32" s="96" t="n">
        <f aca="false">I13-I51</f>
        <v>0.749777777777776</v>
      </c>
      <c r="J32" s="96" t="n">
        <f aca="false">J13-J51</f>
        <v>0.750052631578949</v>
      </c>
      <c r="K32" s="96" t="n">
        <f aca="false">K13-K51</f>
        <v>0.750000000000004</v>
      </c>
      <c r="L32" s="96" t="n">
        <f aca="false">L13-L51</f>
        <v>0.750105263157895</v>
      </c>
      <c r="M32" s="96" t="n">
        <f aca="false">M13-M51</f>
        <v>0.769256410256407</v>
      </c>
      <c r="N32" s="96" t="n">
        <f aca="false">N13-N51</f>
        <v>0.999749999999999</v>
      </c>
      <c r="O32" s="96" t="n">
        <f aca="false">O13-O51</f>
        <v>0.493961538461541</v>
      </c>
      <c r="P32" s="96" t="n">
        <f aca="false">P13-P51</f>
        <v>0.487692307692303</v>
      </c>
      <c r="Q32" s="96" t="n">
        <f aca="false">Q13-Q51</f>
        <v>0.500230769230775</v>
      </c>
      <c r="R32" s="96" t="n">
        <f aca="false">R13-R51</f>
        <v>0.487499999999997</v>
      </c>
      <c r="S32" s="96" t="n">
        <f aca="false">S13-S51</f>
        <v>0.48865908517385</v>
      </c>
      <c r="T32" s="96" t="n">
        <f aca="false">T13-T51</f>
        <v>0.499717948717947</v>
      </c>
      <c r="U32" s="96" t="n">
        <f aca="false">U13-U51</f>
        <v>0.487210526315788</v>
      </c>
      <c r="V32" s="96" t="n">
        <f aca="false">V13-V51</f>
        <v>0.479048780487808</v>
      </c>
      <c r="W32" s="103" t="n">
        <f aca="false">W13-W51</f>
        <v>0.620440163491622</v>
      </c>
      <c r="X32" s="96" t="n">
        <f aca="false">X13-X51</f>
        <v>0.503044478395655</v>
      </c>
      <c r="Y32" s="96" t="n">
        <f aca="false">Y13-Y51</f>
        <v>0.503187125663178</v>
      </c>
      <c r="Z32" s="96" t="n">
        <f aca="false">Z13-Z51</f>
        <v>0.502357322830967</v>
      </c>
      <c r="AA32" s="96" t="n">
        <f aca="false">AA13-AA51</f>
        <v>0.503427656129421</v>
      </c>
      <c r="AB32" s="96" t="n">
        <f aca="false">AB13-AB51</f>
        <v>0.504231120078472</v>
      </c>
      <c r="AC32" s="159" t="n">
        <f aca="false">AC13-AC51</f>
        <v>0.529969125981342</v>
      </c>
      <c r="AD32" s="99"/>
      <c r="AE32" s="100"/>
      <c r="AF32" s="100"/>
      <c r="AG32" s="96" t="n">
        <f aca="false">AG13*AG$5</f>
        <v>8995.03835897436</v>
      </c>
      <c r="AH32" s="96" t="n">
        <f aca="false">AH13*AH$5</f>
        <v>8448</v>
      </c>
      <c r="AI32" s="96" t="n">
        <f aca="false">AI13*AI$5</f>
        <v>9792.19902439025</v>
      </c>
      <c r="AJ32" s="96" t="n">
        <f aca="false">AJ13*AJ$5</f>
        <v>8832.03873684211</v>
      </c>
      <c r="AK32" s="96" t="n">
        <f aca="false">AK13*AK$5</f>
        <v>9002.27876923077</v>
      </c>
      <c r="AL32" s="96" t="n">
        <f aca="false">AL13*AL$5</f>
        <v>9900</v>
      </c>
      <c r="AM32" s="96" t="n">
        <f aca="false">AM13*AM$5</f>
        <v>11789.8849230769</v>
      </c>
      <c r="AN32" s="96" t="n">
        <f aca="false">AN13*AN$5</f>
        <v>12935.9798974359</v>
      </c>
      <c r="AO32" s="96" t="n">
        <f aca="false">AO13*AO$5</f>
        <v>10443.648</v>
      </c>
      <c r="AP32" s="96" t="n">
        <f aca="false">AP13*AP$5</f>
        <v>9964.02892307692</v>
      </c>
      <c r="AQ32" s="96" t="n">
        <f aca="false">AQ13*AQ$5</f>
        <v>9548.30147368421</v>
      </c>
      <c r="AR32" s="96" t="n">
        <f aca="false">AR13*AR$5</f>
        <v>9927.93541463415</v>
      </c>
      <c r="AS32" s="96" t="n">
        <f aca="false">AS13*AS$5</f>
        <v>9607.28205128205</v>
      </c>
      <c r="AT32" s="96" t="n">
        <f aca="false">AT13*AT$5</f>
        <v>9063.92177777778</v>
      </c>
      <c r="AU32" s="96" t="n">
        <f aca="false">AU13*AU$5</f>
        <v>10302.1492682927</v>
      </c>
      <c r="AV32" s="96" t="n">
        <f aca="false">AV13*AV$5</f>
        <v>9108</v>
      </c>
      <c r="AW32" s="96" t="n">
        <f aca="false">AW13*AW$5</f>
        <v>9649.16041025641</v>
      </c>
      <c r="AX32" s="96" t="n">
        <f aca="false">AX13*AX$5</f>
        <v>10080</v>
      </c>
      <c r="AY32" s="96" t="n">
        <f aca="false">AY13*AY$5</f>
        <v>11359.5673846154</v>
      </c>
      <c r="AZ32" s="96" t="n">
        <f aca="false">AZ13*AZ$5</f>
        <v>14178.0099512195</v>
      </c>
      <c r="BA32" s="96" t="n">
        <f aca="false">BA13*BA$5</f>
        <v>11404.3587368421</v>
      </c>
      <c r="BB32" s="96" t="n">
        <f aca="false">BB13*BB$5</f>
        <v>10245.8746666667</v>
      </c>
      <c r="BC32" s="96" t="n">
        <f aca="false">BC13*BC$5</f>
        <v>9821.3</v>
      </c>
      <c r="BD32" s="96" t="n">
        <f aca="false">BD13*BD$5</f>
        <v>9614.52246153846</v>
      </c>
      <c r="BE32" s="96" t="n">
        <f aca="false">BE13*BE$5</f>
        <v>10191.8190769231</v>
      </c>
      <c r="BF32" s="96" t="n">
        <f aca="false">BF13*BF$5</f>
        <v>9851.27712820513</v>
      </c>
      <c r="BG32" s="96" t="n">
        <f aca="false">BG13*BG$5</f>
        <v>9697.05928205128</v>
      </c>
      <c r="BH32" s="96" t="n">
        <f aca="false">BH13*BH$5</f>
        <v>9339.84</v>
      </c>
      <c r="BI32" s="96" t="n">
        <f aca="false">BI13*BI$5</f>
        <v>10299.0245853659</v>
      </c>
      <c r="BJ32" s="96" t="n">
        <f aca="false">BJ13*BJ$5</f>
        <v>9796.25684210526</v>
      </c>
      <c r="BK32" s="96" t="n">
        <f aca="false">BK13*BK$5</f>
        <v>11697.873025641</v>
      </c>
      <c r="BL32" s="96" t="n">
        <f aca="false">BL13*BL$5</f>
        <v>13190.8095609756</v>
      </c>
      <c r="BM32" s="96" t="n">
        <f aca="false">BM13*BM$5</f>
        <v>11223.3221052632</v>
      </c>
      <c r="BN32" s="96" t="n">
        <f aca="false">BN13*BN$5</f>
        <v>11203.7994146341</v>
      </c>
      <c r="BO32" s="96" t="n">
        <f aca="false">BO13*BO$5</f>
        <v>9271.31452631579</v>
      </c>
      <c r="BP32" s="96" t="n">
        <f aca="false">BP13*BP$5</f>
        <v>9793.672</v>
      </c>
      <c r="BQ32" s="96" t="n">
        <f aca="false">BQ13*BQ$5</f>
        <v>10734.9775609756</v>
      </c>
      <c r="BR32" s="96" t="n">
        <f aca="false">BR13*BR$5</f>
        <v>9331.48088888889</v>
      </c>
      <c r="BS32" s="96" t="n">
        <f aca="false">BS13*BS$5</f>
        <v>9828.68820512821</v>
      </c>
      <c r="BT32" s="96" t="n">
        <f aca="false">BT13*BT$5</f>
        <v>9895.72042105263</v>
      </c>
      <c r="BU32" s="96" t="n">
        <f aca="false">BU13*BU$5</f>
        <v>10041.0226341463</v>
      </c>
      <c r="BV32" s="96" t="n">
        <f aca="false">BV13*BV$5</f>
        <v>9899.14189473684</v>
      </c>
      <c r="BW32" s="96" t="n">
        <f aca="false">BW13*BW$5</f>
        <v>12178.6407804878</v>
      </c>
      <c r="BX32" s="96" t="n">
        <f aca="false">BX13*BX$5</f>
        <v>12509.5971282051</v>
      </c>
      <c r="BY32" s="96" t="n">
        <f aca="false">BY13*BY$5</f>
        <v>11191.0736842105</v>
      </c>
      <c r="BZ32" s="96" t="n">
        <f aca="false">BZ13*BZ$5</f>
        <v>11289.3699512195</v>
      </c>
      <c r="CA32" s="96" t="n">
        <f aca="false">CA13*CA$5</f>
        <v>9414.79578947369</v>
      </c>
      <c r="CB32" s="96" t="n">
        <f aca="false">CB13*CB$5</f>
        <v>10331.7831794872</v>
      </c>
      <c r="CC32" s="96" t="n">
        <f aca="false">CC13*CC$5</f>
        <v>10425.3356097561</v>
      </c>
      <c r="CD32" s="96" t="n">
        <f aca="false">CD13*CD$5</f>
        <v>9437.15911111111</v>
      </c>
      <c r="CE32" s="96" t="n">
        <f aca="false">CE13*CE$5</f>
        <v>9956.44143589744</v>
      </c>
      <c r="CF32" s="96" t="n">
        <f aca="false">CF13*CF$5</f>
        <v>10456.1</v>
      </c>
      <c r="CG32" s="96" t="n">
        <f aca="false">CG13*CG$5</f>
        <v>9766.0601025641</v>
      </c>
      <c r="CH32" s="96" t="n">
        <f aca="false">CH13*CH$5</f>
        <v>9998.46315789474</v>
      </c>
      <c r="CI32" s="96" t="n">
        <f aca="false">CI13*CI$5</f>
        <v>12173.6651707317</v>
      </c>
      <c r="CJ32" s="96" t="n">
        <f aca="false">CJ13*CJ$5</f>
        <v>12389.3156923077</v>
      </c>
      <c r="CK32" s="96" t="n">
        <f aca="false">CK13*CK$5</f>
        <v>11650.9642105263</v>
      </c>
      <c r="CL32" s="96" t="n">
        <f aca="false">CL13*CL$5</f>
        <v>10925.0017560976</v>
      </c>
      <c r="CM32" s="96" t="n">
        <f aca="false">CM13*CM$5</f>
        <v>9552.21473684211</v>
      </c>
      <c r="CN32" s="96" t="n">
        <f aca="false">CN13*CN$5</f>
        <v>10880.912195122</v>
      </c>
      <c r="CO32" s="96" t="n">
        <f aca="false">CO13*CO$5</f>
        <v>10104.4697435897</v>
      </c>
      <c r="CP32" s="96" t="n">
        <f aca="false">CP13*CP$5</f>
        <v>9539.31733333333</v>
      </c>
      <c r="CQ32" s="96" t="n">
        <f aca="false">CQ13*CQ$5</f>
        <v>10505.790974359</v>
      </c>
      <c r="CR32" s="96" t="n">
        <f aca="false">CR13*CR$5</f>
        <v>10176.096</v>
      </c>
      <c r="CS32" s="96" t="n">
        <f aca="false">CS13*CS$5</f>
        <v>9899.75220512821</v>
      </c>
      <c r="CT32" s="96" t="n">
        <f aca="false">CT13*CT$5</f>
        <v>10533.2210526316</v>
      </c>
      <c r="CU32" s="96" t="n">
        <f aca="false">CU13*CU$5</f>
        <v>11695.3104390244</v>
      </c>
      <c r="CV32" s="96" t="n">
        <f aca="false">CV13*CV$5</f>
        <v>12287.545025641</v>
      </c>
      <c r="CW32" s="96" t="n">
        <f aca="false">CW13*CW$5</f>
        <v>12122</v>
      </c>
      <c r="CX32" s="96" t="n">
        <f aca="false">CX13*CX$5</f>
        <v>10558.0028717949</v>
      </c>
      <c r="CY32" s="96" t="n">
        <f aca="false">CY13*CY$5</f>
        <v>9684.44294736842</v>
      </c>
      <c r="CZ32" s="96" t="n">
        <f aca="false">CZ13*CZ$5</f>
        <v>11006.9941463415</v>
      </c>
      <c r="DA32" s="96" t="n">
        <f aca="false">DA13*DA$5</f>
        <v>10206.009025641</v>
      </c>
      <c r="DB32" s="96" t="n">
        <f aca="false">DB13*DB$5</f>
        <v>9853.15135135135</v>
      </c>
      <c r="DC32" s="96" t="n">
        <f aca="false">DC13*DC$5</f>
        <v>11052.8294634146</v>
      </c>
      <c r="DD32" s="96" t="n">
        <f aca="false">DD13*DD$5</f>
        <v>9865.98315789474</v>
      </c>
      <c r="DE32" s="96" t="n">
        <f aca="false">DE13*DE$5</f>
        <v>10441.2215384615</v>
      </c>
      <c r="DF32" s="96" t="n">
        <f aca="false">DF13*DF$5</f>
        <v>10629.12</v>
      </c>
      <c r="DG32" s="96" t="n">
        <f aca="false">DG13*DG$5</f>
        <v>11230.6861538462</v>
      </c>
      <c r="DH32" s="96" t="n">
        <f aca="false">DH13*DH$5</f>
        <v>13276.2005853659</v>
      </c>
      <c r="DI32" s="96" t="n">
        <f aca="false">DI13*DI$5</f>
        <v>11155.6682105263</v>
      </c>
      <c r="DJ32" s="96" t="n">
        <f aca="false">DJ13*DJ$5</f>
        <v>10633.3474871795</v>
      </c>
      <c r="DK32" s="96" t="n">
        <f aca="false">DK13*DK$5</f>
        <v>10659.2</v>
      </c>
      <c r="DL32" s="96" t="n">
        <f aca="false">DL13*DL$5</f>
        <v>10241.1409230769</v>
      </c>
      <c r="DM32" s="96" t="n">
        <f aca="false">DM13*DM$5</f>
        <v>10742.0966153846</v>
      </c>
      <c r="DN32" s="96" t="n">
        <f aca="false">DN13*DN$5</f>
        <v>9725.76</v>
      </c>
      <c r="DO32" s="96" t="n">
        <f aca="false">DO13*DO$5</f>
        <v>10729.087804878</v>
      </c>
      <c r="DP32" s="96" t="n">
        <f aca="false">DP13*DP$5</f>
        <v>9976.38315789474</v>
      </c>
      <c r="DQ32" s="96" t="n">
        <f aca="false">DQ13*DQ$5</f>
        <v>10992.4056585366</v>
      </c>
      <c r="DR32" s="96" t="n">
        <f aca="false">DR13*DR$5</f>
        <v>10274.5018947368</v>
      </c>
      <c r="DS32" s="96" t="n">
        <f aca="false">DS13*DS$5</f>
        <v>11258.0281025641</v>
      </c>
      <c r="DT32" s="96" t="n">
        <f aca="false">DT13*DT$5</f>
        <v>13231.3504390244</v>
      </c>
      <c r="DU32" s="96" t="n">
        <f aca="false">DU13*DU$5</f>
        <v>11170.7755789474</v>
      </c>
      <c r="DV32" s="96" t="n">
        <f aca="false">DV13*DV$5</f>
        <v>11164.1298461538</v>
      </c>
      <c r="DW32" s="96" t="n">
        <f aca="false">DW13*DW$5</f>
        <v>10351.872</v>
      </c>
      <c r="DX32" s="96" t="n">
        <f aca="false">DX13*DX$5</f>
        <v>10338.4381538462</v>
      </c>
      <c r="DY32" s="96" t="n">
        <f aca="false">DY13*DY$5</f>
        <v>11286.543804878</v>
      </c>
      <c r="DZ32" s="96" t="n">
        <f aca="false">DZ13*DZ$5</f>
        <v>9813.91644444445</v>
      </c>
      <c r="EA32" s="96" t="n">
        <f aca="false">EA13*EA$5</f>
        <v>10396.3710769231</v>
      </c>
      <c r="EB32" s="96" t="n">
        <f aca="false">EB13*EB$5</f>
        <v>10086.8218947368</v>
      </c>
      <c r="EC32" s="96" t="n">
        <f aca="false">EC13*EC$5</f>
        <v>11114.0394146341</v>
      </c>
      <c r="ED32" s="96" t="n">
        <f aca="false">ED13*ED$5</f>
        <v>10362.7831578947</v>
      </c>
      <c r="EE32" s="96" t="n">
        <f aca="false">EE13*EE$5</f>
        <v>11764.9753846154</v>
      </c>
      <c r="EF32" s="96" t="n">
        <f aca="false">EF13*EF$5</f>
        <v>12677.3660487805</v>
      </c>
      <c r="EG32" s="96" t="n">
        <f aca="false">EG13*EG$5</f>
        <v>11185.8442105263</v>
      </c>
      <c r="EH32" s="96" t="n">
        <f aca="false">EH13*EH$5</f>
        <v>11701.5594146341</v>
      </c>
      <c r="EI32" s="96" t="n">
        <f aca="false">EI13*EI$5</f>
        <v>10026.9347368421</v>
      </c>
      <c r="EJ32" s="96" t="n">
        <f aca="false">EJ13*EJ$5</f>
        <v>10439.6014358974</v>
      </c>
    </row>
    <row r="33" customFormat="false" ht="13.7" hidden="false" customHeight="true" outlineLevel="0" collapsed="false">
      <c r="A33" s="101" t="s">
        <v>11</v>
      </c>
      <c r="B33" s="73"/>
      <c r="C33" s="96" t="n">
        <f aca="false">C14-C52</f>
        <v>2.14407894736842</v>
      </c>
      <c r="D33" s="96" t="n">
        <f aca="false">D14-D52</f>
        <v>0.00273684210526426</v>
      </c>
      <c r="E33" s="96" t="n">
        <f aca="false">E14-E52</f>
        <v>0.741170731707314</v>
      </c>
      <c r="F33" s="103" t="n">
        <f aca="false">F14-F52</f>
        <v>0.749673718513176</v>
      </c>
      <c r="G33" s="96" t="n">
        <f aca="false">G14-G52</f>
        <v>0.613773504273503</v>
      </c>
      <c r="H33" s="96" t="n">
        <f aca="false">H14-H52</f>
        <v>0.477769230769226</v>
      </c>
      <c r="I33" s="96" t="n">
        <f aca="false">I14-I52</f>
        <v>0.74977777777778</v>
      </c>
      <c r="J33" s="96" t="n">
        <f aca="false">J14-J52</f>
        <v>0.750052631578946</v>
      </c>
      <c r="K33" s="96" t="n">
        <f aca="false">K14-K52</f>
        <v>0.75</v>
      </c>
      <c r="L33" s="96" t="n">
        <f aca="false">L14-L52</f>
        <v>0.750105263157895</v>
      </c>
      <c r="M33" s="96" t="n">
        <f aca="false">M14-M52</f>
        <v>0.769256410256411</v>
      </c>
      <c r="N33" s="96" t="n">
        <f aca="false">N14-N52</f>
        <v>0.999750000000002</v>
      </c>
      <c r="O33" s="96" t="n">
        <f aca="false">O14-O52</f>
        <v>0.493961538461541</v>
      </c>
      <c r="P33" s="96" t="n">
        <f aca="false">P14-P52</f>
        <v>0.487692307692313</v>
      </c>
      <c r="Q33" s="96" t="n">
        <f aca="false">Q14-Q52</f>
        <v>0.500230769230768</v>
      </c>
      <c r="R33" s="96" t="n">
        <f aca="false">R14-R52</f>
        <v>0.487500000000004</v>
      </c>
      <c r="S33" s="96" t="n">
        <f aca="false">S14-S52</f>
        <v>0.48832018915331</v>
      </c>
      <c r="T33" s="96" t="n">
        <f aca="false">T14-T52</f>
        <v>0.499717948717947</v>
      </c>
      <c r="U33" s="96" t="n">
        <f aca="false">U14-U52</f>
        <v>0.486315789473686</v>
      </c>
      <c r="V33" s="96" t="n">
        <f aca="false">V14-V52</f>
        <v>0.478926829268296</v>
      </c>
      <c r="W33" s="103" t="n">
        <f aca="false">W14-W52</f>
        <v>0.620371608600628</v>
      </c>
      <c r="X33" s="96" t="n">
        <f aca="false">X14-X52</f>
        <v>0.503199714823985</v>
      </c>
      <c r="Y33" s="96" t="n">
        <f aca="false">Y14-Y52</f>
        <v>0.503254391089993</v>
      </c>
      <c r="Z33" s="96" t="n">
        <f aca="false">Z14-Z52</f>
        <v>0.504232694442415</v>
      </c>
      <c r="AA33" s="96" t="n">
        <f aca="false">AA14-AA52</f>
        <v>0.503033865841488</v>
      </c>
      <c r="AB33" s="96" t="n">
        <f aca="false">AB14-AB52</f>
        <v>0.503954331014153</v>
      </c>
      <c r="AC33" s="159" t="n">
        <f aca="false">AC14-AC52</f>
        <v>0.522858099084278</v>
      </c>
      <c r="AD33" s="99"/>
      <c r="AE33" s="100"/>
      <c r="AG33" s="96" t="n">
        <f aca="false">AG14*AG$5</f>
        <v>8236.99343589744</v>
      </c>
      <c r="AH33" s="96" t="n">
        <f aca="false">AH14*AH$5</f>
        <v>7743.96088888889</v>
      </c>
      <c r="AI33" s="96" t="n">
        <f aca="false">AI14*AI$5</f>
        <v>8976.0796097561</v>
      </c>
      <c r="AJ33" s="96" t="n">
        <f aca="false">AJ14*AJ$5</f>
        <v>8096.13557894737</v>
      </c>
      <c r="AK33" s="96" t="n">
        <f aca="false">AK14*AK$5</f>
        <v>8197.28205128205</v>
      </c>
      <c r="AL33" s="96" t="n">
        <f aca="false">AL14*AL$5</f>
        <v>9099.9</v>
      </c>
      <c r="AM33" s="96" t="n">
        <f aca="false">AM14*AM$5</f>
        <v>11728.4523076923</v>
      </c>
      <c r="AN33" s="96" t="n">
        <f aca="false">AN14*AN$5</f>
        <v>12936.1407179487</v>
      </c>
      <c r="AO33" s="96" t="n">
        <f aca="false">AO14*AO$5</f>
        <v>10396.8</v>
      </c>
      <c r="AP33" s="96" t="n">
        <f aca="false">AP14*AP$5</f>
        <v>9400.02892307692</v>
      </c>
      <c r="AQ33" s="96" t="n">
        <f aca="false">AQ14*AQ$5</f>
        <v>8785.25305263158</v>
      </c>
      <c r="AR33" s="96" t="n">
        <f aca="false">AR14*AR$5</f>
        <v>8960.99570731707</v>
      </c>
      <c r="AS33" s="96" t="n">
        <f aca="false">AS14*AS$5</f>
        <v>8680.64451282051</v>
      </c>
      <c r="AT33" s="96" t="n">
        <f aca="false">AT14*AT$5</f>
        <v>8183.92177777778</v>
      </c>
      <c r="AU33" s="96" t="n">
        <f aca="false">AU14*AU$5</f>
        <v>9281.91043902439</v>
      </c>
      <c r="AV33" s="96" t="n">
        <f aca="false">AV14*AV$5</f>
        <v>8187.94189473684</v>
      </c>
      <c r="AW33" s="96" t="n">
        <f aca="false">AW14*AW$5</f>
        <v>8652.89743589744</v>
      </c>
      <c r="AX33" s="96" t="n">
        <f aca="false">AX14*AX$5</f>
        <v>9120</v>
      </c>
      <c r="AY33" s="96" t="n">
        <f aca="false">AY14*AY$5</f>
        <v>10989.6894358974</v>
      </c>
      <c r="AZ33" s="96" t="n">
        <f aca="false">AZ14*AZ$5</f>
        <v>13769.9104390244</v>
      </c>
      <c r="BA33" s="96" t="n">
        <f aca="false">BA14*BA$5</f>
        <v>11031.6134736842</v>
      </c>
      <c r="BB33" s="96" t="n">
        <f aca="false">BB14*BB$5</f>
        <v>9493.97107692308</v>
      </c>
      <c r="BC33" s="96" t="n">
        <f aca="false">BC14*BC$5</f>
        <v>8816.3</v>
      </c>
      <c r="BD33" s="96" t="n">
        <f aca="false">BD14*BD$5</f>
        <v>8482.79138461538</v>
      </c>
      <c r="BE33" s="96" t="n">
        <f aca="false">BE14*BE$5</f>
        <v>9245.2998974359</v>
      </c>
      <c r="BF33" s="96" t="n">
        <f aca="false">BF14*BF$5</f>
        <v>8933.62502564103</v>
      </c>
      <c r="BG33" s="96" t="n">
        <f aca="false">BG14*BG$5</f>
        <v>8779.66748717949</v>
      </c>
      <c r="BH33" s="96" t="n">
        <f aca="false">BH14*BH$5</f>
        <v>8441.86189473684</v>
      </c>
      <c r="BI33" s="96" t="n">
        <f aca="false">BI14*BI$5</f>
        <v>9292.39902439024</v>
      </c>
      <c r="BJ33" s="96" t="n">
        <f aca="false">BJ14*BJ$5</f>
        <v>8902.05557894737</v>
      </c>
      <c r="BK33" s="96" t="n">
        <f aca="false">BK14*BK$5</f>
        <v>11234.3179487179</v>
      </c>
      <c r="BL33" s="96" t="n">
        <f aca="false">BL14*BL$5</f>
        <v>12724.4156097561</v>
      </c>
      <c r="BM33" s="96" t="n">
        <f aca="false">BM14*BM$5</f>
        <v>10778.8555789474</v>
      </c>
      <c r="BN33" s="96" t="n">
        <f aca="false">BN14*BN$5</f>
        <v>10379.5100487805</v>
      </c>
      <c r="BO33" s="96" t="n">
        <f aca="false">BO14*BO$5</f>
        <v>8367.77768421053</v>
      </c>
      <c r="BP33" s="96" t="n">
        <f aca="false">BP14*BP$5</f>
        <v>8717.90707692308</v>
      </c>
      <c r="BQ33" s="96" t="n">
        <f aca="false">BQ14*BQ$5</f>
        <v>9758.64351219512</v>
      </c>
      <c r="BR33" s="96" t="n">
        <f aca="false">BR14*BR$5</f>
        <v>8483.23911111111</v>
      </c>
      <c r="BS33" s="96" t="n">
        <f aca="false">BS14*BS$5</f>
        <v>8922.50892307692</v>
      </c>
      <c r="BT33" s="96" t="n">
        <f aca="false">BT14*BT$5</f>
        <v>8970.17936842105</v>
      </c>
      <c r="BU33" s="96" t="n">
        <f aca="false">BU14*BU$5</f>
        <v>9086.24448780488</v>
      </c>
      <c r="BV33" s="96" t="n">
        <f aca="false">BV14*BV$5</f>
        <v>9012.45557894737</v>
      </c>
      <c r="BW33" s="96" t="n">
        <f aca="false">BW14*BW$5</f>
        <v>11658.3512195122</v>
      </c>
      <c r="BX33" s="96" t="n">
        <f aca="false">BX14*BX$5</f>
        <v>12031.8746666667</v>
      </c>
      <c r="BY33" s="96" t="n">
        <f aca="false">BY14*BY$5</f>
        <v>10714.0682105263</v>
      </c>
      <c r="BZ33" s="96" t="n">
        <f aca="false">BZ14*BZ$5</f>
        <v>10461.2891707317</v>
      </c>
      <c r="CA33" s="96" t="n">
        <f aca="false">CA14*CA$5</f>
        <v>8521.46610526316</v>
      </c>
      <c r="CB33" s="96" t="n">
        <f aca="false">CB14*CB$5</f>
        <v>9236.36430769231</v>
      </c>
      <c r="CC33" s="96" t="n">
        <f aca="false">CC14*CC$5</f>
        <v>9496.15219512195</v>
      </c>
      <c r="CD33" s="96" t="n">
        <f aca="false">CD14*CD$5</f>
        <v>8599.32088888889</v>
      </c>
      <c r="CE33" s="96" t="n">
        <f aca="false">CE14*CE$5</f>
        <v>9057.77251282051</v>
      </c>
      <c r="CF33" s="96" t="n">
        <f aca="false">CF14*CF$5</f>
        <v>9504.2</v>
      </c>
      <c r="CG33" s="96" t="n">
        <f aca="false">CG14*CG$5</f>
        <v>8853.0838974359</v>
      </c>
      <c r="CH33" s="96" t="n">
        <f aca="false">CH14*CH$5</f>
        <v>9122.81684210526</v>
      </c>
      <c r="CI33" s="96" t="n">
        <f aca="false">CI14*CI$5</f>
        <v>11623.4522926829</v>
      </c>
      <c r="CJ33" s="96" t="n">
        <f aca="false">CJ14*CJ$5</f>
        <v>11881.7446153846</v>
      </c>
      <c r="CK33" s="96" t="n">
        <f aca="false">CK14*CK$5</f>
        <v>11126.1978947368</v>
      </c>
      <c r="CL33" s="96" t="n">
        <f aca="false">CL14*CL$5</f>
        <v>10125.3886829268</v>
      </c>
      <c r="CM33" s="96" t="n">
        <f aca="false">CM14*CM$5</f>
        <v>8668.76294736842</v>
      </c>
      <c r="CN33" s="96" t="n">
        <f aca="false">CN14*CN$5</f>
        <v>9763.61912195122</v>
      </c>
      <c r="CO33" s="96" t="n">
        <f aca="false">CO14*CO$5</f>
        <v>9222.86543589744</v>
      </c>
      <c r="CP33" s="96" t="n">
        <f aca="false">CP14*CP$5</f>
        <v>8708.44088888889</v>
      </c>
      <c r="CQ33" s="96" t="n">
        <f aca="false">CQ14*CQ$5</f>
        <v>9580.28902564103</v>
      </c>
      <c r="CR33" s="96" t="n">
        <f aca="false">CR14*CR$5</f>
        <v>9269.76</v>
      </c>
      <c r="CS33" s="96" t="n">
        <f aca="false">CS14*CS$5</f>
        <v>8997.99815384615</v>
      </c>
      <c r="CT33" s="96" t="n">
        <f aca="false">CT14*CT$5</f>
        <v>9630.76042105263</v>
      </c>
      <c r="CU33" s="96" t="n">
        <f aca="false">CU14*CU$5</f>
        <v>11133.2111219512</v>
      </c>
      <c r="CV33" s="96" t="n">
        <f aca="false">CV14*CV$5</f>
        <v>11753.6925128205</v>
      </c>
      <c r="CW33" s="96" t="n">
        <f aca="false">CW14*CW$5</f>
        <v>11546.4</v>
      </c>
      <c r="CX33" s="96" t="n">
        <f aca="false">CX14*CX$5</f>
        <v>9787.21251282052</v>
      </c>
      <c r="CY33" s="96" t="n">
        <f aca="false">CY14*CY$5</f>
        <v>8807.344</v>
      </c>
      <c r="CZ33" s="96" t="n">
        <f aca="false">CZ14*CZ$5</f>
        <v>9909.0163902439</v>
      </c>
      <c r="DA33" s="96" t="n">
        <f aca="false">DA14*DA$5</f>
        <v>9326.50646153846</v>
      </c>
      <c r="DB33" s="96" t="n">
        <f aca="false">DB14*DB$5</f>
        <v>9007.15135135135</v>
      </c>
      <c r="DC33" s="96" t="n">
        <f aca="false">DC14*DC$5</f>
        <v>10098.1890731707</v>
      </c>
      <c r="DD33" s="96" t="n">
        <f aca="false">DD14*DD$5</f>
        <v>9004.86315789474</v>
      </c>
      <c r="DE33" s="96" t="n">
        <f aca="false">DE14*DE$5</f>
        <v>9504.44205128205</v>
      </c>
      <c r="DF33" s="96" t="n">
        <f aca="false">DF14*DF$5</f>
        <v>9730.656</v>
      </c>
      <c r="DG33" s="96" t="n">
        <f aca="false">DG14*DG$5</f>
        <v>10675.2281025641</v>
      </c>
      <c r="DH33" s="96" t="n">
        <f aca="false">DH14*DH$5</f>
        <v>12676.6993170732</v>
      </c>
      <c r="DI33" s="96" t="n">
        <f aca="false">DI14*DI$5</f>
        <v>10606.5734736842</v>
      </c>
      <c r="DJ33" s="96" t="n">
        <f aca="false">DJ14*DJ$5</f>
        <v>9862.63425641026</v>
      </c>
      <c r="DK33" s="96" t="n">
        <f aca="false">DK14*DK$5</f>
        <v>9713.6</v>
      </c>
      <c r="DL33" s="96" t="n">
        <f aca="false">DL14*DL$5</f>
        <v>9243.08266666667</v>
      </c>
      <c r="DM33" s="96" t="n">
        <f aca="false">DM14*DM$5</f>
        <v>9827.4198974359</v>
      </c>
      <c r="DN33" s="96" t="n">
        <f aca="false">DN14*DN$5</f>
        <v>8905.71733333333</v>
      </c>
      <c r="DO33" s="96" t="n">
        <f aca="false">DO14*DO$5</f>
        <v>9815.68956097561</v>
      </c>
      <c r="DP33" s="96" t="n">
        <f aca="false">DP14*DP$5</f>
        <v>9122.81684210527</v>
      </c>
      <c r="DQ33" s="96" t="n">
        <f aca="false">DQ14*DQ$5</f>
        <v>10025.9730731707</v>
      </c>
      <c r="DR33" s="96" t="n">
        <f aca="false">DR14*DR$5</f>
        <v>9420.93557894737</v>
      </c>
      <c r="DS33" s="96" t="n">
        <f aca="false">DS14*DS$5</f>
        <v>10678.2843076923</v>
      </c>
      <c r="DT33" s="96" t="n">
        <f aca="false">DT14*DT$5</f>
        <v>12611.3397073171</v>
      </c>
      <c r="DU33" s="96" t="n">
        <f aca="false">DU14*DU$5</f>
        <v>10602.5061052632</v>
      </c>
      <c r="DV33" s="96" t="n">
        <f aca="false">DV14*DV$5</f>
        <v>10356.5093333333</v>
      </c>
      <c r="DW33" s="96" t="n">
        <f aca="false">DW14*DW$5</f>
        <v>9447.168</v>
      </c>
      <c r="DX33" s="96" t="n">
        <f aca="false">DX14*DX$5</f>
        <v>9354.8317948718</v>
      </c>
      <c r="DY33" s="96" t="n">
        <f aca="false">DY14*DY$5</f>
        <v>10341.4565853659</v>
      </c>
      <c r="DZ33" s="96" t="n">
        <f aca="false">DZ14*DZ$5</f>
        <v>9000.75733333333</v>
      </c>
      <c r="EA33" s="96" t="n">
        <f aca="false">EA14*EA$5</f>
        <v>9524.16676923077</v>
      </c>
      <c r="EB33" s="96" t="n">
        <f aca="false">EB14*EB$5</f>
        <v>9236.74189473684</v>
      </c>
      <c r="EC33" s="96" t="n">
        <f aca="false">EC14*EC$5</f>
        <v>10151.2091707317</v>
      </c>
      <c r="ED33" s="96" t="n">
        <f aca="false">ED14*ED$5</f>
        <v>9512.74189473684</v>
      </c>
      <c r="EE33" s="96" t="n">
        <f aca="false">EE14*EE$5</f>
        <v>11147.6859487179</v>
      </c>
      <c r="EF33" s="96" t="n">
        <f aca="false">EF14*EF$5</f>
        <v>12065.7886829268</v>
      </c>
      <c r="EG33" s="96" t="n">
        <f aca="false">EG14*EG$5</f>
        <v>10601.6345263158</v>
      </c>
      <c r="EH33" s="96" t="n">
        <f aca="false">EH14*EH$5</f>
        <v>10861.0595121951</v>
      </c>
      <c r="EI33" s="96" t="n">
        <f aca="false">EI14*EI$5</f>
        <v>9162.03789473684</v>
      </c>
      <c r="EJ33" s="96" t="n">
        <f aca="false">EJ14*EJ$5</f>
        <v>9466.56164102564</v>
      </c>
    </row>
    <row r="34" customFormat="false" ht="13.7" hidden="false" customHeight="true" outlineLevel="0" collapsed="false">
      <c r="A34" s="107" t="s">
        <v>16</v>
      </c>
      <c r="B34" s="108"/>
      <c r="C34" s="109" t="n">
        <f aca="false">C15-C53</f>
        <v>2.14934210526316</v>
      </c>
      <c r="D34" s="109" t="n">
        <f aca="false">D15-D53</f>
        <v>-0.0169999999999924</v>
      </c>
      <c r="E34" s="109" t="n">
        <f aca="false">E15-E53</f>
        <v>0.741170731707314</v>
      </c>
      <c r="F34" s="110" t="n">
        <f aca="false">F15-F53</f>
        <v>0.743344004639702</v>
      </c>
      <c r="G34" s="109" t="n">
        <f aca="false">G15-G53</f>
        <v>0.613773504273503</v>
      </c>
      <c r="H34" s="109" t="n">
        <f aca="false">H15-H53</f>
        <v>0.477769230769226</v>
      </c>
      <c r="I34" s="109" t="n">
        <f aca="false">I15-I53</f>
        <v>0.749777777777776</v>
      </c>
      <c r="J34" s="109" t="n">
        <f aca="false">J15-J53</f>
        <v>0.750052631578949</v>
      </c>
      <c r="K34" s="109" t="n">
        <f aca="false">K15-K53</f>
        <v>0.75</v>
      </c>
      <c r="L34" s="109" t="n">
        <f aca="false">L15-L53</f>
        <v>0.750105263157899</v>
      </c>
      <c r="M34" s="109" t="n">
        <f aca="false">M15-M53</f>
        <v>0.769256410256411</v>
      </c>
      <c r="N34" s="109" t="n">
        <f aca="false">N15-N53</f>
        <v>0.999750000000002</v>
      </c>
      <c r="O34" s="109" t="n">
        <f aca="false">O15-O53</f>
        <v>0.493961538461541</v>
      </c>
      <c r="P34" s="109" t="n">
        <f aca="false">P15-P53</f>
        <v>0.487692307692299</v>
      </c>
      <c r="Q34" s="109" t="n">
        <f aca="false">Q15-Q53</f>
        <v>0.500230769230775</v>
      </c>
      <c r="R34" s="109" t="n">
        <f aca="false">R15-R53</f>
        <v>0.487500000000004</v>
      </c>
      <c r="S34" s="109" t="n">
        <f aca="false">S15-S53</f>
        <v>0.488320189153306</v>
      </c>
      <c r="T34" s="109" t="n">
        <f aca="false">T15-T53</f>
        <v>0.499717948717947</v>
      </c>
      <c r="U34" s="109" t="n">
        <f aca="false">U15-U53</f>
        <v>0.486315789473686</v>
      </c>
      <c r="V34" s="109" t="n">
        <f aca="false">V15-V53</f>
        <v>0.478926829268293</v>
      </c>
      <c r="W34" s="110" t="n">
        <f aca="false">W15-W53</f>
        <v>0.620371608600642</v>
      </c>
      <c r="X34" s="109" t="n">
        <f aca="false">X15-X53</f>
        <v>0.503199714823985</v>
      </c>
      <c r="Y34" s="109" t="n">
        <f aca="false">Y15-Y53</f>
        <v>0.503254391089985</v>
      </c>
      <c r="Z34" s="109" t="n">
        <f aca="false">Z15-Z53</f>
        <v>0.504232694442418</v>
      </c>
      <c r="AA34" s="109" t="n">
        <f aca="false">AA15-AA53</f>
        <v>0.503033865841488</v>
      </c>
      <c r="AB34" s="109" t="n">
        <f aca="false">AB15-AB53</f>
        <v>0.503954331014157</v>
      </c>
      <c r="AC34" s="160" t="n">
        <f aca="false">AC15-AC53</f>
        <v>0.522832698537037</v>
      </c>
      <c r="AD34" s="99"/>
      <c r="AE34" s="100"/>
      <c r="AG34" s="96" t="n">
        <f aca="false">AG15*AG$5</f>
        <v>8461.14728205128</v>
      </c>
      <c r="AH34" s="96" t="n">
        <f aca="false">AH15*AH$5</f>
        <v>7916.44088888889</v>
      </c>
      <c r="AI34" s="96" t="n">
        <f aca="false">AI15*AI$5</f>
        <v>9170.42692682927</v>
      </c>
      <c r="AJ34" s="96" t="n">
        <f aca="false">AJ15*AJ$5</f>
        <v>8386.66189473684</v>
      </c>
      <c r="AK34" s="96" t="n">
        <f aca="false">AK15*AK$5</f>
        <v>8645.58974358974</v>
      </c>
      <c r="AL34" s="96" t="n">
        <f aca="false">AL15*AL$5</f>
        <v>9849.9</v>
      </c>
      <c r="AM34" s="96" t="n">
        <f aca="false">AM15*AM$5</f>
        <v>12774.5035897436</v>
      </c>
      <c r="AN34" s="96" t="n">
        <f aca="false">AN15*AN$5</f>
        <v>14494.0894358974</v>
      </c>
      <c r="AO34" s="96" t="n">
        <f aca="false">AO15*AO$5</f>
        <v>11404.8</v>
      </c>
      <c r="AP34" s="96" t="n">
        <f aca="false">AP15*AP$5</f>
        <v>9773.61866666667</v>
      </c>
      <c r="AQ34" s="96" t="n">
        <f aca="false">AQ15*AQ$5</f>
        <v>9088.41094736842</v>
      </c>
      <c r="AR34" s="96" t="n">
        <f aca="false">AR15*AR$5</f>
        <v>9257.38595121951</v>
      </c>
      <c r="AS34" s="96" t="n">
        <f aca="false">AS15*AS$5</f>
        <v>8979.51630769231</v>
      </c>
      <c r="AT34" s="96" t="n">
        <f aca="false">AT15*AT$5</f>
        <v>8457.69955555556</v>
      </c>
      <c r="AU34" s="96" t="n">
        <f aca="false">AU15*AU$5</f>
        <v>9590.39824390244</v>
      </c>
      <c r="AV34" s="96" t="n">
        <f aca="false">AV15*AV$5</f>
        <v>8478.46821052632</v>
      </c>
      <c r="AW34" s="96" t="n">
        <f aca="false">AW15*AW$5</f>
        <v>8964.48717948718</v>
      </c>
      <c r="AX34" s="96" t="n">
        <f aca="false">AX15*AX$5</f>
        <v>9768</v>
      </c>
      <c r="AY34" s="96" t="n">
        <f aca="false">AY15*AY$5</f>
        <v>11886.3048205128</v>
      </c>
      <c r="AZ34" s="96" t="n">
        <f aca="false">AZ15*AZ$5</f>
        <v>15003.8616585366</v>
      </c>
      <c r="BA34" s="96" t="n">
        <f aca="false">BA15*BA$5</f>
        <v>11903.1924210526</v>
      </c>
      <c r="BB34" s="96" t="n">
        <f aca="false">BB15*BB$5</f>
        <v>9831.69620512821</v>
      </c>
      <c r="BC34" s="96" t="n">
        <f aca="false">BC15*BC$5</f>
        <v>9080.3</v>
      </c>
      <c r="BD34" s="96" t="n">
        <f aca="false">BD15*BD$5</f>
        <v>8706.94523076923</v>
      </c>
      <c r="BE34" s="96" t="n">
        <f aca="false">BE15*BE$5</f>
        <v>9588.04861538462</v>
      </c>
      <c r="BF34" s="96" t="n">
        <f aca="false">BF15*BF$5</f>
        <v>9241.17374358974</v>
      </c>
      <c r="BG34" s="96" t="n">
        <f aca="false">BG15*BG$5</f>
        <v>9108.42646153846</v>
      </c>
      <c r="BH34" s="96" t="n">
        <f aca="false">BH15*BH$5</f>
        <v>8761.44084210527</v>
      </c>
      <c r="BI34" s="96" t="n">
        <f aca="false">BI15*BI$5</f>
        <v>9631.7356097561</v>
      </c>
      <c r="BJ34" s="96" t="n">
        <f aca="false">BJ15*BJ$5</f>
        <v>9529.59242105263</v>
      </c>
      <c r="BK34" s="96" t="n">
        <f aca="false">BK15*BK$5</f>
        <v>12106.7692307692</v>
      </c>
      <c r="BL34" s="96" t="n">
        <f aca="false">BL15*BL$5</f>
        <v>13806.24</v>
      </c>
      <c r="BM34" s="96" t="n">
        <f aca="false">BM15*BM$5</f>
        <v>11592.3292631579</v>
      </c>
      <c r="BN34" s="96" t="n">
        <f aca="false">BN15*BN$5</f>
        <v>10749.6954146341</v>
      </c>
      <c r="BO34" s="96" t="n">
        <f aca="false">BO15*BO$5</f>
        <v>8655.39873684211</v>
      </c>
      <c r="BP34" s="96" t="n">
        <f aca="false">BP15*BP$5</f>
        <v>8983.90297435897</v>
      </c>
      <c r="BQ34" s="96" t="n">
        <f aca="false">BQ15*BQ$5</f>
        <v>10116.4893658537</v>
      </c>
      <c r="BR34" s="96" t="n">
        <f aca="false">BR15*BR$5</f>
        <v>8800.82133333333</v>
      </c>
      <c r="BS34" s="96" t="n">
        <f aca="false">BS15*BS$5</f>
        <v>9269.20020512821</v>
      </c>
      <c r="BT34" s="96" t="n">
        <f aca="false">BT15*BT$5</f>
        <v>9321.84252631579</v>
      </c>
      <c r="BU34" s="96" t="n">
        <f aca="false">BU15*BU$5</f>
        <v>9430.05717073171</v>
      </c>
      <c r="BV34" s="96" t="n">
        <f aca="false">BV15*BV$5</f>
        <v>9613.84505263158</v>
      </c>
      <c r="BW34" s="96" t="n">
        <f aca="false">BW15*BW$5</f>
        <v>12460.4195121951</v>
      </c>
      <c r="BX34" s="96" t="n">
        <f aca="false">BX15*BX$5</f>
        <v>13024.129025641</v>
      </c>
      <c r="BY34" s="96" t="n">
        <f aca="false">BY15*BY$5</f>
        <v>11469.4366315789</v>
      </c>
      <c r="BZ34" s="96" t="n">
        <f aca="false">BZ15*BZ$5</f>
        <v>10846.8989268293</v>
      </c>
      <c r="CA34" s="96" t="n">
        <f aca="false">CA15*CA$5</f>
        <v>8832.3292631579</v>
      </c>
      <c r="CB34" s="96" t="n">
        <f aca="false">CB15*CB$5</f>
        <v>9541.72225641026</v>
      </c>
      <c r="CC34" s="96" t="n">
        <f aca="false">CC15*CC$5</f>
        <v>9854.7843902439</v>
      </c>
      <c r="CD34" s="96" t="n">
        <f aca="false">CD15*CD$5</f>
        <v>8930.592</v>
      </c>
      <c r="CE34" s="96" t="n">
        <f aca="false">CE15*CE$5</f>
        <v>9419.40738461538</v>
      </c>
      <c r="CF34" s="96" t="n">
        <f aca="false">CF15*CF$5</f>
        <v>9867.2</v>
      </c>
      <c r="CG34" s="96" t="n">
        <f aca="false">CG15*CG$5</f>
        <v>9214.71876923077</v>
      </c>
      <c r="CH34" s="96" t="n">
        <f aca="false">CH15*CH$5</f>
        <v>9698.05894736842</v>
      </c>
      <c r="CI34" s="96" t="n">
        <f aca="false">CI15*CI$5</f>
        <v>12373.0776585366</v>
      </c>
      <c r="CJ34" s="96" t="n">
        <f aca="false">CJ15*CJ$5</f>
        <v>12790.3148717949</v>
      </c>
      <c r="CK34" s="96" t="n">
        <f aca="false">CK15*CK$5</f>
        <v>11862.8715789474</v>
      </c>
      <c r="CL34" s="96" t="n">
        <f aca="false">CL15*CL$5</f>
        <v>10504.768195122</v>
      </c>
      <c r="CM34" s="96" t="n">
        <f aca="false">CM15*CM$5</f>
        <v>8997.05768421053</v>
      </c>
      <c r="CN34" s="96" t="n">
        <f aca="false">CN15*CN$5</f>
        <v>10087.5313170732</v>
      </c>
      <c r="CO34" s="96" t="n">
        <f aca="false">CO15*CO$5</f>
        <v>9590.47774358974</v>
      </c>
      <c r="CP34" s="96" t="n">
        <f aca="false">CP15*CP$5</f>
        <v>9045.18755555556</v>
      </c>
      <c r="CQ34" s="96" t="n">
        <f aca="false">CQ15*CQ$5</f>
        <v>9963.54441025641</v>
      </c>
      <c r="CR34" s="96" t="n">
        <f aca="false">CR15*CR$5</f>
        <v>9624</v>
      </c>
      <c r="CS34" s="96" t="n">
        <f aca="false">CS15*CS$5</f>
        <v>9365.61046153846</v>
      </c>
      <c r="CT34" s="96" t="n">
        <f aca="false">CT15*CT$5</f>
        <v>10212.8235789474</v>
      </c>
      <c r="CU34" s="96" t="n">
        <f aca="false">CU15*CU$5</f>
        <v>11820.8364878049</v>
      </c>
      <c r="CV34" s="96" t="n">
        <f aca="false">CV15*CV$5</f>
        <v>12611.4545641026</v>
      </c>
      <c r="CW34" s="96" t="n">
        <f aca="false">CW15*CW$5</f>
        <v>12242.4</v>
      </c>
      <c r="CX34" s="96" t="n">
        <f aca="false">CX15*CX$5</f>
        <v>10172.7571282051</v>
      </c>
      <c r="CY34" s="96" t="n">
        <f aca="false">CY15*CY$5</f>
        <v>9144.35452631579</v>
      </c>
      <c r="CZ34" s="96" t="n">
        <f aca="false">CZ15*CZ$5</f>
        <v>10242.1832195122</v>
      </c>
      <c r="DA34" s="96" t="n">
        <f aca="false">DA15*DA$5</f>
        <v>9694.11876923077</v>
      </c>
      <c r="DB34" s="96" t="n">
        <f aca="false">DB15*DB$5</f>
        <v>9354.21081081081</v>
      </c>
      <c r="DC34" s="96" t="n">
        <f aca="false">DC15*DC$5</f>
        <v>10477.6290731707</v>
      </c>
      <c r="DD34" s="96" t="n">
        <f aca="false">DD15*DD$5</f>
        <v>9362.21052631579</v>
      </c>
      <c r="DE34" s="96" t="n">
        <f aca="false">DE15*DE$5</f>
        <v>9887.69743589744</v>
      </c>
      <c r="DF34" s="96" t="n">
        <f aca="false">DF15*DF$5</f>
        <v>10269.216</v>
      </c>
      <c r="DG34" s="96" t="n">
        <f aca="false">DG15*DG$5</f>
        <v>11341.7122051282</v>
      </c>
      <c r="DH34" s="96" t="n">
        <f aca="false">DH15*DH$5</f>
        <v>13521.955902439</v>
      </c>
      <c r="DI34" s="96" t="n">
        <f aca="false">DI15*DI$5</f>
        <v>11257.3524210526</v>
      </c>
      <c r="DJ34" s="96" t="n">
        <f aca="false">DJ15*DJ$5</f>
        <v>10248.1788717949</v>
      </c>
      <c r="DK34" s="96" t="n">
        <f aca="false">DK15*DK$5</f>
        <v>10064.6</v>
      </c>
      <c r="DL34" s="96" t="n">
        <f aca="false">DL15*DL$5</f>
        <v>9571.84164102564</v>
      </c>
      <c r="DM34" s="96" t="n">
        <f aca="false">DM15*DM$5</f>
        <v>10210.6752820513</v>
      </c>
      <c r="DN34" s="96" t="n">
        <f aca="false">DN15*DN$5</f>
        <v>9242.464</v>
      </c>
      <c r="DO34" s="96" t="n">
        <f aca="false">DO15*DO$5</f>
        <v>10183.2134634146</v>
      </c>
      <c r="DP34" s="96" t="n">
        <f aca="false">DP15*DP$5</f>
        <v>9483.06947368421</v>
      </c>
      <c r="DQ34" s="96" t="n">
        <f aca="false">DQ15*DQ$5</f>
        <v>10408.4979512195</v>
      </c>
      <c r="DR34" s="96" t="n">
        <f aca="false">DR15*DR$5</f>
        <v>9949.69347368421</v>
      </c>
      <c r="DS34" s="96" t="n">
        <f aca="false">DS15*DS$5</f>
        <v>11320.8586666667</v>
      </c>
      <c r="DT34" s="96" t="n">
        <f aca="false">DT15*DT$5</f>
        <v>13419.5777560976</v>
      </c>
      <c r="DU34" s="96" t="n">
        <f aca="false">DU15*DU$5</f>
        <v>11230.0429473684</v>
      </c>
      <c r="DV34" s="96" t="n">
        <f aca="false">DV15*DV$5</f>
        <v>10758.4601025641</v>
      </c>
      <c r="DW34" s="96" t="n">
        <f aca="false">DW15*DW$5</f>
        <v>9784.128</v>
      </c>
      <c r="DX34" s="96" t="n">
        <f aca="false">DX15*DX$5</f>
        <v>9686.57948717949</v>
      </c>
      <c r="DY34" s="96" t="n">
        <f aca="false">DY15*DY$5</f>
        <v>10714.7268292683</v>
      </c>
      <c r="DZ34" s="96" t="n">
        <f aca="false">DZ15*DZ$5</f>
        <v>9332.02844444444</v>
      </c>
      <c r="EA34" s="96" t="n">
        <f aca="false">EA15*EA$5</f>
        <v>9885.80164102564</v>
      </c>
      <c r="EB34" s="96" t="n">
        <f aca="false">EB15*EB$5</f>
        <v>9588.27873684211</v>
      </c>
      <c r="EC34" s="96" t="n">
        <f aca="false">EC15*EC$5</f>
        <v>10524.4794146341</v>
      </c>
      <c r="ED34" s="96" t="n">
        <f aca="false">ED15*ED$5</f>
        <v>10021.1629473684</v>
      </c>
      <c r="EE34" s="96" t="n">
        <f aca="false">EE15*EE$5</f>
        <v>11786.4449230769</v>
      </c>
      <c r="EF34" s="96" t="n">
        <f aca="false">EF15*EF$5</f>
        <v>12797.8725853659</v>
      </c>
      <c r="EG34" s="96" t="n">
        <f aca="false">EG15*EG$5</f>
        <v>11197.2134736842</v>
      </c>
      <c r="EH34" s="96" t="n">
        <f aca="false">EH15*EH$5</f>
        <v>11249.7541463415</v>
      </c>
      <c r="EI34" s="96" t="n">
        <f aca="false">EI15*EI$5</f>
        <v>9496.14315789474</v>
      </c>
      <c r="EJ34" s="96" t="n">
        <f aca="false">EJ15*EJ$5</f>
        <v>9795.32061538462</v>
      </c>
    </row>
    <row r="35" customFormat="false" ht="13.7" hidden="false" customHeight="true" outlineLevel="0" collapsed="false">
      <c r="A35" s="113"/>
      <c r="B35" s="73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C35" s="94"/>
      <c r="AD35" s="99"/>
      <c r="AE35" s="100"/>
      <c r="AG35" s="96"/>
      <c r="AH35" s="96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  <c r="BM35" s="96"/>
      <c r="BN35" s="96"/>
      <c r="BO35" s="96"/>
      <c r="BP35" s="96"/>
      <c r="BQ35" s="96"/>
      <c r="BR35" s="96"/>
      <c r="BS35" s="96"/>
      <c r="BT35" s="96"/>
      <c r="BU35" s="96"/>
      <c r="BV35" s="96"/>
      <c r="BW35" s="96"/>
      <c r="BX35" s="96"/>
      <c r="BY35" s="96"/>
      <c r="BZ35" s="96"/>
      <c r="CA35" s="96"/>
      <c r="CB35" s="96"/>
      <c r="CC35" s="96"/>
      <c r="CD35" s="96"/>
      <c r="CE35" s="96"/>
      <c r="CF35" s="96"/>
      <c r="CG35" s="96"/>
      <c r="CH35" s="96"/>
      <c r="CI35" s="96"/>
      <c r="CJ35" s="96"/>
      <c r="CK35" s="96"/>
      <c r="CL35" s="96"/>
      <c r="CM35" s="96"/>
      <c r="CN35" s="96"/>
      <c r="CO35" s="96"/>
      <c r="CP35" s="96"/>
      <c r="CQ35" s="96"/>
      <c r="CR35" s="96"/>
      <c r="CS35" s="96"/>
      <c r="CT35" s="96"/>
      <c r="CU35" s="96"/>
      <c r="CV35" s="96"/>
      <c r="CW35" s="96"/>
      <c r="CX35" s="96"/>
      <c r="CY35" s="96"/>
      <c r="CZ35" s="96"/>
      <c r="DA35" s="96"/>
      <c r="DB35" s="96"/>
      <c r="DC35" s="96"/>
      <c r="DD35" s="96"/>
      <c r="DE35" s="96"/>
      <c r="DF35" s="96"/>
      <c r="DG35" s="96"/>
      <c r="DH35" s="96"/>
      <c r="DI35" s="96"/>
      <c r="DJ35" s="96"/>
      <c r="DK35" s="96"/>
      <c r="DL35" s="96"/>
      <c r="DM35" s="96"/>
      <c r="DN35" s="96"/>
      <c r="DO35" s="96"/>
      <c r="DP35" s="96"/>
      <c r="DQ35" s="96"/>
      <c r="DR35" s="96"/>
      <c r="DS35" s="96"/>
      <c r="DT35" s="96"/>
      <c r="DU35" s="96"/>
      <c r="DV35" s="96"/>
      <c r="DW35" s="96"/>
      <c r="DX35" s="96"/>
      <c r="DY35" s="96"/>
      <c r="DZ35" s="96"/>
      <c r="EA35" s="96"/>
      <c r="EB35" s="96"/>
      <c r="EC35" s="96"/>
      <c r="ED35" s="96"/>
      <c r="EE35" s="96"/>
      <c r="EF35" s="96"/>
      <c r="EG35" s="96"/>
      <c r="EH35" s="96"/>
      <c r="EI35" s="96"/>
      <c r="EJ35" s="96"/>
    </row>
    <row r="36" customFormat="false" ht="13.7" hidden="false" customHeight="true" outlineLevel="0" collapsed="false">
      <c r="A36" s="115"/>
      <c r="B36" s="73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C36" s="109"/>
      <c r="AD36" s="99"/>
      <c r="AE36" s="100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  <c r="BM36" s="96"/>
      <c r="BN36" s="96"/>
      <c r="BO36" s="96"/>
      <c r="BP36" s="96"/>
      <c r="BQ36" s="96"/>
      <c r="BR36" s="96"/>
      <c r="BS36" s="96"/>
      <c r="BT36" s="96"/>
      <c r="BU36" s="96"/>
      <c r="BV36" s="96"/>
      <c r="BW36" s="96"/>
      <c r="BX36" s="96"/>
      <c r="BY36" s="96"/>
      <c r="BZ36" s="96"/>
      <c r="CA36" s="96"/>
      <c r="CB36" s="96"/>
      <c r="CC36" s="96"/>
      <c r="CD36" s="96"/>
      <c r="CE36" s="96"/>
      <c r="CF36" s="96"/>
      <c r="CG36" s="96"/>
      <c r="CH36" s="96"/>
      <c r="CI36" s="96"/>
      <c r="CJ36" s="96"/>
      <c r="CK36" s="96"/>
      <c r="CL36" s="96"/>
      <c r="CM36" s="96"/>
      <c r="CN36" s="96"/>
      <c r="CO36" s="96"/>
      <c r="CP36" s="96"/>
      <c r="CQ36" s="96"/>
      <c r="CR36" s="96"/>
      <c r="CS36" s="96"/>
      <c r="CT36" s="96"/>
      <c r="CU36" s="96"/>
      <c r="CV36" s="96"/>
      <c r="CW36" s="96"/>
      <c r="CX36" s="96"/>
      <c r="CY36" s="96"/>
      <c r="CZ36" s="96"/>
      <c r="DA36" s="96"/>
      <c r="DB36" s="96"/>
      <c r="DC36" s="96"/>
      <c r="DD36" s="96"/>
      <c r="DE36" s="96"/>
      <c r="DF36" s="96"/>
      <c r="DG36" s="96"/>
      <c r="DH36" s="96"/>
      <c r="DI36" s="96"/>
      <c r="DJ36" s="96"/>
      <c r="DK36" s="96"/>
      <c r="DL36" s="96"/>
      <c r="DM36" s="96"/>
      <c r="DN36" s="96"/>
      <c r="DO36" s="96"/>
      <c r="DP36" s="96"/>
      <c r="DQ36" s="96"/>
      <c r="DR36" s="96"/>
      <c r="DS36" s="96"/>
      <c r="DT36" s="96"/>
      <c r="DU36" s="96"/>
      <c r="DV36" s="96"/>
      <c r="DW36" s="96"/>
      <c r="DX36" s="96"/>
      <c r="DY36" s="96"/>
      <c r="DZ36" s="96"/>
      <c r="EA36" s="96"/>
      <c r="EB36" s="96"/>
      <c r="EC36" s="96"/>
      <c r="ED36" s="96"/>
      <c r="EE36" s="96"/>
      <c r="EF36" s="96"/>
      <c r="EG36" s="96"/>
      <c r="EH36" s="96"/>
      <c r="EI36" s="96"/>
      <c r="EJ36" s="96"/>
    </row>
    <row r="37" customFormat="false" ht="20.25" hidden="false" customHeight="true" outlineLevel="0" collapsed="false">
      <c r="A37" s="116" t="s">
        <v>9</v>
      </c>
      <c r="B37" s="117"/>
      <c r="C37" s="118" t="n">
        <f aca="false">C18-C56</f>
        <v>1.08632938758184</v>
      </c>
      <c r="D37" s="118" t="n">
        <f aca="false">D18-D56</f>
        <v>1.88708269120198</v>
      </c>
      <c r="E37" s="118" t="n">
        <f aca="false">E18-E56</f>
        <v>1.03648785422022</v>
      </c>
      <c r="F37" s="119" t="n">
        <f aca="false">F18-F56</f>
        <v>1.39009708756102</v>
      </c>
      <c r="G37" s="118" t="n">
        <f aca="false">G18-G56</f>
        <v>0.977712170207209</v>
      </c>
      <c r="H37" s="118" t="n">
        <f aca="false">H18-H56</f>
        <v>0.937481195810612</v>
      </c>
      <c r="I37" s="118" t="n">
        <f aca="false">I18-I56</f>
        <v>1.01794314460381</v>
      </c>
      <c r="J37" s="118" t="n">
        <f aca="false">J18-J56</f>
        <v>0.897901140979592</v>
      </c>
      <c r="K37" s="118" t="n">
        <f aca="false">K18-K56</f>
        <v>0.943288236937175</v>
      </c>
      <c r="L37" s="118" t="n">
        <f aca="false">L18-L56</f>
        <v>0.852514045022009</v>
      </c>
      <c r="M37" s="118" t="n">
        <f aca="false">M18-M56</f>
        <v>0.856424666218583</v>
      </c>
      <c r="N37" s="118" t="n">
        <f aca="false">N18-N56</f>
        <v>0.994976361894192</v>
      </c>
      <c r="O37" s="118" t="n">
        <f aca="false">O18-O56</f>
        <v>0.86880792166685</v>
      </c>
      <c r="P37" s="118" t="n">
        <f aca="false">P18-P56</f>
        <v>0.788055605096005</v>
      </c>
      <c r="Q37" s="118" t="n">
        <f aca="false">Q18-Q56</f>
        <v>0.949560238237694</v>
      </c>
      <c r="R37" s="118" t="n">
        <f aca="false">R18-R56</f>
        <v>0.915191546611659</v>
      </c>
      <c r="S37" s="118" t="n">
        <f aca="false">S18-S56</f>
        <v>0.755693034062631</v>
      </c>
      <c r="T37" s="118" t="n">
        <f aca="false">T18-T56</f>
        <v>0.761568153765413</v>
      </c>
      <c r="U37" s="118" t="n">
        <f aca="false">U18-U56</f>
        <v>0.776009895082911</v>
      </c>
      <c r="V37" s="118" t="n">
        <f aca="false">V18-V56</f>
        <v>0.729501053339561</v>
      </c>
      <c r="W37" s="119" t="n">
        <f aca="false">W18-W56</f>
        <v>0.876892194210416</v>
      </c>
      <c r="X37" s="118" t="n">
        <f aca="false">X18-X56</f>
        <v>0.609453989043047</v>
      </c>
      <c r="Y37" s="118" t="n">
        <f aca="false">Y18-Y56</f>
        <v>0.474325307423655</v>
      </c>
      <c r="Z37" s="118" t="n">
        <f aca="false">Z18-Z56</f>
        <v>0.452935751238634</v>
      </c>
      <c r="AA37" s="118" t="n">
        <f aca="false">AA18-AA56</f>
        <v>0.396414389258702</v>
      </c>
      <c r="AB37" s="118" t="n">
        <f aca="false">AB18-AB56</f>
        <v>0.362404669372708</v>
      </c>
      <c r="AC37" s="162" t="n">
        <f aca="false">AC18-AC56</f>
        <v>0.506459268408435</v>
      </c>
      <c r="AD37" s="99"/>
      <c r="AE37" s="100"/>
      <c r="AG37" s="96" t="n">
        <f aca="false">AG18*AG$5</f>
        <v>12239.2905527428</v>
      </c>
      <c r="AH37" s="96" t="n">
        <f aca="false">AH18*AH$5</f>
        <v>10598.707104478</v>
      </c>
      <c r="AI37" s="96" t="n">
        <f aca="false">AI18*AI$5</f>
        <v>11874.7452944231</v>
      </c>
      <c r="AJ37" s="96" t="n">
        <f aca="false">AJ18*AJ$5</f>
        <v>9399.45428286573</v>
      </c>
      <c r="AK37" s="96" t="n">
        <f aca="false">AK18*AK$5</f>
        <v>10117.0082158353</v>
      </c>
      <c r="AL37" s="96" t="n">
        <f aca="false">AL18*AL$5</f>
        <v>11490.6964663048</v>
      </c>
      <c r="AM37" s="96" t="n">
        <f aca="false">AM18*AM$5</f>
        <v>12630.5878265065</v>
      </c>
      <c r="AN37" s="96" t="n">
        <f aca="false">AN18*AN$5</f>
        <v>14544.0613211131</v>
      </c>
      <c r="AO37" s="96" t="n">
        <f aca="false">AO18*AO$5</f>
        <v>12935.5141672171</v>
      </c>
      <c r="AP37" s="96" t="n">
        <f aca="false">AP18*AP$5</f>
        <v>12173.1815009366</v>
      </c>
      <c r="AQ37" s="96" t="n">
        <f aca="false">AQ18*AQ$5</f>
        <v>11595.6960218951</v>
      </c>
      <c r="AR37" s="96" t="n">
        <f aca="false">AR18*AR$5</f>
        <v>13656.4662387049</v>
      </c>
      <c r="AS37" s="96" t="n">
        <f aca="false">AS18*AS$5</f>
        <v>12652.7089315451</v>
      </c>
      <c r="AT37" s="96" t="n">
        <f aca="false">AT18*AT$5</f>
        <v>11617.9617425755</v>
      </c>
      <c r="AU37" s="96" t="n">
        <f aca="false">AU18*AU$5</f>
        <v>13271.8072717939</v>
      </c>
      <c r="AV37" s="96" t="n">
        <f aca="false">AV18*AV$5</f>
        <v>10801.3356142246</v>
      </c>
      <c r="AW37" s="96" t="n">
        <f aca="false">AW18*AW$5</f>
        <v>9664.36291514925</v>
      </c>
      <c r="AX37" s="96" t="n">
        <f aca="false">AX18*AX$5</f>
        <v>10248.7869313297</v>
      </c>
      <c r="AY37" s="96" t="n">
        <f aca="false">AY18*AY$5</f>
        <v>14476.496613063</v>
      </c>
      <c r="AZ37" s="96" t="n">
        <f aca="false">AZ18*AZ$5</f>
        <v>16445.1085597603</v>
      </c>
      <c r="BA37" s="96" t="n">
        <f aca="false">BA18*BA$5</f>
        <v>13429.738009265</v>
      </c>
      <c r="BB37" s="96" t="n">
        <f aca="false">BB18*BB$5</f>
        <v>12697.6576791711</v>
      </c>
      <c r="BC37" s="96" t="n">
        <f aca="false">BC18*BC$5</f>
        <v>13788.3507340701</v>
      </c>
      <c r="BD37" s="96" t="n">
        <f aca="false">BD18*BD$5</f>
        <v>14311.786700428</v>
      </c>
      <c r="BE37" s="96" t="n">
        <f aca="false">BE18*BE$5</f>
        <v>13235.4330317298</v>
      </c>
      <c r="BF37" s="96" t="n">
        <f aca="false">BF18*BF$5</f>
        <v>12360.8501472873</v>
      </c>
      <c r="BG37" s="96" t="n">
        <f aca="false">BG18*BG$5</f>
        <v>11764.2407241321</v>
      </c>
      <c r="BH37" s="96" t="n">
        <f aca="false">BH18*BH$5</f>
        <v>10703.1601601824</v>
      </c>
      <c r="BI37" s="96" t="n">
        <f aca="false">BI18*BI$5</f>
        <v>10383.2894092814</v>
      </c>
      <c r="BJ37" s="96" t="n">
        <f aca="false">BJ18*BJ$5</f>
        <v>9809.9731655493</v>
      </c>
      <c r="BK37" s="96" t="n">
        <f aca="false">BK18*BK$5</f>
        <v>14421.749240163</v>
      </c>
      <c r="BL37" s="96" t="n">
        <f aca="false">BL18*BL$5</f>
        <v>14918.5963634219</v>
      </c>
      <c r="BM37" s="96" t="n">
        <f aca="false">BM18*BM$5</f>
        <v>12899.3331755667</v>
      </c>
      <c r="BN37" s="96" t="n">
        <f aca="false">BN18*BN$5</f>
        <v>13642.2919560886</v>
      </c>
      <c r="BO37" s="96" t="n">
        <f aca="false">BO18*BO$5</f>
        <v>12040.0357472115</v>
      </c>
      <c r="BP37" s="96" t="n">
        <f aca="false">BP18*BP$5</f>
        <v>13748.8085671237</v>
      </c>
      <c r="BQ37" s="96" t="n">
        <f aca="false">BQ18*BQ$5</f>
        <v>13879.1187236441</v>
      </c>
      <c r="BR37" s="96" t="n">
        <f aca="false">BR18*BR$5</f>
        <v>11515.2987142171</v>
      </c>
      <c r="BS37" s="96" t="n">
        <f aca="false">BS18*BS$5</f>
        <v>11802.1243935263</v>
      </c>
      <c r="BT37" s="96" t="n">
        <f aca="false">BT18*BT$5</f>
        <v>11400.6667623821</v>
      </c>
      <c r="BU37" s="96" t="n">
        <f aca="false">BU18*BU$5</f>
        <v>9964.30590898658</v>
      </c>
      <c r="BV37" s="96" t="n">
        <f aca="false">BV18*BV$5</f>
        <v>9964.13386934687</v>
      </c>
      <c r="BW37" s="96" t="n">
        <f aca="false">BW18*BW$5</f>
        <v>14866.1769151998</v>
      </c>
      <c r="BX37" s="96" t="n">
        <f aca="false">BX18*BX$5</f>
        <v>14195.3188007509</v>
      </c>
      <c r="BY37" s="96" t="n">
        <f aca="false">BY18*BY$5</f>
        <v>12828.4946937858</v>
      </c>
      <c r="BZ37" s="96" t="n">
        <f aca="false">BZ18*BZ$5</f>
        <v>13594.4832182782</v>
      </c>
      <c r="CA37" s="96" t="n">
        <f aca="false">CA18*CA$5</f>
        <v>12032.9989942396</v>
      </c>
      <c r="CB37" s="96" t="n">
        <f aca="false">CB18*CB$5</f>
        <v>14354.0402109821</v>
      </c>
      <c r="CC37" s="96" t="n">
        <f aca="false">CC18*CC$5</f>
        <v>12818.3057114794</v>
      </c>
      <c r="CD37" s="96" t="n">
        <f aca="false">CD18*CD$5</f>
        <v>11252.7715595578</v>
      </c>
      <c r="CE37" s="96" t="n">
        <f aca="false">CE18*CE$5</f>
        <v>11591.5347643462</v>
      </c>
      <c r="CF37" s="96" t="n">
        <f aca="false">CF18*CF$5</f>
        <v>11743.6831079427</v>
      </c>
      <c r="CG37" s="96" t="n">
        <f aca="false">CG18*CG$5</f>
        <v>9447.58276158877</v>
      </c>
      <c r="CH37" s="96" t="n">
        <f aca="false">CH18*CH$5</f>
        <v>9902.27975202003</v>
      </c>
      <c r="CI37" s="96" t="n">
        <f aca="false">CI18*CI$5</f>
        <v>14419.5761564528</v>
      </c>
      <c r="CJ37" s="96" t="n">
        <f aca="false">CJ18*CJ$5</f>
        <v>13788.2338065654</v>
      </c>
      <c r="CK37" s="96" t="n">
        <f aca="false">CK18*CK$5</f>
        <v>13123.9346394314</v>
      </c>
      <c r="CL37" s="96" t="n">
        <f aca="false">CL18*CL$5</f>
        <v>12682.3034833497</v>
      </c>
      <c r="CM37" s="96" t="n">
        <f aca="false">CM18*CM$5</f>
        <v>11817.5249967557</v>
      </c>
      <c r="CN37" s="96" t="n">
        <f aca="false">CN18*CN$5</f>
        <v>14664.8834475706</v>
      </c>
      <c r="CO37" s="96" t="n">
        <f aca="false">CO18*CO$5</f>
        <v>12402.6885382571</v>
      </c>
      <c r="CP37" s="96" t="n">
        <f aca="false">CP18*CP$5</f>
        <v>11472.1387332492</v>
      </c>
      <c r="CQ37" s="96" t="n">
        <f aca="false">CQ18*CQ$5</f>
        <v>12488.7456524488</v>
      </c>
      <c r="CR37" s="96" t="n">
        <f aca="false">CR18*CR$5</f>
        <v>11470.6909686996</v>
      </c>
      <c r="CS37" s="96" t="n">
        <f aca="false">CS18*CS$5</f>
        <v>9870.73269935451</v>
      </c>
      <c r="CT37" s="96" t="n">
        <f aca="false">CT18*CT$5</f>
        <v>10894.9438509324</v>
      </c>
      <c r="CU37" s="96" t="n">
        <f aca="false">CU18*CU$5</f>
        <v>13962.5695237212</v>
      </c>
      <c r="CV37" s="96" t="n">
        <f aca="false">CV18*CV$5</f>
        <v>13897.9958264976</v>
      </c>
      <c r="CW37" s="96" t="n">
        <f aca="false">CW18*CW$5</f>
        <v>13904.0669339573</v>
      </c>
      <c r="CX37" s="96" t="n">
        <f aca="false">CX18*CX$5</f>
        <v>12385.1677732719</v>
      </c>
      <c r="CY37" s="96" t="n">
        <f aca="false">CY18*CY$5</f>
        <v>12122.6685789853</v>
      </c>
      <c r="CZ37" s="96" t="n">
        <f aca="false">CZ18*CZ$5</f>
        <v>14938.4639409274</v>
      </c>
      <c r="DA37" s="96" t="n">
        <f aca="false">DA18*DA$5</f>
        <v>12790.5034480214</v>
      </c>
      <c r="DB37" s="96" t="n">
        <f aca="false">DB18*DB$5</f>
        <v>12078.0823573513</v>
      </c>
      <c r="DC37" s="96" t="n">
        <f aca="false">DC18*DC$5</f>
        <v>13529.0581040417</v>
      </c>
      <c r="DD37" s="96" t="n">
        <f aca="false">DD18*DD$5</f>
        <v>11342.9704267026</v>
      </c>
      <c r="DE37" s="96" t="n">
        <f aca="false">DE18*DE$5</f>
        <v>10982.2991437477</v>
      </c>
      <c r="DF37" s="96" t="n">
        <f aca="false">DF18*DF$5</f>
        <v>11286.2339001236</v>
      </c>
      <c r="DG37" s="96" t="n">
        <f aca="false">DG18*DG$5</f>
        <v>13734.0323672592</v>
      </c>
      <c r="DH37" s="96" t="n">
        <f aca="false">DH18*DH$5</f>
        <v>15427.1427353644</v>
      </c>
      <c r="DI37" s="96" t="n">
        <f aca="false">DI18*DI$5</f>
        <v>13078.3026949819</v>
      </c>
      <c r="DJ37" s="96" t="n">
        <f aca="false">DJ18*DJ$5</f>
        <v>12778.7551547905</v>
      </c>
      <c r="DK37" s="96" t="n">
        <f aca="false">DK18*DK$5</f>
        <v>13831.1957936036</v>
      </c>
      <c r="DL37" s="96" t="n">
        <f aca="false">DL18*DL$5</f>
        <v>13897.9024347515</v>
      </c>
      <c r="DM37" s="96" t="n">
        <f aca="false">DM18*DM$5</f>
        <v>13928.30111236</v>
      </c>
      <c r="DN37" s="96" t="n">
        <f aca="false">DN18*DN$5</f>
        <v>12231.8815676936</v>
      </c>
      <c r="DO37" s="96" t="n">
        <f aca="false">DO18*DO$5</f>
        <v>13304.062413063</v>
      </c>
      <c r="DP37" s="96" t="n">
        <f aca="false">DP18*DP$5</f>
        <v>11720.4108134815</v>
      </c>
      <c r="DQ37" s="96" t="n">
        <f aca="false">DQ18*DQ$5</f>
        <v>11979.0032867678</v>
      </c>
      <c r="DR37" s="96" t="n">
        <f aca="false">DR18*DR$5</f>
        <v>11161.5509081712</v>
      </c>
      <c r="DS37" s="96" t="n">
        <f aca="false">DS18*DS$5</f>
        <v>14045.7011900478</v>
      </c>
      <c r="DT37" s="96" t="n">
        <f aca="false">DT18*DT$5</f>
        <v>15751.2130324235</v>
      </c>
      <c r="DU37" s="96" t="n">
        <f aca="false">DU18*DU$5</f>
        <v>13411.5462965158</v>
      </c>
      <c r="DV37" s="96" t="n">
        <f aca="false">DV18*DV$5</f>
        <v>13799.1887318182</v>
      </c>
      <c r="DW37" s="96" t="n">
        <f aca="false">DW18*DW$5</f>
        <v>13610.0744635164</v>
      </c>
      <c r="DX37" s="96" t="n">
        <f aca="false">DX18*DX$5</f>
        <v>14301.9381181013</v>
      </c>
      <c r="DY37" s="96" t="n">
        <f aca="false">DY18*DY$5</f>
        <v>15092.2431325403</v>
      </c>
      <c r="DZ37" s="96" t="n">
        <f aca="false">DZ18*DZ$5</f>
        <v>12659.4259282885</v>
      </c>
      <c r="EA37" s="96" t="n">
        <f aca="false">EA18*EA$5</f>
        <v>13120.3331957467</v>
      </c>
      <c r="EB37" s="96" t="n">
        <f aca="false">EB18*EB$5</f>
        <v>12129.4372965141</v>
      </c>
      <c r="EC37" s="96" t="n">
        <f aca="false">EC18*EC$5</f>
        <v>12490.5185666496</v>
      </c>
      <c r="ED37" s="96" t="n">
        <f aca="false">ED18*ED$5</f>
        <v>11602.7737154709</v>
      </c>
      <c r="EE37" s="96" t="n">
        <f aca="false">EE18*EE$5</f>
        <v>15042.2017096749</v>
      </c>
      <c r="EF37" s="96" t="n">
        <f aca="false">EF18*EF$5</f>
        <v>15434.0577132987</v>
      </c>
      <c r="EG37" s="96" t="n">
        <f aca="false">EG18*EG$5</f>
        <v>13762.9943920527</v>
      </c>
      <c r="EH37" s="96" t="n">
        <f aca="false">EH18*EH$5</f>
        <v>14841.7158287422</v>
      </c>
      <c r="EI37" s="96" t="n">
        <f aca="false">EI18*EI$5</f>
        <v>13287.1789721741</v>
      </c>
      <c r="EJ37" s="96" t="n">
        <f aca="false">EJ18*EJ$5</f>
        <v>14623.7632564792</v>
      </c>
    </row>
    <row r="38" customFormat="false" ht="13.7" hidden="false" customHeight="true" outlineLevel="0" collapsed="false">
      <c r="A38" s="113"/>
      <c r="B38" s="114"/>
      <c r="C38" s="94"/>
      <c r="D38" s="94"/>
      <c r="E38" s="94"/>
      <c r="F38" s="94"/>
      <c r="G38" s="94"/>
      <c r="H38" s="94"/>
      <c r="I38" s="94"/>
      <c r="J38" s="94"/>
      <c r="K38" s="94"/>
      <c r="L38" s="94"/>
      <c r="M38" s="94"/>
      <c r="N38" s="94"/>
      <c r="O38" s="94"/>
      <c r="P38" s="94"/>
      <c r="Q38" s="94"/>
      <c r="R38" s="94"/>
      <c r="S38" s="94"/>
      <c r="T38" s="94"/>
      <c r="U38" s="94"/>
      <c r="V38" s="94"/>
      <c r="W38" s="94"/>
      <c r="X38" s="94"/>
      <c r="Y38" s="94"/>
      <c r="Z38" s="94"/>
      <c r="AA38" s="94"/>
      <c r="AB38" s="94"/>
      <c r="AC38" s="94"/>
      <c r="AD38" s="99"/>
      <c r="AE38" s="100"/>
      <c r="AG38" s="96" t="n">
        <f aca="false">AG19*AG$5</f>
        <v>0</v>
      </c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  <c r="BS38" s="96"/>
      <c r="BT38" s="96"/>
      <c r="BU38" s="96"/>
      <c r="BV38" s="96"/>
      <c r="BW38" s="96"/>
      <c r="BX38" s="96"/>
      <c r="BY38" s="96"/>
      <c r="BZ38" s="96"/>
      <c r="CA38" s="96"/>
      <c r="CB38" s="96"/>
      <c r="CC38" s="96"/>
      <c r="CD38" s="96"/>
      <c r="CE38" s="96"/>
      <c r="CF38" s="96"/>
      <c r="CG38" s="96"/>
      <c r="CH38" s="96"/>
      <c r="CI38" s="96"/>
      <c r="CJ38" s="96"/>
      <c r="CK38" s="96"/>
      <c r="CL38" s="96"/>
      <c r="CM38" s="96"/>
      <c r="CN38" s="96"/>
      <c r="CO38" s="96"/>
      <c r="CP38" s="96"/>
      <c r="CQ38" s="96"/>
      <c r="CR38" s="96"/>
      <c r="CS38" s="96"/>
      <c r="CT38" s="96"/>
      <c r="CU38" s="96"/>
      <c r="CV38" s="96"/>
      <c r="CW38" s="96"/>
      <c r="CX38" s="96"/>
      <c r="CY38" s="96"/>
      <c r="CZ38" s="96"/>
      <c r="DA38" s="96"/>
      <c r="DB38" s="96"/>
      <c r="DC38" s="96"/>
      <c r="DD38" s="96"/>
      <c r="DE38" s="96"/>
      <c r="DF38" s="96"/>
      <c r="DG38" s="96"/>
      <c r="DH38" s="96"/>
      <c r="DI38" s="96"/>
      <c r="DJ38" s="96"/>
      <c r="DK38" s="96"/>
      <c r="DL38" s="96"/>
      <c r="DM38" s="96"/>
      <c r="DN38" s="96"/>
      <c r="DO38" s="96"/>
      <c r="DP38" s="96"/>
      <c r="DQ38" s="96"/>
      <c r="DR38" s="96"/>
      <c r="DS38" s="96"/>
      <c r="DT38" s="96"/>
      <c r="DU38" s="96"/>
      <c r="DV38" s="96"/>
      <c r="DW38" s="96"/>
      <c r="DX38" s="96"/>
      <c r="DY38" s="96"/>
      <c r="DZ38" s="96"/>
      <c r="EA38" s="96"/>
      <c r="EB38" s="96"/>
      <c r="EC38" s="96"/>
      <c r="ED38" s="96"/>
      <c r="EE38" s="96"/>
      <c r="EF38" s="96"/>
      <c r="EG38" s="96"/>
      <c r="EH38" s="96"/>
      <c r="EI38" s="96"/>
      <c r="EJ38" s="96"/>
    </row>
    <row r="39" customFormat="false" ht="11.25" hidden="true" customHeight="true" outlineLevel="0" collapsed="false">
      <c r="A39" s="125"/>
      <c r="B39" s="73"/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96"/>
      <c r="Z39" s="96"/>
      <c r="AA39" s="96"/>
      <c r="AC39" s="96"/>
      <c r="AD39" s="99"/>
      <c r="AE39" s="100"/>
      <c r="AG39" s="96" t="n">
        <f aca="false">AG20*AG$5</f>
        <v>0</v>
      </c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6"/>
      <c r="CA39" s="96"/>
      <c r="CB39" s="96"/>
      <c r="CC39" s="96"/>
      <c r="CD39" s="96"/>
      <c r="CE39" s="96"/>
      <c r="CF39" s="96"/>
      <c r="CG39" s="96"/>
      <c r="CH39" s="96"/>
      <c r="CI39" s="96"/>
      <c r="CJ39" s="96"/>
      <c r="CK39" s="96"/>
      <c r="CL39" s="96"/>
      <c r="CM39" s="96"/>
      <c r="CN39" s="96"/>
      <c r="CO39" s="96"/>
      <c r="CP39" s="96"/>
      <c r="CQ39" s="96"/>
      <c r="CR39" s="96"/>
      <c r="CS39" s="96"/>
      <c r="CT39" s="96"/>
      <c r="CU39" s="96"/>
      <c r="CV39" s="96"/>
      <c r="CW39" s="96"/>
      <c r="CX39" s="96"/>
      <c r="CY39" s="96"/>
      <c r="CZ39" s="96"/>
      <c r="DA39" s="96"/>
      <c r="DB39" s="96"/>
      <c r="DC39" s="96"/>
      <c r="DD39" s="96"/>
      <c r="DE39" s="96"/>
      <c r="DF39" s="96"/>
      <c r="DG39" s="96"/>
      <c r="DH39" s="96"/>
      <c r="DI39" s="96"/>
      <c r="DJ39" s="96"/>
      <c r="DK39" s="96"/>
      <c r="DL39" s="96"/>
      <c r="DM39" s="96"/>
      <c r="DN39" s="96"/>
      <c r="DO39" s="96"/>
      <c r="DP39" s="96"/>
      <c r="DQ39" s="96"/>
      <c r="DR39" s="96"/>
      <c r="DS39" s="96"/>
      <c r="DT39" s="96"/>
      <c r="DU39" s="96"/>
      <c r="DV39" s="96"/>
      <c r="DW39" s="96"/>
      <c r="DX39" s="96"/>
      <c r="DY39" s="96"/>
      <c r="DZ39" s="96"/>
      <c r="EA39" s="96"/>
      <c r="EB39" s="96"/>
      <c r="EC39" s="96"/>
      <c r="ED39" s="96"/>
      <c r="EE39" s="96"/>
      <c r="EF39" s="96"/>
      <c r="EG39" s="96"/>
      <c r="EH39" s="96"/>
      <c r="EI39" s="96"/>
      <c r="EJ39" s="96"/>
    </row>
    <row r="40" customFormat="false" ht="11.25" hidden="true" customHeight="true" outlineLevel="0" collapsed="false">
      <c r="A40" s="125"/>
      <c r="B40" s="73"/>
      <c r="C40" s="96"/>
      <c r="D40" s="96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C40" s="96"/>
      <c r="AD40" s="99"/>
      <c r="AE40" s="100"/>
      <c r="AG40" s="96" t="n">
        <f aca="false">AG21*AG$5</f>
        <v>0</v>
      </c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  <c r="BS40" s="96"/>
      <c r="BT40" s="96"/>
      <c r="BU40" s="96"/>
      <c r="BV40" s="96"/>
      <c r="BW40" s="96"/>
      <c r="BX40" s="96"/>
      <c r="BY40" s="96"/>
      <c r="BZ40" s="96"/>
      <c r="CA40" s="96"/>
      <c r="CB40" s="96"/>
      <c r="CC40" s="96"/>
      <c r="CD40" s="96"/>
      <c r="CE40" s="96"/>
      <c r="CF40" s="96"/>
      <c r="CG40" s="96"/>
      <c r="CH40" s="96"/>
      <c r="CI40" s="96"/>
      <c r="CJ40" s="96"/>
      <c r="CK40" s="96"/>
      <c r="CL40" s="96"/>
      <c r="CM40" s="96"/>
      <c r="CN40" s="96"/>
      <c r="CO40" s="96"/>
      <c r="CP40" s="96"/>
      <c r="CQ40" s="96"/>
      <c r="CR40" s="96"/>
      <c r="CS40" s="96"/>
      <c r="CT40" s="96"/>
      <c r="CU40" s="96"/>
      <c r="CV40" s="96"/>
      <c r="CW40" s="96"/>
      <c r="CX40" s="96"/>
      <c r="CY40" s="96"/>
      <c r="CZ40" s="96"/>
      <c r="DA40" s="96"/>
      <c r="DB40" s="96"/>
      <c r="DC40" s="96"/>
      <c r="DD40" s="96"/>
      <c r="DE40" s="96"/>
      <c r="DF40" s="96"/>
      <c r="DG40" s="96"/>
      <c r="DH40" s="96"/>
      <c r="DI40" s="96"/>
      <c r="DJ40" s="96"/>
      <c r="DK40" s="96"/>
      <c r="DL40" s="96"/>
      <c r="DM40" s="96"/>
      <c r="DN40" s="96"/>
      <c r="DO40" s="96"/>
      <c r="DP40" s="96"/>
      <c r="DQ40" s="96"/>
      <c r="DR40" s="96"/>
      <c r="DS40" s="96"/>
      <c r="DT40" s="96"/>
      <c r="DU40" s="96"/>
      <c r="DV40" s="96"/>
      <c r="DW40" s="96"/>
      <c r="DX40" s="96"/>
      <c r="DY40" s="96"/>
      <c r="DZ40" s="96"/>
      <c r="EA40" s="96"/>
      <c r="EB40" s="96"/>
      <c r="EC40" s="96"/>
      <c r="ED40" s="96"/>
      <c r="EE40" s="96"/>
      <c r="EF40" s="96"/>
      <c r="EG40" s="96"/>
      <c r="EH40" s="96"/>
      <c r="EI40" s="96"/>
      <c r="EJ40" s="96"/>
    </row>
    <row r="41" customFormat="false" ht="11.25" hidden="true" customHeight="true" outlineLevel="0" collapsed="false">
      <c r="A41" s="125"/>
      <c r="B41" s="73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C41" s="96"/>
      <c r="AD41" s="99"/>
      <c r="AE41" s="100"/>
      <c r="AG41" s="96" t="n">
        <f aca="false">AG22*AG$5</f>
        <v>0</v>
      </c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  <c r="BS41" s="96"/>
      <c r="BT41" s="96"/>
      <c r="BU41" s="96"/>
      <c r="BV41" s="96"/>
      <c r="BW41" s="96"/>
      <c r="BX41" s="96"/>
      <c r="BY41" s="96"/>
      <c r="BZ41" s="96"/>
      <c r="CA41" s="96"/>
      <c r="CB41" s="96"/>
      <c r="CC41" s="96"/>
      <c r="CD41" s="96"/>
      <c r="CE41" s="96"/>
      <c r="CF41" s="96"/>
      <c r="CG41" s="96"/>
      <c r="CH41" s="96"/>
      <c r="CI41" s="96"/>
      <c r="CJ41" s="96"/>
      <c r="CK41" s="96"/>
      <c r="CL41" s="96"/>
      <c r="CM41" s="96"/>
      <c r="CN41" s="96"/>
      <c r="CO41" s="96"/>
      <c r="CP41" s="96"/>
      <c r="CQ41" s="96"/>
      <c r="CR41" s="96"/>
      <c r="CS41" s="96"/>
      <c r="CT41" s="96"/>
      <c r="CU41" s="96"/>
      <c r="CV41" s="96"/>
      <c r="CW41" s="96"/>
      <c r="CX41" s="96"/>
      <c r="CY41" s="96"/>
      <c r="CZ41" s="96"/>
      <c r="DA41" s="96"/>
      <c r="DB41" s="96"/>
      <c r="DC41" s="96"/>
      <c r="DD41" s="96"/>
      <c r="DE41" s="96"/>
      <c r="DF41" s="96"/>
      <c r="DG41" s="96"/>
      <c r="DH41" s="96"/>
      <c r="DI41" s="96"/>
      <c r="DJ41" s="96"/>
      <c r="DK41" s="96"/>
      <c r="DL41" s="96"/>
      <c r="DM41" s="96"/>
      <c r="DN41" s="96"/>
      <c r="DO41" s="96"/>
      <c r="DP41" s="96"/>
      <c r="DQ41" s="96"/>
      <c r="DR41" s="96"/>
      <c r="DS41" s="96"/>
      <c r="DT41" s="96"/>
      <c r="DU41" s="96"/>
      <c r="DV41" s="96"/>
      <c r="DW41" s="96"/>
      <c r="DX41" s="96"/>
      <c r="DY41" s="96"/>
      <c r="DZ41" s="96"/>
      <c r="EA41" s="96"/>
      <c r="EB41" s="96"/>
      <c r="EC41" s="96"/>
      <c r="ED41" s="96"/>
      <c r="EE41" s="96"/>
      <c r="EF41" s="96"/>
      <c r="EG41" s="96"/>
      <c r="EH41" s="96"/>
      <c r="EI41" s="96"/>
      <c r="EJ41" s="96"/>
    </row>
    <row r="42" customFormat="false" ht="11.25" hidden="true" customHeight="true" outlineLevel="0" collapsed="false">
      <c r="A42" s="125"/>
      <c r="B42" s="73"/>
      <c r="C42" s="96"/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96"/>
      <c r="AC42" s="96"/>
      <c r="AD42" s="99"/>
      <c r="AE42" s="100"/>
      <c r="AG42" s="96" t="n">
        <f aca="false">AG23*AG$5</f>
        <v>0</v>
      </c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  <c r="BS42" s="96"/>
      <c r="BT42" s="96"/>
      <c r="BU42" s="96"/>
      <c r="BV42" s="96"/>
      <c r="BW42" s="96"/>
      <c r="BX42" s="96"/>
      <c r="BY42" s="96"/>
      <c r="BZ42" s="96"/>
      <c r="CA42" s="96"/>
      <c r="CB42" s="96"/>
      <c r="CC42" s="96"/>
      <c r="CD42" s="96"/>
      <c r="CE42" s="96"/>
      <c r="CF42" s="96"/>
      <c r="CG42" s="96"/>
      <c r="CH42" s="96"/>
      <c r="CI42" s="96"/>
      <c r="CJ42" s="96"/>
      <c r="CK42" s="96"/>
      <c r="CL42" s="96"/>
      <c r="CM42" s="96"/>
      <c r="CN42" s="96"/>
      <c r="CO42" s="96"/>
      <c r="CP42" s="96"/>
      <c r="CQ42" s="96"/>
      <c r="CR42" s="96"/>
      <c r="CS42" s="96"/>
      <c r="CT42" s="96"/>
      <c r="CU42" s="96"/>
      <c r="CV42" s="96"/>
      <c r="CW42" s="96"/>
      <c r="CX42" s="96"/>
      <c r="CY42" s="96"/>
      <c r="CZ42" s="96"/>
      <c r="DA42" s="96"/>
      <c r="DB42" s="96"/>
      <c r="DC42" s="96"/>
      <c r="DD42" s="96"/>
      <c r="DE42" s="96"/>
      <c r="DF42" s="96"/>
      <c r="DG42" s="96"/>
      <c r="DH42" s="96"/>
      <c r="DI42" s="96"/>
      <c r="DJ42" s="96"/>
      <c r="DK42" s="96"/>
      <c r="DL42" s="96"/>
      <c r="DM42" s="96"/>
      <c r="DN42" s="96"/>
      <c r="DO42" s="96"/>
      <c r="DP42" s="96"/>
      <c r="DQ42" s="96"/>
      <c r="DR42" s="96"/>
      <c r="DS42" s="96"/>
      <c r="DT42" s="96"/>
      <c r="DU42" s="96"/>
      <c r="DV42" s="96"/>
      <c r="DW42" s="96"/>
      <c r="DX42" s="96"/>
      <c r="DY42" s="96"/>
      <c r="DZ42" s="96"/>
      <c r="EA42" s="96"/>
      <c r="EB42" s="96"/>
      <c r="EC42" s="96"/>
      <c r="ED42" s="96"/>
      <c r="EE42" s="96"/>
      <c r="EF42" s="96"/>
      <c r="EG42" s="96"/>
      <c r="EH42" s="96"/>
      <c r="EI42" s="96"/>
      <c r="EJ42" s="96"/>
    </row>
    <row r="43" customFormat="false" ht="11.25" hidden="true" customHeight="true" outlineLevel="0" collapsed="false">
      <c r="A43" s="125"/>
      <c r="B43" s="73"/>
      <c r="C43" s="96"/>
      <c r="D43" s="96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6"/>
      <c r="AA43" s="96"/>
      <c r="AC43" s="96"/>
      <c r="AD43" s="99"/>
      <c r="AE43" s="100"/>
      <c r="AG43" s="96" t="n">
        <f aca="false">AG24*AG$5</f>
        <v>0</v>
      </c>
      <c r="AH43" s="96"/>
      <c r="AI43" s="96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  <c r="BS43" s="96"/>
      <c r="BT43" s="96"/>
      <c r="BU43" s="96"/>
      <c r="BV43" s="96"/>
      <c r="BW43" s="96"/>
      <c r="BX43" s="96"/>
      <c r="BY43" s="96"/>
      <c r="BZ43" s="96"/>
      <c r="CA43" s="96"/>
      <c r="CB43" s="96"/>
      <c r="CC43" s="96"/>
      <c r="CD43" s="96"/>
      <c r="CE43" s="96"/>
      <c r="CF43" s="96"/>
      <c r="CG43" s="96"/>
      <c r="CH43" s="96"/>
      <c r="CI43" s="96"/>
      <c r="CJ43" s="96"/>
      <c r="CK43" s="96"/>
      <c r="CL43" s="96"/>
      <c r="CM43" s="96"/>
      <c r="CN43" s="96"/>
      <c r="CO43" s="96"/>
      <c r="CP43" s="96"/>
      <c r="CQ43" s="96"/>
      <c r="CR43" s="96"/>
      <c r="CS43" s="96"/>
      <c r="CT43" s="96"/>
      <c r="CU43" s="96"/>
      <c r="CV43" s="96"/>
      <c r="CW43" s="96"/>
      <c r="CX43" s="96"/>
      <c r="CY43" s="96"/>
      <c r="CZ43" s="96"/>
      <c r="DA43" s="96"/>
      <c r="DB43" s="96"/>
      <c r="DC43" s="96"/>
      <c r="DD43" s="96"/>
      <c r="DE43" s="96"/>
      <c r="DF43" s="96"/>
      <c r="DG43" s="96"/>
      <c r="DH43" s="96"/>
      <c r="DI43" s="96"/>
      <c r="DJ43" s="96"/>
      <c r="DK43" s="96"/>
      <c r="DL43" s="96"/>
      <c r="DM43" s="96"/>
      <c r="DN43" s="96"/>
      <c r="DO43" s="96"/>
      <c r="DP43" s="96"/>
      <c r="DQ43" s="96"/>
      <c r="DR43" s="96"/>
      <c r="DS43" s="96"/>
      <c r="DT43" s="96"/>
      <c r="DU43" s="96"/>
      <c r="DV43" s="96"/>
      <c r="DW43" s="96"/>
      <c r="DX43" s="96"/>
      <c r="DY43" s="96"/>
      <c r="DZ43" s="96"/>
      <c r="EA43" s="96"/>
      <c r="EB43" s="96"/>
      <c r="EC43" s="96"/>
      <c r="ED43" s="96"/>
      <c r="EE43" s="96"/>
      <c r="EF43" s="96"/>
      <c r="EG43" s="96"/>
      <c r="EH43" s="96"/>
      <c r="EI43" s="96"/>
      <c r="EJ43" s="96"/>
    </row>
    <row r="44" customFormat="false" ht="12" hidden="true" customHeight="true" outlineLevel="0" collapsed="false">
      <c r="A44" s="122"/>
      <c r="B44" s="122"/>
      <c r="C44" s="109"/>
      <c r="D44" s="109"/>
      <c r="E44" s="109"/>
      <c r="F44" s="109"/>
      <c r="G44" s="109"/>
      <c r="H44" s="109"/>
      <c r="I44" s="109"/>
      <c r="J44" s="109"/>
      <c r="K44" s="109"/>
      <c r="L44" s="109"/>
      <c r="M44" s="109"/>
      <c r="N44" s="109"/>
      <c r="O44" s="109"/>
      <c r="P44" s="109"/>
      <c r="Q44" s="109"/>
      <c r="R44" s="109"/>
      <c r="S44" s="109"/>
      <c r="T44" s="109"/>
      <c r="U44" s="109"/>
      <c r="V44" s="109"/>
      <c r="W44" s="109"/>
      <c r="X44" s="109"/>
      <c r="Y44" s="109"/>
      <c r="Z44" s="109"/>
      <c r="AA44" s="109"/>
      <c r="AB44" s="109"/>
      <c r="AC44" s="109"/>
      <c r="AD44" s="123"/>
      <c r="AE44" s="100"/>
      <c r="AG44" s="109"/>
      <c r="AH44" s="109"/>
      <c r="AI44" s="109"/>
      <c r="AJ44" s="109"/>
      <c r="AK44" s="109"/>
      <c r="AL44" s="109"/>
      <c r="AM44" s="109"/>
      <c r="AN44" s="109"/>
      <c r="AO44" s="109"/>
      <c r="AP44" s="109"/>
      <c r="AQ44" s="109"/>
      <c r="AR44" s="109"/>
      <c r="AS44" s="109"/>
      <c r="AT44" s="109"/>
      <c r="AU44" s="109"/>
      <c r="AV44" s="109"/>
      <c r="AW44" s="109"/>
      <c r="AX44" s="109"/>
      <c r="AY44" s="109"/>
      <c r="AZ44" s="109"/>
      <c r="BA44" s="109"/>
      <c r="BB44" s="109"/>
      <c r="BC44" s="109"/>
      <c r="BD44" s="109"/>
      <c r="BE44" s="109"/>
      <c r="BF44" s="109"/>
      <c r="BG44" s="109"/>
      <c r="BH44" s="109"/>
      <c r="BI44" s="109"/>
      <c r="BJ44" s="109"/>
      <c r="BK44" s="109"/>
      <c r="BL44" s="109"/>
      <c r="BM44" s="109"/>
      <c r="BN44" s="109"/>
      <c r="BO44" s="109"/>
      <c r="BP44" s="109"/>
      <c r="BQ44" s="109"/>
      <c r="BR44" s="109"/>
      <c r="BS44" s="109"/>
      <c r="BT44" s="109"/>
      <c r="BU44" s="109"/>
      <c r="BV44" s="109"/>
      <c r="BW44" s="109"/>
      <c r="BX44" s="109"/>
      <c r="BY44" s="109"/>
      <c r="BZ44" s="109"/>
      <c r="CA44" s="109"/>
      <c r="CB44" s="109"/>
      <c r="CC44" s="109"/>
      <c r="CD44" s="109"/>
      <c r="CE44" s="109"/>
      <c r="CF44" s="109"/>
      <c r="CG44" s="109"/>
      <c r="CH44" s="109"/>
      <c r="CI44" s="109"/>
      <c r="CJ44" s="109"/>
      <c r="CK44" s="109"/>
      <c r="CL44" s="109"/>
      <c r="CM44" s="109"/>
      <c r="CN44" s="109"/>
      <c r="CO44" s="109"/>
      <c r="CP44" s="109"/>
      <c r="CQ44" s="109"/>
      <c r="CR44" s="109"/>
      <c r="CS44" s="109"/>
      <c r="CT44" s="109"/>
      <c r="CU44" s="109"/>
      <c r="CV44" s="109"/>
      <c r="CW44" s="109"/>
      <c r="CX44" s="109"/>
      <c r="CY44" s="109"/>
      <c r="CZ44" s="109"/>
      <c r="DA44" s="109"/>
      <c r="DB44" s="109"/>
      <c r="DC44" s="109"/>
      <c r="DD44" s="109"/>
      <c r="DE44" s="109"/>
      <c r="DF44" s="109"/>
      <c r="DG44" s="109"/>
      <c r="DH44" s="109"/>
      <c r="DI44" s="109"/>
      <c r="DJ44" s="109"/>
      <c r="DK44" s="109"/>
      <c r="DL44" s="109"/>
      <c r="DM44" s="109"/>
      <c r="DN44" s="109"/>
      <c r="DO44" s="109"/>
      <c r="DP44" s="109"/>
      <c r="DQ44" s="109"/>
      <c r="DR44" s="109"/>
      <c r="DS44" s="109"/>
      <c r="DT44" s="109"/>
      <c r="DU44" s="109"/>
      <c r="DV44" s="109"/>
      <c r="DW44" s="109"/>
      <c r="DX44" s="109"/>
      <c r="DY44" s="109"/>
      <c r="DZ44" s="109"/>
      <c r="EA44" s="109"/>
      <c r="EB44" s="109"/>
      <c r="EC44" s="109"/>
      <c r="ED44" s="109"/>
      <c r="EE44" s="109"/>
      <c r="EF44" s="109"/>
      <c r="EG44" s="109"/>
      <c r="EH44" s="109"/>
      <c r="EI44" s="109"/>
      <c r="EJ44" s="109"/>
    </row>
    <row r="45" customFormat="false" ht="11.25" hidden="true" customHeight="true" outlineLevel="0" collapsed="false">
      <c r="A45" s="125"/>
      <c r="B45" s="125"/>
      <c r="C45" s="96"/>
      <c r="D45" s="96"/>
      <c r="E45" s="96"/>
      <c r="F45" s="96"/>
      <c r="G45" s="96"/>
      <c r="H45" s="96"/>
      <c r="I45" s="96"/>
      <c r="J45" s="96"/>
      <c r="K45" s="96"/>
      <c r="L45" s="96"/>
      <c r="M45" s="96"/>
      <c r="N45" s="96"/>
      <c r="O45" s="96"/>
      <c r="P45" s="96"/>
      <c r="Q45" s="96"/>
      <c r="R45" s="96"/>
      <c r="S45" s="96"/>
      <c r="T45" s="96"/>
      <c r="U45" s="96"/>
      <c r="V45" s="96"/>
      <c r="W45" s="96"/>
      <c r="X45" s="96"/>
      <c r="Y45" s="96"/>
      <c r="Z45" s="96"/>
      <c r="AA45" s="96"/>
      <c r="AC45" s="96"/>
      <c r="AD45" s="123"/>
      <c r="AE45" s="100"/>
      <c r="AG45" s="96" t="n">
        <v>1.69000005722046</v>
      </c>
      <c r="AH45" s="96" t="n">
        <v>1.69000005722046</v>
      </c>
      <c r="AI45" s="96" t="n">
        <v>1.69000005722046</v>
      </c>
      <c r="AJ45" s="96" t="n">
        <v>1.69000005722046</v>
      </c>
      <c r="AK45" s="96"/>
      <c r="AL45" s="96"/>
      <c r="AM45" s="96"/>
      <c r="AN45" s="96"/>
      <c r="AO45" s="96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E45" s="96"/>
      <c r="BF45" s="96"/>
      <c r="BG45" s="96"/>
      <c r="BH45" s="96"/>
      <c r="BI45" s="96"/>
      <c r="BJ45" s="96"/>
      <c r="BK45" s="96"/>
      <c r="BL45" s="96"/>
      <c r="BM45" s="96"/>
      <c r="BN45" s="96"/>
      <c r="BO45" s="96"/>
      <c r="BP45" s="96"/>
      <c r="BQ45" s="96"/>
      <c r="BR45" s="96"/>
      <c r="BS45" s="96"/>
      <c r="BT45" s="96"/>
      <c r="BU45" s="96"/>
      <c r="BV45" s="96"/>
      <c r="BW45" s="96"/>
      <c r="BX45" s="96"/>
      <c r="BY45" s="96"/>
      <c r="BZ45" s="96"/>
      <c r="CA45" s="96"/>
      <c r="CB45" s="96"/>
      <c r="CC45" s="96"/>
      <c r="CD45" s="96"/>
      <c r="CE45" s="96"/>
      <c r="CF45" s="96"/>
      <c r="CG45" s="96"/>
      <c r="CH45" s="96"/>
      <c r="CI45" s="96"/>
      <c r="CJ45" s="96"/>
      <c r="CK45" s="96"/>
      <c r="CL45" s="96"/>
      <c r="CM45" s="96"/>
      <c r="CN45" s="96"/>
      <c r="CO45" s="96"/>
      <c r="CP45" s="96"/>
      <c r="CQ45" s="96"/>
      <c r="CR45" s="96"/>
      <c r="CS45" s="96"/>
      <c r="CT45" s="96"/>
      <c r="CU45" s="96"/>
      <c r="CV45" s="96"/>
      <c r="CW45" s="96"/>
      <c r="CX45" s="96"/>
      <c r="CY45" s="96"/>
      <c r="CZ45" s="96"/>
      <c r="DA45" s="96"/>
      <c r="DB45" s="96"/>
      <c r="DC45" s="96"/>
      <c r="DD45" s="96"/>
      <c r="DE45" s="96"/>
      <c r="DF45" s="96"/>
      <c r="DG45" s="96"/>
      <c r="DH45" s="96"/>
      <c r="DI45" s="96"/>
      <c r="DJ45" s="96"/>
      <c r="DK45" s="96"/>
      <c r="DL45" s="96"/>
      <c r="DM45" s="96"/>
      <c r="DN45" s="96"/>
      <c r="DO45" s="96"/>
      <c r="DP45" s="96"/>
      <c r="DQ45" s="96"/>
      <c r="DR45" s="96"/>
      <c r="DS45" s="96"/>
      <c r="DT45" s="96"/>
      <c r="DU45" s="96"/>
      <c r="DV45" s="96"/>
      <c r="DW45" s="96"/>
      <c r="DX45" s="96"/>
      <c r="DY45" s="96"/>
      <c r="DZ45" s="96"/>
      <c r="EA45" s="96"/>
      <c r="EB45" s="96"/>
      <c r="EC45" s="96"/>
      <c r="ED45" s="96"/>
      <c r="EE45" s="96"/>
      <c r="EF45" s="96"/>
      <c r="EG45" s="96"/>
      <c r="EH45" s="96"/>
      <c r="EI45" s="96"/>
      <c r="EJ45" s="96"/>
    </row>
    <row r="46" customFormat="false" ht="12" hidden="true" customHeight="true" outlineLevel="0" collapsed="false">
      <c r="A46" s="153" t="n">
        <f aca="false">WORKDAY(A2,-1,HOLIDAYS)</f>
        <v>37179</v>
      </c>
      <c r="B46" s="73"/>
      <c r="C46" s="108"/>
      <c r="D46" s="108"/>
      <c r="E46" s="108"/>
      <c r="F46" s="108"/>
      <c r="G46" s="108"/>
      <c r="H46" s="108"/>
      <c r="I46" s="108"/>
      <c r="J46" s="108"/>
      <c r="K46" s="108"/>
      <c r="L46" s="108"/>
      <c r="M46" s="108"/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  <c r="Y46" s="108"/>
      <c r="Z46" s="108"/>
      <c r="AA46" s="108"/>
      <c r="AB46" s="109"/>
      <c r="AC46" s="108"/>
      <c r="AE46" s="73"/>
      <c r="AF46" s="73"/>
      <c r="AG46" s="73" t="n">
        <v>5.13000011444092</v>
      </c>
      <c r="AH46" s="73" t="n">
        <v>5.13000011444092</v>
      </c>
      <c r="AI46" s="73" t="n">
        <v>5.13000011444092</v>
      </c>
      <c r="AJ46" s="73" t="n">
        <v>5.13000011444092</v>
      </c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  <c r="DM46" s="73"/>
      <c r="DN46" s="73"/>
      <c r="DO46" s="73"/>
      <c r="DP46" s="73"/>
      <c r="DQ46" s="73"/>
      <c r="DR46" s="73"/>
      <c r="DS46" s="73"/>
      <c r="DT46" s="73"/>
      <c r="DU46" s="73"/>
      <c r="DV46" s="73"/>
      <c r="DW46" s="73"/>
      <c r="DX46" s="73"/>
      <c r="DY46" s="73"/>
      <c r="DZ46" s="73"/>
      <c r="EA46" s="73"/>
      <c r="EB46" s="73"/>
      <c r="EC46" s="73"/>
      <c r="ED46" s="73"/>
      <c r="EE46" s="73"/>
      <c r="EF46" s="73"/>
      <c r="EG46" s="73"/>
      <c r="EH46" s="73"/>
      <c r="EI46" s="73"/>
      <c r="EJ46" s="73"/>
      <c r="EK46" s="73"/>
      <c r="EL46" s="73"/>
      <c r="EM46" s="73"/>
      <c r="EN46" s="73"/>
      <c r="EO46" s="73"/>
      <c r="EP46" s="73"/>
      <c r="EQ46" s="73"/>
      <c r="ER46" s="73"/>
      <c r="ES46" s="73"/>
      <c r="ET46" s="73"/>
      <c r="EU46" s="73"/>
      <c r="EV46" s="73"/>
      <c r="EW46" s="73"/>
      <c r="EX46" s="73"/>
      <c r="EY46" s="73"/>
      <c r="EZ46" s="73"/>
      <c r="FA46" s="73"/>
      <c r="FB46" s="73"/>
      <c r="FC46" s="73"/>
      <c r="FD46" s="73"/>
      <c r="FE46" s="73"/>
      <c r="FF46" s="73"/>
      <c r="FG46" s="73"/>
      <c r="FH46" s="73"/>
      <c r="FI46" s="73"/>
      <c r="FJ46" s="73"/>
      <c r="FK46" s="73"/>
      <c r="FL46" s="73"/>
      <c r="FM46" s="73"/>
      <c r="FN46" s="73"/>
      <c r="FO46" s="73"/>
      <c r="FP46" s="73"/>
      <c r="FQ46" s="73"/>
      <c r="FR46" s="73"/>
      <c r="FS46" s="73"/>
      <c r="FT46" s="73"/>
      <c r="FU46" s="73"/>
      <c r="FV46" s="73"/>
      <c r="FW46" s="73"/>
      <c r="FX46" s="73"/>
      <c r="FY46" s="73"/>
      <c r="FZ46" s="73"/>
      <c r="GA46" s="73"/>
      <c r="GB46" s="73"/>
      <c r="GC46" s="73"/>
      <c r="GD46" s="73"/>
      <c r="GE46" s="73"/>
      <c r="GF46" s="73"/>
      <c r="GG46" s="73"/>
      <c r="GH46" s="73"/>
      <c r="GI46" s="73"/>
      <c r="GJ46" s="73"/>
      <c r="GK46" s="73"/>
      <c r="GL46" s="73"/>
      <c r="GM46" s="73"/>
      <c r="GN46" s="73"/>
      <c r="GO46" s="73"/>
      <c r="GP46" s="73"/>
      <c r="GQ46" s="73"/>
      <c r="GR46" s="73"/>
      <c r="GS46" s="73"/>
      <c r="GT46" s="73"/>
      <c r="GU46" s="73"/>
      <c r="GV46" s="73"/>
      <c r="GW46" s="73"/>
      <c r="GX46" s="73"/>
      <c r="GY46" s="73"/>
      <c r="GZ46" s="73"/>
      <c r="HA46" s="73"/>
      <c r="HB46" s="73"/>
      <c r="HC46" s="73"/>
      <c r="HD46" s="73"/>
      <c r="HE46" s="73"/>
      <c r="HF46" s="73"/>
      <c r="HG46" s="73"/>
      <c r="HH46" s="73"/>
      <c r="HI46" s="73"/>
      <c r="HJ46" s="73"/>
      <c r="HK46" s="73"/>
      <c r="HL46" s="73"/>
      <c r="HM46" s="73"/>
      <c r="HN46" s="73"/>
      <c r="HO46" s="73"/>
      <c r="HP46" s="73"/>
      <c r="HQ46" s="73"/>
      <c r="HR46" s="73"/>
      <c r="HS46" s="73"/>
      <c r="HT46" s="73"/>
      <c r="HU46" s="73"/>
      <c r="HV46" s="73"/>
      <c r="HW46" s="73"/>
      <c r="HX46" s="73"/>
      <c r="HY46" s="73"/>
      <c r="HZ46" s="73"/>
      <c r="IA46" s="73"/>
      <c r="IB46" s="73"/>
      <c r="IC46" s="73"/>
      <c r="ID46" s="73"/>
      <c r="IE46" s="73"/>
      <c r="IF46" s="73"/>
      <c r="IG46" s="73"/>
      <c r="IH46" s="73"/>
      <c r="II46" s="73"/>
      <c r="IJ46" s="73"/>
      <c r="IK46" s="73"/>
      <c r="IL46" s="73"/>
      <c r="IM46" s="73"/>
      <c r="IN46" s="73"/>
      <c r="IO46" s="73"/>
      <c r="IP46" s="73"/>
      <c r="IQ46" s="73"/>
      <c r="IR46" s="73"/>
      <c r="IS46" s="73"/>
      <c r="IT46" s="73"/>
      <c r="IU46" s="73"/>
      <c r="IV46" s="73"/>
      <c r="IW46" s="73"/>
    </row>
    <row r="47" customFormat="false" ht="11.25" hidden="true" customHeight="true" outlineLevel="0" collapsed="false">
      <c r="A47" s="113" t="s">
        <v>13</v>
      </c>
      <c r="B47" s="73" t="n">
        <v>1.796538573045</v>
      </c>
      <c r="C47" s="130" t="n">
        <v>19.4375</v>
      </c>
      <c r="D47" s="130" t="n">
        <v>24.3179473684211</v>
      </c>
      <c r="E47" s="130" t="n">
        <v>29.1526829268293</v>
      </c>
      <c r="F47" s="94" t="n">
        <v>25.387705853022</v>
      </c>
      <c r="G47" s="94" t="n">
        <v>25.7869145299145</v>
      </c>
      <c r="H47" s="94" t="n">
        <v>27.5740512820513</v>
      </c>
      <c r="I47" s="94" t="n">
        <v>23.9997777777778</v>
      </c>
      <c r="J47" s="94" t="n">
        <v>20.0001071887035</v>
      </c>
      <c r="K47" s="94" t="n">
        <v>20.9999512195122</v>
      </c>
      <c r="L47" s="94" t="n">
        <v>19.0002631578947</v>
      </c>
      <c r="M47" s="94" t="n">
        <v>20.0061538461538</v>
      </c>
      <c r="N47" s="94" t="n">
        <v>21</v>
      </c>
      <c r="O47" s="94" t="n">
        <v>31.7276282051282</v>
      </c>
      <c r="P47" s="94" t="n">
        <v>29.4553333333333</v>
      </c>
      <c r="Q47" s="94" t="n">
        <v>33.9999230769231</v>
      </c>
      <c r="R47" s="94" t="n">
        <v>29.41875</v>
      </c>
      <c r="S47" s="94" t="n">
        <v>26.669919982884</v>
      </c>
      <c r="T47" s="94" t="n">
        <v>27</v>
      </c>
      <c r="U47" s="94" t="n">
        <v>23.9210526315789</v>
      </c>
      <c r="V47" s="94" t="n">
        <v>29.0887073170732</v>
      </c>
      <c r="W47" s="94" t="n">
        <v>25.4665332687512</v>
      </c>
      <c r="X47" s="94" t="n">
        <v>26.8999085230909</v>
      </c>
      <c r="Y47" s="94" t="n">
        <v>27.1361964874855</v>
      </c>
      <c r="Z47" s="94" t="n">
        <v>27.3066311143168</v>
      </c>
      <c r="AA47" s="94" t="n">
        <v>27.9656939462623</v>
      </c>
      <c r="AB47" s="96" t="n">
        <v>28.5663669330854</v>
      </c>
      <c r="AC47" s="164" t="n">
        <v>27.4016462853772</v>
      </c>
      <c r="AD47" s="99"/>
      <c r="AE47" s="73"/>
      <c r="AF47" s="73"/>
      <c r="AG47" s="73" t="n">
        <v>27.5740512820513</v>
      </c>
      <c r="AH47" s="73" t="n">
        <v>23.9997777777778</v>
      </c>
      <c r="AI47" s="73" t="n">
        <v>0.705883549708946</v>
      </c>
      <c r="AJ47" s="73" t="n">
        <v>0.626088018002718</v>
      </c>
      <c r="AK47" s="73" t="n">
        <v>3.1800000667572</v>
      </c>
      <c r="AL47" s="73" t="n">
        <v>14.3690004348755</v>
      </c>
      <c r="AM47" s="73" t="n">
        <v>14.3700008392334</v>
      </c>
      <c r="AN47" s="73" t="n">
        <v>14.3699998855591</v>
      </c>
      <c r="AO47" s="73" t="n">
        <v>3.1800000667572</v>
      </c>
      <c r="AP47" s="73" t="n">
        <v>3.1800000667572</v>
      </c>
      <c r="AQ47" s="73" t="n">
        <v>3.1800000667572</v>
      </c>
      <c r="AR47" s="73" t="n">
        <v>3.1800000667572</v>
      </c>
      <c r="AS47" s="73" t="n">
        <v>3.1800000667572</v>
      </c>
      <c r="AT47" s="73" t="n">
        <v>3.18000030517578</v>
      </c>
      <c r="AU47" s="73" t="n">
        <v>3.1800000667572</v>
      </c>
      <c r="AV47" s="73" t="n">
        <v>3.1800000667572</v>
      </c>
      <c r="AW47" s="73" t="n">
        <v>3.1800000667572</v>
      </c>
      <c r="AX47" s="73" t="n">
        <v>14.3690004348755</v>
      </c>
      <c r="AY47" s="73" t="n">
        <v>14.3700008392334</v>
      </c>
      <c r="AZ47" s="73" t="n">
        <v>14.3699998855591</v>
      </c>
      <c r="BA47" s="73" t="n">
        <v>3.1800000667572</v>
      </c>
      <c r="BB47" s="73" t="n">
        <v>3.1800000667572</v>
      </c>
      <c r="BC47" s="73" t="n">
        <v>3.1800000667572</v>
      </c>
      <c r="BD47" s="73" t="n">
        <v>3.1800000667572</v>
      </c>
      <c r="BE47" s="73" t="n">
        <v>3.1800000667572</v>
      </c>
      <c r="BF47" s="73" t="n">
        <v>3.18000030517578</v>
      </c>
      <c r="BG47" s="73" t="n">
        <v>3.1800000667572</v>
      </c>
      <c r="BH47" s="73" t="n">
        <v>3.1800000667572</v>
      </c>
      <c r="BI47" s="73" t="n">
        <v>3.1800000667572</v>
      </c>
      <c r="BJ47" s="73" t="n">
        <v>14.3690004348755</v>
      </c>
      <c r="BK47" s="73" t="n">
        <v>14.3700008392334</v>
      </c>
      <c r="BL47" s="73" t="n">
        <v>14.3699998855591</v>
      </c>
      <c r="BM47" s="73" t="n">
        <v>3.1800000667572</v>
      </c>
      <c r="BN47" s="73" t="n">
        <v>3.1800000667572</v>
      </c>
      <c r="BO47" s="73" t="n">
        <v>3.1800000667572</v>
      </c>
      <c r="BP47" s="73" t="n">
        <v>3.1800000667572</v>
      </c>
      <c r="BQ47" s="73" t="n">
        <v>3.1800000667572</v>
      </c>
      <c r="BR47" s="73" t="n">
        <v>3.18000030517578</v>
      </c>
      <c r="BS47" s="73" t="n">
        <v>3.1800000667572</v>
      </c>
      <c r="BT47" s="73" t="n">
        <v>3.1800000667572</v>
      </c>
      <c r="BU47" s="73" t="n">
        <v>3.1800000667572</v>
      </c>
      <c r="BV47" s="73" t="n">
        <v>14.3690004348755</v>
      </c>
      <c r="BW47" s="73" t="n">
        <v>14.3700008392334</v>
      </c>
      <c r="BX47" s="73" t="n">
        <v>14.3699998855591</v>
      </c>
      <c r="BY47" s="73" t="n">
        <v>3.1800000667572</v>
      </c>
      <c r="BZ47" s="73" t="n">
        <v>3.1800000667572</v>
      </c>
      <c r="CA47" s="73" t="n">
        <v>3.1800000667572</v>
      </c>
      <c r="CB47" s="73" t="n">
        <v>3.1800000667572</v>
      </c>
      <c r="CC47" s="73" t="n">
        <v>3.1800000667572</v>
      </c>
      <c r="CD47" s="73" t="n">
        <v>3.18000030517578</v>
      </c>
      <c r="CE47" s="73" t="n">
        <v>3.1800000667572</v>
      </c>
      <c r="CF47" s="73" t="n">
        <v>3.1800000667572</v>
      </c>
      <c r="CG47" s="73" t="n">
        <v>3.1800000667572</v>
      </c>
      <c r="CH47" s="73" t="n">
        <v>14.3690004348755</v>
      </c>
      <c r="CI47" s="73" t="n">
        <v>14.3700008392334</v>
      </c>
      <c r="CJ47" s="73" t="n">
        <v>14.3699998855591</v>
      </c>
      <c r="CK47" s="73" t="n">
        <v>3.1800000667572</v>
      </c>
      <c r="CL47" s="73" t="n">
        <v>3.1800000667572</v>
      </c>
      <c r="CM47" s="73" t="n">
        <v>3.1800000667572</v>
      </c>
      <c r="CN47" s="73" t="n">
        <v>3.1800000667572</v>
      </c>
      <c r="CO47" s="73" t="n">
        <v>3.1800000667572</v>
      </c>
      <c r="CP47" s="73" t="n">
        <v>3.18000030517578</v>
      </c>
      <c r="CQ47" s="73" t="n">
        <v>3.1800000667572</v>
      </c>
      <c r="CR47" s="73" t="n">
        <v>3.1800000667572</v>
      </c>
      <c r="CS47" s="73" t="n">
        <v>3.1800000667572</v>
      </c>
      <c r="CT47" s="73" t="n">
        <v>14.3690004348755</v>
      </c>
      <c r="CU47" s="73" t="n">
        <v>14.3700008392334</v>
      </c>
      <c r="CV47" s="73" t="n">
        <v>14.3699998855591</v>
      </c>
      <c r="CW47" s="73" t="n">
        <v>3.1800000667572</v>
      </c>
      <c r="CX47" s="73" t="n">
        <v>3.1800000667572</v>
      </c>
      <c r="CY47" s="73" t="n">
        <v>3.1800000667572</v>
      </c>
      <c r="CZ47" s="73" t="n">
        <v>3.1800000667572</v>
      </c>
      <c r="DA47" s="73" t="n">
        <v>3.1800000667572</v>
      </c>
      <c r="DB47" s="73" t="n">
        <v>3.18000030517578</v>
      </c>
      <c r="DC47" s="73" t="n">
        <v>3.1800000667572</v>
      </c>
      <c r="DD47" s="73" t="n">
        <v>3.1800000667572</v>
      </c>
      <c r="DE47" s="73" t="n">
        <v>3.1800000667572</v>
      </c>
      <c r="DF47" s="73" t="n">
        <v>14.3690004348755</v>
      </c>
      <c r="DG47" s="73" t="n">
        <v>14.3700008392334</v>
      </c>
      <c r="DH47" s="73" t="n">
        <v>14.3699998855591</v>
      </c>
      <c r="DI47" s="73" t="n">
        <v>3.1800000667572</v>
      </c>
      <c r="DJ47" s="73" t="n">
        <v>3.1800000667572</v>
      </c>
      <c r="DK47" s="73" t="n">
        <v>3.1800000667572</v>
      </c>
      <c r="DL47" s="73" t="n">
        <v>3.1800000667572</v>
      </c>
      <c r="DM47" s="73" t="n">
        <v>3.1800000667572</v>
      </c>
      <c r="DN47" s="73" t="n">
        <v>3.18000030517578</v>
      </c>
      <c r="DO47" s="73" t="n">
        <v>3.1800000667572</v>
      </c>
      <c r="DP47" s="73" t="n">
        <v>3.1800000667572</v>
      </c>
      <c r="DQ47" s="73" t="n">
        <v>3.1800000667572</v>
      </c>
      <c r="DR47" s="73" t="n">
        <v>14.3690004348755</v>
      </c>
      <c r="DS47" s="73" t="n">
        <v>14.3700008392334</v>
      </c>
      <c r="DT47" s="73" t="n">
        <v>14.3699998855591</v>
      </c>
      <c r="DU47" s="73" t="n">
        <v>3.1800000667572</v>
      </c>
      <c r="DV47" s="73" t="n">
        <v>3.1800000667572</v>
      </c>
      <c r="DW47" s="73" t="n">
        <v>3.1800000667572</v>
      </c>
      <c r="DX47" s="73" t="n">
        <v>3.1800000667572</v>
      </c>
      <c r="DY47" s="73" t="n">
        <v>3.1800000667572</v>
      </c>
      <c r="DZ47" s="73" t="n">
        <v>3.18000030517578</v>
      </c>
      <c r="EA47" s="73" t="n">
        <v>3.1800000667572</v>
      </c>
      <c r="EB47" s="73" t="n">
        <v>3.1800000667572</v>
      </c>
      <c r="EC47" s="73" t="n">
        <v>3.1800000667572</v>
      </c>
      <c r="ED47" s="73" t="n">
        <v>14.3690004348755</v>
      </c>
      <c r="EE47" s="73" t="n">
        <v>14.3700008392334</v>
      </c>
      <c r="EF47" s="73" t="n">
        <v>14.3699998855591</v>
      </c>
      <c r="EG47" s="73" t="n">
        <v>3.1800000667572</v>
      </c>
      <c r="EH47" s="73" t="n">
        <v>3.1800000667572</v>
      </c>
      <c r="EI47" s="73" t="n">
        <v>3.1800000667572</v>
      </c>
      <c r="EJ47" s="73" t="n">
        <v>3.1800000667572</v>
      </c>
      <c r="EK47" s="73"/>
      <c r="EL47" s="73"/>
      <c r="EM47" s="73"/>
      <c r="EN47" s="73"/>
      <c r="EO47" s="73"/>
      <c r="EP47" s="73"/>
      <c r="EQ47" s="73"/>
      <c r="ER47" s="73"/>
      <c r="ES47" s="73"/>
      <c r="ET47" s="73"/>
      <c r="EU47" s="73"/>
      <c r="EV47" s="73"/>
      <c r="EW47" s="73"/>
      <c r="EX47" s="73"/>
      <c r="EY47" s="73"/>
      <c r="EZ47" s="73"/>
      <c r="FA47" s="73"/>
      <c r="FB47" s="73"/>
      <c r="FC47" s="73"/>
      <c r="FD47" s="73"/>
      <c r="FE47" s="73"/>
      <c r="FF47" s="73"/>
      <c r="FG47" s="73"/>
      <c r="FH47" s="73"/>
      <c r="FI47" s="73"/>
      <c r="FJ47" s="73"/>
      <c r="FK47" s="73"/>
      <c r="FL47" s="73"/>
      <c r="FM47" s="73"/>
      <c r="FN47" s="73"/>
      <c r="FO47" s="73"/>
      <c r="FP47" s="73"/>
      <c r="FQ47" s="73"/>
      <c r="FR47" s="73"/>
      <c r="FS47" s="73"/>
      <c r="FT47" s="73"/>
      <c r="FU47" s="73"/>
      <c r="FV47" s="73"/>
      <c r="FW47" s="73"/>
      <c r="FX47" s="73"/>
      <c r="FY47" s="73"/>
      <c r="FZ47" s="73"/>
      <c r="GA47" s="73"/>
      <c r="GB47" s="73"/>
      <c r="GC47" s="73"/>
      <c r="GD47" s="73"/>
      <c r="GE47" s="73"/>
      <c r="GF47" s="73"/>
      <c r="GG47" s="73"/>
      <c r="GH47" s="73"/>
      <c r="GI47" s="73"/>
      <c r="GJ47" s="73"/>
      <c r="GK47" s="73"/>
      <c r="GL47" s="73"/>
      <c r="GM47" s="73"/>
      <c r="GN47" s="73"/>
      <c r="GO47" s="73"/>
      <c r="GP47" s="73"/>
      <c r="GQ47" s="73"/>
      <c r="GR47" s="73"/>
      <c r="GS47" s="73"/>
      <c r="GT47" s="73"/>
      <c r="GU47" s="73"/>
      <c r="GV47" s="73"/>
      <c r="GW47" s="73"/>
      <c r="GX47" s="73"/>
      <c r="GY47" s="73"/>
      <c r="GZ47" s="73"/>
      <c r="HA47" s="73"/>
      <c r="HB47" s="73"/>
      <c r="HC47" s="73"/>
      <c r="HD47" s="73"/>
      <c r="HE47" s="73"/>
      <c r="HF47" s="73"/>
      <c r="HG47" s="73"/>
      <c r="HH47" s="73"/>
      <c r="HI47" s="73"/>
      <c r="HJ47" s="73"/>
      <c r="HK47" s="73"/>
      <c r="HL47" s="73"/>
      <c r="HM47" s="73"/>
      <c r="HN47" s="73"/>
      <c r="HO47" s="73"/>
      <c r="HP47" s="73"/>
      <c r="HQ47" s="73"/>
      <c r="HR47" s="73"/>
      <c r="HS47" s="73"/>
      <c r="HT47" s="73"/>
      <c r="HU47" s="73"/>
      <c r="HV47" s="73"/>
      <c r="HW47" s="73"/>
      <c r="HX47" s="73"/>
      <c r="HY47" s="73"/>
      <c r="HZ47" s="73"/>
      <c r="IA47" s="73"/>
      <c r="IB47" s="73"/>
      <c r="IC47" s="73"/>
      <c r="ID47" s="73"/>
      <c r="IE47" s="73"/>
      <c r="IF47" s="73"/>
      <c r="IG47" s="73"/>
      <c r="IH47" s="73"/>
      <c r="II47" s="73"/>
      <c r="IJ47" s="73"/>
      <c r="IK47" s="73"/>
      <c r="IL47" s="73"/>
      <c r="IM47" s="73"/>
      <c r="IN47" s="73"/>
      <c r="IO47" s="73"/>
      <c r="IP47" s="73"/>
      <c r="IQ47" s="73"/>
      <c r="IR47" s="73"/>
      <c r="IS47" s="73"/>
      <c r="IT47" s="73"/>
      <c r="IU47" s="73"/>
      <c r="IV47" s="73"/>
      <c r="IW47" s="73"/>
    </row>
    <row r="48" customFormat="false" ht="11.25" hidden="true" customHeight="true" outlineLevel="0" collapsed="false">
      <c r="A48" s="125" t="s">
        <v>12</v>
      </c>
      <c r="B48" s="102" t="n">
        <v>1.11538450534527</v>
      </c>
      <c r="C48" s="131" t="n">
        <v>20.1625</v>
      </c>
      <c r="D48" s="131" t="n">
        <v>24.2921052631579</v>
      </c>
      <c r="E48" s="131" t="n">
        <v>29.1433414634146</v>
      </c>
      <c r="F48" s="96" t="n">
        <v>25.5177459234662</v>
      </c>
      <c r="G48" s="96" t="n">
        <v>25.2789401709402</v>
      </c>
      <c r="H48" s="96" t="n">
        <v>27.0577692307692</v>
      </c>
      <c r="I48" s="96" t="n">
        <v>23.5001111111111</v>
      </c>
      <c r="J48" s="96" t="n">
        <v>20.7497342747112</v>
      </c>
      <c r="K48" s="96" t="n">
        <v>21.4997317073171</v>
      </c>
      <c r="L48" s="96" t="n">
        <v>19.9997368421053</v>
      </c>
      <c r="M48" s="96" t="n">
        <v>21.4868974358974</v>
      </c>
      <c r="N48" s="96" t="n">
        <v>22.5</v>
      </c>
      <c r="O48" s="96" t="n">
        <v>33.2082820512821</v>
      </c>
      <c r="P48" s="96" t="n">
        <v>30.9168205128205</v>
      </c>
      <c r="Q48" s="96" t="n">
        <v>35.4997435897436</v>
      </c>
      <c r="R48" s="96" t="n">
        <v>30.8625</v>
      </c>
      <c r="S48" s="96" t="n">
        <v>26.4822314494805</v>
      </c>
      <c r="T48" s="96" t="n">
        <v>28.5001025641026</v>
      </c>
      <c r="U48" s="96" t="n">
        <v>22.8884210526316</v>
      </c>
      <c r="V48" s="96" t="n">
        <v>28.0581707317073</v>
      </c>
      <c r="W48" s="96" t="n">
        <v>26.080376668281</v>
      </c>
      <c r="X48" s="96" t="n">
        <v>28.3605879079007</v>
      </c>
      <c r="Y48" s="96" t="n">
        <v>28.312902009879</v>
      </c>
      <c r="Z48" s="96" t="n">
        <v>28.7503008600436</v>
      </c>
      <c r="AA48" s="96" t="n">
        <v>30.1931418859304</v>
      </c>
      <c r="AB48" s="96" t="n">
        <v>32.6182595552673</v>
      </c>
      <c r="AC48" s="165" t="n">
        <v>29.3499800375363</v>
      </c>
      <c r="AD48" s="99"/>
      <c r="AE48" s="73"/>
      <c r="AF48" s="73"/>
      <c r="AG48" s="73" t="n">
        <v>27.0577692307692</v>
      </c>
      <c r="AH48" s="73" t="n">
        <v>23.5001111111111</v>
      </c>
      <c r="AI48" s="73" t="n">
        <v>2.39999985694885</v>
      </c>
      <c r="AJ48" s="73" t="n">
        <v>2.39999985694885</v>
      </c>
      <c r="AK48" s="73" t="n">
        <v>2.11999988555908</v>
      </c>
      <c r="AL48" s="73" t="n">
        <v>9.59000015258789</v>
      </c>
      <c r="AM48" s="73" t="n">
        <v>9.59000015258789</v>
      </c>
      <c r="AN48" s="73" t="n">
        <v>9.59000015258789</v>
      </c>
      <c r="AO48" s="73" t="n">
        <v>2.12000012397766</v>
      </c>
      <c r="AP48" s="73" t="n">
        <v>2.11999988555908</v>
      </c>
      <c r="AQ48" s="73" t="n">
        <v>2.11999988555908</v>
      </c>
      <c r="AR48" s="73" t="n">
        <v>2.11999988555908</v>
      </c>
      <c r="AS48" s="73" t="n">
        <v>2.11999988555908</v>
      </c>
      <c r="AT48" s="73" t="n">
        <v>2.11999988555908</v>
      </c>
      <c r="AU48" s="73" t="n">
        <v>2.11999988555908</v>
      </c>
      <c r="AV48" s="73" t="n">
        <v>2.11999988555908</v>
      </c>
      <c r="AW48" s="73" t="n">
        <v>2.11999988555908</v>
      </c>
      <c r="AX48" s="73" t="n">
        <v>9.59000015258789</v>
      </c>
      <c r="AY48" s="73" t="n">
        <v>9.59000015258789</v>
      </c>
      <c r="AZ48" s="73" t="n">
        <v>9.59000015258789</v>
      </c>
      <c r="BA48" s="73" t="n">
        <v>2.12000012397766</v>
      </c>
      <c r="BB48" s="73" t="n">
        <v>2.11999988555908</v>
      </c>
      <c r="BC48" s="73" t="n">
        <v>2.11999988555908</v>
      </c>
      <c r="BD48" s="73" t="n">
        <v>2.11999988555908</v>
      </c>
      <c r="BE48" s="73" t="n">
        <v>2.11999988555908</v>
      </c>
      <c r="BF48" s="73" t="n">
        <v>2.11999988555908</v>
      </c>
      <c r="BG48" s="73" t="n">
        <v>2.11999988555908</v>
      </c>
      <c r="BH48" s="73" t="n">
        <v>2.11999988555908</v>
      </c>
      <c r="BI48" s="73" t="n">
        <v>2.11999988555908</v>
      </c>
      <c r="BJ48" s="73" t="n">
        <v>9.59000015258789</v>
      </c>
      <c r="BK48" s="73" t="n">
        <v>9.59000015258789</v>
      </c>
      <c r="BL48" s="73" t="n">
        <v>9.59000015258789</v>
      </c>
      <c r="BM48" s="73" t="n">
        <v>2.12000012397766</v>
      </c>
      <c r="BN48" s="73" t="n">
        <v>2.11999988555908</v>
      </c>
      <c r="BO48" s="73" t="n">
        <v>2.11999988555908</v>
      </c>
      <c r="BP48" s="73" t="n">
        <v>2.11999988555908</v>
      </c>
      <c r="BQ48" s="73" t="n">
        <v>2.11999988555908</v>
      </c>
      <c r="BR48" s="73" t="n">
        <v>2.11999988555908</v>
      </c>
      <c r="BS48" s="73" t="n">
        <v>2.11999988555908</v>
      </c>
      <c r="BT48" s="73" t="n">
        <v>2.11999988555908</v>
      </c>
      <c r="BU48" s="73" t="n">
        <v>2.11999988555908</v>
      </c>
      <c r="BV48" s="73" t="n">
        <v>9.59000015258789</v>
      </c>
      <c r="BW48" s="73" t="n">
        <v>9.59000015258789</v>
      </c>
      <c r="BX48" s="73" t="n">
        <v>9.59000015258789</v>
      </c>
      <c r="BY48" s="73" t="n">
        <v>2.12000012397766</v>
      </c>
      <c r="BZ48" s="73" t="n">
        <v>2.11999988555908</v>
      </c>
      <c r="CA48" s="73" t="n">
        <v>2.11999988555908</v>
      </c>
      <c r="CB48" s="73" t="n">
        <v>2.11999988555908</v>
      </c>
      <c r="CC48" s="73" t="n">
        <v>2.11999988555908</v>
      </c>
      <c r="CD48" s="73" t="n">
        <v>2.11999988555908</v>
      </c>
      <c r="CE48" s="73" t="n">
        <v>2.11999988555908</v>
      </c>
      <c r="CF48" s="73" t="n">
        <v>2.11999988555908</v>
      </c>
      <c r="CG48" s="73" t="n">
        <v>2.11999988555908</v>
      </c>
      <c r="CH48" s="73" t="n">
        <v>9.59000015258789</v>
      </c>
      <c r="CI48" s="73" t="n">
        <v>9.59000015258789</v>
      </c>
      <c r="CJ48" s="73" t="n">
        <v>9.59000015258789</v>
      </c>
      <c r="CK48" s="73" t="n">
        <v>2.12000012397766</v>
      </c>
      <c r="CL48" s="73" t="n">
        <v>2.11999988555908</v>
      </c>
      <c r="CM48" s="73" t="n">
        <v>2.11999988555908</v>
      </c>
      <c r="CN48" s="73" t="n">
        <v>2.11999988555908</v>
      </c>
      <c r="CO48" s="73" t="n">
        <v>2.11999988555908</v>
      </c>
      <c r="CP48" s="73" t="n">
        <v>2.11999988555908</v>
      </c>
      <c r="CQ48" s="73" t="n">
        <v>2.11999988555908</v>
      </c>
      <c r="CR48" s="73" t="n">
        <v>2.11999988555908</v>
      </c>
      <c r="CS48" s="73" t="n">
        <v>2.11999988555908</v>
      </c>
      <c r="CT48" s="73" t="n">
        <v>9.59000015258789</v>
      </c>
      <c r="CU48" s="73" t="n">
        <v>9.59000015258789</v>
      </c>
      <c r="CV48" s="73" t="n">
        <v>9.59000015258789</v>
      </c>
      <c r="CW48" s="73" t="n">
        <v>2.12000012397766</v>
      </c>
      <c r="CX48" s="73" t="n">
        <v>2.11999988555908</v>
      </c>
      <c r="CY48" s="73" t="n">
        <v>2.11999988555908</v>
      </c>
      <c r="CZ48" s="73" t="n">
        <v>2.11999988555908</v>
      </c>
      <c r="DA48" s="73" t="n">
        <v>2.11999988555908</v>
      </c>
      <c r="DB48" s="73" t="n">
        <v>2.11999988555908</v>
      </c>
      <c r="DC48" s="73" t="n">
        <v>2.11999988555908</v>
      </c>
      <c r="DD48" s="73" t="n">
        <v>2.11999988555908</v>
      </c>
      <c r="DE48" s="73" t="n">
        <v>2.11999988555908</v>
      </c>
      <c r="DF48" s="73" t="n">
        <v>9.59000015258789</v>
      </c>
      <c r="DG48" s="73" t="n">
        <v>9.59000015258789</v>
      </c>
      <c r="DH48" s="73" t="n">
        <v>9.59000015258789</v>
      </c>
      <c r="DI48" s="73" t="n">
        <v>2.12000012397766</v>
      </c>
      <c r="DJ48" s="73" t="n">
        <v>2.11999988555908</v>
      </c>
      <c r="DK48" s="73" t="n">
        <v>2.11999988555908</v>
      </c>
      <c r="DL48" s="73" t="n">
        <v>2.11999988555908</v>
      </c>
      <c r="DM48" s="73" t="n">
        <v>2.11999988555908</v>
      </c>
      <c r="DN48" s="73" t="n">
        <v>2.11999988555908</v>
      </c>
      <c r="DO48" s="73" t="n">
        <v>2.11999988555908</v>
      </c>
      <c r="DP48" s="73" t="n">
        <v>2.11999988555908</v>
      </c>
      <c r="DQ48" s="73" t="n">
        <v>2.11999988555908</v>
      </c>
      <c r="DR48" s="73" t="n">
        <v>9.59000015258789</v>
      </c>
      <c r="DS48" s="73" t="n">
        <v>9.59000015258789</v>
      </c>
      <c r="DT48" s="73" t="n">
        <v>9.59000015258789</v>
      </c>
      <c r="DU48" s="73" t="n">
        <v>2.12000012397766</v>
      </c>
      <c r="DV48" s="73" t="n">
        <v>2.11999988555908</v>
      </c>
      <c r="DW48" s="73" t="n">
        <v>2.11999988555908</v>
      </c>
      <c r="DX48" s="73" t="n">
        <v>2.11999988555908</v>
      </c>
      <c r="DY48" s="73" t="n">
        <v>2.11999988555908</v>
      </c>
      <c r="DZ48" s="73" t="n">
        <v>2.11999988555908</v>
      </c>
      <c r="EA48" s="73" t="n">
        <v>2.11999988555908</v>
      </c>
      <c r="EB48" s="73" t="n">
        <v>2.11999988555908</v>
      </c>
      <c r="EC48" s="73" t="n">
        <v>2.11999988555908</v>
      </c>
      <c r="ED48" s="73" t="n">
        <v>9.59000015258789</v>
      </c>
      <c r="EE48" s="73" t="n">
        <v>9.59000015258789</v>
      </c>
      <c r="EF48" s="73" t="n">
        <v>9.59000015258789</v>
      </c>
      <c r="EG48" s="73" t="n">
        <v>2.12000012397766</v>
      </c>
      <c r="EH48" s="73" t="n">
        <v>2.11999988555908</v>
      </c>
      <c r="EI48" s="73" t="n">
        <v>2.11999988555908</v>
      </c>
      <c r="EJ48" s="73" t="n">
        <v>2.11999988555908</v>
      </c>
      <c r="EK48" s="73"/>
      <c r="EL48" s="73"/>
      <c r="EM48" s="73"/>
      <c r="EN48" s="73"/>
      <c r="EO48" s="73"/>
      <c r="EP48" s="73"/>
      <c r="EQ48" s="73"/>
      <c r="ER48" s="73"/>
      <c r="ES48" s="73"/>
      <c r="ET48" s="73"/>
      <c r="EU48" s="73"/>
      <c r="EV48" s="73"/>
      <c r="EW48" s="73"/>
      <c r="EX48" s="73"/>
      <c r="EY48" s="73"/>
      <c r="EZ48" s="73"/>
      <c r="FA48" s="73"/>
      <c r="FB48" s="73"/>
      <c r="FC48" s="73"/>
      <c r="FD48" s="73"/>
      <c r="FE48" s="73"/>
      <c r="FF48" s="73"/>
      <c r="FG48" s="73"/>
      <c r="FH48" s="73"/>
      <c r="FI48" s="73"/>
      <c r="FJ48" s="73"/>
      <c r="FK48" s="73"/>
      <c r="FL48" s="73"/>
      <c r="FM48" s="73"/>
      <c r="FN48" s="73"/>
      <c r="FO48" s="73"/>
      <c r="FP48" s="73"/>
      <c r="FQ48" s="73"/>
      <c r="FR48" s="73"/>
      <c r="FS48" s="73"/>
      <c r="FT48" s="73"/>
      <c r="FU48" s="73"/>
      <c r="FV48" s="73"/>
      <c r="FW48" s="73"/>
      <c r="FX48" s="73"/>
      <c r="FY48" s="73"/>
      <c r="FZ48" s="73"/>
      <c r="GA48" s="73"/>
      <c r="GB48" s="73"/>
      <c r="GC48" s="73"/>
      <c r="GD48" s="73"/>
      <c r="GE48" s="73"/>
      <c r="GF48" s="73"/>
      <c r="GG48" s="73"/>
      <c r="GH48" s="73"/>
      <c r="GI48" s="73"/>
      <c r="GJ48" s="73"/>
      <c r="GK48" s="73"/>
      <c r="GL48" s="73"/>
      <c r="GM48" s="73"/>
      <c r="GN48" s="73"/>
      <c r="GO48" s="73"/>
      <c r="GP48" s="73"/>
      <c r="GQ48" s="73"/>
      <c r="GR48" s="73"/>
      <c r="GS48" s="73"/>
      <c r="GT48" s="73"/>
      <c r="GU48" s="73"/>
      <c r="GV48" s="73"/>
      <c r="GW48" s="73"/>
      <c r="GX48" s="73"/>
      <c r="GY48" s="73"/>
      <c r="GZ48" s="73"/>
      <c r="HA48" s="73"/>
      <c r="HB48" s="73"/>
      <c r="HC48" s="73"/>
      <c r="HD48" s="73"/>
      <c r="HE48" s="73"/>
      <c r="HF48" s="73"/>
      <c r="HG48" s="73"/>
      <c r="HH48" s="73"/>
      <c r="HI48" s="73"/>
      <c r="HJ48" s="73"/>
      <c r="HK48" s="73"/>
      <c r="HL48" s="73"/>
      <c r="HM48" s="73"/>
      <c r="HN48" s="73"/>
      <c r="HO48" s="73"/>
      <c r="HP48" s="73"/>
      <c r="HQ48" s="73"/>
      <c r="HR48" s="73"/>
      <c r="HS48" s="73"/>
      <c r="HT48" s="73"/>
      <c r="HU48" s="73"/>
      <c r="HV48" s="73"/>
      <c r="HW48" s="73"/>
      <c r="HX48" s="73"/>
      <c r="HY48" s="73"/>
      <c r="HZ48" s="73"/>
      <c r="IA48" s="73"/>
      <c r="IB48" s="73"/>
      <c r="IC48" s="73"/>
      <c r="ID48" s="73"/>
      <c r="IE48" s="73"/>
      <c r="IF48" s="73"/>
      <c r="IG48" s="73"/>
      <c r="IH48" s="73"/>
      <c r="II48" s="73"/>
      <c r="IJ48" s="73"/>
      <c r="IK48" s="73"/>
      <c r="IL48" s="73"/>
      <c r="IM48" s="73"/>
      <c r="IN48" s="73"/>
      <c r="IO48" s="73"/>
      <c r="IP48" s="73"/>
      <c r="IQ48" s="73"/>
      <c r="IR48" s="73"/>
      <c r="IS48" s="73"/>
      <c r="IT48" s="73"/>
      <c r="IU48" s="73"/>
      <c r="IV48" s="73"/>
      <c r="IW48" s="73"/>
    </row>
    <row r="49" customFormat="false" ht="11.25" hidden="true" customHeight="true" outlineLevel="0" collapsed="false">
      <c r="A49" s="125" t="s">
        <v>14</v>
      </c>
      <c r="B49" s="73" t="n">
        <v>0.701923131942749</v>
      </c>
      <c r="C49" s="131" t="n">
        <v>19.145</v>
      </c>
      <c r="D49" s="131" t="n">
        <v>23.1298684210526</v>
      </c>
      <c r="E49" s="131" t="n">
        <v>26.5305365853659</v>
      </c>
      <c r="F49" s="96" t="n">
        <v>23.7728207704304</v>
      </c>
      <c r="G49" s="96" t="n">
        <v>26.8846837606838</v>
      </c>
      <c r="H49" s="96" t="n">
        <v>27.0192564102564</v>
      </c>
      <c r="I49" s="96" t="n">
        <v>26.7501111111111</v>
      </c>
      <c r="J49" s="96" t="n">
        <v>23.8752901155327</v>
      </c>
      <c r="K49" s="96" t="n">
        <v>25.7503170731707</v>
      </c>
      <c r="L49" s="96" t="n">
        <v>22.0002631578947</v>
      </c>
      <c r="M49" s="96" t="n">
        <v>24.067</v>
      </c>
      <c r="N49" s="96" t="n">
        <v>26.00025</v>
      </c>
      <c r="O49" s="96" t="n">
        <v>30.9244743589744</v>
      </c>
      <c r="P49" s="96" t="n">
        <v>30.8490256410256</v>
      </c>
      <c r="Q49" s="96" t="n">
        <v>30.9999230769231</v>
      </c>
      <c r="R49" s="96" t="n">
        <v>29.840625</v>
      </c>
      <c r="S49" s="96" t="n">
        <v>26.9952198852353</v>
      </c>
      <c r="T49" s="96" t="n">
        <v>26.0001282051282</v>
      </c>
      <c r="U49" s="96" t="n">
        <v>27.0102631578947</v>
      </c>
      <c r="V49" s="96" t="n">
        <v>27.9752682926829</v>
      </c>
      <c r="W49" s="96" t="n">
        <v>27.0399423309331</v>
      </c>
      <c r="X49" s="96" t="n">
        <v>26.8969064128443</v>
      </c>
      <c r="Y49" s="96" t="n">
        <v>27.1607764400911</v>
      </c>
      <c r="Z49" s="96" t="n">
        <v>27.3948578779739</v>
      </c>
      <c r="AA49" s="96" t="n">
        <v>28.0246188979017</v>
      </c>
      <c r="AB49" s="96" t="n">
        <v>28.6485536715131</v>
      </c>
      <c r="AC49" s="165" t="n">
        <v>27.6014937310773</v>
      </c>
      <c r="AD49" s="99"/>
      <c r="AE49" s="73"/>
      <c r="AF49" s="73"/>
      <c r="AG49" s="73" t="n">
        <v>27.0192564102564</v>
      </c>
      <c r="AH49" s="73" t="n">
        <v>26.7501111111111</v>
      </c>
      <c r="AI49" s="73" t="n">
        <v>33.2235294416839</v>
      </c>
      <c r="AJ49" s="73" t="n">
        <v>31.5260882170304</v>
      </c>
      <c r="AK49" s="73" t="n">
        <v>1.69000005722046</v>
      </c>
      <c r="AL49" s="73" t="n">
        <v>7.46000003814697</v>
      </c>
      <c r="AM49" s="73" t="n">
        <v>7.46000003814697</v>
      </c>
      <c r="AN49" s="73" t="n">
        <v>7.46000003814697</v>
      </c>
      <c r="AO49" s="73" t="n">
        <v>1.69000005722046</v>
      </c>
      <c r="AP49" s="73" t="n">
        <v>1.69000005722046</v>
      </c>
      <c r="AQ49" s="73" t="n">
        <v>1.69000005722046</v>
      </c>
      <c r="AR49" s="73" t="n">
        <v>1.69000005722046</v>
      </c>
      <c r="AS49" s="73" t="n">
        <v>1.69000005722046</v>
      </c>
      <c r="AT49" s="73" t="n">
        <v>1.69000005722046</v>
      </c>
      <c r="AU49" s="73" t="n">
        <v>1.69000005722046</v>
      </c>
      <c r="AV49" s="73" t="n">
        <v>1.69000005722046</v>
      </c>
      <c r="AW49" s="73" t="n">
        <v>1.69000005722046</v>
      </c>
      <c r="AX49" s="73" t="n">
        <v>7.46000003814697</v>
      </c>
      <c r="AY49" s="73" t="n">
        <v>7.46000003814697</v>
      </c>
      <c r="AZ49" s="73" t="n">
        <v>7.46000003814697</v>
      </c>
      <c r="BA49" s="73" t="n">
        <v>1.69000005722046</v>
      </c>
      <c r="BB49" s="73" t="n">
        <v>1.69000005722046</v>
      </c>
      <c r="BC49" s="73" t="n">
        <v>1.69000005722046</v>
      </c>
      <c r="BD49" s="73" t="n">
        <v>1.69000005722046</v>
      </c>
      <c r="BE49" s="73" t="n">
        <v>1.69000005722046</v>
      </c>
      <c r="BF49" s="73" t="n">
        <v>1.69000005722046</v>
      </c>
      <c r="BG49" s="73" t="n">
        <v>1.69000005722046</v>
      </c>
      <c r="BH49" s="73" t="n">
        <v>1.69000005722046</v>
      </c>
      <c r="BI49" s="73" t="n">
        <v>1.69000005722046</v>
      </c>
      <c r="BJ49" s="73" t="n">
        <v>7.46000003814697</v>
      </c>
      <c r="BK49" s="73" t="n">
        <v>7.46000003814697</v>
      </c>
      <c r="BL49" s="73" t="n">
        <v>7.46000003814697</v>
      </c>
      <c r="BM49" s="73" t="n">
        <v>1.69000005722046</v>
      </c>
      <c r="BN49" s="73" t="n">
        <v>1.69000005722046</v>
      </c>
      <c r="BO49" s="73" t="n">
        <v>1.69000005722046</v>
      </c>
      <c r="BP49" s="73" t="n">
        <v>1.69000005722046</v>
      </c>
      <c r="BQ49" s="73" t="n">
        <v>1.69000005722046</v>
      </c>
      <c r="BR49" s="73" t="n">
        <v>1.69000005722046</v>
      </c>
      <c r="BS49" s="73" t="n">
        <v>1.69000005722046</v>
      </c>
      <c r="BT49" s="73" t="n">
        <v>1.69000005722046</v>
      </c>
      <c r="BU49" s="73" t="n">
        <v>1.69000005722046</v>
      </c>
      <c r="BV49" s="73" t="n">
        <v>7.46000003814697</v>
      </c>
      <c r="BW49" s="73" t="n">
        <v>7.46000003814697</v>
      </c>
      <c r="BX49" s="73" t="n">
        <v>7.46000003814697</v>
      </c>
      <c r="BY49" s="73" t="n">
        <v>1.69000005722046</v>
      </c>
      <c r="BZ49" s="73" t="n">
        <v>1.69000005722046</v>
      </c>
      <c r="CA49" s="73" t="n">
        <v>1.69000005722046</v>
      </c>
      <c r="CB49" s="73" t="n">
        <v>1.69000005722046</v>
      </c>
      <c r="CC49" s="73" t="n">
        <v>1.69000005722046</v>
      </c>
      <c r="CD49" s="73" t="n">
        <v>1.69000005722046</v>
      </c>
      <c r="CE49" s="73" t="n">
        <v>1.69000005722046</v>
      </c>
      <c r="CF49" s="73" t="n">
        <v>1.69000005722046</v>
      </c>
      <c r="CG49" s="73" t="n">
        <v>1.69000005722046</v>
      </c>
      <c r="CH49" s="73" t="n">
        <v>7.46000003814697</v>
      </c>
      <c r="CI49" s="73" t="n">
        <v>7.46000003814697</v>
      </c>
      <c r="CJ49" s="73" t="n">
        <v>7.46000003814697</v>
      </c>
      <c r="CK49" s="73" t="n">
        <v>1.69000005722046</v>
      </c>
      <c r="CL49" s="73" t="n">
        <v>1.69000005722046</v>
      </c>
      <c r="CM49" s="73" t="n">
        <v>1.69000005722046</v>
      </c>
      <c r="CN49" s="73" t="n">
        <v>1.69000005722046</v>
      </c>
      <c r="CO49" s="73" t="n">
        <v>1.69000005722046</v>
      </c>
      <c r="CP49" s="73" t="n">
        <v>1.69000005722046</v>
      </c>
      <c r="CQ49" s="73" t="n">
        <v>1.69000005722046</v>
      </c>
      <c r="CR49" s="73" t="n">
        <v>1.69000005722046</v>
      </c>
      <c r="CS49" s="73" t="n">
        <v>1.69000005722046</v>
      </c>
      <c r="CT49" s="73" t="n">
        <v>7.46000003814697</v>
      </c>
      <c r="CU49" s="73" t="n">
        <v>7.46000003814697</v>
      </c>
      <c r="CV49" s="73" t="n">
        <v>7.46000003814697</v>
      </c>
      <c r="CW49" s="73" t="n">
        <v>1.69000005722046</v>
      </c>
      <c r="CX49" s="73" t="n">
        <v>1.69000005722046</v>
      </c>
      <c r="CY49" s="73" t="n">
        <v>1.69000005722046</v>
      </c>
      <c r="CZ49" s="73" t="n">
        <v>1.69000005722046</v>
      </c>
      <c r="DA49" s="73" t="n">
        <v>1.69000005722046</v>
      </c>
      <c r="DB49" s="73" t="n">
        <v>1.69000005722046</v>
      </c>
      <c r="DC49" s="73" t="n">
        <v>1.69000005722046</v>
      </c>
      <c r="DD49" s="73" t="n">
        <v>1.69000005722046</v>
      </c>
      <c r="DE49" s="73" t="n">
        <v>1.69000005722046</v>
      </c>
      <c r="DF49" s="73" t="n">
        <v>7.46000003814697</v>
      </c>
      <c r="DG49" s="73" t="n">
        <v>7.46000003814697</v>
      </c>
      <c r="DH49" s="73" t="n">
        <v>7.46000003814697</v>
      </c>
      <c r="DI49" s="73" t="n">
        <v>1.69000005722046</v>
      </c>
      <c r="DJ49" s="73" t="n">
        <v>1.69000005722046</v>
      </c>
      <c r="DK49" s="73" t="n">
        <v>1.69000005722046</v>
      </c>
      <c r="DL49" s="73" t="n">
        <v>1.69000005722046</v>
      </c>
      <c r="DM49" s="73" t="n">
        <v>1.69000005722046</v>
      </c>
      <c r="DN49" s="73" t="n">
        <v>1.69000005722046</v>
      </c>
      <c r="DO49" s="73" t="n">
        <v>1.69000005722046</v>
      </c>
      <c r="DP49" s="73" t="n">
        <v>1.69000005722046</v>
      </c>
      <c r="DQ49" s="73" t="n">
        <v>1.69000005722046</v>
      </c>
      <c r="DR49" s="73" t="n">
        <v>7.46000003814697</v>
      </c>
      <c r="DS49" s="73" t="n">
        <v>7.46000003814697</v>
      </c>
      <c r="DT49" s="73" t="n">
        <v>7.46000003814697</v>
      </c>
      <c r="DU49" s="73" t="n">
        <v>1.69000005722046</v>
      </c>
      <c r="DV49" s="73" t="n">
        <v>1.69000005722046</v>
      </c>
      <c r="DW49" s="73" t="n">
        <v>1.69000005722046</v>
      </c>
      <c r="DX49" s="73" t="n">
        <v>1.69000005722046</v>
      </c>
      <c r="DY49" s="73" t="n">
        <v>1.69000005722046</v>
      </c>
      <c r="DZ49" s="73" t="n">
        <v>1.69000005722046</v>
      </c>
      <c r="EA49" s="73" t="n">
        <v>1.69000005722046</v>
      </c>
      <c r="EB49" s="73" t="n">
        <v>1.69000005722046</v>
      </c>
      <c r="EC49" s="73" t="n">
        <v>1.69000005722046</v>
      </c>
      <c r="ED49" s="73" t="n">
        <v>7.46000003814697</v>
      </c>
      <c r="EE49" s="73" t="n">
        <v>7.46000003814697</v>
      </c>
      <c r="EF49" s="73" t="n">
        <v>7.46000003814697</v>
      </c>
      <c r="EG49" s="73" t="n">
        <v>1.69000005722046</v>
      </c>
      <c r="EH49" s="73" t="n">
        <v>1.69000005722046</v>
      </c>
      <c r="EI49" s="73" t="n">
        <v>1.69000005722046</v>
      </c>
      <c r="EJ49" s="73" t="n">
        <v>1.69000005722046</v>
      </c>
      <c r="EK49" s="73"/>
      <c r="EL49" s="73"/>
      <c r="EM49" s="73"/>
      <c r="EN49" s="73"/>
      <c r="EO49" s="73"/>
      <c r="EP49" s="73"/>
      <c r="EQ49" s="73"/>
      <c r="ER49" s="73"/>
      <c r="ES49" s="73"/>
      <c r="ET49" s="73"/>
      <c r="EU49" s="73"/>
      <c r="EV49" s="73"/>
      <c r="EW49" s="73"/>
      <c r="EX49" s="73"/>
      <c r="EY49" s="73"/>
      <c r="EZ49" s="73"/>
      <c r="FA49" s="73"/>
      <c r="FB49" s="73"/>
      <c r="FC49" s="73"/>
      <c r="FD49" s="73"/>
      <c r="FE49" s="73"/>
      <c r="FF49" s="73"/>
      <c r="FG49" s="73"/>
      <c r="FH49" s="73"/>
      <c r="FI49" s="73"/>
      <c r="FJ49" s="73"/>
      <c r="FK49" s="73"/>
      <c r="FL49" s="73"/>
      <c r="FM49" s="73"/>
      <c r="FN49" s="73"/>
      <c r="FO49" s="73"/>
      <c r="FP49" s="73"/>
      <c r="FQ49" s="73"/>
      <c r="FR49" s="73"/>
      <c r="FS49" s="73"/>
      <c r="FT49" s="73"/>
      <c r="FU49" s="73"/>
      <c r="FV49" s="73"/>
      <c r="FW49" s="73"/>
      <c r="FX49" s="73"/>
      <c r="FY49" s="73"/>
      <c r="FZ49" s="73"/>
      <c r="GA49" s="73"/>
      <c r="GB49" s="73"/>
      <c r="GC49" s="73"/>
      <c r="GD49" s="73"/>
      <c r="GE49" s="73"/>
      <c r="GF49" s="73"/>
      <c r="GG49" s="73"/>
      <c r="GH49" s="73"/>
      <c r="GI49" s="73"/>
      <c r="GJ49" s="73"/>
      <c r="GK49" s="73"/>
      <c r="GL49" s="73"/>
      <c r="GM49" s="73"/>
      <c r="GN49" s="73"/>
      <c r="GO49" s="73"/>
      <c r="GP49" s="73"/>
      <c r="GQ49" s="73"/>
      <c r="GR49" s="73"/>
      <c r="GS49" s="73"/>
      <c r="GT49" s="73"/>
      <c r="GU49" s="73"/>
      <c r="GV49" s="73"/>
      <c r="GW49" s="73"/>
      <c r="GX49" s="73"/>
      <c r="GY49" s="73"/>
      <c r="GZ49" s="73"/>
      <c r="HA49" s="73"/>
      <c r="HB49" s="73"/>
      <c r="HC49" s="73"/>
      <c r="HD49" s="73"/>
      <c r="HE49" s="73"/>
      <c r="HF49" s="73"/>
      <c r="HG49" s="73"/>
      <c r="HH49" s="73"/>
      <c r="HI49" s="73"/>
      <c r="HJ49" s="73"/>
      <c r="HK49" s="73"/>
      <c r="HL49" s="73"/>
      <c r="HM49" s="73"/>
      <c r="HN49" s="73"/>
      <c r="HO49" s="73"/>
      <c r="HP49" s="73"/>
      <c r="HQ49" s="73"/>
      <c r="HR49" s="73"/>
      <c r="HS49" s="73"/>
      <c r="HT49" s="73"/>
      <c r="HU49" s="73"/>
      <c r="HV49" s="73"/>
      <c r="HW49" s="73"/>
      <c r="HX49" s="73"/>
      <c r="HY49" s="73"/>
      <c r="HZ49" s="73"/>
      <c r="IA49" s="73"/>
      <c r="IB49" s="73"/>
      <c r="IC49" s="73"/>
      <c r="ID49" s="73"/>
      <c r="IE49" s="73"/>
      <c r="IF49" s="73"/>
      <c r="IG49" s="73"/>
      <c r="IH49" s="73"/>
      <c r="II49" s="73"/>
      <c r="IJ49" s="73"/>
      <c r="IK49" s="73"/>
      <c r="IL49" s="73"/>
      <c r="IM49" s="73"/>
      <c r="IN49" s="73"/>
      <c r="IO49" s="73"/>
      <c r="IP49" s="73"/>
      <c r="IQ49" s="73"/>
      <c r="IR49" s="73"/>
      <c r="IS49" s="73"/>
      <c r="IT49" s="73"/>
      <c r="IU49" s="73"/>
      <c r="IV49" s="73"/>
      <c r="IW49" s="73"/>
    </row>
    <row r="50" customFormat="false" ht="11.25" hidden="true" customHeight="true" outlineLevel="0" collapsed="false">
      <c r="A50" s="125" t="s">
        <v>17</v>
      </c>
      <c r="B50" s="73" t="n">
        <v>4.93269241773165</v>
      </c>
      <c r="C50" s="131" t="n">
        <v>26.706875</v>
      </c>
      <c r="D50" s="131" t="n">
        <v>19.7352365570068</v>
      </c>
      <c r="E50" s="131" t="n">
        <v>23.9818292682927</v>
      </c>
      <c r="F50" s="96" t="n">
        <v>22.9079270603739</v>
      </c>
      <c r="G50" s="96" t="n">
        <v>24.2387777777778</v>
      </c>
      <c r="H50" s="96" t="n">
        <v>24.4776666666667</v>
      </c>
      <c r="I50" s="96" t="n">
        <v>23.9998888888889</v>
      </c>
      <c r="J50" s="96" t="n">
        <v>22.7502657252888</v>
      </c>
      <c r="K50" s="96" t="n">
        <v>23.5002682926829</v>
      </c>
      <c r="L50" s="96" t="n">
        <v>22.0002631578947</v>
      </c>
      <c r="M50" s="96" t="n">
        <v>24.0862564102564</v>
      </c>
      <c r="N50" s="96" t="n">
        <v>24.99975</v>
      </c>
      <c r="O50" s="96" t="n">
        <v>30.6617692307692</v>
      </c>
      <c r="P50" s="96" t="n">
        <v>30.3236153846154</v>
      </c>
      <c r="Q50" s="96" t="n">
        <v>30.9999230769231</v>
      </c>
      <c r="R50" s="96" t="n">
        <v>27.890625</v>
      </c>
      <c r="S50" s="96" t="n">
        <v>25.9676693986373</v>
      </c>
      <c r="T50" s="96" t="n">
        <v>24.9996153846154</v>
      </c>
      <c r="U50" s="96" t="n">
        <v>25.9673684210526</v>
      </c>
      <c r="V50" s="96" t="n">
        <v>26.9360243902439</v>
      </c>
      <c r="W50" s="96" t="n">
        <v>25.8695457943666</v>
      </c>
      <c r="X50" s="96" t="n">
        <v>16.1930487115839</v>
      </c>
      <c r="Y50" s="96" t="n">
        <v>15.4708566935347</v>
      </c>
      <c r="Z50" s="96" t="n">
        <v>15.4661895964154</v>
      </c>
      <c r="AA50" s="96" t="n">
        <v>19.3899878677574</v>
      </c>
      <c r="AB50" s="96" t="n">
        <v>21.1043688406989</v>
      </c>
      <c r="AC50" s="165" t="n">
        <v>19.1553589965494</v>
      </c>
      <c r="AD50" s="99"/>
      <c r="AE50" s="73"/>
      <c r="AF50" s="73"/>
      <c r="AG50" s="73" t="n">
        <v>24.4776666666667</v>
      </c>
      <c r="AH50" s="73" t="n">
        <v>23.9998888888889</v>
      </c>
      <c r="AI50" s="73" t="n">
        <v>26.1033334919051</v>
      </c>
      <c r="AJ50" s="73" t="n">
        <v>23.8366088867188</v>
      </c>
      <c r="AK50" s="73" t="n">
        <v>5.13000011444092</v>
      </c>
      <c r="AL50" s="73" t="n">
        <v>4.55999994277954</v>
      </c>
      <c r="AM50" s="73" t="n">
        <v>4.55999994277954</v>
      </c>
      <c r="AN50" s="73" t="n">
        <v>4.55999994277954</v>
      </c>
      <c r="AO50" s="73" t="n">
        <v>5.13000011444092</v>
      </c>
      <c r="AP50" s="73" t="n">
        <v>5.13000011444092</v>
      </c>
      <c r="AQ50" s="73" t="n">
        <v>5.13000011444092</v>
      </c>
      <c r="AR50" s="73" t="n">
        <v>5.13000011444092</v>
      </c>
      <c r="AS50" s="73" t="n">
        <v>5.13000011444092</v>
      </c>
      <c r="AT50" s="73" t="n">
        <v>5.13000011444092</v>
      </c>
      <c r="AU50" s="73" t="n">
        <v>5.13000011444092</v>
      </c>
      <c r="AV50" s="73" t="n">
        <v>5.13000011444092</v>
      </c>
      <c r="AW50" s="73" t="n">
        <v>5.13000011444092</v>
      </c>
      <c r="AX50" s="73" t="n">
        <v>4.55999994277954</v>
      </c>
      <c r="AY50" s="73" t="n">
        <v>4.55999994277954</v>
      </c>
      <c r="AZ50" s="73" t="n">
        <v>4.55999994277954</v>
      </c>
      <c r="BA50" s="73" t="n">
        <v>5.13000011444092</v>
      </c>
      <c r="BB50" s="73" t="n">
        <v>5.13000011444092</v>
      </c>
      <c r="BC50" s="73" t="n">
        <v>5.13000011444092</v>
      </c>
      <c r="BD50" s="73" t="n">
        <v>5.13000011444092</v>
      </c>
      <c r="BE50" s="73" t="n">
        <v>5.13000011444092</v>
      </c>
      <c r="BF50" s="73" t="n">
        <v>5.13000011444092</v>
      </c>
      <c r="BG50" s="73" t="n">
        <v>5.13000011444092</v>
      </c>
      <c r="BH50" s="73" t="n">
        <v>5.13000011444092</v>
      </c>
      <c r="BI50" s="73" t="n">
        <v>5.13000011444092</v>
      </c>
      <c r="BJ50" s="73" t="n">
        <v>4.55999994277954</v>
      </c>
      <c r="BK50" s="73" t="n">
        <v>4.55999994277954</v>
      </c>
      <c r="BL50" s="73" t="n">
        <v>4.55999994277954</v>
      </c>
      <c r="BM50" s="73" t="n">
        <v>5.13000011444092</v>
      </c>
      <c r="BN50" s="73" t="n">
        <v>5.13000011444092</v>
      </c>
      <c r="BO50" s="73" t="n">
        <v>5.13000011444092</v>
      </c>
      <c r="BP50" s="73" t="n">
        <v>5.13000011444092</v>
      </c>
      <c r="BQ50" s="73" t="n">
        <v>5.13000011444092</v>
      </c>
      <c r="BR50" s="73" t="n">
        <v>5.13000011444092</v>
      </c>
      <c r="BS50" s="73" t="n">
        <v>5.13000011444092</v>
      </c>
      <c r="BT50" s="73" t="n">
        <v>5.13000011444092</v>
      </c>
      <c r="BU50" s="73" t="n">
        <v>5.13000011444092</v>
      </c>
      <c r="BV50" s="73" t="n">
        <v>4.55999994277954</v>
      </c>
      <c r="BW50" s="73" t="n">
        <v>4.55999994277954</v>
      </c>
      <c r="BX50" s="73" t="n">
        <v>4.55999994277954</v>
      </c>
      <c r="BY50" s="73" t="n">
        <v>5.13000011444092</v>
      </c>
      <c r="BZ50" s="73" t="n">
        <v>5.13000011444092</v>
      </c>
      <c r="CA50" s="73" t="n">
        <v>5.13000011444092</v>
      </c>
      <c r="CB50" s="73" t="n">
        <v>5.13000011444092</v>
      </c>
      <c r="CC50" s="73" t="n">
        <v>5.13000011444092</v>
      </c>
      <c r="CD50" s="73" t="n">
        <v>5.13000011444092</v>
      </c>
      <c r="CE50" s="73" t="n">
        <v>5.13000011444092</v>
      </c>
      <c r="CF50" s="73" t="n">
        <v>5.13000011444092</v>
      </c>
      <c r="CG50" s="73" t="n">
        <v>5.13000011444092</v>
      </c>
      <c r="CH50" s="73" t="n">
        <v>4.55999994277954</v>
      </c>
      <c r="CI50" s="73" t="n">
        <v>4.55999994277954</v>
      </c>
      <c r="CJ50" s="73" t="n">
        <v>4.55999994277954</v>
      </c>
      <c r="CK50" s="73" t="n">
        <v>5.13000011444092</v>
      </c>
      <c r="CL50" s="73" t="n">
        <v>5.13000011444092</v>
      </c>
      <c r="CM50" s="73" t="n">
        <v>5.13000011444092</v>
      </c>
      <c r="CN50" s="73" t="n">
        <v>5.13000011444092</v>
      </c>
      <c r="CO50" s="73" t="n">
        <v>5.13000011444092</v>
      </c>
      <c r="CP50" s="73" t="n">
        <v>5.13000011444092</v>
      </c>
      <c r="CQ50" s="73" t="n">
        <v>5.13000011444092</v>
      </c>
      <c r="CR50" s="73" t="n">
        <v>5.13000011444092</v>
      </c>
      <c r="CS50" s="73" t="n">
        <v>5.13000011444092</v>
      </c>
      <c r="CT50" s="73" t="n">
        <v>4.55999994277954</v>
      </c>
      <c r="CU50" s="73" t="n">
        <v>4.55999994277954</v>
      </c>
      <c r="CV50" s="73" t="n">
        <v>4.55999994277954</v>
      </c>
      <c r="CW50" s="73" t="n">
        <v>5.13000011444092</v>
      </c>
      <c r="CX50" s="73" t="n">
        <v>5.13000011444092</v>
      </c>
      <c r="CY50" s="73" t="n">
        <v>5.13000011444092</v>
      </c>
      <c r="CZ50" s="73" t="n">
        <v>5.13000011444092</v>
      </c>
      <c r="DA50" s="73" t="n">
        <v>5.13000011444092</v>
      </c>
      <c r="DB50" s="73" t="n">
        <v>5.13000011444092</v>
      </c>
      <c r="DC50" s="73" t="n">
        <v>5.13000011444092</v>
      </c>
      <c r="DD50" s="73" t="n">
        <v>5.13000011444092</v>
      </c>
      <c r="DE50" s="73" t="n">
        <v>5.13000011444092</v>
      </c>
      <c r="DF50" s="73" t="n">
        <v>4.55999994277954</v>
      </c>
      <c r="DG50" s="73" t="n">
        <v>4.55999994277954</v>
      </c>
      <c r="DH50" s="73" t="n">
        <v>4.55999994277954</v>
      </c>
      <c r="DI50" s="73" t="n">
        <v>5.13000011444092</v>
      </c>
      <c r="DJ50" s="73" t="n">
        <v>5.13000011444092</v>
      </c>
      <c r="DK50" s="73" t="n">
        <v>5.13000011444092</v>
      </c>
      <c r="DL50" s="73" t="n">
        <v>5.13000011444092</v>
      </c>
      <c r="DM50" s="73" t="n">
        <v>5.13000011444092</v>
      </c>
      <c r="DN50" s="73" t="n">
        <v>5.13000011444092</v>
      </c>
      <c r="DO50" s="73" t="n">
        <v>5.13000011444092</v>
      </c>
      <c r="DP50" s="73" t="n">
        <v>5.13000011444092</v>
      </c>
      <c r="DQ50" s="73" t="n">
        <v>5.13000011444092</v>
      </c>
      <c r="DR50" s="73" t="n">
        <v>4.55999994277954</v>
      </c>
      <c r="DS50" s="73" t="n">
        <v>4.55999994277954</v>
      </c>
      <c r="DT50" s="73" t="n">
        <v>4.55999994277954</v>
      </c>
      <c r="DU50" s="73" t="n">
        <v>5.13000011444092</v>
      </c>
      <c r="DV50" s="73" t="n">
        <v>5.13000011444092</v>
      </c>
      <c r="DW50" s="73" t="n">
        <v>5.13000011444092</v>
      </c>
      <c r="DX50" s="73" t="n">
        <v>5.13000011444092</v>
      </c>
      <c r="DY50" s="73" t="n">
        <v>5.13000011444092</v>
      </c>
      <c r="DZ50" s="73" t="n">
        <v>5.13000011444092</v>
      </c>
      <c r="EA50" s="73" t="n">
        <v>5.13000011444092</v>
      </c>
      <c r="EB50" s="73" t="n">
        <v>5.13000011444092</v>
      </c>
      <c r="EC50" s="73" t="n">
        <v>5.13000011444092</v>
      </c>
      <c r="ED50" s="73" t="n">
        <v>4.55999994277954</v>
      </c>
      <c r="EE50" s="73" t="n">
        <v>4.55999994277954</v>
      </c>
      <c r="EF50" s="73" t="n">
        <v>4.55999994277954</v>
      </c>
      <c r="EG50" s="73" t="n">
        <v>5.13000011444092</v>
      </c>
      <c r="EH50" s="73" t="n">
        <v>5.13000011444092</v>
      </c>
      <c r="EI50" s="73" t="n">
        <v>5.13000011444092</v>
      </c>
      <c r="EJ50" s="73" t="n">
        <v>5.13000011444092</v>
      </c>
      <c r="EK50" s="73"/>
      <c r="EL50" s="73"/>
      <c r="EM50" s="73"/>
      <c r="EN50" s="73"/>
      <c r="EO50" s="73"/>
      <c r="EP50" s="73"/>
      <c r="EQ50" s="73"/>
      <c r="ER50" s="73"/>
      <c r="ES50" s="73"/>
      <c r="ET50" s="73"/>
      <c r="EU50" s="73"/>
      <c r="EV50" s="73"/>
      <c r="EW50" s="73"/>
      <c r="EX50" s="73"/>
      <c r="EY50" s="73"/>
      <c r="EZ50" s="73"/>
      <c r="FA50" s="73"/>
      <c r="FB50" s="73"/>
      <c r="FC50" s="73"/>
      <c r="FD50" s="73"/>
      <c r="FE50" s="73"/>
      <c r="FF50" s="73"/>
      <c r="FG50" s="73"/>
      <c r="FH50" s="73"/>
      <c r="FI50" s="73"/>
      <c r="FJ50" s="73"/>
      <c r="FK50" s="73"/>
      <c r="FL50" s="73"/>
      <c r="FM50" s="73"/>
      <c r="FN50" s="73"/>
      <c r="FO50" s="73"/>
      <c r="FP50" s="73"/>
      <c r="FQ50" s="73"/>
      <c r="FR50" s="73"/>
      <c r="FS50" s="73"/>
      <c r="FT50" s="73"/>
      <c r="FU50" s="73"/>
      <c r="FV50" s="73"/>
      <c r="FW50" s="73"/>
      <c r="FX50" s="73"/>
      <c r="FY50" s="73"/>
      <c r="FZ50" s="73"/>
      <c r="GA50" s="73"/>
      <c r="GB50" s="73"/>
      <c r="GC50" s="73"/>
      <c r="GD50" s="73"/>
      <c r="GE50" s="73"/>
      <c r="GF50" s="73"/>
      <c r="GG50" s="73"/>
      <c r="GH50" s="73"/>
      <c r="GI50" s="73"/>
      <c r="GJ50" s="73"/>
      <c r="GK50" s="73"/>
      <c r="GL50" s="73"/>
      <c r="GM50" s="73"/>
      <c r="GN50" s="73"/>
      <c r="GO50" s="73"/>
      <c r="GP50" s="73"/>
      <c r="GQ50" s="73"/>
      <c r="GR50" s="73"/>
      <c r="GS50" s="73"/>
      <c r="GT50" s="73"/>
      <c r="GU50" s="73"/>
      <c r="GV50" s="73"/>
      <c r="GW50" s="73"/>
      <c r="GX50" s="73"/>
      <c r="GY50" s="73"/>
      <c r="GZ50" s="73"/>
      <c r="HA50" s="73"/>
      <c r="HB50" s="73"/>
      <c r="HC50" s="73"/>
      <c r="HD50" s="73"/>
      <c r="HE50" s="73"/>
      <c r="HF50" s="73"/>
      <c r="HG50" s="73"/>
      <c r="HH50" s="73"/>
      <c r="HI50" s="73"/>
      <c r="HJ50" s="73"/>
      <c r="HK50" s="73"/>
      <c r="HL50" s="73"/>
      <c r="HM50" s="73"/>
      <c r="HN50" s="73"/>
      <c r="HO50" s="73"/>
      <c r="HP50" s="73"/>
      <c r="HQ50" s="73"/>
      <c r="HR50" s="73"/>
      <c r="HS50" s="73"/>
      <c r="HT50" s="73"/>
      <c r="HU50" s="73"/>
      <c r="HV50" s="73"/>
      <c r="HW50" s="73"/>
      <c r="HX50" s="73"/>
      <c r="HY50" s="73"/>
      <c r="HZ50" s="73"/>
      <c r="IA50" s="73"/>
      <c r="IB50" s="73"/>
      <c r="IC50" s="73"/>
      <c r="ID50" s="73"/>
      <c r="IE50" s="73"/>
      <c r="IF50" s="73"/>
      <c r="IG50" s="73"/>
      <c r="IH50" s="73"/>
      <c r="II50" s="73"/>
      <c r="IJ50" s="73"/>
      <c r="IK50" s="73"/>
      <c r="IL50" s="73"/>
      <c r="IM50" s="73"/>
      <c r="IN50" s="73"/>
      <c r="IO50" s="73"/>
      <c r="IP50" s="73"/>
      <c r="IQ50" s="73"/>
      <c r="IR50" s="73"/>
      <c r="IS50" s="73"/>
      <c r="IT50" s="73"/>
      <c r="IU50" s="73"/>
      <c r="IV50" s="73"/>
      <c r="IW50" s="73"/>
    </row>
    <row r="51" customFormat="false" ht="11.25" hidden="true" customHeight="true" outlineLevel="0" collapsed="false">
      <c r="A51" s="125" t="s">
        <v>15</v>
      </c>
      <c r="B51" s="102" t="n">
        <v>1.0661546090933</v>
      </c>
      <c r="C51" s="131" t="n">
        <v>17.62</v>
      </c>
      <c r="D51" s="131" t="n">
        <v>18.5698947368421</v>
      </c>
      <c r="E51" s="131" t="n">
        <v>22.1460243902439</v>
      </c>
      <c r="F51" s="96" t="n">
        <v>19.888780180142</v>
      </c>
      <c r="G51" s="96" t="n">
        <v>23.3478162393162</v>
      </c>
      <c r="H51" s="96" t="n">
        <v>23.4454102564103</v>
      </c>
      <c r="I51" s="96" t="n">
        <v>23.2502222222222</v>
      </c>
      <c r="J51" s="96" t="n">
        <v>23.250243902439</v>
      </c>
      <c r="K51" s="96" t="n">
        <v>23.2504878048781</v>
      </c>
      <c r="L51" s="96" t="n">
        <v>23.25</v>
      </c>
      <c r="M51" s="96" t="n">
        <v>23.1729743589744</v>
      </c>
      <c r="N51" s="96" t="n">
        <v>23.75025</v>
      </c>
      <c r="O51" s="96" t="n">
        <v>31.6840512820513</v>
      </c>
      <c r="P51" s="96" t="n">
        <v>30.8683846153846</v>
      </c>
      <c r="Q51" s="96" t="n">
        <v>32.499717948718</v>
      </c>
      <c r="R51" s="96" t="n">
        <v>26.7095</v>
      </c>
      <c r="S51" s="96" t="n">
        <v>25.0752779807555</v>
      </c>
      <c r="T51" s="96" t="n">
        <v>26.000358974359</v>
      </c>
      <c r="U51" s="96" t="n">
        <v>24.3781578947368</v>
      </c>
      <c r="V51" s="96" t="n">
        <v>24.8473170731707</v>
      </c>
      <c r="W51" s="96" t="n">
        <v>25.4658018786867</v>
      </c>
      <c r="X51" s="96" t="n">
        <v>26.6422754841897</v>
      </c>
      <c r="Y51" s="96" t="n">
        <v>26.7058050263071</v>
      </c>
      <c r="Z51" s="96" t="n">
        <v>27.0294453115195</v>
      </c>
      <c r="AA51" s="96" t="n">
        <v>27.5425398311684</v>
      </c>
      <c r="AB51" s="96" t="n">
        <v>28.0421818434484</v>
      </c>
      <c r="AC51" s="165" t="n">
        <v>26.9663866985909</v>
      </c>
      <c r="AD51" s="99"/>
      <c r="AE51" s="73"/>
      <c r="AF51" s="73"/>
      <c r="AG51" s="73" t="n">
        <v>23.4454102564103</v>
      </c>
      <c r="AH51" s="73" t="n">
        <v>23.2502222222222</v>
      </c>
      <c r="AI51" s="73" t="n">
        <v>40.1623541888069</v>
      </c>
      <c r="AJ51" s="73" t="n">
        <v>39.4565212415612</v>
      </c>
      <c r="AK51" s="73" t="n">
        <v>0</v>
      </c>
      <c r="AL51" s="73" t="n">
        <v>0</v>
      </c>
      <c r="AM51" s="73" t="n">
        <v>0</v>
      </c>
      <c r="AN51" s="73" t="n">
        <v>0</v>
      </c>
      <c r="AO51" s="73" t="n">
        <v>0</v>
      </c>
      <c r="AP51" s="73" t="n">
        <v>0</v>
      </c>
      <c r="AQ51" s="73" t="n">
        <v>0</v>
      </c>
      <c r="AR51" s="73" t="n">
        <v>0</v>
      </c>
      <c r="AS51" s="73" t="n">
        <v>0</v>
      </c>
      <c r="AT51" s="73" t="n">
        <v>0</v>
      </c>
      <c r="AU51" s="73" t="n">
        <v>0</v>
      </c>
      <c r="AV51" s="73" t="n">
        <v>0</v>
      </c>
      <c r="AW51" s="73" t="n">
        <v>0</v>
      </c>
      <c r="AX51" s="73" t="n">
        <v>0</v>
      </c>
      <c r="AY51" s="73" t="n">
        <v>0</v>
      </c>
      <c r="AZ51" s="73" t="n">
        <v>0</v>
      </c>
      <c r="BA51" s="73" t="n">
        <v>0</v>
      </c>
      <c r="BB51" s="73" t="n">
        <v>0</v>
      </c>
      <c r="BC51" s="73" t="n">
        <v>0</v>
      </c>
      <c r="BD51" s="73" t="n">
        <v>0</v>
      </c>
      <c r="BE51" s="73" t="n">
        <v>0</v>
      </c>
      <c r="BF51" s="73" t="n">
        <v>0</v>
      </c>
      <c r="BG51" s="73" t="n">
        <v>0</v>
      </c>
      <c r="BH51" s="73" t="n">
        <v>0</v>
      </c>
      <c r="BI51" s="73" t="n">
        <v>0</v>
      </c>
      <c r="BJ51" s="73" t="n">
        <v>0</v>
      </c>
      <c r="BK51" s="73" t="n">
        <v>0</v>
      </c>
      <c r="BL51" s="73" t="n">
        <v>0</v>
      </c>
      <c r="BM51" s="73" t="n">
        <v>0</v>
      </c>
      <c r="BN51" s="73" t="n">
        <v>0</v>
      </c>
      <c r="BO51" s="73" t="n">
        <v>0</v>
      </c>
      <c r="BP51" s="73" t="n">
        <v>0</v>
      </c>
      <c r="BQ51" s="73" t="n">
        <v>0</v>
      </c>
      <c r="BR51" s="73" t="n">
        <v>0</v>
      </c>
      <c r="BS51" s="73" t="n">
        <v>0</v>
      </c>
      <c r="BT51" s="73" t="n">
        <v>0</v>
      </c>
      <c r="BU51" s="73" t="n">
        <v>0</v>
      </c>
      <c r="BV51" s="73" t="n">
        <v>0</v>
      </c>
      <c r="BW51" s="73" t="n">
        <v>0</v>
      </c>
      <c r="BX51" s="73" t="n">
        <v>0</v>
      </c>
      <c r="BY51" s="73" t="n">
        <v>0</v>
      </c>
      <c r="BZ51" s="73" t="n">
        <v>0</v>
      </c>
      <c r="CA51" s="73" t="n">
        <v>0</v>
      </c>
      <c r="CB51" s="73" t="n">
        <v>0</v>
      </c>
      <c r="CC51" s="73" t="n">
        <v>0</v>
      </c>
      <c r="CD51" s="73" t="n">
        <v>0</v>
      </c>
      <c r="CE51" s="73" t="n">
        <v>0</v>
      </c>
      <c r="CF51" s="73" t="n">
        <v>0</v>
      </c>
      <c r="CG51" s="73" t="n">
        <v>0</v>
      </c>
      <c r="CH51" s="73" t="n">
        <v>0</v>
      </c>
      <c r="CI51" s="73" t="n">
        <v>0</v>
      </c>
      <c r="CJ51" s="73" t="n">
        <v>0</v>
      </c>
      <c r="CK51" s="73" t="n">
        <v>0</v>
      </c>
      <c r="CL51" s="73" t="n">
        <v>0</v>
      </c>
      <c r="CM51" s="73" t="n">
        <v>0</v>
      </c>
      <c r="CN51" s="73" t="n">
        <v>0</v>
      </c>
      <c r="CO51" s="73" t="n">
        <v>0</v>
      </c>
      <c r="CP51" s="73" t="n">
        <v>0</v>
      </c>
      <c r="CQ51" s="73" t="n">
        <v>0</v>
      </c>
      <c r="CR51" s="73" t="n">
        <v>0</v>
      </c>
      <c r="CS51" s="73" t="n">
        <v>0</v>
      </c>
      <c r="CT51" s="73" t="n">
        <v>0</v>
      </c>
      <c r="CU51" s="73" t="n">
        <v>0</v>
      </c>
      <c r="CV51" s="73" t="n">
        <v>0</v>
      </c>
      <c r="CW51" s="73" t="n">
        <v>0</v>
      </c>
      <c r="CX51" s="73" t="n">
        <v>0</v>
      </c>
      <c r="CY51" s="73" t="n">
        <v>0</v>
      </c>
      <c r="CZ51" s="73" t="n">
        <v>0</v>
      </c>
      <c r="DA51" s="73" t="n">
        <v>0</v>
      </c>
      <c r="DB51" s="73" t="n">
        <v>0</v>
      </c>
      <c r="DC51" s="73" t="n">
        <v>0</v>
      </c>
      <c r="DD51" s="73" t="n">
        <v>0</v>
      </c>
      <c r="DE51" s="73" t="n">
        <v>0</v>
      </c>
      <c r="DF51" s="73" t="n">
        <v>0</v>
      </c>
      <c r="DG51" s="73" t="n">
        <v>0</v>
      </c>
      <c r="DH51" s="73" t="n">
        <v>0</v>
      </c>
      <c r="DI51" s="73" t="n">
        <v>0</v>
      </c>
      <c r="DJ51" s="73" t="n">
        <v>0</v>
      </c>
      <c r="DK51" s="73" t="n">
        <v>0</v>
      </c>
      <c r="DL51" s="73" t="n">
        <v>0</v>
      </c>
      <c r="DM51" s="73" t="n">
        <v>0</v>
      </c>
      <c r="DN51" s="73" t="n">
        <v>0</v>
      </c>
      <c r="DO51" s="73" t="n">
        <v>0</v>
      </c>
      <c r="DP51" s="73" t="n">
        <v>0</v>
      </c>
      <c r="DQ51" s="73" t="n">
        <v>0</v>
      </c>
      <c r="DR51" s="73" t="n">
        <v>0</v>
      </c>
      <c r="DS51" s="73" t="n">
        <v>0</v>
      </c>
      <c r="DT51" s="73" t="n">
        <v>0</v>
      </c>
      <c r="DU51" s="73" t="n">
        <v>0</v>
      </c>
      <c r="DV51" s="73" t="n">
        <v>0</v>
      </c>
      <c r="DW51" s="73" t="n">
        <v>0</v>
      </c>
      <c r="DX51" s="73" t="n">
        <v>0</v>
      </c>
      <c r="DY51" s="73" t="n">
        <v>0</v>
      </c>
      <c r="DZ51" s="73" t="n">
        <v>0</v>
      </c>
      <c r="EA51" s="73" t="n">
        <v>0</v>
      </c>
      <c r="EB51" s="73" t="n">
        <v>0</v>
      </c>
      <c r="EC51" s="73" t="n">
        <v>0</v>
      </c>
      <c r="ED51" s="73" t="n">
        <v>0</v>
      </c>
      <c r="EE51" s="73" t="n">
        <v>0</v>
      </c>
      <c r="EF51" s="73" t="n">
        <v>0</v>
      </c>
      <c r="EG51" s="73" t="n">
        <v>0</v>
      </c>
      <c r="EH51" s="73" t="n">
        <v>0</v>
      </c>
      <c r="EI51" s="73" t="n">
        <v>0</v>
      </c>
      <c r="EJ51" s="73" t="n">
        <v>0</v>
      </c>
      <c r="EK51" s="73"/>
      <c r="EL51" s="73"/>
      <c r="EM51" s="73"/>
      <c r="EN51" s="73"/>
      <c r="EO51" s="73"/>
      <c r="EP51" s="73"/>
      <c r="EQ51" s="73"/>
      <c r="ER51" s="73"/>
      <c r="ES51" s="73"/>
      <c r="ET51" s="73"/>
      <c r="EU51" s="73"/>
      <c r="EV51" s="73"/>
      <c r="EW51" s="73"/>
      <c r="EX51" s="73"/>
      <c r="EY51" s="73"/>
      <c r="EZ51" s="73"/>
      <c r="FA51" s="73"/>
      <c r="FB51" s="73"/>
      <c r="FC51" s="73"/>
      <c r="FD51" s="73"/>
      <c r="FE51" s="73"/>
      <c r="FF51" s="73"/>
      <c r="FG51" s="73"/>
      <c r="FH51" s="73"/>
      <c r="FI51" s="73"/>
      <c r="FJ51" s="73"/>
      <c r="FK51" s="73"/>
      <c r="FL51" s="73"/>
      <c r="FM51" s="73"/>
      <c r="FN51" s="73"/>
      <c r="FO51" s="73"/>
      <c r="FP51" s="73"/>
      <c r="FQ51" s="73"/>
      <c r="FR51" s="73"/>
      <c r="FS51" s="73"/>
      <c r="FT51" s="73"/>
      <c r="FU51" s="73"/>
      <c r="FV51" s="73"/>
      <c r="FW51" s="73"/>
      <c r="FX51" s="73"/>
      <c r="FY51" s="73"/>
      <c r="FZ51" s="73"/>
      <c r="GA51" s="73"/>
      <c r="GB51" s="73"/>
      <c r="GC51" s="73"/>
      <c r="GD51" s="73"/>
      <c r="GE51" s="73"/>
      <c r="GF51" s="73"/>
      <c r="GG51" s="73"/>
      <c r="GH51" s="73"/>
      <c r="GI51" s="73"/>
      <c r="GJ51" s="73"/>
      <c r="GK51" s="73"/>
      <c r="GL51" s="73"/>
      <c r="GM51" s="73"/>
      <c r="GN51" s="73"/>
      <c r="GO51" s="73"/>
      <c r="GP51" s="73"/>
      <c r="GQ51" s="73"/>
      <c r="GR51" s="73"/>
      <c r="GS51" s="73"/>
      <c r="GT51" s="73"/>
      <c r="GU51" s="73"/>
      <c r="GV51" s="73"/>
      <c r="GW51" s="73"/>
      <c r="GX51" s="73"/>
      <c r="GY51" s="73"/>
      <c r="GZ51" s="73"/>
      <c r="HA51" s="73"/>
      <c r="HB51" s="73"/>
      <c r="HC51" s="73"/>
      <c r="HD51" s="73"/>
      <c r="HE51" s="73"/>
      <c r="HF51" s="73"/>
      <c r="HG51" s="73"/>
      <c r="HH51" s="73"/>
      <c r="HI51" s="73"/>
      <c r="HJ51" s="73"/>
      <c r="HK51" s="73"/>
      <c r="HL51" s="73"/>
      <c r="HM51" s="73"/>
      <c r="HN51" s="73"/>
      <c r="HO51" s="73"/>
      <c r="HP51" s="73"/>
      <c r="HQ51" s="73"/>
      <c r="HR51" s="73"/>
      <c r="HS51" s="73"/>
      <c r="HT51" s="73"/>
      <c r="HU51" s="73"/>
      <c r="HV51" s="73"/>
      <c r="HW51" s="73"/>
      <c r="HX51" s="73"/>
      <c r="HY51" s="73"/>
      <c r="HZ51" s="73"/>
      <c r="IA51" s="73"/>
      <c r="IB51" s="73"/>
      <c r="IC51" s="73"/>
      <c r="ID51" s="73"/>
      <c r="IE51" s="73"/>
      <c r="IF51" s="73"/>
      <c r="IG51" s="73"/>
      <c r="IH51" s="73"/>
      <c r="II51" s="73"/>
      <c r="IJ51" s="73"/>
      <c r="IK51" s="73"/>
      <c r="IL51" s="73"/>
      <c r="IM51" s="73"/>
      <c r="IN51" s="73"/>
      <c r="IO51" s="73"/>
      <c r="IP51" s="73"/>
      <c r="IQ51" s="73"/>
      <c r="IR51" s="73"/>
      <c r="IS51" s="73"/>
      <c r="IT51" s="73"/>
      <c r="IU51" s="73"/>
      <c r="IV51" s="73"/>
      <c r="IW51" s="73"/>
    </row>
    <row r="52" customFormat="false" ht="11.25" hidden="true" customHeight="true" outlineLevel="0" collapsed="false">
      <c r="A52" s="166" t="s">
        <v>11</v>
      </c>
      <c r="B52" s="73" t="n">
        <v>2.49999856948853</v>
      </c>
      <c r="C52" s="167" t="n">
        <v>15.7375</v>
      </c>
      <c r="D52" s="167" t="n">
        <v>17.7342368421053</v>
      </c>
      <c r="E52" s="167" t="n">
        <v>20.393243902439</v>
      </c>
      <c r="F52" s="106" t="n">
        <v>18.458928378192</v>
      </c>
      <c r="G52" s="106" t="n">
        <v>21.3396196581197</v>
      </c>
      <c r="H52" s="106" t="n">
        <v>21.4291282051282</v>
      </c>
      <c r="I52" s="106" t="n">
        <v>21.2501111111111</v>
      </c>
      <c r="J52" s="106" t="n">
        <v>21.250229139923</v>
      </c>
      <c r="K52" s="106" t="n">
        <v>21.2501951219512</v>
      </c>
      <c r="L52" s="106" t="n">
        <v>21.2502631578947</v>
      </c>
      <c r="M52" s="106" t="n">
        <v>21.0320256410256</v>
      </c>
      <c r="N52" s="106" t="n">
        <v>21.75</v>
      </c>
      <c r="O52" s="106" t="n">
        <v>31.6025641025641</v>
      </c>
      <c r="P52" s="106" t="n">
        <v>30.705</v>
      </c>
      <c r="Q52" s="106" t="n">
        <v>32.5001282051282</v>
      </c>
      <c r="R52" s="106" t="n">
        <v>26.5875</v>
      </c>
      <c r="S52" s="106" t="n">
        <v>23.091020813447</v>
      </c>
      <c r="T52" s="106" t="n">
        <v>24.500358974359</v>
      </c>
      <c r="U52" s="106" t="n">
        <v>22.3919473684211</v>
      </c>
      <c r="V52" s="106" t="n">
        <v>22.380756097561</v>
      </c>
      <c r="W52" s="106" t="n">
        <v>23.9341707721669</v>
      </c>
      <c r="X52" s="106" t="n">
        <v>24.5167810596964</v>
      </c>
      <c r="Y52" s="106" t="n">
        <v>24.541509338165</v>
      </c>
      <c r="Z52" s="106" t="n">
        <v>24.8993944059812</v>
      </c>
      <c r="AA52" s="106" t="n">
        <v>25.4113626374628</v>
      </c>
      <c r="AB52" s="106" t="n">
        <v>25.9078785341808</v>
      </c>
      <c r="AC52" s="168" t="n">
        <v>24.9173371339512</v>
      </c>
      <c r="AD52" s="99"/>
      <c r="AE52" s="73"/>
      <c r="AF52" s="73"/>
      <c r="AG52" s="73" t="n">
        <v>21.4291282051282</v>
      </c>
      <c r="AH52" s="73" t="n">
        <v>21.2501111111111</v>
      </c>
      <c r="AI52" s="73" t="n">
        <v>23.9264705882353</v>
      </c>
      <c r="AJ52" s="73" t="n">
        <v>22.4882610155189</v>
      </c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  <c r="BR52" s="73"/>
      <c r="BS52" s="73"/>
      <c r="BT52" s="73"/>
      <c r="BU52" s="73"/>
      <c r="BV52" s="73"/>
      <c r="BW52" s="73"/>
      <c r="BX52" s="73"/>
      <c r="BY52" s="73"/>
      <c r="BZ52" s="73"/>
      <c r="CA52" s="73"/>
      <c r="CB52" s="73"/>
      <c r="CC52" s="73"/>
      <c r="CD52" s="73"/>
      <c r="CE52" s="73"/>
      <c r="CF52" s="73"/>
      <c r="CG52" s="73"/>
      <c r="CH52" s="73"/>
      <c r="CI52" s="73"/>
      <c r="CJ52" s="73"/>
      <c r="CK52" s="73"/>
      <c r="CL52" s="73"/>
      <c r="CM52" s="73"/>
      <c r="CN52" s="73"/>
      <c r="CO52" s="73"/>
      <c r="CP52" s="73"/>
      <c r="CQ52" s="73"/>
      <c r="CR52" s="73"/>
      <c r="CS52" s="73"/>
      <c r="CT52" s="73"/>
      <c r="CU52" s="73"/>
      <c r="CV52" s="73"/>
      <c r="CW52" s="73"/>
      <c r="CX52" s="73"/>
      <c r="CY52" s="73"/>
      <c r="CZ52" s="73"/>
      <c r="DA52" s="73"/>
      <c r="DB52" s="73"/>
      <c r="DC52" s="73"/>
      <c r="DD52" s="73"/>
      <c r="DE52" s="73"/>
      <c r="DF52" s="73"/>
      <c r="DG52" s="73"/>
      <c r="DH52" s="73"/>
      <c r="DI52" s="73"/>
      <c r="DJ52" s="73"/>
      <c r="DK52" s="73"/>
      <c r="DL52" s="73"/>
      <c r="DM52" s="73"/>
      <c r="DN52" s="73"/>
      <c r="DO52" s="73"/>
      <c r="DP52" s="73"/>
      <c r="DQ52" s="73"/>
      <c r="DR52" s="73"/>
      <c r="DS52" s="73"/>
      <c r="DT52" s="73"/>
      <c r="DU52" s="73"/>
      <c r="DV52" s="73"/>
      <c r="DW52" s="73"/>
      <c r="DX52" s="73"/>
      <c r="DY52" s="73"/>
      <c r="DZ52" s="73"/>
      <c r="EA52" s="73"/>
      <c r="EB52" s="73"/>
      <c r="EC52" s="73"/>
      <c r="ED52" s="73"/>
      <c r="EE52" s="73"/>
      <c r="EF52" s="73"/>
      <c r="EG52" s="73"/>
      <c r="EH52" s="73"/>
      <c r="EI52" s="73"/>
      <c r="EJ52" s="73"/>
      <c r="EK52" s="73"/>
      <c r="EL52" s="73"/>
      <c r="EM52" s="73"/>
      <c r="EN52" s="73"/>
      <c r="EO52" s="73"/>
      <c r="EP52" s="73"/>
      <c r="EQ52" s="73"/>
      <c r="ER52" s="73"/>
      <c r="ES52" s="73"/>
      <c r="ET52" s="73"/>
      <c r="EU52" s="73"/>
      <c r="EV52" s="73"/>
      <c r="EW52" s="73"/>
      <c r="EX52" s="73"/>
      <c r="EY52" s="73"/>
      <c r="EZ52" s="73"/>
      <c r="FA52" s="73"/>
      <c r="FB52" s="73"/>
      <c r="FC52" s="73"/>
      <c r="FD52" s="73"/>
      <c r="FE52" s="73"/>
      <c r="FF52" s="73"/>
      <c r="FG52" s="73"/>
      <c r="FH52" s="73"/>
      <c r="FI52" s="73"/>
      <c r="FJ52" s="73"/>
      <c r="FK52" s="73"/>
      <c r="FL52" s="73"/>
      <c r="FM52" s="73"/>
      <c r="FN52" s="73"/>
      <c r="FO52" s="73"/>
      <c r="FP52" s="73"/>
      <c r="FQ52" s="73"/>
      <c r="FR52" s="73"/>
      <c r="FS52" s="73"/>
      <c r="FT52" s="73"/>
      <c r="FU52" s="73"/>
      <c r="FV52" s="73"/>
      <c r="FW52" s="73"/>
      <c r="FX52" s="73"/>
      <c r="FY52" s="73"/>
      <c r="FZ52" s="73"/>
      <c r="GA52" s="73"/>
      <c r="GB52" s="73"/>
      <c r="GC52" s="73"/>
      <c r="GD52" s="73"/>
      <c r="GE52" s="73"/>
      <c r="GF52" s="73"/>
      <c r="GG52" s="73"/>
      <c r="GH52" s="73"/>
      <c r="GI52" s="73"/>
      <c r="GJ52" s="73"/>
      <c r="GK52" s="73"/>
      <c r="GL52" s="73"/>
      <c r="GM52" s="73"/>
      <c r="GN52" s="73"/>
      <c r="GO52" s="73"/>
      <c r="GP52" s="73"/>
      <c r="GQ52" s="73"/>
      <c r="GR52" s="73"/>
      <c r="GS52" s="73"/>
      <c r="GT52" s="73"/>
      <c r="GU52" s="73"/>
      <c r="GV52" s="73"/>
      <c r="GW52" s="73"/>
      <c r="GX52" s="73"/>
      <c r="GY52" s="73"/>
      <c r="GZ52" s="73"/>
      <c r="HA52" s="73"/>
      <c r="HB52" s="73"/>
      <c r="HC52" s="73"/>
      <c r="HD52" s="73"/>
      <c r="HE52" s="73"/>
      <c r="HF52" s="73"/>
      <c r="HG52" s="73"/>
      <c r="HH52" s="73"/>
      <c r="HI52" s="73"/>
      <c r="HJ52" s="73"/>
      <c r="HK52" s="73"/>
      <c r="HL52" s="73"/>
      <c r="HM52" s="73"/>
      <c r="HN52" s="73"/>
      <c r="HO52" s="73"/>
      <c r="HP52" s="73"/>
      <c r="HQ52" s="73"/>
      <c r="HR52" s="73"/>
      <c r="HS52" s="73"/>
      <c r="HT52" s="73"/>
      <c r="HU52" s="73"/>
      <c r="HV52" s="73"/>
      <c r="HW52" s="73"/>
      <c r="HX52" s="73"/>
      <c r="HY52" s="73"/>
      <c r="HZ52" s="73"/>
      <c r="IA52" s="73"/>
      <c r="IB52" s="73"/>
      <c r="IC52" s="73"/>
      <c r="ID52" s="73"/>
      <c r="IE52" s="73"/>
      <c r="IF52" s="73"/>
      <c r="IG52" s="73"/>
      <c r="IH52" s="73"/>
      <c r="II52" s="73"/>
      <c r="IJ52" s="73"/>
      <c r="IK52" s="73"/>
      <c r="IL52" s="73"/>
      <c r="IM52" s="73"/>
      <c r="IN52" s="73"/>
      <c r="IO52" s="73"/>
      <c r="IP52" s="73"/>
      <c r="IQ52" s="73"/>
      <c r="IR52" s="73"/>
      <c r="IS52" s="73"/>
      <c r="IT52" s="73"/>
      <c r="IU52" s="73"/>
      <c r="IV52" s="73"/>
      <c r="IW52" s="73"/>
    </row>
    <row r="53" customFormat="false" ht="11.25" hidden="true" customHeight="true" outlineLevel="0" collapsed="false">
      <c r="A53" s="125" t="s">
        <v>16</v>
      </c>
      <c r="B53" s="131" t="n">
        <v>55</v>
      </c>
      <c r="C53" s="96" t="n">
        <v>16.3375</v>
      </c>
      <c r="D53" s="96" t="n">
        <v>18.2329210526316</v>
      </c>
      <c r="E53" s="96" t="n">
        <v>21.1493414634146</v>
      </c>
      <c r="F53" s="96" t="n">
        <v>19.086204818638</v>
      </c>
      <c r="G53" s="96" t="n">
        <v>21.8826965811966</v>
      </c>
      <c r="H53" s="96" t="n">
        <v>22.0252820512821</v>
      </c>
      <c r="I53" s="96" t="n">
        <v>21.7401111111111</v>
      </c>
      <c r="J53" s="96" t="n">
        <v>21.8831367137356</v>
      </c>
      <c r="K53" s="96" t="n">
        <v>21.7265365853659</v>
      </c>
      <c r="L53" s="96" t="n">
        <v>22.0397368421053</v>
      </c>
      <c r="M53" s="96" t="n">
        <v>22.2243333333333</v>
      </c>
      <c r="N53" s="96" t="n">
        <v>23.625</v>
      </c>
      <c r="O53" s="96" t="n">
        <v>34.9807692307692</v>
      </c>
      <c r="P53" s="96" t="n">
        <v>33.4870512820513</v>
      </c>
      <c r="Q53" s="96" t="n">
        <v>36.4744871794872</v>
      </c>
      <c r="R53" s="96" t="n">
        <v>29.2125</v>
      </c>
      <c r="S53" s="96" t="n">
        <v>23.9374078097056</v>
      </c>
      <c r="T53" s="96" t="n">
        <v>25.4939487179487</v>
      </c>
      <c r="U53" s="96" t="n">
        <v>23.1814210526316</v>
      </c>
      <c r="V53" s="96" t="n">
        <v>23.1368536585366</v>
      </c>
      <c r="W53" s="96" t="n">
        <v>25.3881308623836</v>
      </c>
      <c r="X53" s="96" t="n">
        <v>25.8167980672797</v>
      </c>
      <c r="Y53" s="96" t="n">
        <v>25.7807635484422</v>
      </c>
      <c r="Z53" s="96" t="n">
        <v>26.175591494646</v>
      </c>
      <c r="AA53" s="96" t="n">
        <v>26.6409746708561</v>
      </c>
      <c r="AB53" s="96" t="n">
        <v>27.0678665492936</v>
      </c>
      <c r="AC53" s="96" t="n">
        <v>26.1699881481078</v>
      </c>
      <c r="AD53" s="99"/>
      <c r="AE53" s="73"/>
      <c r="AF53" s="73"/>
      <c r="AG53" s="73" t="n">
        <v>22.0252820512821</v>
      </c>
      <c r="AH53" s="73" t="n">
        <v>21.7401111111111</v>
      </c>
      <c r="AI53" s="73"/>
      <c r="AJ53" s="73"/>
      <c r="AK53" s="73" t="n">
        <v>56.9285714285714</v>
      </c>
      <c r="AL53" s="73" t="n">
        <v>25.0249996185303</v>
      </c>
      <c r="AM53" s="73" t="n">
        <v>28.75</v>
      </c>
      <c r="AN53" s="73" t="n">
        <v>40.9000015258789</v>
      </c>
      <c r="AO53" s="73" t="n">
        <v>29.3999996185303</v>
      </c>
      <c r="AP53" s="73" t="n">
        <v>27.3999996185303</v>
      </c>
      <c r="AQ53" s="73" t="n">
        <v>28.1499996185303</v>
      </c>
      <c r="AR53" s="73" t="n">
        <v>28.0499992370605</v>
      </c>
      <c r="AS53" s="73" t="n">
        <v>26.8500003814697</v>
      </c>
      <c r="AT53" s="73" t="n">
        <v>23.5</v>
      </c>
      <c r="AU53" s="73" t="n">
        <v>23.8999996185303</v>
      </c>
      <c r="AV53" s="73" t="n">
        <v>21.6499996185303</v>
      </c>
      <c r="AW53" s="73" t="n">
        <v>22.6499996185303</v>
      </c>
      <c r="AX53" s="73" t="n">
        <v>23.0249996185303</v>
      </c>
      <c r="AY53" s="73" t="n">
        <v>26.75</v>
      </c>
      <c r="AZ53" s="73" t="n">
        <v>38.9000015258789</v>
      </c>
      <c r="BA53" s="73" t="n">
        <v>27.3999996185303</v>
      </c>
      <c r="BB53" s="73" t="n">
        <v>25.3999996185303</v>
      </c>
      <c r="BC53" s="73" t="n">
        <v>26.1499996185303</v>
      </c>
      <c r="BD53" s="73" t="n">
        <v>26.0499992370605</v>
      </c>
      <c r="BE53" s="73" t="n">
        <v>26.3500003814697</v>
      </c>
      <c r="BF53" s="73" t="n">
        <v>23</v>
      </c>
      <c r="BG53" s="73" t="n">
        <v>23.3999996185303</v>
      </c>
      <c r="BH53" s="73" t="n">
        <v>21.1499996185303</v>
      </c>
      <c r="BI53" s="73" t="n">
        <v>22.1499996185303</v>
      </c>
      <c r="BJ53" s="73" t="n">
        <v>22.5249996185303</v>
      </c>
      <c r="BK53" s="73" t="n">
        <v>26.25</v>
      </c>
      <c r="BL53" s="73" t="n">
        <v>38.4000015258789</v>
      </c>
      <c r="BM53" s="73" t="n">
        <v>26.8999996185303</v>
      </c>
      <c r="BN53" s="73" t="n">
        <v>24.8999996185303</v>
      </c>
      <c r="BO53" s="73" t="n">
        <v>25.6499996185303</v>
      </c>
      <c r="BP53" s="73" t="n">
        <v>25.5499992370605</v>
      </c>
      <c r="BQ53" s="73" t="n">
        <v>26.3500003814697</v>
      </c>
      <c r="BR53" s="73" t="n">
        <v>23</v>
      </c>
      <c r="BS53" s="73" t="n">
        <v>23.3999996185303</v>
      </c>
      <c r="BT53" s="73" t="n">
        <v>21.1499996185303</v>
      </c>
      <c r="BU53" s="73" t="n">
        <v>22.1499996185303</v>
      </c>
      <c r="BV53" s="73" t="n">
        <v>22.5249996185303</v>
      </c>
      <c r="BW53" s="73" t="n">
        <v>26.25</v>
      </c>
      <c r="BX53" s="73" t="n">
        <v>38.4000015258789</v>
      </c>
      <c r="BY53" s="73" t="n">
        <v>26.8999996185303</v>
      </c>
      <c r="BZ53" s="73" t="n">
        <v>24.8999996185303</v>
      </c>
      <c r="CA53" s="73" t="n">
        <v>25.6499996185303</v>
      </c>
      <c r="CB53" s="73" t="n">
        <v>25.5499992370605</v>
      </c>
      <c r="CC53" s="73" t="n">
        <v>26.3500003814697</v>
      </c>
      <c r="CD53" s="73" t="n">
        <v>23</v>
      </c>
      <c r="CE53" s="73" t="n">
        <v>23.3999996185303</v>
      </c>
      <c r="CF53" s="73" t="n">
        <v>21.1499996185303</v>
      </c>
      <c r="CG53" s="73" t="n">
        <v>22.1499996185303</v>
      </c>
      <c r="CH53" s="73" t="n">
        <v>22.5249996185303</v>
      </c>
      <c r="CI53" s="73" t="n">
        <v>26.25</v>
      </c>
      <c r="CJ53" s="73" t="n">
        <v>38.4000015258789</v>
      </c>
      <c r="CK53" s="73" t="n">
        <v>26.8999996185303</v>
      </c>
      <c r="CL53" s="73" t="n">
        <v>24.8999996185303</v>
      </c>
      <c r="CM53" s="73" t="n">
        <v>25.6499996185303</v>
      </c>
      <c r="CN53" s="73" t="n">
        <v>25.5499992370605</v>
      </c>
      <c r="CO53" s="73" t="n">
        <v>26.8500003814697</v>
      </c>
      <c r="CP53" s="73" t="n">
        <v>23.5</v>
      </c>
      <c r="CQ53" s="73" t="n">
        <v>23.8999996185303</v>
      </c>
      <c r="CR53" s="73" t="n">
        <v>21.6499996185303</v>
      </c>
      <c r="CS53" s="73" t="n">
        <v>22.6499996185303</v>
      </c>
      <c r="CT53" s="73" t="n">
        <v>23.0249996185303</v>
      </c>
      <c r="CU53" s="73" t="n">
        <v>26.75</v>
      </c>
      <c r="CV53" s="73" t="n">
        <v>38.9000015258789</v>
      </c>
      <c r="CW53" s="73" t="n">
        <v>27.3999996185303</v>
      </c>
      <c r="CX53" s="73" t="n">
        <v>25.3999996185303</v>
      </c>
      <c r="CY53" s="73" t="n">
        <v>26.1499996185303</v>
      </c>
      <c r="CZ53" s="73" t="n">
        <v>26.0499992370605</v>
      </c>
      <c r="DA53" s="73" t="n">
        <v>27.3500003814697</v>
      </c>
      <c r="DB53" s="73" t="n">
        <v>24</v>
      </c>
      <c r="DC53" s="73" t="n">
        <v>24.3999996185303</v>
      </c>
      <c r="DD53" s="73" t="n">
        <v>22.1499996185303</v>
      </c>
      <c r="DE53" s="73" t="n">
        <v>23.1499996185303</v>
      </c>
      <c r="DF53" s="73" t="n">
        <v>23.5249996185303</v>
      </c>
      <c r="DG53" s="73" t="n">
        <v>27.25</v>
      </c>
      <c r="DH53" s="73" t="n">
        <v>39.4000015258789</v>
      </c>
      <c r="DI53" s="73" t="n">
        <v>27.8999996185303</v>
      </c>
      <c r="DJ53" s="73" t="n">
        <v>25.8999996185303</v>
      </c>
      <c r="DK53" s="73" t="n">
        <v>26.6499996185303</v>
      </c>
      <c r="DL53" s="73" t="n">
        <v>26.5499992370605</v>
      </c>
      <c r="DM53" s="73" t="n">
        <v>27.8500003814697</v>
      </c>
      <c r="DN53" s="73" t="n">
        <v>24.5</v>
      </c>
      <c r="DO53" s="73" t="n">
        <v>24.8999996185303</v>
      </c>
      <c r="DP53" s="73" t="n">
        <v>22.6499996185303</v>
      </c>
      <c r="DQ53" s="73" t="n">
        <v>23.6499996185303</v>
      </c>
      <c r="DR53" s="73" t="n">
        <v>24.0249996185303</v>
      </c>
      <c r="DS53" s="73" t="n">
        <v>27.75</v>
      </c>
      <c r="DT53" s="73" t="n">
        <v>39.9000015258789</v>
      </c>
      <c r="DU53" s="73" t="n">
        <v>28.3999996185303</v>
      </c>
      <c r="DV53" s="73" t="n">
        <v>26.3999996185303</v>
      </c>
      <c r="DW53" s="73" t="n">
        <v>27.1499996185303</v>
      </c>
      <c r="DX53" s="73" t="n">
        <v>27.0499992370605</v>
      </c>
      <c r="DY53" s="73" t="n">
        <v>28.3500003814697</v>
      </c>
      <c r="DZ53" s="73" t="n">
        <v>25</v>
      </c>
      <c r="EA53" s="73" t="n">
        <v>25.3999996185303</v>
      </c>
      <c r="EB53" s="73" t="n">
        <v>23.1499996185303</v>
      </c>
      <c r="EC53" s="73" t="n">
        <v>24.1499996185303</v>
      </c>
      <c r="ED53" s="73" t="n">
        <v>24.5249996185303</v>
      </c>
      <c r="EE53" s="73" t="n">
        <v>28.25</v>
      </c>
      <c r="EF53" s="73" t="n">
        <v>40.4000015258789</v>
      </c>
      <c r="EG53" s="73" t="n">
        <v>28.8999996185303</v>
      </c>
      <c r="EH53" s="73" t="n">
        <v>26.8999996185303</v>
      </c>
      <c r="EI53" s="73" t="n">
        <v>27.6499996185303</v>
      </c>
      <c r="EJ53" s="73" t="n">
        <v>27.5499992370605</v>
      </c>
      <c r="EK53" s="73"/>
      <c r="EL53" s="73"/>
      <c r="EM53" s="73"/>
      <c r="EN53" s="73"/>
      <c r="EO53" s="73"/>
      <c r="EP53" s="73"/>
      <c r="EQ53" s="73"/>
      <c r="ER53" s="73"/>
      <c r="ES53" s="73"/>
      <c r="ET53" s="73"/>
      <c r="EU53" s="73"/>
      <c r="EV53" s="73"/>
      <c r="EW53" s="73"/>
      <c r="EX53" s="73"/>
      <c r="EY53" s="73"/>
      <c r="EZ53" s="73"/>
      <c r="FA53" s="73"/>
      <c r="FB53" s="73"/>
      <c r="FC53" s="73"/>
      <c r="FD53" s="73"/>
      <c r="FE53" s="73"/>
      <c r="FF53" s="73"/>
      <c r="FG53" s="73"/>
      <c r="FH53" s="73"/>
      <c r="FI53" s="73"/>
      <c r="FJ53" s="73"/>
      <c r="FK53" s="73"/>
      <c r="FL53" s="73"/>
      <c r="FM53" s="73"/>
      <c r="FN53" s="73"/>
      <c r="FO53" s="73"/>
      <c r="FP53" s="73"/>
      <c r="FQ53" s="73"/>
      <c r="FR53" s="73"/>
      <c r="FS53" s="73"/>
      <c r="FT53" s="73"/>
      <c r="FU53" s="73"/>
      <c r="FV53" s="73"/>
      <c r="FW53" s="73"/>
      <c r="FX53" s="73"/>
      <c r="FY53" s="73"/>
      <c r="FZ53" s="73"/>
      <c r="GA53" s="73"/>
      <c r="GB53" s="73"/>
      <c r="GC53" s="73"/>
      <c r="GD53" s="73"/>
      <c r="GE53" s="73"/>
      <c r="GF53" s="73"/>
      <c r="GG53" s="73"/>
      <c r="GH53" s="73"/>
      <c r="GI53" s="73"/>
      <c r="GJ53" s="73"/>
      <c r="GK53" s="73"/>
      <c r="GL53" s="73"/>
      <c r="GM53" s="73"/>
      <c r="GN53" s="73"/>
      <c r="GO53" s="73"/>
      <c r="GP53" s="73"/>
      <c r="GQ53" s="73"/>
      <c r="GR53" s="73"/>
      <c r="GS53" s="73"/>
      <c r="GT53" s="73"/>
      <c r="GU53" s="73"/>
      <c r="GV53" s="73"/>
      <c r="GW53" s="73"/>
      <c r="GX53" s="73"/>
      <c r="GY53" s="73"/>
      <c r="GZ53" s="73"/>
      <c r="HA53" s="73"/>
      <c r="HB53" s="73"/>
      <c r="HC53" s="73"/>
      <c r="HD53" s="73"/>
      <c r="HE53" s="73"/>
      <c r="HF53" s="73"/>
      <c r="HG53" s="73"/>
      <c r="HH53" s="73"/>
      <c r="HI53" s="73"/>
      <c r="HJ53" s="73"/>
      <c r="HK53" s="73"/>
      <c r="HL53" s="73"/>
      <c r="HM53" s="73"/>
      <c r="HN53" s="73"/>
      <c r="HO53" s="73"/>
      <c r="HP53" s="73"/>
      <c r="HQ53" s="73"/>
      <c r="HR53" s="73"/>
      <c r="HS53" s="73"/>
      <c r="HT53" s="73"/>
      <c r="HU53" s="73"/>
      <c r="HV53" s="73"/>
      <c r="HW53" s="73"/>
      <c r="HX53" s="73"/>
      <c r="HY53" s="73"/>
      <c r="HZ53" s="73"/>
      <c r="IA53" s="73"/>
      <c r="IB53" s="73"/>
      <c r="IC53" s="73"/>
      <c r="ID53" s="73"/>
      <c r="IE53" s="73"/>
      <c r="IF53" s="73"/>
      <c r="IG53" s="73"/>
      <c r="IH53" s="73"/>
      <c r="II53" s="73"/>
      <c r="IJ53" s="73"/>
      <c r="IK53" s="73"/>
      <c r="IL53" s="73"/>
      <c r="IM53" s="73"/>
      <c r="IN53" s="73"/>
      <c r="IO53" s="73"/>
      <c r="IP53" s="73"/>
      <c r="IQ53" s="73"/>
      <c r="IR53" s="73"/>
      <c r="IS53" s="73"/>
      <c r="IT53" s="73"/>
      <c r="IU53" s="73"/>
      <c r="IV53" s="73"/>
      <c r="IW53" s="73"/>
    </row>
    <row r="54" customFormat="false" ht="11.25" hidden="true" customHeight="true" outlineLevel="0" collapsed="false">
      <c r="A54" s="125"/>
      <c r="B54" s="131"/>
      <c r="C54" s="96"/>
      <c r="D54" s="96"/>
      <c r="E54" s="96"/>
      <c r="F54" s="96"/>
      <c r="G54" s="96"/>
      <c r="H54" s="96"/>
      <c r="I54" s="96"/>
      <c r="J54" s="96"/>
      <c r="K54" s="96"/>
      <c r="L54" s="96"/>
      <c r="M54" s="96"/>
      <c r="N54" s="96"/>
      <c r="O54" s="96"/>
      <c r="P54" s="96"/>
      <c r="Q54" s="96"/>
      <c r="R54" s="96"/>
      <c r="S54" s="96"/>
      <c r="T54" s="96"/>
      <c r="U54" s="96"/>
      <c r="V54" s="96"/>
      <c r="W54" s="96"/>
      <c r="X54" s="96"/>
      <c r="Y54" s="96"/>
      <c r="Z54" s="96"/>
      <c r="AA54" s="96"/>
      <c r="AC54" s="96"/>
      <c r="AD54" s="99"/>
      <c r="AE54" s="73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73"/>
      <c r="BA54" s="73"/>
      <c r="BB54" s="73"/>
      <c r="BC54" s="73"/>
      <c r="BD54" s="73"/>
      <c r="BE54" s="73"/>
      <c r="BF54" s="73"/>
      <c r="BG54" s="73"/>
      <c r="BH54" s="73"/>
      <c r="BI54" s="73"/>
      <c r="BJ54" s="73"/>
      <c r="BK54" s="73"/>
      <c r="BL54" s="73"/>
      <c r="BM54" s="73"/>
      <c r="BN54" s="73"/>
      <c r="BO54" s="73"/>
      <c r="BP54" s="73"/>
      <c r="BQ54" s="73"/>
      <c r="BR54" s="73"/>
      <c r="BS54" s="73"/>
      <c r="BT54" s="73"/>
      <c r="BU54" s="73"/>
      <c r="BV54" s="73"/>
      <c r="BW54" s="73"/>
      <c r="BX54" s="73"/>
      <c r="BY54" s="73"/>
      <c r="BZ54" s="73"/>
      <c r="CA54" s="73"/>
      <c r="CB54" s="73"/>
      <c r="CC54" s="73"/>
      <c r="CD54" s="73"/>
      <c r="CE54" s="73"/>
      <c r="CF54" s="73"/>
      <c r="CG54" s="73"/>
      <c r="CH54" s="73"/>
      <c r="CI54" s="73"/>
      <c r="CJ54" s="73"/>
      <c r="CK54" s="73"/>
      <c r="CL54" s="73"/>
      <c r="CM54" s="73"/>
      <c r="CN54" s="73"/>
      <c r="CO54" s="73"/>
      <c r="CP54" s="73"/>
      <c r="CQ54" s="73"/>
      <c r="CR54" s="73"/>
      <c r="CS54" s="73"/>
      <c r="CT54" s="73"/>
      <c r="CU54" s="73"/>
      <c r="CV54" s="73"/>
      <c r="CW54" s="73"/>
      <c r="CX54" s="73"/>
      <c r="CY54" s="73"/>
      <c r="CZ54" s="73"/>
      <c r="DA54" s="73"/>
      <c r="DB54" s="73"/>
      <c r="DC54" s="73"/>
      <c r="DD54" s="73"/>
      <c r="DE54" s="73"/>
      <c r="DF54" s="73"/>
      <c r="DG54" s="73"/>
      <c r="DH54" s="73"/>
      <c r="DI54" s="73"/>
      <c r="DJ54" s="73"/>
      <c r="DK54" s="73"/>
      <c r="DL54" s="73"/>
      <c r="DM54" s="73"/>
      <c r="DN54" s="73"/>
      <c r="DO54" s="73"/>
      <c r="DP54" s="73"/>
      <c r="DQ54" s="73"/>
      <c r="DR54" s="73"/>
      <c r="DS54" s="73"/>
      <c r="DT54" s="73"/>
      <c r="DU54" s="73"/>
      <c r="DV54" s="73"/>
      <c r="DW54" s="73"/>
      <c r="DX54" s="73"/>
      <c r="DY54" s="73"/>
      <c r="DZ54" s="73"/>
      <c r="EA54" s="73"/>
      <c r="EB54" s="73"/>
      <c r="EC54" s="73"/>
      <c r="ED54" s="73"/>
      <c r="EE54" s="73"/>
      <c r="EF54" s="73"/>
      <c r="EG54" s="73"/>
      <c r="EH54" s="73"/>
      <c r="EI54" s="73"/>
      <c r="EJ54" s="73"/>
      <c r="EK54" s="73"/>
      <c r="EL54" s="73"/>
      <c r="EM54" s="73"/>
      <c r="EN54" s="73"/>
      <c r="EO54" s="73"/>
      <c r="EP54" s="73"/>
      <c r="EQ54" s="73"/>
      <c r="ER54" s="73"/>
      <c r="ES54" s="73"/>
      <c r="ET54" s="73"/>
      <c r="EU54" s="73"/>
      <c r="EV54" s="73"/>
      <c r="EW54" s="73"/>
      <c r="EX54" s="73"/>
      <c r="EY54" s="73"/>
      <c r="EZ54" s="73"/>
      <c r="FA54" s="73"/>
      <c r="FB54" s="73"/>
      <c r="FC54" s="73"/>
      <c r="FD54" s="73"/>
      <c r="FE54" s="73"/>
      <c r="FF54" s="73"/>
      <c r="FG54" s="73"/>
      <c r="FH54" s="73"/>
      <c r="FI54" s="73"/>
      <c r="FJ54" s="73"/>
      <c r="FK54" s="73"/>
      <c r="FL54" s="73"/>
      <c r="FM54" s="73"/>
      <c r="FN54" s="73"/>
      <c r="FO54" s="73"/>
      <c r="FP54" s="73"/>
      <c r="FQ54" s="73"/>
      <c r="FR54" s="73"/>
      <c r="FS54" s="73"/>
      <c r="FT54" s="73"/>
      <c r="FU54" s="73"/>
      <c r="FV54" s="73"/>
      <c r="FW54" s="73"/>
      <c r="FX54" s="73"/>
      <c r="FY54" s="73"/>
      <c r="FZ54" s="73"/>
      <c r="GA54" s="73"/>
      <c r="GB54" s="73"/>
      <c r="GC54" s="73"/>
      <c r="GD54" s="73"/>
      <c r="GE54" s="73"/>
      <c r="GF54" s="73"/>
      <c r="GG54" s="73"/>
      <c r="GH54" s="73"/>
      <c r="GI54" s="73"/>
      <c r="GJ54" s="73"/>
      <c r="GK54" s="73"/>
      <c r="GL54" s="73"/>
      <c r="GM54" s="73"/>
      <c r="GN54" s="73"/>
      <c r="GO54" s="73"/>
      <c r="GP54" s="73"/>
      <c r="GQ54" s="73"/>
      <c r="GR54" s="73"/>
      <c r="GS54" s="73"/>
      <c r="GT54" s="73"/>
      <c r="GU54" s="73"/>
      <c r="GV54" s="73"/>
      <c r="GW54" s="73"/>
      <c r="GX54" s="73"/>
      <c r="GY54" s="73"/>
      <c r="GZ54" s="73"/>
      <c r="HA54" s="73"/>
      <c r="HB54" s="73"/>
      <c r="HC54" s="73"/>
      <c r="HD54" s="73"/>
      <c r="HE54" s="73"/>
      <c r="HF54" s="73"/>
      <c r="HG54" s="73"/>
      <c r="HH54" s="73"/>
      <c r="HI54" s="73"/>
      <c r="HJ54" s="73"/>
      <c r="HK54" s="73"/>
      <c r="HL54" s="73"/>
      <c r="HM54" s="73"/>
      <c r="HN54" s="73"/>
      <c r="HO54" s="73"/>
      <c r="HP54" s="73"/>
      <c r="HQ54" s="73"/>
      <c r="HR54" s="73"/>
      <c r="HS54" s="73"/>
      <c r="HT54" s="73"/>
      <c r="HU54" s="73"/>
      <c r="HV54" s="73"/>
      <c r="HW54" s="73"/>
      <c r="HX54" s="73"/>
      <c r="HY54" s="73"/>
      <c r="HZ54" s="73"/>
      <c r="IA54" s="73"/>
      <c r="IB54" s="73"/>
      <c r="IC54" s="73"/>
      <c r="ID54" s="73"/>
      <c r="IE54" s="73"/>
      <c r="IF54" s="73"/>
      <c r="IG54" s="73"/>
      <c r="IH54" s="73"/>
      <c r="II54" s="73"/>
      <c r="IJ54" s="73"/>
      <c r="IK54" s="73"/>
      <c r="IL54" s="73"/>
      <c r="IM54" s="73"/>
      <c r="IN54" s="73"/>
      <c r="IO54" s="73"/>
      <c r="IP54" s="73"/>
      <c r="IQ54" s="73"/>
      <c r="IR54" s="73"/>
      <c r="IS54" s="73"/>
      <c r="IT54" s="73"/>
      <c r="IU54" s="73"/>
      <c r="IV54" s="73"/>
      <c r="IW54" s="73"/>
    </row>
    <row r="55" customFormat="false" ht="11.25" hidden="true" customHeight="true" outlineLevel="0" collapsed="false">
      <c r="A55" s="125" t="s">
        <v>9</v>
      </c>
      <c r="B55" s="131"/>
      <c r="C55" s="96"/>
      <c r="D55" s="96"/>
      <c r="E55" s="96"/>
      <c r="F55" s="96"/>
      <c r="G55" s="96"/>
      <c r="H55" s="96"/>
      <c r="I55" s="96"/>
      <c r="J55" s="96"/>
      <c r="K55" s="96"/>
      <c r="L55" s="96"/>
      <c r="M55" s="96"/>
      <c r="N55" s="96"/>
      <c r="O55" s="96"/>
      <c r="P55" s="96"/>
      <c r="Q55" s="96"/>
      <c r="R55" s="96"/>
      <c r="S55" s="96"/>
      <c r="T55" s="96"/>
      <c r="U55" s="96"/>
      <c r="V55" s="96"/>
      <c r="W55" s="96"/>
      <c r="X55" s="96"/>
      <c r="Y55" s="96"/>
      <c r="Z55" s="96"/>
      <c r="AA55" s="96"/>
      <c r="AC55" s="96"/>
      <c r="AD55" s="99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73"/>
      <c r="CB55" s="73"/>
      <c r="CC55" s="73"/>
      <c r="CD55" s="73"/>
      <c r="CE55" s="73"/>
      <c r="CF55" s="73"/>
      <c r="CG55" s="73"/>
      <c r="CH55" s="73"/>
      <c r="CI55" s="73"/>
      <c r="CJ55" s="73"/>
      <c r="CK55" s="73"/>
      <c r="CL55" s="73"/>
      <c r="CM55" s="73"/>
      <c r="CN55" s="73"/>
      <c r="CO55" s="73"/>
      <c r="CP55" s="73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/>
      <c r="DY55" s="73"/>
      <c r="DZ55" s="73"/>
      <c r="EA55" s="73"/>
      <c r="EB55" s="73"/>
      <c r="EC55" s="73"/>
      <c r="ED55" s="73"/>
      <c r="EE55" s="73"/>
      <c r="EF55" s="73"/>
      <c r="EG55" s="73"/>
      <c r="EH55" s="73"/>
      <c r="EI55" s="73"/>
      <c r="EJ55" s="73"/>
      <c r="EK55" s="73"/>
      <c r="EL55" s="73"/>
      <c r="EM55" s="73"/>
      <c r="EN55" s="73"/>
      <c r="EO55" s="73"/>
      <c r="EP55" s="73"/>
      <c r="EQ55" s="73"/>
      <c r="ER55" s="73"/>
      <c r="ES55" s="73"/>
      <c r="ET55" s="73"/>
      <c r="EU55" s="73"/>
      <c r="EV55" s="73"/>
      <c r="EW55" s="73"/>
      <c r="EX55" s="73"/>
      <c r="EY55" s="73"/>
      <c r="EZ55" s="73"/>
      <c r="FA55" s="73"/>
      <c r="FB55" s="73"/>
      <c r="FC55" s="73"/>
      <c r="FD55" s="73"/>
      <c r="FE55" s="73"/>
      <c r="FF55" s="73"/>
      <c r="FG55" s="73"/>
      <c r="FH55" s="73"/>
      <c r="FI55" s="73"/>
      <c r="FJ55" s="73"/>
      <c r="FK55" s="73"/>
      <c r="FL55" s="73"/>
      <c r="FM55" s="73"/>
      <c r="FN55" s="73"/>
      <c r="FO55" s="73"/>
      <c r="FP55" s="73"/>
      <c r="FQ55" s="73"/>
      <c r="FR55" s="73"/>
      <c r="FS55" s="73"/>
      <c r="FT55" s="73"/>
      <c r="FU55" s="73"/>
      <c r="FV55" s="73"/>
      <c r="FW55" s="73"/>
      <c r="FX55" s="73"/>
      <c r="FY55" s="73"/>
      <c r="FZ55" s="73"/>
      <c r="GA55" s="73"/>
      <c r="GB55" s="73"/>
      <c r="GC55" s="73"/>
      <c r="GD55" s="73"/>
      <c r="GE55" s="73"/>
      <c r="GF55" s="73"/>
      <c r="GG55" s="73"/>
      <c r="GH55" s="73"/>
      <c r="GI55" s="73"/>
      <c r="GJ55" s="73"/>
      <c r="GK55" s="73"/>
      <c r="GL55" s="73"/>
      <c r="GM55" s="73"/>
      <c r="GN55" s="73"/>
      <c r="GO55" s="73"/>
      <c r="GP55" s="73"/>
      <c r="GQ55" s="73"/>
      <c r="GR55" s="73"/>
      <c r="GS55" s="73"/>
      <c r="GT55" s="73"/>
      <c r="GU55" s="73"/>
      <c r="GV55" s="73"/>
      <c r="GW55" s="73"/>
      <c r="GX55" s="73"/>
      <c r="GY55" s="73"/>
      <c r="GZ55" s="73"/>
      <c r="HA55" s="73"/>
      <c r="HB55" s="73"/>
      <c r="HC55" s="73"/>
      <c r="HD55" s="73"/>
      <c r="HE55" s="73"/>
      <c r="HF55" s="73"/>
      <c r="HG55" s="73"/>
      <c r="HH55" s="73"/>
      <c r="HI55" s="73"/>
      <c r="HJ55" s="73"/>
      <c r="HK55" s="73"/>
      <c r="HL55" s="73"/>
      <c r="HM55" s="73"/>
      <c r="HN55" s="73"/>
      <c r="HO55" s="73"/>
      <c r="HP55" s="73"/>
      <c r="HQ55" s="73"/>
      <c r="HR55" s="73"/>
      <c r="HS55" s="73"/>
      <c r="HT55" s="73"/>
      <c r="HU55" s="73"/>
      <c r="HV55" s="73"/>
      <c r="HW55" s="73"/>
      <c r="HX55" s="73"/>
      <c r="HY55" s="73"/>
      <c r="HZ55" s="73"/>
      <c r="IA55" s="73"/>
      <c r="IB55" s="73"/>
      <c r="IC55" s="73"/>
      <c r="ID55" s="73"/>
      <c r="IE55" s="73"/>
      <c r="IF55" s="73"/>
      <c r="IG55" s="73"/>
      <c r="IH55" s="73"/>
      <c r="II55" s="73"/>
      <c r="IJ55" s="73"/>
      <c r="IK55" s="73"/>
      <c r="IL55" s="73"/>
      <c r="IM55" s="73"/>
      <c r="IN55" s="73"/>
      <c r="IO55" s="73"/>
      <c r="IP55" s="73"/>
      <c r="IQ55" s="73"/>
      <c r="IR55" s="73"/>
      <c r="IS55" s="73"/>
      <c r="IT55" s="73"/>
      <c r="IU55" s="73"/>
      <c r="IV55" s="73"/>
      <c r="IW55" s="73"/>
    </row>
    <row r="56" customFormat="false" ht="11.25" hidden="true" customHeight="true" outlineLevel="0" collapsed="false">
      <c r="A56" s="125" t="s">
        <v>9</v>
      </c>
      <c r="B56" s="131" t="n">
        <v>44.875</v>
      </c>
      <c r="C56" s="96" t="n">
        <v>28.2405769824982</v>
      </c>
      <c r="D56" s="96" t="n">
        <v>28.1797211205762</v>
      </c>
      <c r="E56" s="96" t="n">
        <v>33.4187257623204</v>
      </c>
      <c r="F56" s="96" t="n">
        <v>30.3999672149157</v>
      </c>
      <c r="G56" s="96" t="n">
        <v>30.3529218430649</v>
      </c>
      <c r="H56" s="96" t="n">
        <v>31.6138234657395</v>
      </c>
      <c r="I56" s="96" t="n">
        <v>29.0920202203904</v>
      </c>
      <c r="J56" s="96" t="n">
        <v>26.4254804652016</v>
      </c>
      <c r="K56" s="96" t="n">
        <v>28.1614796415509</v>
      </c>
      <c r="L56" s="96" t="n">
        <v>24.6894812888523</v>
      </c>
      <c r="M56" s="96" t="n">
        <v>26.0505120780241</v>
      </c>
      <c r="N56" s="96" t="n">
        <v>27.7317648038678</v>
      </c>
      <c r="O56" s="96" t="n">
        <v>34.4782851523435</v>
      </c>
      <c r="P56" s="96" t="n">
        <v>32.8039332951873</v>
      </c>
      <c r="Q56" s="96" t="n">
        <v>36.1526370094998</v>
      </c>
      <c r="R56" s="96" t="n">
        <v>32.7710432638495</v>
      </c>
      <c r="S56" s="96" t="n">
        <v>31.7144842494721</v>
      </c>
      <c r="T56" s="96" t="n">
        <v>31.6139145614915</v>
      </c>
      <c r="U56" s="96" t="n">
        <v>29.4211151619354</v>
      </c>
      <c r="V56" s="96" t="n">
        <v>34.1084230249894</v>
      </c>
      <c r="W56" s="96" t="n">
        <v>30.3742877780895</v>
      </c>
      <c r="X56" s="96" t="n">
        <v>32.8561004835519</v>
      </c>
      <c r="Y56" s="96" t="n">
        <v>32.283929387195</v>
      </c>
      <c r="Z56" s="96" t="n">
        <v>32.2420992934004</v>
      </c>
      <c r="AA56" s="96" t="n">
        <v>32.8859841783917</v>
      </c>
      <c r="AB56" s="96" t="n">
        <v>35.4331109736534</v>
      </c>
      <c r="AC56" s="96" t="n">
        <v>32.6815110308663</v>
      </c>
      <c r="AD56" s="99"/>
      <c r="AE56" s="73"/>
      <c r="AF56" s="73"/>
      <c r="AG56" s="73" t="n">
        <v>31.6138234657395</v>
      </c>
      <c r="AH56" s="73" t="n">
        <v>29.0920202203904</v>
      </c>
      <c r="AI56" s="73"/>
      <c r="AJ56" s="73"/>
      <c r="AK56" s="73" t="n">
        <v>46.9003571428571</v>
      </c>
      <c r="AL56" s="73" t="n">
        <v>19.5549983978272</v>
      </c>
      <c r="AM56" s="73" t="n">
        <v>24.0499973297119</v>
      </c>
      <c r="AN56" s="73" t="n">
        <v>29.3999977111816</v>
      </c>
      <c r="AO56" s="73" t="n">
        <v>19.9499980926514</v>
      </c>
      <c r="AP56" s="73" t="n">
        <v>19.6499988555908</v>
      </c>
      <c r="AQ56" s="73" t="n">
        <v>19.5749980926514</v>
      </c>
      <c r="AR56" s="73" t="n">
        <v>20.9999992370605</v>
      </c>
      <c r="AS56" s="73" t="n">
        <v>20.7900009155273</v>
      </c>
      <c r="AT56" s="73" t="n">
        <v>20.5999984741211</v>
      </c>
      <c r="AU56" s="73" t="n">
        <v>19.6000003814697</v>
      </c>
      <c r="AV56" s="73" t="n">
        <v>19.5999984741211</v>
      </c>
      <c r="AW56" s="73" t="n">
        <v>19.5999984741211</v>
      </c>
      <c r="AX56" s="73" t="n">
        <v>19.5549983978272</v>
      </c>
      <c r="AY56" s="73" t="n">
        <v>24.0499973297119</v>
      </c>
      <c r="AZ56" s="73" t="n">
        <v>29.3999977111816</v>
      </c>
      <c r="BA56" s="73" t="n">
        <v>19.9499980926514</v>
      </c>
      <c r="BB56" s="73" t="n">
        <v>19.6499988555908</v>
      </c>
      <c r="BC56" s="73" t="n">
        <v>19.5749980926514</v>
      </c>
      <c r="BD56" s="73" t="n">
        <v>20.9999992370605</v>
      </c>
      <c r="BE56" s="73" t="n">
        <v>20.7900009155273</v>
      </c>
      <c r="BF56" s="73" t="n">
        <v>20.5999984741211</v>
      </c>
      <c r="BG56" s="73" t="n">
        <v>19.6000003814697</v>
      </c>
      <c r="BH56" s="73" t="n">
        <v>19.5999984741211</v>
      </c>
      <c r="BI56" s="73" t="n">
        <v>19.5999984741211</v>
      </c>
      <c r="BJ56" s="73" t="n">
        <v>19.5549983978272</v>
      </c>
      <c r="BK56" s="73" t="n">
        <v>24.0499973297119</v>
      </c>
      <c r="BL56" s="73" t="n">
        <v>29.3999977111816</v>
      </c>
      <c r="BM56" s="73" t="n">
        <v>19.9499980926514</v>
      </c>
      <c r="BN56" s="73" t="n">
        <v>19.6499988555908</v>
      </c>
      <c r="BO56" s="73" t="n">
        <v>19.5749980926514</v>
      </c>
      <c r="BP56" s="73" t="n">
        <v>20.9999992370605</v>
      </c>
      <c r="BQ56" s="73" t="n">
        <v>20.7900009155273</v>
      </c>
      <c r="BR56" s="73" t="n">
        <v>20.5999984741211</v>
      </c>
      <c r="BS56" s="73" t="n">
        <v>19.6000003814697</v>
      </c>
      <c r="BT56" s="73" t="n">
        <v>19.5999984741211</v>
      </c>
      <c r="BU56" s="73" t="n">
        <v>19.5999984741211</v>
      </c>
      <c r="BV56" s="73" t="n">
        <v>19.5549983978272</v>
      </c>
      <c r="BW56" s="73" t="n">
        <v>24.0499973297119</v>
      </c>
      <c r="BX56" s="73" t="n">
        <v>29.3999977111816</v>
      </c>
      <c r="BY56" s="73" t="n">
        <v>19.9499980926514</v>
      </c>
      <c r="BZ56" s="73" t="n">
        <v>19.6499988555908</v>
      </c>
      <c r="CA56" s="73" t="n">
        <v>19.5749980926514</v>
      </c>
      <c r="CB56" s="73" t="n">
        <v>20.9999992370605</v>
      </c>
      <c r="CC56" s="73" t="n">
        <v>20.7900009155273</v>
      </c>
      <c r="CD56" s="73" t="n">
        <v>20.5999984741211</v>
      </c>
      <c r="CE56" s="73" t="n">
        <v>19.6000003814697</v>
      </c>
      <c r="CF56" s="73" t="n">
        <v>19.5999984741211</v>
      </c>
      <c r="CG56" s="73" t="n">
        <v>19.5999984741211</v>
      </c>
      <c r="CH56" s="73" t="n">
        <v>19.5549983978272</v>
      </c>
      <c r="CI56" s="73" t="n">
        <v>24.0499973297119</v>
      </c>
      <c r="CJ56" s="73" t="n">
        <v>29.3999977111816</v>
      </c>
      <c r="CK56" s="73" t="n">
        <v>19.9499980926514</v>
      </c>
      <c r="CL56" s="73" t="n">
        <v>19.6499988555908</v>
      </c>
      <c r="CM56" s="73" t="n">
        <v>19.5749980926514</v>
      </c>
      <c r="CN56" s="73" t="n">
        <v>20.9999992370605</v>
      </c>
      <c r="CO56" s="73" t="n">
        <v>20.7900009155273</v>
      </c>
      <c r="CP56" s="73" t="n">
        <v>20.5999984741211</v>
      </c>
      <c r="CQ56" s="73" t="n">
        <v>19.6000003814697</v>
      </c>
      <c r="CR56" s="73" t="n">
        <v>19.5999984741211</v>
      </c>
      <c r="CS56" s="73" t="n">
        <v>19.5999984741211</v>
      </c>
      <c r="CT56" s="73" t="n">
        <v>19.5549983978272</v>
      </c>
      <c r="CU56" s="73" t="n">
        <v>24.0499973297119</v>
      </c>
      <c r="CV56" s="73" t="n">
        <v>29.3999977111816</v>
      </c>
      <c r="CW56" s="73" t="n">
        <v>19.9499980926514</v>
      </c>
      <c r="CX56" s="73" t="n">
        <v>19.6499988555908</v>
      </c>
      <c r="CY56" s="73" t="n">
        <v>19.5749980926514</v>
      </c>
      <c r="CZ56" s="73" t="n">
        <v>20.9999992370605</v>
      </c>
      <c r="DA56" s="73" t="n">
        <v>20.7900009155273</v>
      </c>
      <c r="DB56" s="73" t="n">
        <v>20.5999984741211</v>
      </c>
      <c r="DC56" s="73" t="n">
        <v>19.6000003814697</v>
      </c>
      <c r="DD56" s="73" t="n">
        <v>19.5999984741211</v>
      </c>
      <c r="DE56" s="73" t="n">
        <v>19.5999984741211</v>
      </c>
      <c r="DF56" s="73" t="n">
        <v>19.5549983978272</v>
      </c>
      <c r="DG56" s="73" t="n">
        <v>24.0499973297119</v>
      </c>
      <c r="DH56" s="73" t="n">
        <v>29.3999977111816</v>
      </c>
      <c r="DI56" s="73" t="n">
        <v>19.9499980926514</v>
      </c>
      <c r="DJ56" s="73" t="n">
        <v>19.6499988555908</v>
      </c>
      <c r="DK56" s="73" t="n">
        <v>19.5749980926514</v>
      </c>
      <c r="DL56" s="73" t="n">
        <v>20.9999992370605</v>
      </c>
      <c r="DM56" s="73" t="n">
        <v>20.9900009155273</v>
      </c>
      <c r="DN56" s="73" t="n">
        <v>20.7999984741211</v>
      </c>
      <c r="DO56" s="73" t="n">
        <v>19.8000003814697</v>
      </c>
      <c r="DP56" s="73" t="n">
        <v>19.7999984741211</v>
      </c>
      <c r="DQ56" s="73" t="n">
        <v>19.7999984741211</v>
      </c>
      <c r="DR56" s="73" t="n">
        <v>19.7549983978271</v>
      </c>
      <c r="DS56" s="73" t="n">
        <v>24.2499973297119</v>
      </c>
      <c r="DT56" s="73" t="n">
        <v>29.5999977111816</v>
      </c>
      <c r="DU56" s="73" t="n">
        <v>20.1499980926514</v>
      </c>
      <c r="DV56" s="73" t="n">
        <v>19.8499988555908</v>
      </c>
      <c r="DW56" s="73" t="n">
        <v>19.7749980926514</v>
      </c>
      <c r="DX56" s="73" t="n">
        <v>21.1999992370605</v>
      </c>
      <c r="DY56" s="73" t="n">
        <v>21.1900009155273</v>
      </c>
      <c r="DZ56" s="73" t="n">
        <v>20.9999984741211</v>
      </c>
      <c r="EA56" s="73" t="n">
        <v>20.0000003814697</v>
      </c>
      <c r="EB56" s="73" t="n">
        <v>19.9999984741211</v>
      </c>
      <c r="EC56" s="73" t="n">
        <v>19.9999984741211</v>
      </c>
      <c r="ED56" s="73" t="n">
        <v>19.9549983978271</v>
      </c>
      <c r="EE56" s="73" t="n">
        <v>24.4499973297119</v>
      </c>
      <c r="EF56" s="73" t="n">
        <v>29.7999977111816</v>
      </c>
      <c r="EG56" s="73" t="n">
        <v>20.3499980926514</v>
      </c>
      <c r="EH56" s="73" t="n">
        <v>20.0499988555908</v>
      </c>
      <c r="EI56" s="73" t="n">
        <v>19.9749980926514</v>
      </c>
      <c r="EJ56" s="73" t="n">
        <v>21.3999992370605</v>
      </c>
      <c r="EK56" s="73"/>
      <c r="EL56" s="73"/>
      <c r="EM56" s="73"/>
      <c r="EN56" s="73"/>
      <c r="EO56" s="73"/>
      <c r="EP56" s="73"/>
      <c r="EQ56" s="73"/>
      <c r="ER56" s="73"/>
      <c r="ES56" s="73"/>
      <c r="ET56" s="73"/>
      <c r="EU56" s="73"/>
      <c r="EV56" s="73"/>
      <c r="EW56" s="73"/>
      <c r="EX56" s="73"/>
      <c r="EY56" s="73"/>
      <c r="EZ56" s="73"/>
      <c r="FA56" s="73"/>
      <c r="FB56" s="73"/>
      <c r="FC56" s="73"/>
      <c r="FD56" s="73"/>
      <c r="FE56" s="73"/>
      <c r="FF56" s="73"/>
      <c r="FG56" s="73"/>
      <c r="FH56" s="73"/>
      <c r="FI56" s="73"/>
      <c r="FJ56" s="73"/>
      <c r="FK56" s="73"/>
      <c r="FL56" s="73"/>
      <c r="FM56" s="73"/>
      <c r="FN56" s="73"/>
      <c r="FO56" s="73"/>
      <c r="FP56" s="73"/>
      <c r="FQ56" s="73"/>
      <c r="FR56" s="73"/>
      <c r="FS56" s="73"/>
      <c r="FT56" s="73"/>
      <c r="FU56" s="73"/>
      <c r="FV56" s="73"/>
      <c r="FW56" s="73"/>
      <c r="FX56" s="73"/>
      <c r="FY56" s="73"/>
      <c r="FZ56" s="73"/>
      <c r="GA56" s="73"/>
      <c r="GB56" s="73"/>
      <c r="GC56" s="73"/>
      <c r="GD56" s="73"/>
      <c r="GE56" s="73"/>
      <c r="GF56" s="73"/>
      <c r="GG56" s="73"/>
      <c r="GH56" s="73"/>
      <c r="GI56" s="73"/>
      <c r="GJ56" s="73"/>
      <c r="GK56" s="73"/>
      <c r="GL56" s="73"/>
      <c r="GM56" s="73"/>
      <c r="GN56" s="73"/>
      <c r="GO56" s="73"/>
      <c r="GP56" s="73"/>
      <c r="GQ56" s="73"/>
      <c r="GR56" s="73"/>
      <c r="GS56" s="73"/>
      <c r="GT56" s="73"/>
      <c r="GU56" s="73"/>
      <c r="GV56" s="73"/>
      <c r="GW56" s="73"/>
      <c r="GX56" s="73"/>
      <c r="GY56" s="73"/>
      <c r="GZ56" s="73"/>
      <c r="HA56" s="73"/>
      <c r="HB56" s="73"/>
      <c r="HC56" s="73"/>
      <c r="HD56" s="73"/>
      <c r="HE56" s="73"/>
      <c r="HF56" s="73"/>
      <c r="HG56" s="73"/>
      <c r="HH56" s="73"/>
      <c r="HI56" s="73"/>
      <c r="HJ56" s="73"/>
      <c r="HK56" s="73"/>
      <c r="HL56" s="73"/>
      <c r="HM56" s="73"/>
      <c r="HN56" s="73"/>
      <c r="HO56" s="73"/>
      <c r="HP56" s="73"/>
      <c r="HQ56" s="73"/>
      <c r="HR56" s="73"/>
      <c r="HS56" s="73"/>
      <c r="HT56" s="73"/>
      <c r="HU56" s="73"/>
      <c r="HV56" s="73"/>
      <c r="HW56" s="73"/>
      <c r="HX56" s="73"/>
      <c r="HY56" s="73"/>
      <c r="HZ56" s="73"/>
      <c r="IA56" s="73"/>
      <c r="IB56" s="73"/>
      <c r="IC56" s="73"/>
      <c r="ID56" s="73"/>
      <c r="IE56" s="73"/>
      <c r="IF56" s="73"/>
      <c r="IG56" s="73"/>
      <c r="IH56" s="73"/>
      <c r="II56" s="73"/>
      <c r="IJ56" s="73"/>
      <c r="IK56" s="73"/>
      <c r="IL56" s="73"/>
      <c r="IM56" s="73"/>
      <c r="IN56" s="73"/>
      <c r="IO56" s="73"/>
      <c r="IP56" s="73"/>
      <c r="IQ56" s="73"/>
      <c r="IR56" s="73"/>
      <c r="IS56" s="73"/>
      <c r="IT56" s="73"/>
      <c r="IU56" s="73"/>
      <c r="IV56" s="73"/>
      <c r="IW56" s="73"/>
    </row>
    <row r="57" customFormat="false" ht="11.25" hidden="true" customHeight="true" outlineLevel="0" collapsed="false">
      <c r="A57" s="125"/>
      <c r="B57" s="131"/>
      <c r="C57" s="96"/>
      <c r="D57" s="96"/>
      <c r="E57" s="96"/>
      <c r="F57" s="96"/>
      <c r="G57" s="96"/>
      <c r="H57" s="96"/>
      <c r="I57" s="96"/>
      <c r="J57" s="96"/>
      <c r="K57" s="96"/>
      <c r="L57" s="9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96"/>
      <c r="X57" s="96"/>
      <c r="Y57" s="96"/>
      <c r="Z57" s="96"/>
      <c r="AA57" s="96"/>
      <c r="AC57" s="96"/>
      <c r="AD57" s="99"/>
      <c r="AE57" s="73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3"/>
      <c r="AU57" s="73"/>
      <c r="AV57" s="73"/>
      <c r="AW57" s="73"/>
      <c r="AX57" s="73"/>
      <c r="AY57" s="73"/>
      <c r="AZ57" s="73"/>
      <c r="BA57" s="73"/>
      <c r="BB57" s="73"/>
      <c r="BC57" s="73"/>
      <c r="BD57" s="73"/>
      <c r="BE57" s="73"/>
      <c r="BF57" s="73"/>
      <c r="BG57" s="73"/>
      <c r="BH57" s="73"/>
      <c r="BI57" s="73"/>
      <c r="BJ57" s="73"/>
      <c r="BK57" s="73"/>
      <c r="BL57" s="73"/>
      <c r="BM57" s="73"/>
      <c r="BN57" s="73"/>
      <c r="BO57" s="73"/>
      <c r="BP57" s="73"/>
      <c r="BQ57" s="73"/>
      <c r="BR57" s="73"/>
      <c r="BS57" s="73"/>
      <c r="BT57" s="73"/>
      <c r="BU57" s="73"/>
      <c r="BV57" s="73"/>
      <c r="BW57" s="73"/>
      <c r="BX57" s="73"/>
      <c r="BY57" s="73"/>
      <c r="BZ57" s="73"/>
      <c r="CA57" s="73"/>
      <c r="CB57" s="73"/>
      <c r="CC57" s="73"/>
      <c r="CD57" s="73"/>
      <c r="CE57" s="73"/>
      <c r="CF57" s="73"/>
      <c r="CG57" s="73"/>
      <c r="CH57" s="73"/>
      <c r="CI57" s="73"/>
      <c r="CJ57" s="73"/>
      <c r="CK57" s="73"/>
      <c r="CL57" s="73"/>
      <c r="CM57" s="73"/>
      <c r="CN57" s="73"/>
      <c r="CO57" s="73"/>
      <c r="CP57" s="73"/>
      <c r="CQ57" s="73"/>
      <c r="CR57" s="73"/>
      <c r="CS57" s="73"/>
      <c r="CT57" s="73"/>
      <c r="CU57" s="73"/>
      <c r="CV57" s="73"/>
      <c r="CW57" s="73"/>
      <c r="CX57" s="73"/>
      <c r="CY57" s="73"/>
      <c r="CZ57" s="73"/>
      <c r="DA57" s="73"/>
      <c r="DB57" s="73"/>
      <c r="DC57" s="73"/>
      <c r="DD57" s="73"/>
      <c r="DE57" s="73"/>
      <c r="DF57" s="73"/>
      <c r="DG57" s="73"/>
      <c r="DH57" s="73"/>
      <c r="DI57" s="73"/>
      <c r="DJ57" s="73"/>
      <c r="DK57" s="73"/>
      <c r="DL57" s="73"/>
      <c r="DM57" s="73"/>
      <c r="DN57" s="73"/>
      <c r="DO57" s="73"/>
      <c r="DP57" s="73"/>
      <c r="DQ57" s="73"/>
      <c r="DR57" s="73"/>
      <c r="DS57" s="73"/>
      <c r="DT57" s="73"/>
      <c r="DU57" s="73"/>
      <c r="DV57" s="73"/>
      <c r="DW57" s="73"/>
      <c r="DX57" s="73"/>
      <c r="DY57" s="73"/>
      <c r="DZ57" s="73"/>
      <c r="EA57" s="73"/>
      <c r="EB57" s="73"/>
      <c r="EC57" s="73"/>
      <c r="ED57" s="73"/>
      <c r="EE57" s="73"/>
      <c r="EF57" s="73"/>
      <c r="EG57" s="73"/>
      <c r="EH57" s="73"/>
      <c r="EI57" s="73"/>
      <c r="EJ57" s="73"/>
      <c r="EK57" s="73"/>
      <c r="EL57" s="73"/>
      <c r="EM57" s="73"/>
      <c r="EN57" s="73"/>
      <c r="EO57" s="73"/>
      <c r="EP57" s="73"/>
      <c r="EQ57" s="73"/>
      <c r="ER57" s="73"/>
      <c r="ES57" s="73"/>
      <c r="ET57" s="73"/>
      <c r="EU57" s="73"/>
      <c r="EV57" s="73"/>
      <c r="EW57" s="73"/>
      <c r="EX57" s="73"/>
      <c r="EY57" s="73"/>
      <c r="EZ57" s="73"/>
      <c r="FA57" s="73"/>
      <c r="FB57" s="73"/>
      <c r="FC57" s="73"/>
      <c r="FD57" s="73"/>
      <c r="FE57" s="73"/>
      <c r="FF57" s="73"/>
      <c r="FG57" s="73"/>
      <c r="FH57" s="73"/>
      <c r="FI57" s="73"/>
      <c r="FJ57" s="73"/>
      <c r="FK57" s="73"/>
      <c r="FL57" s="73"/>
      <c r="FM57" s="73"/>
      <c r="FN57" s="73"/>
      <c r="FO57" s="73"/>
      <c r="FP57" s="73"/>
      <c r="FQ57" s="73"/>
      <c r="FR57" s="73"/>
      <c r="FS57" s="73"/>
      <c r="FT57" s="73"/>
      <c r="FU57" s="73"/>
      <c r="FV57" s="73"/>
      <c r="FW57" s="73"/>
      <c r="FX57" s="73"/>
      <c r="FY57" s="73"/>
      <c r="FZ57" s="73"/>
      <c r="GA57" s="73"/>
      <c r="GB57" s="73"/>
      <c r="GC57" s="73"/>
      <c r="GD57" s="73"/>
      <c r="GE57" s="73"/>
      <c r="GF57" s="73"/>
      <c r="GG57" s="73"/>
      <c r="GH57" s="73"/>
      <c r="GI57" s="73"/>
      <c r="GJ57" s="73"/>
      <c r="GK57" s="73"/>
      <c r="GL57" s="73"/>
      <c r="GM57" s="73"/>
      <c r="GN57" s="73"/>
      <c r="GO57" s="73"/>
      <c r="GP57" s="73"/>
      <c r="GQ57" s="73"/>
      <c r="GR57" s="73"/>
      <c r="GS57" s="73"/>
      <c r="GT57" s="73"/>
      <c r="GU57" s="73"/>
      <c r="GV57" s="73"/>
      <c r="GW57" s="73"/>
      <c r="GX57" s="73"/>
      <c r="GY57" s="73"/>
      <c r="GZ57" s="73"/>
      <c r="HA57" s="73"/>
      <c r="HB57" s="73"/>
      <c r="HC57" s="73"/>
      <c r="HD57" s="73"/>
      <c r="HE57" s="73"/>
      <c r="HF57" s="73"/>
      <c r="HG57" s="73"/>
      <c r="HH57" s="73"/>
      <c r="HI57" s="73"/>
      <c r="HJ57" s="73"/>
      <c r="HK57" s="73"/>
      <c r="HL57" s="73"/>
      <c r="HM57" s="73"/>
      <c r="HN57" s="73"/>
      <c r="HO57" s="73"/>
      <c r="HP57" s="73"/>
      <c r="HQ57" s="73"/>
      <c r="HR57" s="73"/>
      <c r="HS57" s="73"/>
      <c r="HT57" s="73"/>
      <c r="HU57" s="73"/>
      <c r="HV57" s="73"/>
      <c r="HW57" s="73"/>
      <c r="HX57" s="73"/>
      <c r="HY57" s="73"/>
      <c r="HZ57" s="73"/>
      <c r="IA57" s="73"/>
      <c r="IB57" s="73"/>
      <c r="IC57" s="73"/>
      <c r="ID57" s="73"/>
      <c r="IE57" s="73"/>
      <c r="IF57" s="73"/>
      <c r="IG57" s="73"/>
      <c r="IH57" s="73"/>
      <c r="II57" s="73"/>
      <c r="IJ57" s="73"/>
      <c r="IK57" s="73"/>
      <c r="IL57" s="73"/>
      <c r="IM57" s="73"/>
      <c r="IN57" s="73"/>
      <c r="IO57" s="73"/>
      <c r="IP57" s="73"/>
      <c r="IQ57" s="73"/>
      <c r="IR57" s="73"/>
      <c r="IS57" s="73"/>
      <c r="IT57" s="73"/>
      <c r="IU57" s="73"/>
      <c r="IV57" s="73"/>
      <c r="IW57" s="73"/>
    </row>
    <row r="58" customFormat="false" ht="11.25" hidden="true" customHeight="true" outlineLevel="0" collapsed="false">
      <c r="A58" s="125"/>
      <c r="B58" s="131"/>
      <c r="C58" s="96"/>
      <c r="D58" s="96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96"/>
      <c r="X58" s="96"/>
      <c r="Y58" s="96"/>
      <c r="Z58" s="96"/>
      <c r="AA58" s="96"/>
      <c r="AC58" s="96"/>
      <c r="AD58" s="99"/>
      <c r="AE58" s="73"/>
      <c r="AF58" s="73"/>
      <c r="AG58" s="73"/>
      <c r="AH58" s="73"/>
      <c r="AI58" s="73"/>
      <c r="AJ58" s="73"/>
      <c r="AK58" s="73"/>
      <c r="AL58" s="73"/>
      <c r="AM58" s="73"/>
      <c r="AN58" s="73"/>
      <c r="AO58" s="73"/>
      <c r="AP58" s="73"/>
      <c r="AQ58" s="73"/>
      <c r="AR58" s="73"/>
      <c r="AS58" s="73"/>
      <c r="AT58" s="73"/>
      <c r="AU58" s="73"/>
      <c r="AV58" s="73"/>
      <c r="AW58" s="73"/>
      <c r="AX58" s="73"/>
      <c r="AY58" s="73"/>
      <c r="AZ58" s="73"/>
      <c r="BA58" s="73"/>
      <c r="BB58" s="73"/>
      <c r="BC58" s="73"/>
      <c r="BD58" s="73"/>
      <c r="BE58" s="73"/>
      <c r="BF58" s="73"/>
      <c r="BG58" s="73"/>
      <c r="BH58" s="73"/>
      <c r="BI58" s="73"/>
      <c r="BJ58" s="73"/>
      <c r="BK58" s="73"/>
      <c r="BL58" s="73"/>
      <c r="BM58" s="73"/>
      <c r="BN58" s="73"/>
      <c r="BO58" s="73"/>
      <c r="BP58" s="73"/>
      <c r="BQ58" s="73"/>
      <c r="BR58" s="73"/>
      <c r="BS58" s="73"/>
      <c r="BT58" s="73"/>
      <c r="BU58" s="73"/>
      <c r="BV58" s="73"/>
      <c r="BW58" s="73"/>
      <c r="BX58" s="73"/>
      <c r="BY58" s="73"/>
      <c r="BZ58" s="73"/>
      <c r="CA58" s="73"/>
      <c r="CB58" s="73"/>
      <c r="CC58" s="73"/>
      <c r="CD58" s="73"/>
      <c r="CE58" s="73"/>
      <c r="CF58" s="73"/>
      <c r="CG58" s="73"/>
      <c r="CH58" s="73"/>
      <c r="CI58" s="73"/>
      <c r="CJ58" s="73"/>
      <c r="CK58" s="73"/>
      <c r="CL58" s="73"/>
      <c r="CM58" s="73"/>
      <c r="CN58" s="73"/>
      <c r="CO58" s="73"/>
      <c r="CP58" s="73"/>
      <c r="CQ58" s="73"/>
      <c r="CR58" s="73"/>
      <c r="CS58" s="73"/>
      <c r="CT58" s="73"/>
      <c r="CU58" s="73"/>
      <c r="CV58" s="73"/>
      <c r="CW58" s="73"/>
      <c r="CX58" s="73"/>
      <c r="CY58" s="73"/>
      <c r="CZ58" s="73"/>
      <c r="DA58" s="73"/>
      <c r="DB58" s="73"/>
      <c r="DC58" s="73"/>
      <c r="DD58" s="73"/>
      <c r="DE58" s="73"/>
      <c r="DF58" s="73"/>
      <c r="DG58" s="73"/>
      <c r="DH58" s="73"/>
      <c r="DI58" s="73"/>
      <c r="DJ58" s="73"/>
      <c r="DK58" s="73"/>
      <c r="DL58" s="73"/>
      <c r="DM58" s="73"/>
      <c r="DN58" s="73"/>
      <c r="DO58" s="73"/>
      <c r="DP58" s="73"/>
      <c r="DQ58" s="73"/>
      <c r="DR58" s="73"/>
      <c r="DS58" s="73"/>
      <c r="DT58" s="73"/>
      <c r="DU58" s="73"/>
      <c r="DV58" s="73"/>
      <c r="DW58" s="73"/>
      <c r="DX58" s="73"/>
      <c r="DY58" s="73"/>
      <c r="DZ58" s="73"/>
      <c r="EA58" s="73"/>
      <c r="EB58" s="73"/>
      <c r="EC58" s="73"/>
      <c r="ED58" s="73"/>
      <c r="EE58" s="73"/>
      <c r="EF58" s="73"/>
      <c r="EG58" s="73"/>
      <c r="EH58" s="73"/>
      <c r="EI58" s="73"/>
      <c r="EJ58" s="73"/>
      <c r="EK58" s="73"/>
      <c r="EL58" s="73"/>
      <c r="EM58" s="73"/>
      <c r="EN58" s="73"/>
      <c r="EO58" s="73"/>
      <c r="EP58" s="73"/>
      <c r="EQ58" s="73"/>
      <c r="ER58" s="73"/>
      <c r="ES58" s="73"/>
      <c r="ET58" s="73"/>
      <c r="EU58" s="73"/>
      <c r="EV58" s="73"/>
      <c r="EW58" s="73"/>
      <c r="EX58" s="73"/>
      <c r="EY58" s="73"/>
      <c r="EZ58" s="73"/>
      <c r="FA58" s="73"/>
      <c r="FB58" s="73"/>
      <c r="FC58" s="73"/>
      <c r="FD58" s="73"/>
      <c r="FE58" s="73"/>
      <c r="FF58" s="73"/>
      <c r="FG58" s="73"/>
      <c r="FH58" s="73"/>
      <c r="FI58" s="73"/>
      <c r="FJ58" s="73"/>
      <c r="FK58" s="73"/>
      <c r="FL58" s="73"/>
      <c r="FM58" s="73"/>
      <c r="FN58" s="73"/>
      <c r="FO58" s="73"/>
      <c r="FP58" s="73"/>
      <c r="FQ58" s="73"/>
      <c r="FR58" s="73"/>
      <c r="FS58" s="73"/>
      <c r="FT58" s="73"/>
      <c r="FU58" s="73"/>
      <c r="FV58" s="73"/>
      <c r="FW58" s="73"/>
      <c r="FX58" s="73"/>
      <c r="FY58" s="73"/>
      <c r="FZ58" s="73"/>
      <c r="GA58" s="73"/>
      <c r="GB58" s="73"/>
      <c r="GC58" s="73"/>
      <c r="GD58" s="73"/>
      <c r="GE58" s="73"/>
      <c r="GF58" s="73"/>
      <c r="GG58" s="73"/>
      <c r="GH58" s="73"/>
      <c r="GI58" s="73"/>
      <c r="GJ58" s="73"/>
      <c r="GK58" s="73"/>
      <c r="GL58" s="73"/>
      <c r="GM58" s="73"/>
      <c r="GN58" s="73"/>
      <c r="GO58" s="73"/>
      <c r="GP58" s="73"/>
      <c r="GQ58" s="73"/>
      <c r="GR58" s="73"/>
      <c r="GS58" s="73"/>
      <c r="GT58" s="73"/>
      <c r="GU58" s="73"/>
      <c r="GV58" s="73"/>
      <c r="GW58" s="73"/>
      <c r="GX58" s="73"/>
      <c r="GY58" s="73"/>
      <c r="GZ58" s="73"/>
      <c r="HA58" s="73"/>
      <c r="HB58" s="73"/>
      <c r="HC58" s="73"/>
      <c r="HD58" s="73"/>
      <c r="HE58" s="73"/>
      <c r="HF58" s="73"/>
      <c r="HG58" s="73"/>
      <c r="HH58" s="73"/>
      <c r="HI58" s="73"/>
      <c r="HJ58" s="73"/>
      <c r="HK58" s="73"/>
      <c r="HL58" s="73"/>
      <c r="HM58" s="73"/>
      <c r="HN58" s="73"/>
      <c r="HO58" s="73"/>
      <c r="HP58" s="73"/>
      <c r="HQ58" s="73"/>
      <c r="HR58" s="73"/>
      <c r="HS58" s="73"/>
      <c r="HT58" s="73"/>
      <c r="HU58" s="73"/>
      <c r="HV58" s="73"/>
      <c r="HW58" s="73"/>
      <c r="HX58" s="73"/>
      <c r="HY58" s="73"/>
      <c r="HZ58" s="73"/>
      <c r="IA58" s="73"/>
      <c r="IB58" s="73"/>
      <c r="IC58" s="73"/>
      <c r="ID58" s="73"/>
      <c r="IE58" s="73"/>
      <c r="IF58" s="73"/>
      <c r="IG58" s="73"/>
      <c r="IH58" s="73"/>
      <c r="II58" s="73"/>
      <c r="IJ58" s="73"/>
      <c r="IK58" s="73"/>
      <c r="IL58" s="73"/>
      <c r="IM58" s="73"/>
      <c r="IN58" s="73"/>
      <c r="IO58" s="73"/>
      <c r="IP58" s="73"/>
      <c r="IQ58" s="73"/>
      <c r="IR58" s="73"/>
      <c r="IS58" s="73"/>
      <c r="IT58" s="73"/>
      <c r="IU58" s="73"/>
      <c r="IV58" s="73"/>
      <c r="IW58" s="73"/>
    </row>
    <row r="59" customFormat="false" ht="11.25" hidden="true" customHeight="true" outlineLevel="0" collapsed="false">
      <c r="A59" s="125"/>
      <c r="B59" s="131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  <c r="AC59" s="96"/>
      <c r="AD59" s="99"/>
      <c r="AE59" s="73"/>
      <c r="AF59" s="73"/>
      <c r="AG59" s="73"/>
      <c r="AH59" s="73"/>
      <c r="AI59" s="73"/>
      <c r="AJ59" s="73"/>
      <c r="AK59" s="73"/>
      <c r="AL59" s="73"/>
      <c r="AM59" s="73"/>
      <c r="AN59" s="73"/>
      <c r="AO59" s="73"/>
      <c r="AP59" s="73"/>
      <c r="AQ59" s="73"/>
      <c r="AR59" s="73"/>
      <c r="AS59" s="73"/>
      <c r="AT59" s="73"/>
      <c r="AU59" s="73"/>
      <c r="AV59" s="73"/>
      <c r="AW59" s="73"/>
      <c r="AX59" s="73"/>
      <c r="AY59" s="73"/>
      <c r="AZ59" s="73"/>
      <c r="BA59" s="73"/>
      <c r="BB59" s="73"/>
      <c r="BC59" s="73"/>
      <c r="BD59" s="73"/>
      <c r="BE59" s="73"/>
      <c r="BF59" s="73"/>
      <c r="BG59" s="73"/>
      <c r="BH59" s="73"/>
      <c r="BI59" s="73"/>
      <c r="BJ59" s="73"/>
      <c r="BK59" s="73"/>
      <c r="BL59" s="73"/>
      <c r="BM59" s="73"/>
      <c r="BN59" s="73"/>
      <c r="BO59" s="73"/>
      <c r="BP59" s="73"/>
      <c r="BQ59" s="73"/>
      <c r="BR59" s="73"/>
      <c r="BS59" s="73"/>
      <c r="BT59" s="73"/>
      <c r="BU59" s="73"/>
      <c r="BV59" s="73"/>
      <c r="BW59" s="73"/>
      <c r="BX59" s="73"/>
      <c r="BY59" s="73"/>
      <c r="BZ59" s="73"/>
      <c r="CA59" s="73"/>
      <c r="CB59" s="73"/>
      <c r="CC59" s="73"/>
      <c r="CD59" s="73"/>
      <c r="CE59" s="73"/>
      <c r="CF59" s="73"/>
      <c r="CG59" s="73"/>
      <c r="CH59" s="73"/>
      <c r="CI59" s="73"/>
      <c r="CJ59" s="73"/>
      <c r="CK59" s="73"/>
      <c r="CL59" s="73"/>
      <c r="CM59" s="73"/>
      <c r="CN59" s="73"/>
      <c r="CO59" s="73"/>
      <c r="CP59" s="73"/>
      <c r="CQ59" s="73"/>
      <c r="CR59" s="73"/>
      <c r="CS59" s="73"/>
      <c r="CT59" s="73"/>
      <c r="CU59" s="73"/>
      <c r="CV59" s="73"/>
      <c r="CW59" s="73"/>
      <c r="CX59" s="73"/>
      <c r="CY59" s="73"/>
      <c r="CZ59" s="73"/>
      <c r="DA59" s="73"/>
      <c r="DB59" s="73"/>
      <c r="DC59" s="73"/>
      <c r="DD59" s="73"/>
      <c r="DE59" s="73"/>
      <c r="DF59" s="73"/>
      <c r="DG59" s="73"/>
      <c r="DH59" s="73"/>
      <c r="DI59" s="73"/>
      <c r="DJ59" s="73"/>
      <c r="DK59" s="73"/>
      <c r="DL59" s="73"/>
      <c r="DM59" s="73"/>
      <c r="DN59" s="73"/>
      <c r="DO59" s="73"/>
      <c r="DP59" s="73"/>
      <c r="DQ59" s="73"/>
      <c r="DR59" s="73"/>
      <c r="DS59" s="73"/>
      <c r="DT59" s="73"/>
      <c r="DU59" s="73"/>
      <c r="DV59" s="73"/>
      <c r="DW59" s="73"/>
      <c r="DX59" s="73"/>
      <c r="DY59" s="73"/>
      <c r="DZ59" s="73"/>
      <c r="EA59" s="73"/>
      <c r="EB59" s="73"/>
      <c r="EC59" s="73"/>
      <c r="ED59" s="73"/>
      <c r="EE59" s="73"/>
      <c r="EF59" s="73"/>
      <c r="EG59" s="73"/>
      <c r="EH59" s="73"/>
      <c r="EI59" s="73"/>
      <c r="EJ59" s="73"/>
      <c r="EK59" s="73"/>
      <c r="EL59" s="73"/>
      <c r="EM59" s="73"/>
      <c r="EN59" s="73"/>
      <c r="EO59" s="73"/>
      <c r="EP59" s="73"/>
      <c r="EQ59" s="73"/>
      <c r="ER59" s="73"/>
      <c r="ES59" s="73"/>
      <c r="ET59" s="73"/>
      <c r="EU59" s="73"/>
      <c r="EV59" s="73"/>
      <c r="EW59" s="73"/>
      <c r="EX59" s="73"/>
      <c r="EY59" s="73"/>
      <c r="EZ59" s="73"/>
      <c r="FA59" s="73"/>
      <c r="FB59" s="73"/>
      <c r="FC59" s="73"/>
      <c r="FD59" s="73"/>
      <c r="FE59" s="73"/>
      <c r="FF59" s="73"/>
      <c r="FG59" s="73"/>
      <c r="FH59" s="73"/>
      <c r="FI59" s="73"/>
      <c r="FJ59" s="73"/>
      <c r="FK59" s="73"/>
      <c r="FL59" s="73"/>
      <c r="FM59" s="73"/>
      <c r="FN59" s="73"/>
      <c r="FO59" s="73"/>
      <c r="FP59" s="73"/>
      <c r="FQ59" s="73"/>
      <c r="FR59" s="73"/>
      <c r="FS59" s="73"/>
      <c r="FT59" s="73"/>
      <c r="FU59" s="73"/>
      <c r="FV59" s="73"/>
      <c r="FW59" s="73"/>
      <c r="FX59" s="73"/>
      <c r="FY59" s="73"/>
      <c r="FZ59" s="73"/>
      <c r="GA59" s="73"/>
      <c r="GB59" s="73"/>
      <c r="GC59" s="73"/>
      <c r="GD59" s="73"/>
      <c r="GE59" s="73"/>
      <c r="GF59" s="73"/>
      <c r="GG59" s="73"/>
      <c r="GH59" s="73"/>
      <c r="GI59" s="73"/>
      <c r="GJ59" s="73"/>
      <c r="GK59" s="73"/>
      <c r="GL59" s="73"/>
      <c r="GM59" s="73"/>
      <c r="GN59" s="73"/>
      <c r="GO59" s="73"/>
      <c r="GP59" s="73"/>
      <c r="GQ59" s="73"/>
      <c r="GR59" s="73"/>
      <c r="GS59" s="73"/>
      <c r="GT59" s="73"/>
      <c r="GU59" s="73"/>
      <c r="GV59" s="73"/>
      <c r="GW59" s="73"/>
      <c r="GX59" s="73"/>
      <c r="GY59" s="73"/>
      <c r="GZ59" s="73"/>
      <c r="HA59" s="73"/>
      <c r="HB59" s="73"/>
      <c r="HC59" s="73"/>
      <c r="HD59" s="73"/>
      <c r="HE59" s="73"/>
      <c r="HF59" s="73"/>
      <c r="HG59" s="73"/>
      <c r="HH59" s="73"/>
      <c r="HI59" s="73"/>
      <c r="HJ59" s="73"/>
      <c r="HK59" s="73"/>
      <c r="HL59" s="73"/>
      <c r="HM59" s="73"/>
      <c r="HN59" s="73"/>
      <c r="HO59" s="73"/>
      <c r="HP59" s="73"/>
      <c r="HQ59" s="73"/>
      <c r="HR59" s="73"/>
      <c r="HS59" s="73"/>
      <c r="HT59" s="73"/>
      <c r="HU59" s="73"/>
      <c r="HV59" s="73"/>
      <c r="HW59" s="73"/>
      <c r="HX59" s="73"/>
      <c r="HY59" s="73"/>
      <c r="HZ59" s="73"/>
      <c r="IA59" s="73"/>
      <c r="IB59" s="73"/>
      <c r="IC59" s="73"/>
      <c r="ID59" s="73"/>
      <c r="IE59" s="73"/>
      <c r="IF59" s="73"/>
      <c r="IG59" s="73"/>
      <c r="IH59" s="73"/>
      <c r="II59" s="73"/>
      <c r="IJ59" s="73"/>
      <c r="IK59" s="73"/>
      <c r="IL59" s="73"/>
      <c r="IM59" s="73"/>
      <c r="IN59" s="73"/>
      <c r="IO59" s="73"/>
      <c r="IP59" s="73"/>
      <c r="IQ59" s="73"/>
      <c r="IR59" s="73"/>
      <c r="IS59" s="73"/>
      <c r="IT59" s="73"/>
      <c r="IU59" s="73"/>
      <c r="IV59" s="73"/>
      <c r="IW59" s="73"/>
    </row>
    <row r="60" customFormat="false" ht="11.25" hidden="true" customHeight="true" outlineLevel="0" collapsed="false">
      <c r="A60" s="125"/>
      <c r="B60" s="131"/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96"/>
      <c r="X60" s="96"/>
      <c r="Y60" s="96"/>
      <c r="Z60" s="96"/>
      <c r="AA60" s="96"/>
      <c r="AC60" s="96"/>
      <c r="AD60" s="99"/>
      <c r="AE60" s="73"/>
      <c r="AF60" s="73"/>
      <c r="AG60" s="73"/>
      <c r="AH60" s="73"/>
      <c r="AI60" s="73"/>
      <c r="AJ60" s="73"/>
      <c r="AK60" s="73"/>
      <c r="AL60" s="73"/>
      <c r="AM60" s="73"/>
      <c r="AN60" s="73"/>
      <c r="AO60" s="73"/>
      <c r="AP60" s="73"/>
      <c r="AQ60" s="73"/>
      <c r="AR60" s="73"/>
      <c r="AS60" s="73"/>
      <c r="AT60" s="73"/>
      <c r="AU60" s="73"/>
      <c r="AV60" s="73"/>
      <c r="AW60" s="73"/>
      <c r="AX60" s="73"/>
      <c r="AY60" s="73"/>
      <c r="AZ60" s="73"/>
      <c r="BA60" s="73"/>
      <c r="BB60" s="73"/>
      <c r="BC60" s="73"/>
      <c r="BD60" s="73"/>
      <c r="BE60" s="73"/>
      <c r="BF60" s="73"/>
      <c r="BG60" s="73"/>
      <c r="BH60" s="73"/>
      <c r="BI60" s="73"/>
      <c r="BJ60" s="73"/>
      <c r="BK60" s="73"/>
      <c r="BL60" s="73"/>
      <c r="BM60" s="73"/>
      <c r="BN60" s="73"/>
      <c r="BO60" s="73"/>
      <c r="BP60" s="73"/>
      <c r="BQ60" s="73"/>
      <c r="BR60" s="73"/>
      <c r="BS60" s="73"/>
      <c r="BT60" s="73"/>
      <c r="BU60" s="73"/>
      <c r="BV60" s="73"/>
      <c r="BW60" s="73"/>
      <c r="BX60" s="73"/>
      <c r="BY60" s="73"/>
      <c r="BZ60" s="73"/>
      <c r="CA60" s="73"/>
      <c r="CB60" s="73"/>
      <c r="CC60" s="73"/>
      <c r="CD60" s="73"/>
      <c r="CE60" s="73"/>
      <c r="CF60" s="73"/>
      <c r="CG60" s="73"/>
      <c r="CH60" s="73"/>
      <c r="CI60" s="73"/>
      <c r="CJ60" s="73"/>
      <c r="CK60" s="73"/>
      <c r="CL60" s="73"/>
      <c r="CM60" s="73"/>
      <c r="CN60" s="73"/>
      <c r="CO60" s="73"/>
      <c r="CP60" s="73"/>
      <c r="CQ60" s="73"/>
      <c r="CR60" s="73"/>
      <c r="CS60" s="73"/>
      <c r="CT60" s="73"/>
      <c r="CU60" s="73"/>
      <c r="CV60" s="73"/>
      <c r="CW60" s="73"/>
      <c r="CX60" s="73"/>
      <c r="CY60" s="73"/>
      <c r="CZ60" s="73"/>
      <c r="DA60" s="73"/>
      <c r="DB60" s="73"/>
      <c r="DC60" s="73"/>
      <c r="DD60" s="73"/>
      <c r="DE60" s="73"/>
      <c r="DF60" s="73"/>
      <c r="DG60" s="73"/>
      <c r="DH60" s="73"/>
      <c r="DI60" s="73"/>
      <c r="DJ60" s="73"/>
      <c r="DK60" s="73"/>
      <c r="DL60" s="73"/>
      <c r="DM60" s="73"/>
      <c r="DN60" s="73"/>
      <c r="DO60" s="73"/>
      <c r="DP60" s="73"/>
      <c r="DQ60" s="73"/>
      <c r="DR60" s="73"/>
      <c r="DS60" s="73"/>
      <c r="DT60" s="73"/>
      <c r="DU60" s="73"/>
      <c r="DV60" s="73"/>
      <c r="DW60" s="73"/>
      <c r="DX60" s="73"/>
      <c r="DY60" s="73"/>
      <c r="DZ60" s="73"/>
      <c r="EA60" s="73"/>
      <c r="EB60" s="73"/>
      <c r="EC60" s="73"/>
      <c r="ED60" s="73"/>
      <c r="EE60" s="73"/>
      <c r="EF60" s="73"/>
      <c r="EG60" s="73"/>
      <c r="EH60" s="73"/>
      <c r="EI60" s="73"/>
      <c r="EJ60" s="73"/>
      <c r="EK60" s="73"/>
      <c r="EL60" s="73"/>
      <c r="EM60" s="73"/>
      <c r="EN60" s="73"/>
      <c r="EO60" s="73"/>
      <c r="EP60" s="73"/>
      <c r="EQ60" s="73"/>
      <c r="ER60" s="73"/>
      <c r="ES60" s="73"/>
      <c r="ET60" s="73"/>
      <c r="EU60" s="73"/>
      <c r="EV60" s="73"/>
      <c r="EW60" s="73"/>
      <c r="EX60" s="73"/>
      <c r="EY60" s="73"/>
      <c r="EZ60" s="73"/>
      <c r="FA60" s="73"/>
      <c r="FB60" s="73"/>
      <c r="FC60" s="73"/>
      <c r="FD60" s="73"/>
      <c r="FE60" s="73"/>
      <c r="FF60" s="73"/>
      <c r="FG60" s="73"/>
      <c r="FH60" s="73"/>
      <c r="FI60" s="73"/>
      <c r="FJ60" s="73"/>
      <c r="FK60" s="73"/>
      <c r="FL60" s="73"/>
      <c r="FM60" s="73"/>
      <c r="FN60" s="73"/>
      <c r="FO60" s="73"/>
      <c r="FP60" s="73"/>
      <c r="FQ60" s="73"/>
      <c r="FR60" s="73"/>
      <c r="FS60" s="73"/>
      <c r="FT60" s="73"/>
      <c r="FU60" s="73"/>
      <c r="FV60" s="73"/>
      <c r="FW60" s="73"/>
      <c r="FX60" s="73"/>
      <c r="FY60" s="73"/>
      <c r="FZ60" s="73"/>
      <c r="GA60" s="73"/>
      <c r="GB60" s="73"/>
      <c r="GC60" s="73"/>
      <c r="GD60" s="73"/>
      <c r="GE60" s="73"/>
      <c r="GF60" s="73"/>
      <c r="GG60" s="73"/>
      <c r="GH60" s="73"/>
      <c r="GI60" s="73"/>
      <c r="GJ60" s="73"/>
      <c r="GK60" s="73"/>
      <c r="GL60" s="73"/>
      <c r="GM60" s="73"/>
      <c r="GN60" s="73"/>
      <c r="GO60" s="73"/>
      <c r="GP60" s="73"/>
      <c r="GQ60" s="73"/>
      <c r="GR60" s="73"/>
      <c r="GS60" s="73"/>
      <c r="GT60" s="73"/>
      <c r="GU60" s="73"/>
      <c r="GV60" s="73"/>
      <c r="GW60" s="73"/>
      <c r="GX60" s="73"/>
      <c r="GY60" s="73"/>
      <c r="GZ60" s="73"/>
      <c r="HA60" s="73"/>
      <c r="HB60" s="73"/>
      <c r="HC60" s="73"/>
      <c r="HD60" s="73"/>
      <c r="HE60" s="73"/>
      <c r="HF60" s="73"/>
      <c r="HG60" s="73"/>
      <c r="HH60" s="73"/>
      <c r="HI60" s="73"/>
      <c r="HJ60" s="73"/>
      <c r="HK60" s="73"/>
      <c r="HL60" s="73"/>
      <c r="HM60" s="73"/>
      <c r="HN60" s="73"/>
      <c r="HO60" s="73"/>
      <c r="HP60" s="73"/>
      <c r="HQ60" s="73"/>
      <c r="HR60" s="73"/>
      <c r="HS60" s="73"/>
      <c r="HT60" s="73"/>
      <c r="HU60" s="73"/>
      <c r="HV60" s="73"/>
      <c r="HW60" s="73"/>
      <c r="HX60" s="73"/>
      <c r="HY60" s="73"/>
      <c r="HZ60" s="73"/>
      <c r="IA60" s="73"/>
      <c r="IB60" s="73"/>
      <c r="IC60" s="73"/>
      <c r="ID60" s="73"/>
      <c r="IE60" s="73"/>
      <c r="IF60" s="73"/>
      <c r="IG60" s="73"/>
      <c r="IH60" s="73"/>
      <c r="II60" s="73"/>
      <c r="IJ60" s="73"/>
      <c r="IK60" s="73"/>
      <c r="IL60" s="73"/>
      <c r="IM60" s="73"/>
      <c r="IN60" s="73"/>
      <c r="IO60" s="73"/>
      <c r="IP60" s="73"/>
      <c r="IQ60" s="73"/>
      <c r="IR60" s="73"/>
      <c r="IS60" s="73"/>
      <c r="IT60" s="73"/>
      <c r="IU60" s="73"/>
      <c r="IV60" s="73"/>
      <c r="IW60" s="73"/>
    </row>
    <row r="61" customFormat="false" ht="11.25" hidden="true" customHeight="true" outlineLevel="0" collapsed="false">
      <c r="A61" s="125"/>
      <c r="B61" s="131"/>
      <c r="C61" s="96"/>
      <c r="D61" s="96"/>
      <c r="E61" s="96"/>
      <c r="F61" s="96"/>
      <c r="G61" s="96"/>
      <c r="H61" s="96"/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96"/>
      <c r="X61" s="96"/>
      <c r="Y61" s="96"/>
      <c r="Z61" s="96"/>
      <c r="AA61" s="96"/>
      <c r="AC61" s="96"/>
      <c r="AD61" s="99"/>
    </row>
    <row r="62" customFormat="false" ht="11.25" hidden="true" customHeight="true" outlineLevel="0" collapsed="false">
      <c r="A62" s="125"/>
      <c r="B62" s="131"/>
      <c r="C62" s="96"/>
      <c r="D62" s="96"/>
      <c r="E62" s="96"/>
      <c r="F62" s="96"/>
      <c r="G62" s="96"/>
      <c r="H62" s="96"/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96"/>
      <c r="X62" s="96"/>
      <c r="Y62" s="96"/>
      <c r="Z62" s="96"/>
      <c r="AA62" s="96"/>
      <c r="AC62" s="96"/>
      <c r="AD62" s="99"/>
    </row>
    <row r="63" customFormat="false" ht="14.1" hidden="false" customHeight="true" outlineLevel="0" collapsed="false">
      <c r="A63" s="125"/>
      <c r="B63" s="131"/>
      <c r="C63" s="96"/>
      <c r="D63" s="96"/>
      <c r="E63" s="96"/>
      <c r="F63" s="96"/>
      <c r="G63" s="96"/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6"/>
      <c r="Z63" s="96"/>
      <c r="AA63" s="96"/>
      <c r="AC63" s="96"/>
      <c r="AD63" s="123"/>
    </row>
    <row r="64" customFormat="false" ht="10.5" hidden="false" customHeight="true" outlineLevel="0" collapsed="false"/>
    <row r="65" customFormat="false" ht="18.75" hidden="false" customHeight="true" outlineLevel="0" collapsed="false">
      <c r="A65" s="134" t="s">
        <v>80</v>
      </c>
    </row>
    <row r="66" customFormat="false" ht="13.5" hidden="false" customHeight="true" outlineLevel="0" collapsed="false">
      <c r="A66" s="135" t="s">
        <v>76</v>
      </c>
      <c r="B66" s="136"/>
      <c r="C66" s="137" t="str">
        <f aca="false">C8</f>
        <v>Oct 01</v>
      </c>
      <c r="D66" s="137" t="str">
        <f aca="false">D8</f>
        <v>Nov 01</v>
      </c>
      <c r="E66" s="137" t="str">
        <f aca="false">E8</f>
        <v>Dec 01</v>
      </c>
      <c r="F66" s="137" t="str">
        <f aca="false">F8</f>
        <v>2001 Total</v>
      </c>
      <c r="G66" s="137" t="str">
        <f aca="false">G8</f>
        <v>Jan-Feb '02</v>
      </c>
      <c r="H66" s="137" t="n">
        <f aca="false">H8</f>
        <v>37257</v>
      </c>
      <c r="I66" s="137" t="n">
        <f aca="false">I8</f>
        <v>37288</v>
      </c>
      <c r="J66" s="137" t="str">
        <f aca="false">J8</f>
        <v>Mar-Apr '02</v>
      </c>
      <c r="K66" s="137" t="n">
        <f aca="false">K8</f>
        <v>37316</v>
      </c>
      <c r="L66" s="137" t="n">
        <f aca="false">L8</f>
        <v>37347</v>
      </c>
      <c r="M66" s="137" t="n">
        <f aca="false">M8</f>
        <v>37377</v>
      </c>
      <c r="N66" s="137" t="n">
        <f aca="false">N8</f>
        <v>37408</v>
      </c>
      <c r="O66" s="137" t="str">
        <f aca="false">O8</f>
        <v>Jul-Aug '02</v>
      </c>
      <c r="P66" s="137" t="n">
        <f aca="false">P8</f>
        <v>37438</v>
      </c>
      <c r="Q66" s="137" t="n">
        <f aca="false">Q8</f>
        <v>37469</v>
      </c>
      <c r="R66" s="137" t="n">
        <f aca="false">R8</f>
        <v>37500</v>
      </c>
      <c r="S66" s="137" t="str">
        <f aca="false">S8</f>
        <v>Oct-Dec '02</v>
      </c>
      <c r="T66" s="137" t="n">
        <f aca="false">T8</f>
        <v>37530</v>
      </c>
      <c r="U66" s="137" t="n">
        <f aca="false">U8</f>
        <v>37561</v>
      </c>
      <c r="V66" s="137" t="n">
        <f aca="false">V8</f>
        <v>37591</v>
      </c>
      <c r="W66" s="137" t="str">
        <f aca="false">W8</f>
        <v>2002</v>
      </c>
      <c r="X66" s="137" t="str">
        <f aca="false">X8</f>
        <v>2003</v>
      </c>
      <c r="Y66" s="137" t="str">
        <f aca="false">Y8</f>
        <v>2004</v>
      </c>
      <c r="Z66" s="137" t="str">
        <f aca="false">Z8</f>
        <v>2005</v>
      </c>
      <c r="AA66" s="137" t="str">
        <f aca="false">AA8</f>
        <v>2006-2009</v>
      </c>
      <c r="AB66" s="137" t="str">
        <f aca="false">AB8</f>
        <v>&gt; =2010</v>
      </c>
      <c r="AC66" s="137" t="s">
        <v>81</v>
      </c>
      <c r="AD66" s="138"/>
      <c r="AE66" s="91"/>
      <c r="AF66" s="91"/>
      <c r="AG66" s="91"/>
      <c r="AH66" s="91"/>
      <c r="AI66" s="91"/>
      <c r="AJ66" s="91"/>
      <c r="AK66" s="91"/>
      <c r="AL66" s="91"/>
      <c r="AM66" s="91"/>
      <c r="AN66" s="91"/>
      <c r="AO66" s="91"/>
      <c r="AP66" s="91"/>
      <c r="AQ66" s="91"/>
      <c r="AR66" s="91"/>
      <c r="AS66" s="91"/>
      <c r="AT66" s="91"/>
      <c r="AU66" s="91"/>
      <c r="AV66" s="91"/>
      <c r="AW66" s="91"/>
      <c r="AX66" s="91"/>
      <c r="AY66" s="91"/>
      <c r="AZ66" s="91"/>
      <c r="BA66" s="91"/>
      <c r="BB66" s="91"/>
      <c r="BC66" s="91"/>
      <c r="BD66" s="91"/>
      <c r="BE66" s="91"/>
      <c r="BF66" s="91"/>
      <c r="BG66" s="91"/>
      <c r="BH66" s="91"/>
      <c r="BI66" s="91"/>
      <c r="BJ66" s="91"/>
      <c r="BK66" s="91"/>
      <c r="BL66" s="91"/>
      <c r="BM66" s="91"/>
      <c r="BN66" s="91"/>
      <c r="BO66" s="91"/>
      <c r="BP66" s="91"/>
      <c r="BQ66" s="91"/>
      <c r="BR66" s="91"/>
      <c r="BS66" s="91"/>
      <c r="BT66" s="91"/>
      <c r="BU66" s="91"/>
      <c r="BV66" s="91"/>
      <c r="BW66" s="91"/>
      <c r="BX66" s="91"/>
      <c r="BY66" s="91"/>
      <c r="BZ66" s="91"/>
      <c r="CA66" s="91"/>
      <c r="CB66" s="91"/>
      <c r="CC66" s="91"/>
      <c r="CD66" s="91"/>
      <c r="CE66" s="91"/>
      <c r="CF66" s="91"/>
      <c r="CG66" s="91"/>
      <c r="CH66" s="91"/>
      <c r="CI66" s="91"/>
      <c r="CJ66" s="91"/>
      <c r="CK66" s="91"/>
      <c r="CL66" s="91"/>
      <c r="CM66" s="91"/>
      <c r="CN66" s="91"/>
      <c r="CO66" s="91"/>
      <c r="CP66" s="91"/>
      <c r="CQ66" s="91"/>
      <c r="CR66" s="91"/>
      <c r="CS66" s="91"/>
      <c r="CT66" s="91"/>
      <c r="CU66" s="91"/>
      <c r="CV66" s="91"/>
      <c r="CW66" s="91"/>
      <c r="CX66" s="91"/>
      <c r="CY66" s="91"/>
      <c r="CZ66" s="91"/>
      <c r="DA66" s="91"/>
      <c r="DB66" s="91"/>
      <c r="DC66" s="91"/>
      <c r="DD66" s="91"/>
      <c r="DE66" s="91"/>
      <c r="DF66" s="91"/>
      <c r="DG66" s="91"/>
      <c r="DH66" s="91"/>
      <c r="DI66" s="91"/>
      <c r="DJ66" s="91"/>
      <c r="DK66" s="91"/>
      <c r="DL66" s="91"/>
      <c r="DM66" s="91"/>
      <c r="DN66" s="91"/>
      <c r="DO66" s="91"/>
      <c r="DP66" s="91"/>
      <c r="DQ66" s="91"/>
      <c r="DR66" s="91"/>
      <c r="DS66" s="91"/>
      <c r="DT66" s="91"/>
      <c r="DU66" s="91"/>
      <c r="DV66" s="91"/>
      <c r="DW66" s="91"/>
      <c r="DX66" s="91"/>
      <c r="DY66" s="91"/>
      <c r="DZ66" s="91"/>
      <c r="EA66" s="91"/>
      <c r="EB66" s="91"/>
      <c r="EC66" s="91"/>
      <c r="ED66" s="91"/>
      <c r="EE66" s="91"/>
      <c r="EF66" s="91"/>
      <c r="EG66" s="91"/>
      <c r="EH66" s="91"/>
      <c r="EI66" s="91"/>
      <c r="EJ66" s="91"/>
      <c r="EK66" s="91"/>
      <c r="EL66" s="91"/>
      <c r="EM66" s="91"/>
      <c r="EN66" s="91"/>
      <c r="EO66" s="91"/>
      <c r="EP66" s="91"/>
      <c r="EQ66" s="91"/>
      <c r="ER66" s="91"/>
      <c r="ES66" s="91"/>
      <c r="ET66" s="91"/>
      <c r="EU66" s="91"/>
      <c r="EV66" s="91"/>
      <c r="EW66" s="91"/>
      <c r="EX66" s="91"/>
      <c r="EY66" s="91"/>
      <c r="EZ66" s="91"/>
      <c r="FA66" s="91"/>
      <c r="FB66" s="91"/>
      <c r="FC66" s="91"/>
      <c r="FD66" s="91"/>
      <c r="FE66" s="91"/>
      <c r="FF66" s="91"/>
      <c r="FG66" s="91"/>
      <c r="FH66" s="91"/>
      <c r="FI66" s="91"/>
      <c r="FJ66" s="91"/>
      <c r="FK66" s="91"/>
      <c r="FL66" s="91"/>
      <c r="FM66" s="91"/>
      <c r="FN66" s="91"/>
      <c r="FO66" s="91"/>
      <c r="FP66" s="91"/>
      <c r="FQ66" s="91"/>
      <c r="FR66" s="91"/>
      <c r="FS66" s="91"/>
      <c r="FT66" s="91"/>
      <c r="FU66" s="91"/>
      <c r="FV66" s="91"/>
      <c r="FW66" s="91"/>
      <c r="FX66" s="91"/>
      <c r="FY66" s="91"/>
      <c r="FZ66" s="91"/>
      <c r="GA66" s="91"/>
      <c r="GB66" s="91"/>
      <c r="GC66" s="91"/>
      <c r="GD66" s="91"/>
      <c r="GE66" s="91"/>
      <c r="GF66" s="91"/>
      <c r="GG66" s="91"/>
      <c r="GH66" s="91"/>
      <c r="GI66" s="91"/>
      <c r="GJ66" s="91"/>
      <c r="GK66" s="91"/>
      <c r="GL66" s="91"/>
      <c r="GM66" s="91"/>
      <c r="GN66" s="91"/>
      <c r="GO66" s="91"/>
      <c r="GP66" s="91"/>
      <c r="GQ66" s="91"/>
      <c r="GR66" s="91"/>
      <c r="GS66" s="91"/>
      <c r="GT66" s="91"/>
      <c r="GU66" s="91"/>
      <c r="GV66" s="91"/>
      <c r="GW66" s="91"/>
      <c r="GX66" s="91"/>
      <c r="GY66" s="91"/>
      <c r="GZ66" s="91"/>
      <c r="HA66" s="91"/>
      <c r="HB66" s="91"/>
      <c r="HC66" s="91"/>
      <c r="HD66" s="91"/>
      <c r="HE66" s="91"/>
      <c r="HF66" s="91"/>
      <c r="HG66" s="91"/>
      <c r="HH66" s="91"/>
      <c r="HI66" s="91"/>
      <c r="HJ66" s="91"/>
      <c r="HK66" s="91"/>
      <c r="HL66" s="91"/>
      <c r="HM66" s="91"/>
      <c r="HN66" s="91"/>
      <c r="HO66" s="91"/>
      <c r="HP66" s="91"/>
      <c r="HQ66" s="91"/>
      <c r="HR66" s="91"/>
      <c r="HS66" s="91"/>
      <c r="HT66" s="91"/>
      <c r="HU66" s="91"/>
      <c r="HV66" s="91"/>
      <c r="HW66" s="91"/>
      <c r="HX66" s="91"/>
      <c r="HY66" s="91"/>
      <c r="HZ66" s="91"/>
      <c r="IA66" s="91"/>
      <c r="IB66" s="91"/>
      <c r="IC66" s="91"/>
      <c r="ID66" s="91"/>
      <c r="IE66" s="91"/>
      <c r="IF66" s="91"/>
      <c r="IG66" s="91"/>
      <c r="IH66" s="91"/>
      <c r="II66" s="91"/>
      <c r="IJ66" s="91"/>
      <c r="IK66" s="91"/>
      <c r="IL66" s="91"/>
      <c r="IM66" s="91"/>
      <c r="IN66" s="91"/>
      <c r="IO66" s="91"/>
      <c r="IP66" s="91"/>
      <c r="IQ66" s="91"/>
      <c r="IR66" s="91"/>
      <c r="IS66" s="91"/>
      <c r="IT66" s="91"/>
      <c r="IU66" s="91"/>
      <c r="IV66" s="91"/>
      <c r="IW66" s="91"/>
    </row>
    <row r="67" customFormat="false" ht="13.7" hidden="false" customHeight="true" outlineLevel="0" collapsed="false">
      <c r="A67" s="93" t="s">
        <v>13</v>
      </c>
      <c r="B67" s="72" t="s">
        <v>74</v>
      </c>
      <c r="C67" s="139" t="n">
        <f aca="false">C9/('Gas Curve Summary'!$B$10)*1000</f>
        <v>3788.02690232267</v>
      </c>
      <c r="D67" s="139" t="n">
        <f aca="false">D9/('Gas Curve Summary'!$B$11)*1000</f>
        <v>4910.84591462299</v>
      </c>
      <c r="E67" s="139" t="n">
        <f aca="false">E9/('Gas Curve Summary'!$B$12)*1000</f>
        <v>7784.22007334038</v>
      </c>
      <c r="F67" s="169" t="n">
        <f aca="false">AVERAGE(C67:E67)</f>
        <v>5494.36429676201</v>
      </c>
      <c r="G67" s="139" t="n">
        <f aca="false">AVERAGE(H67,I67)</f>
        <v>8115.20796460693</v>
      </c>
      <c r="H67" s="139" t="n">
        <f aca="false">$H9/'Gas Curve Summary'!$B$13*1000</f>
        <v>8652.37151283663</v>
      </c>
      <c r="I67" s="139" t="n">
        <f aca="false">$I9/'Gas Curve Summary'!$B$14*1000</f>
        <v>7578.04441637722</v>
      </c>
      <c r="J67" s="139" t="n">
        <f aca="false">AVERAGE(K67:L67)</f>
        <v>9766.4655614649</v>
      </c>
      <c r="K67" s="139" t="n">
        <f aca="false">$K9/'Gas Curve Summary'!$B$15*1000</f>
        <v>9150.27365959934</v>
      </c>
      <c r="L67" s="139" t="n">
        <f aca="false">$L9/'Gas Curve Summary'!$B$16*1000</f>
        <v>10382.6574633305</v>
      </c>
      <c r="M67" s="139" t="n">
        <f aca="false">$M9/'Gas Curve Summary'!$B$17*1000</f>
        <v>7718.42355175689</v>
      </c>
      <c r="N67" s="139" t="n">
        <f aca="false">$N9/'Gas Curve Summary'!$B$18*1000</f>
        <v>7363.2538569425</v>
      </c>
      <c r="O67" s="139" t="n">
        <f aca="false">AVERAGE(P67:Q67)</f>
        <v>10453.089969498</v>
      </c>
      <c r="P67" s="139" t="n">
        <f aca="false">$P9/'Gas Curve Summary'!$B$19*1000</f>
        <v>9692.48499278134</v>
      </c>
      <c r="Q67" s="139" t="n">
        <f aca="false">$Q9/'Gas Curve Summary'!$B$20*1000</f>
        <v>11213.6949462147</v>
      </c>
      <c r="R67" s="139" t="n">
        <f aca="false">$R9/'Gas Curve Summary'!$B$21*1000</f>
        <v>9865.44265593561</v>
      </c>
      <c r="S67" s="139" t="n">
        <f aca="false">AVERAGE(T67:V67)</f>
        <v>9134.60918851046</v>
      </c>
      <c r="T67" s="139" t="n">
        <f aca="false">$T9/'Gas Curve Summary'!$B$22*1000</f>
        <v>9345.79439252337</v>
      </c>
      <c r="U67" s="139" t="n">
        <f aca="false">$U9/'Gas Curve Summary'!$B$23*1000</f>
        <v>8217.46912799002</v>
      </c>
      <c r="V67" s="139" t="n">
        <f aca="false">$V9/'Gas Curve Summary'!$B$24*1000</f>
        <v>9840.56404501799</v>
      </c>
      <c r="W67" s="169" t="n">
        <f aca="false">W9/AVERAGE('Gas Curve Summary'!$B$13:$B$24)*1000</f>
        <v>9059.68043039243</v>
      </c>
      <c r="X67" s="139" t="n">
        <f aca="false">X9/AVERAGE('Gas Curve Summary'!$B$25:$B$36)*1000</f>
        <v>8259.90473621765</v>
      </c>
      <c r="Y67" s="139" t="n">
        <f aca="false">Y9/AVERAGE('Gas Curve Summary'!$B$37:$B$48)*1000</f>
        <v>7850.23852106069</v>
      </c>
      <c r="Z67" s="139" t="n">
        <f aca="false">Z9/AVERAGE('Gas Curve Summary'!$B$49:$B$60)*1000</f>
        <v>7715.482146514</v>
      </c>
      <c r="AA67" s="139" t="n">
        <f aca="false">AA9/AVERAGE('Gas Curve Summary'!$B$61:$B$108)*1000</f>
        <v>7398.49472733887</v>
      </c>
      <c r="AB67" s="147" t="n">
        <f aca="false">AB9/AVERAGE('Gas Curve Summary'!$B$109:$B$120)*1000</f>
        <v>7082.96042885471</v>
      </c>
      <c r="AC67" s="170" t="n">
        <f aca="false">AC9/AVERAGE('Gas Curve Summary'!$B$9:$B$120)*1000</f>
        <v>7567.05920761902</v>
      </c>
    </row>
    <row r="68" customFormat="false" ht="13.7" hidden="false" customHeight="true" outlineLevel="0" collapsed="false">
      <c r="A68" s="101" t="s">
        <v>12</v>
      </c>
      <c r="B68" s="72" t="s">
        <v>74</v>
      </c>
      <c r="C68" s="139" t="n">
        <f aca="false">C10/('Gas Curve Summary'!$B$10)*1000</f>
        <v>3883.33854696176</v>
      </c>
      <c r="D68" s="139" t="n">
        <f aca="false">D10/('Gas Curve Summary'!$B$11)*1000</f>
        <v>4910.20026041386</v>
      </c>
      <c r="E68" s="139" t="n">
        <f aca="false">E10/('Gas Curve Summary'!$B$12)*1000</f>
        <v>7781.92329274818</v>
      </c>
      <c r="F68" s="141" t="n">
        <f aca="false">AVERAGE(C68:E68)</f>
        <v>5525.1540333746</v>
      </c>
      <c r="G68" s="139" t="n">
        <f aca="false">AVERAGE(H68,I68)</f>
        <v>7955.19613070703</v>
      </c>
      <c r="H68" s="139" t="n">
        <f aca="false">$H10/'Gas Curve Summary'!$B$13*1000</f>
        <v>8490.12071105095</v>
      </c>
      <c r="I68" s="139" t="n">
        <f aca="false">$I10/'Gas Curve Summary'!$B$14*1000</f>
        <v>7420.27155036312</v>
      </c>
      <c r="J68" s="139" t="n">
        <f aca="false">AVERAGE(K68:L68)</f>
        <v>10148.4304409185</v>
      </c>
      <c r="K68" s="139" t="n">
        <f aca="false">$K10/'Gas Curve Summary'!$B$15*1000</f>
        <v>9368.04293533131</v>
      </c>
      <c r="L68" s="139" t="n">
        <f aca="false">$L10/'Gas Curve Summary'!$B$16*1000</f>
        <v>10928.8179465056</v>
      </c>
      <c r="M68" s="139" t="n">
        <f aca="false">$M10/'Gas Curve Summary'!$B$17*1000</f>
        <v>8289.69808483698</v>
      </c>
      <c r="N68" s="139" t="n">
        <f aca="false">$N10/'Gas Curve Summary'!$B$18*1000</f>
        <v>7889.20056100982</v>
      </c>
      <c r="O68" s="139" t="n">
        <f aca="false">AVERAGE(P68:Q68)</f>
        <v>10941.0354767577</v>
      </c>
      <c r="P68" s="139" t="n">
        <f aca="false">$P10/'Gas Curve Summary'!$B$19*1000</f>
        <v>10173.7122497742</v>
      </c>
      <c r="Q68" s="139" t="n">
        <f aca="false">$Q10/'Gas Curve Summary'!$B$20*1000</f>
        <v>11708.3587037413</v>
      </c>
      <c r="R68" s="139" t="n">
        <f aca="false">$R10/'Gas Curve Summary'!$B$21*1000</f>
        <v>10349.5975855131</v>
      </c>
      <c r="S68" s="139" t="n">
        <f aca="false">AVERAGE(T68:V68)</f>
        <v>9073.23806288789</v>
      </c>
      <c r="T68" s="139" t="n">
        <f aca="false">$T10/'Gas Curve Summary'!$B$22*1000</f>
        <v>9865.04069370113</v>
      </c>
      <c r="U68" s="139" t="n">
        <f aca="false">$U10/'Gas Curve Summary'!$B$23*1000</f>
        <v>7862.73481711837</v>
      </c>
      <c r="V68" s="139" t="n">
        <f aca="false">$V10/'Gas Curve Summary'!$B$24*1000</f>
        <v>9491.93867784415</v>
      </c>
      <c r="W68" s="141" t="n">
        <f aca="false">W10/AVERAGE('Gas Curve Summary'!$B$13:$B$24)*1000</f>
        <v>9278.09765187081</v>
      </c>
      <c r="X68" s="139" t="n">
        <f aca="false">X10/AVERAGE('Gas Curve Summary'!$B$25:$B$36)*1000</f>
        <v>8708.59474383006</v>
      </c>
      <c r="Y68" s="139" t="n">
        <f aca="false">Y10/AVERAGE('Gas Curve Summary'!$B$37:$B$48)*1000</f>
        <v>8190.77932943804</v>
      </c>
      <c r="Z68" s="139" t="n">
        <f aca="false">Z10/AVERAGE('Gas Curve Summary'!$B$49:$B$60)*1000</f>
        <v>8123.48096808284</v>
      </c>
      <c r="AA68" s="139" t="n">
        <f aca="false">AA10/AVERAGE('Gas Curve Summary'!$B$61:$B$108)*1000</f>
        <v>7987.96941481727</v>
      </c>
      <c r="AB68" s="147" t="n">
        <f aca="false">AB10/AVERAGE('Gas Curve Summary'!$B$109:$B$120)*1000</f>
        <v>8087.92599817316</v>
      </c>
      <c r="AC68" s="171" t="n">
        <f aca="false">AC10/AVERAGE('Gas Curve Summary'!$B$9:$B$120)*1000</f>
        <v>8105.0755149239</v>
      </c>
    </row>
    <row r="69" customFormat="false" ht="13.7" hidden="false" customHeight="true" outlineLevel="0" collapsed="false">
      <c r="A69" s="101" t="s">
        <v>14</v>
      </c>
      <c r="B69" s="72" t="s">
        <v>74</v>
      </c>
      <c r="C69" s="139" t="n">
        <f aca="false">C11/('Gas Curve Summary'!$B$10)*1000</f>
        <v>3893.01634472511</v>
      </c>
      <c r="D69" s="139" t="n">
        <f aca="false">D11/('Gas Curve Summary'!$B$11)*1000</f>
        <v>4831.68332813223</v>
      </c>
      <c r="E69" s="139" t="n">
        <f aca="false">E11/('Gas Curve Summary'!$B$12)*1000</f>
        <v>7433.47818710932</v>
      </c>
      <c r="F69" s="141" t="n">
        <f aca="false">AVERAGE(C69:E69)</f>
        <v>5386.05928665555</v>
      </c>
      <c r="G69" s="139" t="n">
        <f aca="false">AVERAGE(H69,I69)</f>
        <v>8467.35603360243</v>
      </c>
      <c r="H69" s="139" t="n">
        <f aca="false">$H11/'Gas Curve Summary'!$B$13*1000</f>
        <v>8488.16258118584</v>
      </c>
      <c r="I69" s="139" t="n">
        <f aca="false">$I11/'Gas Curve Summary'!$B$14*1000</f>
        <v>8446.54948601901</v>
      </c>
      <c r="J69" s="139" t="n">
        <f aca="false">AVERAGE(K69:L69)</f>
        <v>11621.0917284273</v>
      </c>
      <c r="K69" s="139" t="n">
        <f aca="false">$K11/'Gas Curve Summary'!$B$15*1000</f>
        <v>11220.1817312291</v>
      </c>
      <c r="L69" s="139" t="n">
        <f aca="false">$L11/'Gas Curve Summary'!$B$16*1000</f>
        <v>12022.0017256255</v>
      </c>
      <c r="M69" s="139" t="n">
        <f aca="false">$M11/'Gas Curve Summary'!$B$17*1000</f>
        <v>9281.5467711301</v>
      </c>
      <c r="N69" s="139" t="n">
        <f aca="false">$N11/'Gas Curve Summary'!$B$18*1000</f>
        <v>9116.49719495091</v>
      </c>
      <c r="O69" s="139" t="n">
        <f aca="false">AVERAGE(P69:Q69)</f>
        <v>10186.3205795505</v>
      </c>
      <c r="P69" s="139" t="n">
        <f aca="false">$P11/'Gas Curve Summary'!$B$19*1000</f>
        <v>10148.3498391631</v>
      </c>
      <c r="Q69" s="139" t="n">
        <f aca="false">$Q11/'Gas Curve Summary'!$B$20*1000</f>
        <v>10224.2913199378</v>
      </c>
      <c r="R69" s="139" t="n">
        <f aca="false">$R11/'Gas Curve Summary'!$B$21*1000</f>
        <v>10003.7726358149</v>
      </c>
      <c r="S69" s="139" t="n">
        <f aca="false">AVERAGE(T69:V69)</f>
        <v>9252.06349741868</v>
      </c>
      <c r="T69" s="139" t="n">
        <f aca="false">$T11/'Gas Curve Summary'!$B$22*1000</f>
        <v>8999.69823645836</v>
      </c>
      <c r="U69" s="139" t="n">
        <f aca="false">$U11/'Gas Curve Summary'!$B$23*1000</f>
        <v>9295.50344428574</v>
      </c>
      <c r="V69" s="139" t="n">
        <f aca="false">$V11/'Gas Curve Summary'!$B$24*1000</f>
        <v>9460.98881151193</v>
      </c>
      <c r="W69" s="141" t="n">
        <f aca="false">W11/AVERAGE('Gas Curve Summary'!$B$13:$B$24)*1000</f>
        <v>9620.86341349899</v>
      </c>
      <c r="X69" s="139" t="n">
        <f aca="false">X11/AVERAGE('Gas Curve Summary'!$B$25:$B$36)*1000</f>
        <v>8262.92117593033</v>
      </c>
      <c r="Y69" s="139" t="n">
        <f aca="false">Y11/AVERAGE('Gas Curve Summary'!$B$37:$B$48)*1000</f>
        <v>7860.47116441772</v>
      </c>
      <c r="Z69" s="139" t="n">
        <f aca="false">Z11/AVERAGE('Gas Curve Summary'!$B$49:$B$60)*1000</f>
        <v>7742.71357660207</v>
      </c>
      <c r="AA69" s="139" t="n">
        <f aca="false">AA11/AVERAGE('Gas Curve Summary'!$B$61:$B$108)*1000</f>
        <v>7415.88919535012</v>
      </c>
      <c r="AB69" s="147" t="n">
        <f aca="false">AB11/AVERAGE('Gas Curve Summary'!$B$109:$B$120)*1000</f>
        <v>7104.89404647924</v>
      </c>
      <c r="AC69" s="171" t="n">
        <f aca="false">AC11/AVERAGE('Gas Curve Summary'!$B$9:$B$120)*1000</f>
        <v>7630.80575972181</v>
      </c>
    </row>
    <row r="70" customFormat="false" ht="13.7" hidden="false" customHeight="true" outlineLevel="0" collapsed="false">
      <c r="A70" s="101" t="s">
        <v>17</v>
      </c>
      <c r="B70" s="72" t="s">
        <v>74</v>
      </c>
      <c r="C70" s="139" t="n">
        <f aca="false">C12/('Gas Curve Summary'!$B$10)*1000</f>
        <v>4964.80800813326</v>
      </c>
      <c r="D70" s="139" t="n">
        <f aca="false">D12/('Gas Curve Summary'!$B$11)*1000</f>
        <v>4019.91298745198</v>
      </c>
      <c r="E70" s="139" t="n">
        <f aca="false">E12/('Gas Curve Summary'!$B$12)*1000</f>
        <v>6415.6846624646</v>
      </c>
      <c r="F70" s="141" t="n">
        <f aca="false">AVERAGE(C70:E70)</f>
        <v>5133.46855268328</v>
      </c>
      <c r="G70" s="139" t="n">
        <f aca="false">AVERAGE(H70,I70)</f>
        <v>7635.3279815088</v>
      </c>
      <c r="H70" s="139" t="n">
        <f aca="false">$H12/'Gas Curve Summary'!$B$13*1000</f>
        <v>7692.54137858789</v>
      </c>
      <c r="I70" s="139" t="n">
        <f aca="false">$I12/'Gas Curve Summary'!$B$14*1000</f>
        <v>7578.11458442971</v>
      </c>
      <c r="J70" s="139" t="n">
        <f aca="false">AVERAGE(K70:L70)</f>
        <v>11130.8850224387</v>
      </c>
      <c r="K70" s="139" t="n">
        <f aca="false">$K12/'Gas Curve Summary'!$B$15*1000</f>
        <v>10239.7683192518</v>
      </c>
      <c r="L70" s="139" t="n">
        <f aca="false">$L12/'Gas Curve Summary'!$B$16*1000</f>
        <v>12022.0017256255</v>
      </c>
      <c r="M70" s="139" t="n">
        <f aca="false">$M12/'Gas Curve Summary'!$B$17*1000</f>
        <v>9292.53719531497</v>
      </c>
      <c r="N70" s="139" t="n">
        <f aca="false">$N12/'Gas Curve Summary'!$B$18*1000</f>
        <v>8765.69074333801</v>
      </c>
      <c r="O70" s="139" t="n">
        <f aca="false">AVERAGE(P70:Q70)</f>
        <v>10104.4879332759</v>
      </c>
      <c r="P70" s="139" t="n">
        <f aca="false">$P12/'Gas Curve Summary'!$B$19*1000</f>
        <v>9984.72683062739</v>
      </c>
      <c r="Q70" s="139" t="n">
        <f aca="false">$Q12/'Gas Curve Summary'!$B$20*1000</f>
        <v>10224.2490359245</v>
      </c>
      <c r="R70" s="139" t="n">
        <f aca="false">$R12/'Gas Curve Summary'!$B$21*1000</f>
        <v>9352.99295774648</v>
      </c>
      <c r="S70" s="139" t="n">
        <f aca="false">AVERAGE(T70:V70)</f>
        <v>8895.37708252756</v>
      </c>
      <c r="T70" s="139" t="n">
        <f aca="false">$T12/'Gas Curve Summary'!$B$22*1000</f>
        <v>8653.38019543627</v>
      </c>
      <c r="U70" s="139" t="n">
        <f aca="false">$U12/'Gas Curve Summary'!$B$23*1000</f>
        <v>8920.42886329531</v>
      </c>
      <c r="V70" s="139" t="n">
        <f aca="false">$V12/'Gas Curve Summary'!$B$24*1000</f>
        <v>9112.32218885112</v>
      </c>
      <c r="W70" s="141" t="n">
        <f aca="false">W12/AVERAGE('Gas Curve Summary'!$B$13:$B$24)*1000</f>
        <v>9204.87915589025</v>
      </c>
      <c r="X70" s="139" t="n">
        <f aca="false">X12/AVERAGE('Gas Curve Summary'!$B$25:$B$36)*1000</f>
        <v>4974.31355055825</v>
      </c>
      <c r="Y70" s="139" t="n">
        <f aca="false">Y12/AVERAGE('Gas Curve Summary'!$B$37:$B$48)*1000</f>
        <v>4477.60070238813</v>
      </c>
      <c r="Z70" s="139" t="n">
        <f aca="false">Z12/AVERAGE('Gas Curve Summary'!$B$49:$B$60)*1000</f>
        <v>4371.75877221832</v>
      </c>
      <c r="AA70" s="139" t="n">
        <f aca="false">AA12/AVERAGE('Gas Curve Summary'!$B$61:$B$108)*1000</f>
        <v>5131.83256499352</v>
      </c>
      <c r="AB70" s="147" t="n">
        <f aca="false">AB12/AVERAGE('Gas Curve Summary'!$B$109:$B$120)*1000</f>
        <v>5234.86762760731</v>
      </c>
      <c r="AC70" s="171" t="n">
        <f aca="false">AC12/AVERAGE('Gas Curve Summary'!$B$9:$B$120)*1000</f>
        <v>5290.79586197643</v>
      </c>
    </row>
    <row r="71" customFormat="false" ht="13.7" hidden="false" customHeight="true" outlineLevel="0" collapsed="false">
      <c r="A71" s="101" t="s">
        <v>15</v>
      </c>
      <c r="B71" s="72" t="s">
        <v>74</v>
      </c>
      <c r="C71" s="139" t="n">
        <f aca="false">C13/('Gas Curve Summary'!$B$10)*1000</f>
        <v>3631.9113161805</v>
      </c>
      <c r="D71" s="139" t="n">
        <f aca="false">D13/('Gas Curve Summary'!$B$11)*1000</f>
        <v>3983.50891540854</v>
      </c>
      <c r="E71" s="139" t="n">
        <f aca="false">E13/('Gas Curve Summary'!$B$12)*1000</f>
        <v>6125.20716699944</v>
      </c>
      <c r="F71" s="141" t="n">
        <f aca="false">AVERAGE(C71:E71)</f>
        <v>4580.20913286282</v>
      </c>
      <c r="G71" s="139" t="n">
        <f aca="false">AVERAGE(H71,I71)</f>
        <v>7548.1845700819</v>
      </c>
      <c r="H71" s="139" t="n">
        <f aca="false">$H13/'Gas Curve Summary'!$B$13*1000</f>
        <v>7518.21947170785</v>
      </c>
      <c r="I71" s="139" t="n">
        <f aca="false">$I13/'Gas Curve Summary'!$B$14*1000</f>
        <v>7578.14966845595</v>
      </c>
      <c r="J71" s="139" t="n">
        <f aca="false">AVERAGE(K71:L71)</f>
        <v>11786.2702551132</v>
      </c>
      <c r="K71" s="139" t="n">
        <f aca="false">$K13/'Gas Curve Summary'!$B$15*1000</f>
        <v>10457.7288910144</v>
      </c>
      <c r="L71" s="139" t="n">
        <f aca="false">$L13/'Gas Curve Summary'!$B$16*1000</f>
        <v>13114.811619212</v>
      </c>
      <c r="M71" s="139" t="n">
        <f aca="false">$M13/'Gas Curve Summary'!$B$17*1000</f>
        <v>9236.97174738841</v>
      </c>
      <c r="N71" s="139" t="n">
        <f aca="false">$N13/'Gas Curve Summary'!$B$18*1000</f>
        <v>8678.1206171108</v>
      </c>
      <c r="O71" s="139" t="n">
        <f aca="false">AVERAGE(P71:Q71)</f>
        <v>10604.2879620552</v>
      </c>
      <c r="P71" s="139" t="n">
        <f aca="false">$P13/'Gas Curve Summary'!$B$19*1000</f>
        <v>10324.6878245232</v>
      </c>
      <c r="Q71" s="139" t="n">
        <f aca="false">$Q13/'Gas Curve Summary'!$B$20*1000</f>
        <v>10883.8880995873</v>
      </c>
      <c r="R71" s="139" t="n">
        <f aca="false">$R13/'Gas Curve Summary'!$B$21*1000</f>
        <v>9120.38900067069</v>
      </c>
      <c r="S71" s="139" t="n">
        <f aca="false">AVERAGE(T71:V71)</f>
        <v>8760.79943775409</v>
      </c>
      <c r="T71" s="139" t="n">
        <f aca="false">$T13/'Gas Curve Summary'!$B$22*1000</f>
        <v>9172.75075219</v>
      </c>
      <c r="U71" s="139" t="n">
        <f aca="false">$U13/'Gas Curve Summary'!$B$23*1000</f>
        <v>8541.86479596449</v>
      </c>
      <c r="V71" s="139" t="n">
        <f aca="false">$V13/'Gas Curve Summary'!$B$24*1000</f>
        <v>8567.78276510776</v>
      </c>
      <c r="W71" s="141" t="n">
        <f aca="false">W13/AVERAGE('Gas Curve Summary'!$B$13:$B$24)*1000</f>
        <v>9281.98382523767</v>
      </c>
      <c r="X71" s="139" t="n">
        <f aca="false">X13/AVERAGE('Gas Curve Summary'!$B$25:$B$36)*1000</f>
        <v>8338.72208557812</v>
      </c>
      <c r="Y71" s="139" t="n">
        <f aca="false">Y13/AVERAGE('Gas Curve Summary'!$B$37:$B$48)*1000</f>
        <v>7874.87110664327</v>
      </c>
      <c r="Z71" s="139" t="n">
        <f aca="false">Z13/AVERAGE('Gas Curve Summary'!$B$49:$B$60)*1000</f>
        <v>7782.29174880942</v>
      </c>
      <c r="AA71" s="139" t="n">
        <f aca="false">AA13/AVERAGE('Gas Curve Summary'!$B$61:$B$108)*1000</f>
        <v>7422.75911927688</v>
      </c>
      <c r="AB71" s="147" t="n">
        <f aca="false">AB13/AVERAGE('Gas Curve Summary'!$B$109:$B$120)*1000</f>
        <v>7080.84161317794</v>
      </c>
      <c r="AC71" s="171" t="n">
        <f aca="false">AC13/AVERAGE('Gas Curve Summary'!$B$9:$B$120)*1000</f>
        <v>7595.39739885337</v>
      </c>
    </row>
    <row r="72" customFormat="false" ht="13.7" hidden="false" customHeight="true" outlineLevel="0" collapsed="false">
      <c r="A72" s="101" t="s">
        <v>11</v>
      </c>
      <c r="B72" s="72" t="s">
        <v>74</v>
      </c>
      <c r="C72" s="139" t="n">
        <f aca="false">C14/('Gas Curve Summary'!$B$10)*1000</f>
        <v>3321.24423242356</v>
      </c>
      <c r="D72" s="139" t="n">
        <f aca="false">D14/('Gas Curve Summary'!$B$11)*1000</f>
        <v>3626.4513768576</v>
      </c>
      <c r="E72" s="139" t="n">
        <f aca="false">E14/('Gas Curve Summary'!$B$12)*1000</f>
        <v>5653.93649923658</v>
      </c>
      <c r="F72" s="141" t="n">
        <f aca="false">AVERAGE(C72:E72)</f>
        <v>4200.54403617258</v>
      </c>
      <c r="G72" s="139" t="n">
        <f aca="false">AVERAGE(H72,I72)</f>
        <v>6915.61680648448</v>
      </c>
      <c r="H72" s="139" t="n">
        <f aca="false">$H14/'Gas Curve Summary'!$B$13*1000</f>
        <v>6884.63150091057</v>
      </c>
      <c r="I72" s="139" t="n">
        <f aca="false">$I14/'Gas Curve Summary'!$B$14*1000</f>
        <v>6946.60211205838</v>
      </c>
      <c r="J72" s="139" t="n">
        <f aca="false">AVERAGE(K72:L72)</f>
        <v>10804.1004559075</v>
      </c>
      <c r="K72" s="139" t="n">
        <f aca="false">$K14/'Gas Curve Summary'!$B$15*1000</f>
        <v>9586.14166533822</v>
      </c>
      <c r="L72" s="139" t="n">
        <f aca="false">$L14/'Gas Curve Summary'!$B$16*1000</f>
        <v>12022.0592464768</v>
      </c>
      <c r="M72" s="139" t="n">
        <f aca="false">$M14/'Gas Curve Summary'!$B$17*1000</f>
        <v>8410.98844571067</v>
      </c>
      <c r="N72" s="139" t="n">
        <f aca="false">$N14/'Gas Curve Summary'!$B$18*1000</f>
        <v>7976.77068723703</v>
      </c>
      <c r="O72" s="139" t="n">
        <f aca="false">AVERAGE(P72:Q72)</f>
        <v>10577.4566017605</v>
      </c>
      <c r="P72" s="139" t="n">
        <f aca="false">$P14/'Gas Curve Summary'!$B$19*1000</f>
        <v>10270.8897950913</v>
      </c>
      <c r="Q72" s="139" t="n">
        <f aca="false">$Q14/'Gas Curve Summary'!$B$20*1000</f>
        <v>10884.0234084297</v>
      </c>
      <c r="R72" s="139" t="n">
        <f aca="false">$R14/'Gas Curve Summary'!$B$21*1000</f>
        <v>9079.476861167</v>
      </c>
      <c r="S72" s="139" t="n">
        <f aca="false">AVERAGE(T72:V72)</f>
        <v>8082.03385481625</v>
      </c>
      <c r="T72" s="139" t="n">
        <f aca="false">$T14/'Gas Curve Summary'!$B$22*1000</f>
        <v>8653.53995260537</v>
      </c>
      <c r="U72" s="139" t="n">
        <f aca="false">$U14/'Gas Curve Summary'!$B$23*1000</f>
        <v>7859.245330778</v>
      </c>
      <c r="V72" s="139" t="n">
        <f aca="false">$V14/'Gas Curve Summary'!$B$24*1000</f>
        <v>7733.31628106538</v>
      </c>
      <c r="W72" s="141" t="n">
        <f aca="false">W14/AVERAGE('Gas Curve Summary'!$B$13:$B$24)*1000</f>
        <v>8736.97579152589</v>
      </c>
      <c r="X72" s="139" t="n">
        <f aca="false">X14/AVERAGE('Gas Curve Summary'!$B$25:$B$36)*1000</f>
        <v>7685.84295756309</v>
      </c>
      <c r="Y72" s="139" t="n">
        <f aca="false">Y14/AVERAGE('Gas Curve Summary'!$B$37:$B$48)*1000</f>
        <v>7248.49656917321</v>
      </c>
      <c r="Z72" s="139" t="n">
        <f aca="false">Z14/AVERAGE('Gas Curve Summary'!$B$49:$B$60)*1000</f>
        <v>7180.72987080027</v>
      </c>
      <c r="AA72" s="139" t="n">
        <f aca="false">AA14/AVERAGE('Gas Curve Summary'!$B$61:$B$108)*1000</f>
        <v>6858.60892666935</v>
      </c>
      <c r="AB72" s="147" t="n">
        <f aca="false">AB14/AVERAGE('Gas Curve Summary'!$B$109:$B$120)*1000</f>
        <v>6551.36620741533</v>
      </c>
      <c r="AC72" s="171" t="n">
        <f aca="false">AC14/AVERAGE('Gas Curve Summary'!$B$9:$B$120)*1000</f>
        <v>7027.41824888083</v>
      </c>
    </row>
    <row r="73" customFormat="false" ht="13.7" hidden="false" customHeight="true" outlineLevel="0" collapsed="false">
      <c r="A73" s="107" t="s">
        <v>16</v>
      </c>
      <c r="B73" s="108" t="s">
        <v>74</v>
      </c>
      <c r="C73" s="142" t="n">
        <f aca="false">C15/('Gas Curve Summary'!$B$10)*1000</f>
        <v>3433.6630953312</v>
      </c>
      <c r="D73" s="142" t="n">
        <f aca="false">D15/('Gas Curve Summary'!$B$11)*1000</f>
        <v>3724.37559857526</v>
      </c>
      <c r="E73" s="142" t="n">
        <f aca="false">E15/('Gas Curve Summary'!$B$12)*1000</f>
        <v>5856.20979002727</v>
      </c>
      <c r="F73" s="143" t="n">
        <f aca="false">AVERAGE(C73:E73)</f>
        <v>4338.08282797791</v>
      </c>
      <c r="G73" s="142" t="n">
        <f aca="false">AVERAGE(H73,I73)</f>
        <v>7086.65305011895</v>
      </c>
      <c r="H73" s="142" t="n">
        <f aca="false">$H15/'Gas Curve Summary'!$B$13*1000</f>
        <v>7071.98343244855</v>
      </c>
      <c r="I73" s="142" t="n">
        <f aca="false">$I15/'Gas Curve Summary'!$B$14*1000</f>
        <v>7101.32266778936</v>
      </c>
      <c r="J73" s="142" t="n">
        <f aca="false">AVERAGE(K73:L73)</f>
        <v>11123.5817449193</v>
      </c>
      <c r="K73" s="142" t="n">
        <f aca="false">$K15/'Gas Curve Summary'!$B$15*1000</f>
        <v>9793.69785854721</v>
      </c>
      <c r="L73" s="142" t="n">
        <f aca="false">$L15/'Gas Curve Summary'!$B$16*1000</f>
        <v>12453.4656312913</v>
      </c>
      <c r="M73" s="142" t="n">
        <f aca="false">$M15/'Gas Curve Summary'!$B$17*1000</f>
        <v>8870.98369737259</v>
      </c>
      <c r="N73" s="142" t="n">
        <f aca="false">$N15/'Gas Curve Summary'!$B$18*1000</f>
        <v>8634.20406732118</v>
      </c>
      <c r="O73" s="142" t="n">
        <f aca="false">AVERAGE(P73:Q73)</f>
        <v>11690.885030879</v>
      </c>
      <c r="P73" s="142" t="n">
        <f aca="false">$P15/'Gas Curve Summary'!$B$19*1000</f>
        <v>11186.94224226</v>
      </c>
      <c r="Q73" s="142" t="n">
        <f aca="false">$Q15/'Gas Curve Summary'!$B$20*1000</f>
        <v>12194.827819498</v>
      </c>
      <c r="R73" s="142" t="n">
        <f aca="false">$R15/'Gas Curve Summary'!$B$21*1000</f>
        <v>9959.75855130785</v>
      </c>
      <c r="S73" s="142" t="n">
        <f aca="false">AVERAGE(T73:V73)</f>
        <v>8372.33695626423</v>
      </c>
      <c r="T73" s="142" t="n">
        <f aca="false">$T15/'Gas Curve Summary'!$B$22*1000</f>
        <v>8997.46163609092</v>
      </c>
      <c r="U73" s="142" t="n">
        <f aca="false">$U15/'Gas Curve Summary'!$B$23*1000</f>
        <v>8130.44893236182</v>
      </c>
      <c r="V73" s="142" t="n">
        <f aca="false">$V15/'Gas Curve Summary'!$B$24*1000</f>
        <v>7989.10030033995</v>
      </c>
      <c r="W73" s="143" t="n">
        <f aca="false">W15/AVERAGE('Gas Curve Summary'!$B$13:$B$24)*1000</f>
        <v>9254.32259901588</v>
      </c>
      <c r="X73" s="142" t="n">
        <f aca="false">X15/AVERAGE('Gas Curve Summary'!$B$25:$B$36)*1000</f>
        <v>8085.19284725692</v>
      </c>
      <c r="Y73" s="142" t="n">
        <f aca="false">Y15/AVERAGE('Gas Curve Summary'!$B$37:$B$48)*1000</f>
        <v>7607.16355396233</v>
      </c>
      <c r="Z73" s="142" t="n">
        <f aca="false">Z15/AVERAGE('Gas Curve Summary'!$B$49:$B$60)*1000</f>
        <v>7541.46680491511</v>
      </c>
      <c r="AA73" s="142" t="n">
        <f aca="false">AA15/AVERAGE('Gas Curve Summary'!$B$61:$B$108)*1000</f>
        <v>7184.04301761936</v>
      </c>
      <c r="AB73" s="172" t="n">
        <f aca="false">AB15/AVERAGE('Gas Curve Summary'!$B$109:$B$120)*1000</f>
        <v>6839.09732861411</v>
      </c>
      <c r="AC73" s="173" t="n">
        <f aca="false">AC15/AVERAGE('Gas Curve Summary'!$B$9:$B$120)*1000</f>
        <v>7373.43462239759</v>
      </c>
    </row>
    <row r="74" customFormat="false" ht="13.7" hidden="false" customHeight="true" outlineLevel="0" collapsed="false">
      <c r="A74" s="113"/>
      <c r="B74" s="114"/>
      <c r="C74" s="145"/>
      <c r="D74" s="145"/>
      <c r="E74" s="145"/>
      <c r="F74" s="145"/>
      <c r="G74" s="145"/>
      <c r="H74" s="145"/>
      <c r="I74" s="145"/>
      <c r="J74" s="145"/>
      <c r="K74" s="145"/>
      <c r="L74" s="145"/>
      <c r="M74" s="145"/>
      <c r="N74" s="145"/>
      <c r="O74" s="145"/>
      <c r="P74" s="145"/>
      <c r="Q74" s="145"/>
      <c r="R74" s="145"/>
      <c r="S74" s="145"/>
      <c r="T74" s="145"/>
      <c r="U74" s="145"/>
      <c r="V74" s="145"/>
      <c r="W74" s="145"/>
      <c r="X74" s="145"/>
      <c r="Y74" s="145"/>
      <c r="Z74" s="145"/>
      <c r="AA74" s="145"/>
      <c r="AB74" s="145"/>
      <c r="AC74" s="145"/>
    </row>
    <row r="75" customFormat="false" ht="13.7" hidden="true" customHeight="true" outlineLevel="0" collapsed="false">
      <c r="A75" s="125"/>
      <c r="B75" s="73"/>
      <c r="C75" s="139"/>
      <c r="D75" s="139"/>
      <c r="E75" s="139"/>
      <c r="F75" s="139"/>
      <c r="G75" s="139"/>
      <c r="H75" s="139"/>
      <c r="I75" s="139"/>
      <c r="J75" s="139"/>
      <c r="K75" s="139"/>
      <c r="L75" s="139"/>
      <c r="M75" s="139"/>
      <c r="N75" s="139"/>
      <c r="O75" s="139"/>
      <c r="P75" s="139"/>
      <c r="Q75" s="139"/>
      <c r="R75" s="139"/>
      <c r="S75" s="139"/>
      <c r="T75" s="139"/>
      <c r="U75" s="139"/>
      <c r="V75" s="139"/>
      <c r="W75" s="139"/>
      <c r="X75" s="139"/>
      <c r="Y75" s="139"/>
      <c r="Z75" s="139"/>
      <c r="AA75" s="139"/>
      <c r="AB75" s="147"/>
      <c r="AC75" s="139"/>
    </row>
    <row r="76" customFormat="false" ht="13.7" hidden="true" customHeight="true" outlineLevel="0" collapsed="false">
      <c r="A76" s="125"/>
      <c r="B76" s="73"/>
      <c r="C76" s="139"/>
      <c r="D76" s="139"/>
      <c r="E76" s="139"/>
      <c r="F76" s="139"/>
      <c r="G76" s="139"/>
      <c r="H76" s="139"/>
      <c r="I76" s="139"/>
      <c r="J76" s="139"/>
      <c r="K76" s="139"/>
      <c r="L76" s="139"/>
      <c r="M76" s="139"/>
      <c r="N76" s="139"/>
      <c r="O76" s="139"/>
      <c r="P76" s="139"/>
      <c r="Q76" s="139"/>
      <c r="R76" s="139"/>
      <c r="S76" s="139"/>
      <c r="T76" s="139"/>
      <c r="U76" s="139"/>
      <c r="V76" s="139"/>
      <c r="W76" s="139"/>
      <c r="X76" s="139"/>
      <c r="Y76" s="139"/>
      <c r="Z76" s="139"/>
      <c r="AA76" s="139"/>
      <c r="AB76" s="147"/>
      <c r="AC76" s="139"/>
    </row>
    <row r="77" customFormat="false" ht="13.7" hidden="true" customHeight="true" outlineLevel="0" collapsed="false">
      <c r="A77" s="125"/>
      <c r="B77" s="73"/>
      <c r="C77" s="139"/>
      <c r="D77" s="139"/>
      <c r="E77" s="139"/>
      <c r="F77" s="139"/>
      <c r="G77" s="139"/>
      <c r="H77" s="139"/>
      <c r="I77" s="139"/>
      <c r="J77" s="139"/>
      <c r="K77" s="139"/>
      <c r="L77" s="139"/>
      <c r="M77" s="139"/>
      <c r="N77" s="139"/>
      <c r="O77" s="139"/>
      <c r="P77" s="139"/>
      <c r="Q77" s="139"/>
      <c r="R77" s="139"/>
      <c r="S77" s="139"/>
      <c r="T77" s="139"/>
      <c r="U77" s="139"/>
      <c r="V77" s="139"/>
      <c r="W77" s="139"/>
      <c r="X77" s="139"/>
      <c r="Y77" s="139"/>
      <c r="Z77" s="139"/>
      <c r="AA77" s="139"/>
      <c r="AB77" s="147"/>
      <c r="AC77" s="139"/>
    </row>
    <row r="78" customFormat="false" ht="13.7" hidden="true" customHeight="true" outlineLevel="0" collapsed="false">
      <c r="A78" s="125"/>
      <c r="B78" s="73"/>
      <c r="C78" s="139"/>
      <c r="D78" s="139"/>
      <c r="E78" s="139"/>
      <c r="F78" s="139"/>
      <c r="G78" s="139"/>
      <c r="H78" s="139"/>
      <c r="I78" s="139"/>
      <c r="J78" s="139"/>
      <c r="K78" s="139"/>
      <c r="L78" s="139"/>
      <c r="M78" s="139"/>
      <c r="N78" s="139"/>
      <c r="O78" s="139"/>
      <c r="P78" s="139"/>
      <c r="Q78" s="139"/>
      <c r="R78" s="139"/>
      <c r="S78" s="139"/>
      <c r="T78" s="139"/>
      <c r="U78" s="139"/>
      <c r="V78" s="139"/>
      <c r="W78" s="139"/>
      <c r="X78" s="139"/>
      <c r="Y78" s="139"/>
      <c r="Z78" s="139"/>
      <c r="AA78" s="139"/>
      <c r="AB78" s="139"/>
      <c r="AC78" s="139"/>
    </row>
    <row r="79" customFormat="false" ht="13.7" hidden="true" customHeight="true" outlineLevel="0" collapsed="false">
      <c r="A79" s="125"/>
      <c r="B79" s="73"/>
      <c r="C79" s="139"/>
      <c r="D79" s="139"/>
      <c r="E79" s="139"/>
      <c r="F79" s="139"/>
      <c r="G79" s="139"/>
      <c r="H79" s="139"/>
      <c r="I79" s="139"/>
      <c r="J79" s="139"/>
      <c r="K79" s="139"/>
      <c r="L79" s="139"/>
      <c r="M79" s="139"/>
      <c r="N79" s="139"/>
      <c r="O79" s="139"/>
      <c r="P79" s="139"/>
      <c r="Q79" s="139"/>
      <c r="R79" s="139"/>
      <c r="S79" s="139"/>
      <c r="T79" s="139"/>
      <c r="U79" s="139"/>
      <c r="V79" s="139"/>
      <c r="W79" s="139"/>
      <c r="X79" s="139"/>
      <c r="Y79" s="139"/>
      <c r="Z79" s="139"/>
      <c r="AA79" s="139"/>
      <c r="AB79" s="139"/>
      <c r="AC79" s="139"/>
    </row>
    <row r="80" customFormat="false" ht="13.7" hidden="true" customHeight="true" outlineLevel="0" collapsed="false">
      <c r="A80" s="125"/>
      <c r="B80" s="73"/>
      <c r="C80" s="139"/>
      <c r="D80" s="139"/>
      <c r="E80" s="139"/>
      <c r="F80" s="139"/>
      <c r="G80" s="139"/>
      <c r="H80" s="139"/>
      <c r="I80" s="139"/>
      <c r="J80" s="139"/>
      <c r="K80" s="139"/>
      <c r="L80" s="139"/>
      <c r="M80" s="139"/>
      <c r="N80" s="139"/>
      <c r="O80" s="139"/>
      <c r="P80" s="139"/>
      <c r="Q80" s="139"/>
      <c r="R80" s="139"/>
      <c r="S80" s="139"/>
      <c r="T80" s="139"/>
      <c r="U80" s="139"/>
      <c r="V80" s="139"/>
      <c r="W80" s="139"/>
      <c r="X80" s="139"/>
      <c r="Y80" s="139"/>
      <c r="Z80" s="139"/>
      <c r="AA80" s="139"/>
      <c r="AB80" s="139"/>
      <c r="AC80" s="139"/>
    </row>
    <row r="81" customFormat="false" ht="13.7" hidden="true" customHeight="true" outlineLevel="0" collapsed="false">
      <c r="A81" s="125"/>
      <c r="B81" s="73"/>
      <c r="C81" s="139"/>
      <c r="D81" s="139"/>
      <c r="E81" s="139"/>
      <c r="F81" s="139"/>
      <c r="G81" s="139"/>
      <c r="H81" s="139"/>
      <c r="I81" s="139"/>
      <c r="J81" s="139"/>
      <c r="K81" s="139"/>
      <c r="L81" s="139"/>
      <c r="M81" s="139"/>
      <c r="N81" s="139"/>
      <c r="O81" s="139"/>
      <c r="P81" s="139"/>
      <c r="Q81" s="139"/>
      <c r="R81" s="139"/>
      <c r="S81" s="139"/>
      <c r="T81" s="139"/>
      <c r="U81" s="139"/>
      <c r="V81" s="139"/>
      <c r="W81" s="139"/>
      <c r="X81" s="139"/>
      <c r="Y81" s="139"/>
      <c r="Z81" s="139"/>
      <c r="AA81" s="139"/>
      <c r="AB81" s="139"/>
      <c r="AC81" s="139"/>
    </row>
    <row r="82" customFormat="false" ht="13.7" hidden="true" customHeight="true" outlineLevel="0" collapsed="false">
      <c r="A82" s="125"/>
      <c r="B82" s="73"/>
      <c r="C82" s="139"/>
      <c r="D82" s="139"/>
      <c r="E82" s="139"/>
      <c r="F82" s="139"/>
      <c r="G82" s="139"/>
      <c r="H82" s="139"/>
      <c r="I82" s="139"/>
      <c r="J82" s="139"/>
      <c r="K82" s="139"/>
      <c r="L82" s="139"/>
      <c r="M82" s="139"/>
      <c r="N82" s="139"/>
      <c r="O82" s="139"/>
      <c r="P82" s="139"/>
      <c r="Q82" s="139"/>
      <c r="R82" s="139"/>
      <c r="S82" s="139"/>
      <c r="T82" s="139"/>
      <c r="U82" s="139"/>
      <c r="V82" s="139"/>
      <c r="W82" s="139"/>
      <c r="X82" s="139"/>
      <c r="Y82" s="139"/>
      <c r="Z82" s="139"/>
      <c r="AA82" s="139"/>
      <c r="AB82" s="139"/>
      <c r="AC82" s="139"/>
    </row>
    <row r="83" customFormat="false" ht="13.7" hidden="true" customHeight="true" outlineLevel="0" collapsed="false">
      <c r="A83" s="125"/>
      <c r="B83" s="125"/>
      <c r="C83" s="139"/>
      <c r="D83" s="139"/>
      <c r="E83" s="139"/>
      <c r="F83" s="139"/>
      <c r="G83" s="139"/>
      <c r="H83" s="139"/>
      <c r="I83" s="139"/>
      <c r="J83" s="139"/>
      <c r="K83" s="139"/>
      <c r="L83" s="139"/>
      <c r="M83" s="139"/>
      <c r="N83" s="139"/>
      <c r="O83" s="139"/>
      <c r="P83" s="139"/>
      <c r="Q83" s="139"/>
      <c r="R83" s="139"/>
      <c r="S83" s="139"/>
      <c r="T83" s="139"/>
      <c r="U83" s="139"/>
      <c r="V83" s="139"/>
      <c r="W83" s="139"/>
      <c r="X83" s="139"/>
      <c r="Y83" s="139"/>
      <c r="Z83" s="139"/>
      <c r="AA83" s="139"/>
      <c r="AB83" s="139"/>
      <c r="AC83" s="139"/>
    </row>
    <row r="84" customFormat="false" ht="11.25" hidden="false" customHeight="false" outlineLevel="0" collapsed="false">
      <c r="C84" s="148"/>
      <c r="D84" s="148"/>
      <c r="E84" s="148"/>
      <c r="F84" s="148"/>
      <c r="G84" s="148"/>
      <c r="H84" s="139"/>
      <c r="I84" s="139"/>
      <c r="J84" s="148"/>
      <c r="K84" s="139"/>
      <c r="L84" s="139"/>
      <c r="M84" s="139"/>
      <c r="N84" s="139"/>
      <c r="O84" s="148"/>
      <c r="P84" s="139"/>
      <c r="Q84" s="139"/>
      <c r="R84" s="139"/>
      <c r="S84" s="148"/>
      <c r="T84" s="139"/>
      <c r="U84" s="139"/>
      <c r="V84" s="139"/>
      <c r="W84" s="148"/>
      <c r="X84" s="148"/>
      <c r="Y84" s="148"/>
      <c r="Z84" s="148"/>
      <c r="AA84" s="148"/>
      <c r="AC84" s="148"/>
    </row>
    <row r="85" customFormat="false" ht="3" hidden="false" customHeight="true" outlineLevel="0" collapsed="false">
      <c r="C85" s="148"/>
      <c r="D85" s="148"/>
      <c r="E85" s="148"/>
      <c r="F85" s="148"/>
      <c r="G85" s="148"/>
      <c r="H85" s="148"/>
      <c r="I85" s="148"/>
      <c r="J85" s="148"/>
      <c r="K85" s="148"/>
      <c r="L85" s="148"/>
      <c r="M85" s="148"/>
      <c r="N85" s="148"/>
      <c r="O85" s="148"/>
      <c r="P85" s="148"/>
      <c r="Q85" s="148"/>
      <c r="R85" s="148"/>
      <c r="S85" s="148"/>
      <c r="T85" s="148"/>
      <c r="U85" s="148"/>
      <c r="V85" s="148"/>
      <c r="W85" s="148"/>
      <c r="X85" s="148"/>
      <c r="Y85" s="148"/>
      <c r="Z85" s="148"/>
      <c r="AA85" s="148"/>
      <c r="AC85" s="148"/>
    </row>
    <row r="86" customFormat="false" ht="16.5" hidden="false" customHeight="false" outlineLevel="0" collapsed="false">
      <c r="A86" s="115" t="s">
        <v>27</v>
      </c>
      <c r="B86" s="122"/>
      <c r="C86" s="149"/>
      <c r="D86" s="149"/>
      <c r="E86" s="149"/>
      <c r="F86" s="149"/>
      <c r="G86" s="149"/>
      <c r="H86" s="149"/>
      <c r="I86" s="149"/>
      <c r="J86" s="149"/>
      <c r="K86" s="149"/>
      <c r="L86" s="149"/>
      <c r="M86" s="149"/>
      <c r="N86" s="149"/>
      <c r="O86" s="149"/>
      <c r="P86" s="149"/>
      <c r="Q86" s="149"/>
      <c r="R86" s="149"/>
      <c r="S86" s="149"/>
      <c r="T86" s="149"/>
      <c r="U86" s="149"/>
      <c r="V86" s="149"/>
      <c r="W86" s="149"/>
      <c r="X86" s="149"/>
      <c r="Y86" s="149"/>
      <c r="Z86" s="149"/>
      <c r="AA86" s="149"/>
      <c r="AB86" s="163"/>
      <c r="AC86" s="149"/>
    </row>
    <row r="87" customFormat="false" ht="11.25" hidden="false" customHeight="false" outlineLevel="0" collapsed="false">
      <c r="A87" s="93" t="s">
        <v>13</v>
      </c>
      <c r="B87" s="73"/>
      <c r="C87" s="139" t="n">
        <f aca="false">C67-C107</f>
        <v>177.792875576758</v>
      </c>
      <c r="D87" s="139" t="n">
        <f aca="false">D67-D107</f>
        <v>-61.1326927008795</v>
      </c>
      <c r="E87" s="139" t="n">
        <f aca="false">E67-E107</f>
        <v>-14.7855250623143</v>
      </c>
      <c r="F87" s="169" t="n">
        <f aca="false">F67-F107</f>
        <v>33.9582192711878</v>
      </c>
      <c r="G87" s="139" t="n">
        <f aca="false">G67-G107</f>
        <v>-6.64939748218603</v>
      </c>
      <c r="H87" s="139" t="n">
        <f aca="false">H67-H107</f>
        <v>-13.2637109381285</v>
      </c>
      <c r="I87" s="139" t="n">
        <f aca="false">I67-I107</f>
        <v>-0.0350840262435668</v>
      </c>
      <c r="J87" s="139" t="n">
        <f aca="false">J67-J107</f>
        <v>-0.0159413358851452</v>
      </c>
      <c r="K87" s="139" t="n">
        <f aca="false">K67-K107</f>
        <v>-0.0318826717702905</v>
      </c>
      <c r="L87" s="139" t="n">
        <f aca="false">L67-L107</f>
        <v>0</v>
      </c>
      <c r="M87" s="139" t="n">
        <f aca="false">M67-M107</f>
        <v>-694.593204405372</v>
      </c>
      <c r="N87" s="139" t="n">
        <f aca="false">N67-N107</f>
        <v>-531.482985162767</v>
      </c>
      <c r="O87" s="139" t="n">
        <f aca="false">O67-O107</f>
        <v>-675.787310550721</v>
      </c>
      <c r="P87" s="139" t="n">
        <f aca="false">P67-P107</f>
        <v>-635.471996465976</v>
      </c>
      <c r="Q87" s="139" t="n">
        <f aca="false">Q67-Q107</f>
        <v>-716.102624635467</v>
      </c>
      <c r="R87" s="139" t="n">
        <f aca="false">R67-R107</f>
        <v>-603.863393886451</v>
      </c>
      <c r="S87" s="139" t="n">
        <f aca="false">S67-S107</f>
        <v>-515.88185996352</v>
      </c>
      <c r="T87" s="139" t="n">
        <f aca="false">T67-T107</f>
        <v>-555.195706486536</v>
      </c>
      <c r="U87" s="139" t="n">
        <f aca="false">U67-U107</f>
        <v>-459.00988237594</v>
      </c>
      <c r="V87" s="139" t="n">
        <f aca="false">V67-V107</f>
        <v>-533.439991028077</v>
      </c>
      <c r="W87" s="169" t="n">
        <f aca="false">W67-W107</f>
        <v>-398.056609252715</v>
      </c>
      <c r="X87" s="139" t="n">
        <f aca="false">X67-X107</f>
        <v>-359.328455875761</v>
      </c>
      <c r="Y87" s="139" t="n">
        <f aca="false">Y67-Y107</f>
        <v>-275.182125955634</v>
      </c>
      <c r="Z87" s="145" t="n">
        <f aca="false">Z67-Z107</f>
        <v>-246.602007824512</v>
      </c>
      <c r="AA87" s="145" t="n">
        <f aca="false">AA67-AA107</f>
        <v>-208.199381691497</v>
      </c>
      <c r="AB87" s="96" t="n">
        <f aca="false">AB67-AB107</f>
        <v>-175.062082198102</v>
      </c>
      <c r="AC87" s="170" t="n">
        <f aca="false">AC67-AC107</f>
        <v>-228.07771967996</v>
      </c>
    </row>
    <row r="88" customFormat="false" ht="11.25" hidden="false" customHeight="false" outlineLevel="0" collapsed="false">
      <c r="A88" s="101" t="s">
        <v>12</v>
      </c>
      <c r="B88" s="102"/>
      <c r="C88" s="139" t="n">
        <f aca="false">C68-C108</f>
        <v>138.446273559083</v>
      </c>
      <c r="D88" s="139" t="n">
        <f aca="false">D68-D108</f>
        <v>-56.4947432986482</v>
      </c>
      <c r="E88" s="139" t="n">
        <f aca="false">E68-E108</f>
        <v>-14.5832517715226</v>
      </c>
      <c r="F88" s="141" t="n">
        <f aca="false">F68-F108</f>
        <v>22.456092829636</v>
      </c>
      <c r="G88" s="139" t="n">
        <f aca="false">G68-G108</f>
        <v>-6.64939748218603</v>
      </c>
      <c r="H88" s="139" t="n">
        <f aca="false">H68-H108</f>
        <v>-13.2637109381285</v>
      </c>
      <c r="I88" s="139" t="n">
        <f aca="false">I68-I108</f>
        <v>-0.0350840262426573</v>
      </c>
      <c r="J88" s="139" t="n">
        <f aca="false">J68-J108</f>
        <v>-0.0159413358833262</v>
      </c>
      <c r="K88" s="139" t="n">
        <f aca="false">K68-K108</f>
        <v>-0.0318826717684715</v>
      </c>
      <c r="L88" s="139" t="n">
        <f aca="false">L68-L108</f>
        <v>0</v>
      </c>
      <c r="M88" s="139" t="n">
        <f aca="false">M68-M108</f>
        <v>-746.00310771872</v>
      </c>
      <c r="N88" s="139" t="n">
        <f aca="false">N68-N108</f>
        <v>-569.446055531536</v>
      </c>
      <c r="O88" s="139" t="n">
        <f aca="false">O68-O108</f>
        <v>-707.189664078331</v>
      </c>
      <c r="P88" s="139" t="n">
        <f aca="false">P68-P108</f>
        <v>-666.687649531777</v>
      </c>
      <c r="Q88" s="139" t="n">
        <f aca="false">Q68-Q108</f>
        <v>-747.691678624882</v>
      </c>
      <c r="R88" s="139" t="n">
        <f aca="false">R68-R108</f>
        <v>-633.498499896175</v>
      </c>
      <c r="S88" s="139" t="n">
        <f aca="false">S68-S108</f>
        <v>-513.259610463474</v>
      </c>
      <c r="T88" s="139" t="n">
        <f aca="false">T68-T108</f>
        <v>-586.042021407988</v>
      </c>
      <c r="U88" s="139" t="n">
        <f aca="false">U68-U108</f>
        <v>-439.19519834466</v>
      </c>
      <c r="V88" s="139" t="n">
        <f aca="false">V68-V108</f>
        <v>-514.541611637771</v>
      </c>
      <c r="W88" s="141" t="n">
        <f aca="false">W68-W108</f>
        <v>-407.60796893175</v>
      </c>
      <c r="X88" s="139" t="n">
        <f aca="false">X68-X108</f>
        <v>-378.667409244838</v>
      </c>
      <c r="Y88" s="139" t="n">
        <f aca="false">Y68-Y108</f>
        <v>-286.983524103918</v>
      </c>
      <c r="Z88" s="139" t="n">
        <f aca="false">Z68-Z108</f>
        <v>-259.549291193641</v>
      </c>
      <c r="AA88" s="139" t="n">
        <f aca="false">AA68-AA108</f>
        <v>-224.592553362363</v>
      </c>
      <c r="AB88" s="96" t="n">
        <f aca="false">AB68-AB108</f>
        <v>-199.584369457732</v>
      </c>
      <c r="AC88" s="171" t="n">
        <f aca="false">AC68-AC108</f>
        <v>-244.317467649506</v>
      </c>
    </row>
    <row r="89" customFormat="false" ht="11.25" hidden="false" customHeight="false" outlineLevel="0" collapsed="false">
      <c r="A89" s="101" t="s">
        <v>14</v>
      </c>
      <c r="B89" s="73"/>
      <c r="C89" s="139" t="n">
        <f aca="false">C69-C109</f>
        <v>337.109955423477</v>
      </c>
      <c r="D89" s="139" t="n">
        <f aca="false">D69-D109</f>
        <v>102.615975637314</v>
      </c>
      <c r="E89" s="139" t="n">
        <f aca="false">E69-E109</f>
        <v>335.956361168747</v>
      </c>
      <c r="F89" s="141" t="n">
        <f aca="false">F69-F109</f>
        <v>258.560764076513</v>
      </c>
      <c r="G89" s="139" t="n">
        <f aca="false">G69-G109</f>
        <v>-1.54170954613073</v>
      </c>
      <c r="H89" s="139" t="n">
        <f aca="false">H69-H109</f>
        <v>-3.11850311850321</v>
      </c>
      <c r="I89" s="139" t="n">
        <f aca="false">I69-I109</f>
        <v>0.0350840262417478</v>
      </c>
      <c r="J89" s="139" t="n">
        <f aca="false">J69-J109</f>
        <v>0</v>
      </c>
      <c r="K89" s="139" t="n">
        <f aca="false">K69-K109</f>
        <v>0</v>
      </c>
      <c r="L89" s="139" t="n">
        <f aca="false">L69-L109</f>
        <v>0</v>
      </c>
      <c r="M89" s="139" t="n">
        <f aca="false">M69-M109</f>
        <v>-839.142884042309</v>
      </c>
      <c r="N89" s="139" t="n">
        <f aca="false">N69-N109</f>
        <v>-658.032880237059</v>
      </c>
      <c r="O89" s="139" t="n">
        <f aca="false">O69-O109</f>
        <v>-660.576869596203</v>
      </c>
      <c r="P89" s="139" t="n">
        <f aca="false">P69-P109</f>
        <v>-668.279067227335</v>
      </c>
      <c r="Q89" s="139" t="n">
        <f aca="false">Q69-Q109</f>
        <v>-652.874671965075</v>
      </c>
      <c r="R89" s="139" t="n">
        <f aca="false">R69-R109</f>
        <v>-615.666865964473</v>
      </c>
      <c r="S89" s="139" t="n">
        <f aca="false">S69-S109</f>
        <v>-517.344637859071</v>
      </c>
      <c r="T89" s="139" t="n">
        <f aca="false">T69-T109</f>
        <v>-534.635538799506</v>
      </c>
      <c r="U89" s="139" t="n">
        <f aca="false">U69-U109</f>
        <v>-501.472673920547</v>
      </c>
      <c r="V89" s="139" t="n">
        <f aca="false">V69-V109</f>
        <v>-515.925700857157</v>
      </c>
      <c r="W89" s="141" t="n">
        <f aca="false">W69-W109</f>
        <v>-421.204795562577</v>
      </c>
      <c r="X89" s="139" t="n">
        <f aca="false">X69-X109</f>
        <v>-355.350083959424</v>
      </c>
      <c r="Y89" s="139" t="n">
        <f aca="false">Y69-Y109</f>
        <v>-272.309484376899</v>
      </c>
      <c r="Z89" s="139" t="n">
        <f aca="false">Z69-Z109</f>
        <v>-245.095791292156</v>
      </c>
      <c r="AA89" s="139" t="n">
        <f aca="false">AA69-AA109</f>
        <v>-206.832553951635</v>
      </c>
      <c r="AB89" s="96" t="n">
        <f aca="false">AB69-AB109</f>
        <v>-174.010125829835</v>
      </c>
      <c r="AC89" s="171" t="n">
        <f aca="false">AC69-AC109</f>
        <v>-221.183160613623</v>
      </c>
    </row>
    <row r="90" customFormat="false" ht="11.25" hidden="false" customHeight="false" outlineLevel="0" collapsed="false">
      <c r="A90" s="101" t="s">
        <v>17</v>
      </c>
      <c r="B90" s="73"/>
      <c r="C90" s="139" t="n">
        <f aca="false">C70-C110</f>
        <v>4.39288926253357</v>
      </c>
      <c r="D90" s="139" t="n">
        <f aca="false">D70-D110</f>
        <v>-15.0975537475338</v>
      </c>
      <c r="E90" s="139" t="n">
        <f aca="false">E70-E110</f>
        <v>0</v>
      </c>
      <c r="F90" s="141" t="n">
        <f aca="false">F70-F110</f>
        <v>-3.56822149500022</v>
      </c>
      <c r="G90" s="139" t="n">
        <f aca="false">G70-G110</f>
        <v>0</v>
      </c>
      <c r="H90" s="139" t="n">
        <f aca="false">H70-H110</f>
        <v>0</v>
      </c>
      <c r="I90" s="139" t="n">
        <f aca="false">I70-I110</f>
        <v>0</v>
      </c>
      <c r="J90" s="139" t="n">
        <f aca="false">J70-J110</f>
        <v>0</v>
      </c>
      <c r="K90" s="139" t="n">
        <f aca="false">K70-K110</f>
        <v>0</v>
      </c>
      <c r="L90" s="139" t="n">
        <f aca="false">L70-L110</f>
        <v>0</v>
      </c>
      <c r="M90" s="139" t="n">
        <f aca="false">M70-M110</f>
        <v>-836.25019335467</v>
      </c>
      <c r="N90" s="139" t="n">
        <f aca="false">N70-N110</f>
        <v>-632.71151230109</v>
      </c>
      <c r="O90" s="139" t="n">
        <f aca="false">O70-O110</f>
        <v>-650.296918323331</v>
      </c>
      <c r="P90" s="139" t="n">
        <f aca="false">P70-P110</f>
        <v>-647.676880668327</v>
      </c>
      <c r="Q90" s="139" t="n">
        <f aca="false">Q70-Q110</f>
        <v>-652.916955978337</v>
      </c>
      <c r="R90" s="139" t="n">
        <f aca="false">R70-R110</f>
        <v>-572.496366096939</v>
      </c>
      <c r="S90" s="139" t="n">
        <f aca="false">S70-S110</f>
        <v>-502.100375036642</v>
      </c>
      <c r="T90" s="139" t="n">
        <f aca="false">T70-T110</f>
        <v>-514.062189827897</v>
      </c>
      <c r="U90" s="139" t="n">
        <f aca="false">U70-U110</f>
        <v>-498.275678254435</v>
      </c>
      <c r="V90" s="139" t="n">
        <f aca="false">V70-V110</f>
        <v>-493.963257027592</v>
      </c>
      <c r="W90" s="141" t="n">
        <f aca="false">W70-W110</f>
        <v>-402.528294357293</v>
      </c>
      <c r="X90" s="139" t="n">
        <f aca="false">X70-X110</f>
        <v>-214.241749407238</v>
      </c>
      <c r="Y90" s="139" t="n">
        <f aca="false">Y70-Y110</f>
        <v>-154.854640520761</v>
      </c>
      <c r="Z90" s="139" t="n">
        <f aca="false">Z70-Z110</f>
        <v>-137.882222970222</v>
      </c>
      <c r="AA90" s="139" t="n">
        <f aca="false">AA70-AA110</f>
        <v>-142.261715350758</v>
      </c>
      <c r="AB90" s="96" t="n">
        <f aca="false">AB70-AB110</f>
        <v>-127.241753895686</v>
      </c>
      <c r="AC90" s="171" t="n">
        <f aca="false">AC70-AC110</f>
        <v>-158.462358298969</v>
      </c>
    </row>
    <row r="91" customFormat="false" ht="11.25" hidden="false" customHeight="false" outlineLevel="0" collapsed="false">
      <c r="A91" s="101" t="s">
        <v>15</v>
      </c>
      <c r="B91" s="102"/>
      <c r="C91" s="139" t="n">
        <f aca="false">C71-C111</f>
        <v>359.251583639634</v>
      </c>
      <c r="D91" s="139" t="n">
        <f aca="false">D71-D111</f>
        <v>186.760860441843</v>
      </c>
      <c r="E91" s="139" t="n">
        <f aca="false">E71-E111</f>
        <v>200.642054574639</v>
      </c>
      <c r="F91" s="141" t="n">
        <f aca="false">F71-F111</f>
        <v>248.884832885372</v>
      </c>
      <c r="G91" s="139" t="n">
        <f aca="false">G71-G111</f>
        <v>193.415004003487</v>
      </c>
      <c r="H91" s="139" t="n">
        <f aca="false">H71-H111</f>
        <v>150.08299892021</v>
      </c>
      <c r="I91" s="139" t="n">
        <f aca="false">I71-I111</f>
        <v>236.747009086763</v>
      </c>
      <c r="J91" s="139" t="n">
        <f aca="false">J71-J111</f>
        <v>368.345486022998</v>
      </c>
      <c r="K91" s="139" t="n">
        <f aca="false">K71-K111</f>
        <v>326.797385620916</v>
      </c>
      <c r="L91" s="139" t="n">
        <f aca="false">L71-L111</f>
        <v>409.89358642508</v>
      </c>
      <c r="M91" s="139" t="n">
        <f aca="false">M71-M111</f>
        <v>-507.76095192797</v>
      </c>
      <c r="N91" s="139" t="n">
        <f aca="false">N71-N111</f>
        <v>-250.544796423039</v>
      </c>
      <c r="O91" s="139" t="n">
        <f aca="false">O71-O111</f>
        <v>-509.125324009916</v>
      </c>
      <c r="P91" s="139" t="n">
        <f aca="false">P71-P111</f>
        <v>-498.728941039441</v>
      </c>
      <c r="Q91" s="139" t="n">
        <f aca="false">Q71-Q111</f>
        <v>-519.521706980391</v>
      </c>
      <c r="R91" s="139" t="n">
        <f aca="false">R71-R111</f>
        <v>-384.771141678066</v>
      </c>
      <c r="S91" s="139" t="n">
        <f aca="false">S71-S111</f>
        <v>-318.559951392957</v>
      </c>
      <c r="T91" s="139" t="n">
        <f aca="false">T71-T111</f>
        <v>-361.667646914864</v>
      </c>
      <c r="U91" s="139" t="n">
        <f aca="false">U71-U111</f>
        <v>-300.412278658954</v>
      </c>
      <c r="V91" s="139" t="n">
        <f aca="false">V71-V111</f>
        <v>-293.599928605052</v>
      </c>
      <c r="W91" s="141" t="n">
        <f aca="false">W71-W111</f>
        <v>-175.481591457085</v>
      </c>
      <c r="X91" s="139" t="n">
        <f aca="false">X71-X111</f>
        <v>-197.960668160787</v>
      </c>
      <c r="Y91" s="139" t="n">
        <f aca="false">Y71-Y111</f>
        <v>-121.676959922384</v>
      </c>
      <c r="Z91" s="139" t="n">
        <f aca="false">Z71-Z111</f>
        <v>-98.9704000967822</v>
      </c>
      <c r="AA91" s="139" t="n">
        <f aca="false">AA71-AA111</f>
        <v>-68.8366867869318</v>
      </c>
      <c r="AB91" s="96" t="n">
        <f aca="false">AB71-AB111</f>
        <v>-43.9981522546404</v>
      </c>
      <c r="AC91" s="171" t="n">
        <f aca="false">AC71-AC111</f>
        <v>-75.9182060848007</v>
      </c>
    </row>
    <row r="92" customFormat="false" ht="11.25" hidden="false" customHeight="false" outlineLevel="0" collapsed="false">
      <c r="A92" s="101" t="s">
        <v>11</v>
      </c>
      <c r="B92" s="73"/>
      <c r="C92" s="139" t="n">
        <f aca="false">C72-C112</f>
        <v>398.231602408696</v>
      </c>
      <c r="D92" s="139" t="n">
        <f aca="false">D72-D112</f>
        <v>0.559566981243734</v>
      </c>
      <c r="E92" s="139" t="n">
        <f aca="false">E72-E112</f>
        <v>198.280024533792</v>
      </c>
      <c r="F92" s="141" t="n">
        <f aca="false">F72-F112</f>
        <v>199.02373130791</v>
      </c>
      <c r="G92" s="139" t="n">
        <f aca="false">G72-G112</f>
        <v>193.447236593857</v>
      </c>
      <c r="H92" s="139" t="n">
        <f aca="false">H72-H112</f>
        <v>150.147464100951</v>
      </c>
      <c r="I92" s="139" t="n">
        <f aca="false">I72-I112</f>
        <v>236.747009086764</v>
      </c>
      <c r="J92" s="139" t="n">
        <f aca="false">J72-J112</f>
        <v>368.345486022996</v>
      </c>
      <c r="K92" s="139" t="n">
        <f aca="false">K72-K112</f>
        <v>326.797385620914</v>
      </c>
      <c r="L92" s="139" t="n">
        <f aca="false">L72-L112</f>
        <v>409.89358642508</v>
      </c>
      <c r="M92" s="139" t="n">
        <f aca="false">M72-M112</f>
        <v>-433.429401650828</v>
      </c>
      <c r="N92" s="139" t="n">
        <f aca="false">N72-N112</f>
        <v>-199.921042086281</v>
      </c>
      <c r="O92" s="139" t="n">
        <f aca="false">O72-O112</f>
        <v>-507.384792461175</v>
      </c>
      <c r="P92" s="139" t="n">
        <f aca="false">P72-P112</f>
        <v>-495.239237166752</v>
      </c>
      <c r="Q92" s="139" t="n">
        <f aca="false">Q72-Q112</f>
        <v>-519.530347755595</v>
      </c>
      <c r="R92" s="139" t="n">
        <f aca="false">R72-R112</f>
        <v>-382.266911074988</v>
      </c>
      <c r="S92" s="139" t="n">
        <f aca="false">S72-S112</f>
        <v>-280.61301746031</v>
      </c>
      <c r="T92" s="139" t="n">
        <f aca="false">T72-T112</f>
        <v>-330.823440998944</v>
      </c>
      <c r="U92" s="139" t="n">
        <f aca="false">U72-U112</f>
        <v>-262.607178623911</v>
      </c>
      <c r="V92" s="139" t="n">
        <f aca="false">V72-V112</f>
        <v>-248.408432758074</v>
      </c>
      <c r="W92" s="141" t="n">
        <f aca="false">W72-W112</f>
        <v>-151.673913413546</v>
      </c>
      <c r="X92" s="139" t="n">
        <f aca="false">X72-X112</f>
        <v>-169.791677462857</v>
      </c>
      <c r="Y92" s="139" t="n">
        <f aca="false">Y72-Y112</f>
        <v>-99.9941000048448</v>
      </c>
      <c r="Z92" s="139" t="n">
        <f aca="false">Z72-Z112</f>
        <v>-79.4507359735098</v>
      </c>
      <c r="AA92" s="139" t="n">
        <f aca="false">AA72-AA112</f>
        <v>-53.3047504327906</v>
      </c>
      <c r="AB92" s="96" t="n">
        <f aca="false">AB72-AB112</f>
        <v>-31.1987388088719</v>
      </c>
      <c r="AC92" s="171" t="n">
        <f aca="false">AC72-AC112</f>
        <v>-60.9899730176403</v>
      </c>
    </row>
    <row r="93" customFormat="false" ht="13.7" hidden="false" customHeight="true" outlineLevel="0" collapsed="false">
      <c r="A93" s="107" t="s">
        <v>16</v>
      </c>
      <c r="B93" s="108"/>
      <c r="C93" s="142" t="n">
        <f aca="false">C73-C113</f>
        <v>399.209157738328</v>
      </c>
      <c r="D93" s="142" t="n">
        <f aca="false">D73-D113</f>
        <v>-3.47577182580062</v>
      </c>
      <c r="E93" s="142" t="n">
        <f aca="false">E73-E113</f>
        <v>198.280024533791</v>
      </c>
      <c r="F93" s="143" t="n">
        <f aca="false">F73-F113</f>
        <v>198.004470148772</v>
      </c>
      <c r="G93" s="142" t="n">
        <f aca="false">G73-G113</f>
        <v>193.447236593856</v>
      </c>
      <c r="H93" s="142" t="n">
        <f aca="false">H73-H113</f>
        <v>150.147464100951</v>
      </c>
      <c r="I93" s="142" t="n">
        <f aca="false">I73-I113</f>
        <v>236.747009086763</v>
      </c>
      <c r="J93" s="142" t="n">
        <f aca="false">J73-J113</f>
        <v>368.345486022998</v>
      </c>
      <c r="K93" s="142" t="n">
        <f aca="false">K73-K113</f>
        <v>326.797385620914</v>
      </c>
      <c r="L93" s="142" t="n">
        <f aca="false">L73-L113</f>
        <v>409.893586425082</v>
      </c>
      <c r="M93" s="142" t="n">
        <f aca="false">M73-M113</f>
        <v>-474.825105543028</v>
      </c>
      <c r="N93" s="142" t="n">
        <f aca="false">N73-N113</f>
        <v>-247.374880047244</v>
      </c>
      <c r="O93" s="142" t="n">
        <f aca="false">O73-O113</f>
        <v>-578.949224536938</v>
      </c>
      <c r="P93" s="142" t="n">
        <f aca="false">P73-P113</f>
        <v>-554.660591558835</v>
      </c>
      <c r="Q93" s="142" t="n">
        <f aca="false">Q73-Q113</f>
        <v>-603.23785751504</v>
      </c>
      <c r="R93" s="142" t="n">
        <f aca="false">R73-R113</f>
        <v>-436.148922001759</v>
      </c>
      <c r="S93" s="142" t="n">
        <f aca="false">S73-S113</f>
        <v>-297.094831552082</v>
      </c>
      <c r="T93" s="142" t="n">
        <f aca="false">T73-T113</f>
        <v>-351.254432097096</v>
      </c>
      <c r="U93" s="142" t="n">
        <f aca="false">U73-U113</f>
        <v>-277.756019626418</v>
      </c>
      <c r="V93" s="142" t="n">
        <f aca="false">V73-V113</f>
        <v>-262.274042932731</v>
      </c>
      <c r="W93" s="143" t="n">
        <f aca="false">W73-W113</f>
        <v>-174.297429103792</v>
      </c>
      <c r="X93" s="142" t="n">
        <f aca="false">X73-X113</f>
        <v>-186.991521848217</v>
      </c>
      <c r="Y93" s="142" t="n">
        <f aca="false">Y73-Y113</f>
        <v>-112.398342966164</v>
      </c>
      <c r="Z93" s="142" t="n">
        <f aca="false">Z73-Z113</f>
        <v>-90.828127310675</v>
      </c>
      <c r="AA93" s="142" t="n">
        <f aca="false">AA73-AA113</f>
        <v>-62.3262474177036</v>
      </c>
      <c r="AB93" s="109" t="n">
        <f aca="false">AB73-AB113</f>
        <v>-38.1924997052547</v>
      </c>
      <c r="AC93" s="173" t="n">
        <f aca="false">AC73-AC113</f>
        <v>-71.3239470594053</v>
      </c>
    </row>
    <row r="94" customFormat="false" ht="13.7" hidden="false" customHeight="true" outlineLevel="0" collapsed="false">
      <c r="A94" s="113"/>
      <c r="C94" s="139"/>
      <c r="D94" s="139"/>
      <c r="E94" s="139"/>
      <c r="F94" s="139"/>
      <c r="G94" s="139"/>
      <c r="H94" s="139"/>
      <c r="I94" s="139"/>
      <c r="J94" s="139"/>
      <c r="K94" s="139"/>
      <c r="L94" s="139"/>
      <c r="M94" s="139"/>
      <c r="N94" s="139"/>
      <c r="O94" s="139"/>
      <c r="P94" s="139"/>
      <c r="Q94" s="139"/>
      <c r="R94" s="139"/>
      <c r="S94" s="139"/>
      <c r="T94" s="139"/>
      <c r="U94" s="139"/>
      <c r="V94" s="139"/>
      <c r="W94" s="139"/>
      <c r="X94" s="145"/>
      <c r="Y94" s="145"/>
      <c r="Z94" s="145"/>
      <c r="AA94" s="145"/>
      <c r="AB94" s="94"/>
      <c r="AC94" s="145"/>
    </row>
    <row r="95" customFormat="false" ht="13.7" hidden="false" customHeight="true" outlineLevel="0" collapsed="false">
      <c r="A95" s="125"/>
      <c r="C95" s="139"/>
      <c r="D95" s="139"/>
      <c r="E95" s="139"/>
      <c r="F95" s="139"/>
      <c r="G95" s="139"/>
      <c r="H95" s="139"/>
      <c r="I95" s="139"/>
      <c r="J95" s="139"/>
      <c r="K95" s="139"/>
      <c r="L95" s="139"/>
      <c r="M95" s="139"/>
      <c r="N95" s="139"/>
      <c r="O95" s="139"/>
      <c r="P95" s="139"/>
      <c r="Q95" s="139"/>
      <c r="R95" s="139"/>
      <c r="S95" s="139"/>
      <c r="T95" s="139"/>
      <c r="U95" s="139"/>
      <c r="V95" s="139"/>
      <c r="W95" s="139"/>
      <c r="X95" s="139"/>
      <c r="Y95" s="139"/>
      <c r="Z95" s="139"/>
      <c r="AA95" s="139"/>
      <c r="AB95" s="139"/>
      <c r="AC95" s="139"/>
    </row>
    <row r="96" customFormat="false" ht="13.7" hidden="false" customHeight="true" outlineLevel="0" collapsed="false">
      <c r="A96" s="125"/>
      <c r="C96" s="139"/>
      <c r="D96" s="139"/>
      <c r="E96" s="139"/>
      <c r="F96" s="139"/>
      <c r="G96" s="139"/>
      <c r="H96" s="139"/>
      <c r="I96" s="139"/>
      <c r="J96" s="139"/>
      <c r="K96" s="139"/>
      <c r="L96" s="139"/>
      <c r="M96" s="139"/>
      <c r="N96" s="139"/>
      <c r="O96" s="139"/>
      <c r="P96" s="139"/>
      <c r="Q96" s="139"/>
      <c r="R96" s="139"/>
      <c r="S96" s="139"/>
      <c r="T96" s="139"/>
      <c r="U96" s="139"/>
      <c r="V96" s="139"/>
      <c r="W96" s="139"/>
      <c r="X96" s="139"/>
      <c r="Y96" s="139"/>
      <c r="Z96" s="139"/>
      <c r="AA96" s="139"/>
      <c r="AB96" s="139"/>
      <c r="AC96" s="139"/>
    </row>
    <row r="97" customFormat="false" ht="13.7" hidden="false" customHeight="true" outlineLevel="0" collapsed="false">
      <c r="A97" s="125"/>
      <c r="C97" s="139"/>
      <c r="D97" s="139"/>
      <c r="E97" s="139"/>
      <c r="F97" s="139"/>
      <c r="G97" s="139"/>
      <c r="H97" s="139"/>
      <c r="I97" s="139"/>
      <c r="J97" s="139"/>
      <c r="K97" s="139"/>
      <c r="L97" s="139"/>
      <c r="M97" s="139"/>
      <c r="N97" s="139"/>
      <c r="O97" s="139"/>
      <c r="P97" s="139"/>
      <c r="Q97" s="139"/>
      <c r="R97" s="139"/>
      <c r="S97" s="139"/>
      <c r="T97" s="139"/>
      <c r="U97" s="139"/>
      <c r="V97" s="139"/>
      <c r="W97" s="139"/>
      <c r="X97" s="139"/>
      <c r="Y97" s="139"/>
      <c r="Z97" s="139"/>
      <c r="AA97" s="139"/>
      <c r="AB97" s="139"/>
      <c r="AC97" s="139"/>
    </row>
    <row r="98" customFormat="false" ht="13.7" hidden="false" customHeight="true" outlineLevel="0" collapsed="false">
      <c r="A98" s="125"/>
      <c r="C98" s="139"/>
      <c r="D98" s="139"/>
      <c r="E98" s="139"/>
      <c r="F98" s="139"/>
      <c r="G98" s="139"/>
      <c r="H98" s="139"/>
      <c r="I98" s="139"/>
      <c r="J98" s="139"/>
      <c r="K98" s="139"/>
      <c r="L98" s="139"/>
      <c r="M98" s="139"/>
      <c r="N98" s="139"/>
      <c r="O98" s="139"/>
      <c r="P98" s="139"/>
      <c r="Q98" s="139"/>
      <c r="R98" s="139"/>
      <c r="S98" s="139"/>
      <c r="T98" s="139"/>
      <c r="U98" s="139"/>
      <c r="V98" s="139"/>
      <c r="W98" s="139"/>
      <c r="X98" s="139"/>
      <c r="Y98" s="139"/>
      <c r="Z98" s="139"/>
      <c r="AA98" s="139"/>
      <c r="AB98" s="139"/>
      <c r="AC98" s="139"/>
    </row>
    <row r="99" customFormat="false" ht="13.7" hidden="false" customHeight="true" outlineLevel="0" collapsed="false">
      <c r="A99" s="125"/>
      <c r="C99" s="139"/>
      <c r="D99" s="139"/>
      <c r="E99" s="139"/>
      <c r="F99" s="139"/>
      <c r="G99" s="139"/>
      <c r="H99" s="139"/>
      <c r="I99" s="139"/>
      <c r="J99" s="139"/>
      <c r="K99" s="139"/>
      <c r="L99" s="139"/>
      <c r="M99" s="139"/>
      <c r="N99" s="139"/>
      <c r="O99" s="139"/>
      <c r="P99" s="139"/>
      <c r="Q99" s="139"/>
      <c r="R99" s="139"/>
      <c r="S99" s="139"/>
      <c r="T99" s="139"/>
      <c r="U99" s="139"/>
      <c r="V99" s="139"/>
      <c r="W99" s="139"/>
      <c r="X99" s="139"/>
      <c r="Y99" s="139"/>
      <c r="Z99" s="139"/>
      <c r="AA99" s="139"/>
      <c r="AB99" s="139"/>
      <c r="AC99" s="139"/>
    </row>
    <row r="100" customFormat="false" ht="13.7" hidden="false" customHeight="true" outlineLevel="0" collapsed="false">
      <c r="A100" s="125"/>
      <c r="C100" s="139"/>
      <c r="D100" s="139"/>
      <c r="E100" s="139"/>
      <c r="F100" s="139"/>
      <c r="G100" s="139"/>
      <c r="H100" s="139"/>
      <c r="I100" s="139"/>
      <c r="J100" s="139"/>
      <c r="K100" s="139"/>
      <c r="L100" s="139"/>
      <c r="M100" s="139"/>
      <c r="N100" s="139"/>
      <c r="O100" s="139"/>
      <c r="P100" s="139"/>
      <c r="Q100" s="139"/>
      <c r="R100" s="139"/>
      <c r="S100" s="139"/>
      <c r="T100" s="139"/>
      <c r="U100" s="139"/>
      <c r="V100" s="139"/>
      <c r="W100" s="139"/>
      <c r="X100" s="139"/>
      <c r="Y100" s="139"/>
      <c r="Z100" s="139"/>
      <c r="AA100" s="139"/>
      <c r="AB100" s="139"/>
      <c r="AC100" s="139"/>
    </row>
    <row r="101" customFormat="false" ht="13.7" hidden="false" customHeight="true" outlineLevel="0" collapsed="false">
      <c r="A101" s="125"/>
      <c r="C101" s="139"/>
      <c r="D101" s="139"/>
      <c r="E101" s="139"/>
      <c r="F101" s="139"/>
      <c r="G101" s="139"/>
      <c r="H101" s="139"/>
      <c r="I101" s="139"/>
      <c r="J101" s="139"/>
      <c r="K101" s="139"/>
      <c r="L101" s="139"/>
      <c r="M101" s="139"/>
      <c r="N101" s="139"/>
      <c r="O101" s="139"/>
      <c r="P101" s="139"/>
      <c r="Q101" s="139"/>
      <c r="R101" s="139"/>
      <c r="S101" s="139"/>
      <c r="T101" s="139"/>
      <c r="U101" s="139"/>
      <c r="V101" s="139"/>
      <c r="W101" s="139"/>
      <c r="X101" s="139"/>
      <c r="Y101" s="139"/>
      <c r="Z101" s="139"/>
      <c r="AA101" s="139"/>
      <c r="AB101" s="139"/>
      <c r="AC101" s="139"/>
    </row>
    <row r="102" customFormat="false" ht="13.7" hidden="false" customHeight="true" outlineLevel="0" collapsed="false">
      <c r="A102" s="101"/>
      <c r="C102" s="139"/>
      <c r="D102" s="139"/>
      <c r="E102" s="139"/>
      <c r="F102" s="139"/>
      <c r="G102" s="139"/>
      <c r="H102" s="139"/>
      <c r="I102" s="139"/>
      <c r="J102" s="139"/>
      <c r="K102" s="139"/>
      <c r="L102" s="139"/>
      <c r="M102" s="139"/>
      <c r="N102" s="139"/>
      <c r="O102" s="139"/>
      <c r="P102" s="139"/>
      <c r="Q102" s="139"/>
      <c r="R102" s="139"/>
      <c r="S102" s="139"/>
      <c r="T102" s="139"/>
      <c r="U102" s="139"/>
      <c r="V102" s="139"/>
      <c r="W102" s="139"/>
      <c r="X102" s="139"/>
      <c r="Y102" s="139"/>
      <c r="Z102" s="139"/>
      <c r="AA102" s="139"/>
      <c r="AC102" s="174"/>
    </row>
    <row r="103" customFormat="false" ht="13.7" hidden="false" customHeight="true" outlineLevel="0" collapsed="false">
      <c r="A103" s="107"/>
      <c r="B103" s="73"/>
      <c r="C103" s="142"/>
      <c r="D103" s="142"/>
      <c r="E103" s="142"/>
      <c r="F103" s="142"/>
      <c r="G103" s="142"/>
      <c r="H103" s="142"/>
      <c r="I103" s="142"/>
      <c r="J103" s="142"/>
      <c r="K103" s="142"/>
      <c r="L103" s="142"/>
      <c r="M103" s="142"/>
      <c r="N103" s="142"/>
      <c r="O103" s="142"/>
      <c r="P103" s="142"/>
      <c r="Q103" s="142"/>
      <c r="R103" s="142"/>
      <c r="S103" s="142"/>
      <c r="T103" s="142"/>
      <c r="U103" s="142"/>
      <c r="V103" s="142"/>
      <c r="W103" s="142"/>
      <c r="X103" s="142"/>
      <c r="Y103" s="142"/>
      <c r="Z103" s="142"/>
      <c r="AA103" s="142"/>
      <c r="AB103" s="142"/>
      <c r="AC103" s="175"/>
    </row>
    <row r="104" customFormat="false" ht="14.25" hidden="false" customHeight="true" outlineLevel="0" collapsed="false">
      <c r="C104" s="148"/>
      <c r="D104" s="148"/>
      <c r="E104" s="148"/>
      <c r="F104" s="148"/>
      <c r="G104" s="148"/>
      <c r="H104" s="148"/>
      <c r="I104" s="148"/>
      <c r="J104" s="148"/>
      <c r="K104" s="148"/>
      <c r="L104" s="148"/>
      <c r="M104" s="148"/>
      <c r="N104" s="148"/>
      <c r="O104" s="148"/>
      <c r="P104" s="148"/>
      <c r="Q104" s="148"/>
      <c r="R104" s="148"/>
      <c r="S104" s="148"/>
      <c r="T104" s="148"/>
      <c r="U104" s="148"/>
      <c r="V104" s="148"/>
      <c r="W104" s="148"/>
      <c r="X104" s="148"/>
      <c r="Y104" s="148"/>
      <c r="Z104" s="148"/>
      <c r="AA104" s="148"/>
      <c r="AC104" s="148"/>
    </row>
    <row r="105" customFormat="false" ht="11.25" hidden="false" customHeight="false" outlineLevel="0" collapsed="false">
      <c r="C105" s="148"/>
      <c r="D105" s="148"/>
      <c r="E105" s="148"/>
      <c r="F105" s="148"/>
      <c r="G105" s="148"/>
      <c r="H105" s="148"/>
      <c r="I105" s="148"/>
      <c r="J105" s="148"/>
      <c r="K105" s="148"/>
      <c r="L105" s="148"/>
      <c r="M105" s="148"/>
      <c r="N105" s="148"/>
      <c r="O105" s="148"/>
      <c r="P105" s="148"/>
      <c r="Q105" s="148"/>
      <c r="R105" s="148"/>
      <c r="S105" s="148"/>
      <c r="T105" s="148"/>
      <c r="U105" s="148"/>
      <c r="V105" s="148"/>
      <c r="W105" s="148"/>
      <c r="X105" s="148"/>
      <c r="Y105" s="148"/>
      <c r="Z105" s="148"/>
      <c r="AA105" s="148"/>
      <c r="AC105" s="148"/>
    </row>
    <row r="106" customFormat="false" ht="12" hidden="false" customHeight="false" outlineLevel="0" collapsed="false">
      <c r="A106" s="153" t="n">
        <f aca="false">A46</f>
        <v>37179</v>
      </c>
      <c r="B106" s="125"/>
      <c r="C106" s="126"/>
      <c r="D106" s="126"/>
      <c r="E106" s="126"/>
      <c r="F106" s="126"/>
      <c r="G106" s="126"/>
      <c r="H106" s="126"/>
      <c r="I106" s="126"/>
      <c r="J106" s="126"/>
      <c r="K106" s="126"/>
      <c r="L106" s="126"/>
      <c r="M106" s="126"/>
      <c r="N106" s="126"/>
      <c r="O106" s="126"/>
      <c r="P106" s="126"/>
      <c r="Q106" s="126"/>
      <c r="R106" s="126"/>
      <c r="S106" s="126"/>
      <c r="T106" s="126"/>
      <c r="U106" s="126"/>
      <c r="V106" s="126"/>
      <c r="W106" s="126"/>
      <c r="X106" s="126"/>
      <c r="Y106" s="126"/>
      <c r="Z106" s="126"/>
      <c r="AA106" s="126"/>
      <c r="AB106" s="176"/>
      <c r="AC106" s="126"/>
    </row>
    <row r="107" customFormat="false" ht="11.25" hidden="false" customHeight="false" outlineLevel="0" collapsed="false">
      <c r="A107" s="93" t="s">
        <v>13</v>
      </c>
      <c r="B107" s="73"/>
      <c r="C107" s="139" t="n">
        <v>3610.23402674591</v>
      </c>
      <c r="D107" s="139" t="n">
        <v>4971.97860732387</v>
      </c>
      <c r="E107" s="139" t="n">
        <v>7799.0055984027</v>
      </c>
      <c r="F107" s="169" t="n">
        <v>5460.40607749083</v>
      </c>
      <c r="G107" s="145" t="n">
        <v>8121.85736208911</v>
      </c>
      <c r="H107" s="145" t="n">
        <v>8665.63522377476</v>
      </c>
      <c r="I107" s="145" t="n">
        <v>7578.07950040347</v>
      </c>
      <c r="J107" s="145" t="n">
        <v>9766.48150280079</v>
      </c>
      <c r="K107" s="145" t="n">
        <v>9150.30554227111</v>
      </c>
      <c r="L107" s="145" t="n">
        <v>10382.6574633305</v>
      </c>
      <c r="M107" s="145" t="n">
        <v>8413.01675616226</v>
      </c>
      <c r="N107" s="145" t="n">
        <v>7894.73684210526</v>
      </c>
      <c r="O107" s="145" t="n">
        <v>11128.8772800488</v>
      </c>
      <c r="P107" s="145" t="n">
        <v>10327.9569892473</v>
      </c>
      <c r="Q107" s="145" t="n">
        <v>11929.7975708502</v>
      </c>
      <c r="R107" s="145" t="n">
        <v>10469.3060498221</v>
      </c>
      <c r="S107" s="145" t="n">
        <v>9650.49104847398</v>
      </c>
      <c r="T107" s="145" t="n">
        <v>9900.9900990099</v>
      </c>
      <c r="U107" s="145" t="n">
        <v>8676.47901036596</v>
      </c>
      <c r="V107" s="145" t="n">
        <v>10374.0040360461</v>
      </c>
      <c r="W107" s="145" t="n">
        <v>9457.73703964514</v>
      </c>
      <c r="X107" s="145" t="n">
        <v>8619.23319209341</v>
      </c>
      <c r="Y107" s="145" t="n">
        <v>8125.42064701633</v>
      </c>
      <c r="Z107" s="145" t="n">
        <v>7962.08415433851</v>
      </c>
      <c r="AA107" s="145" t="n">
        <v>7606.69410903037</v>
      </c>
      <c r="AB107" s="94" t="n">
        <v>7258.02251105281</v>
      </c>
      <c r="AC107" s="150" t="n">
        <v>7795.13692729898</v>
      </c>
    </row>
    <row r="108" customFormat="false" ht="11.25" hidden="false" customHeight="false" outlineLevel="0" collapsed="false">
      <c r="A108" s="101" t="s">
        <v>12</v>
      </c>
      <c r="B108" s="102"/>
      <c r="C108" s="139" t="n">
        <v>3744.89227340267</v>
      </c>
      <c r="D108" s="139" t="n">
        <v>4966.69500371251</v>
      </c>
      <c r="E108" s="139" t="n">
        <v>7796.5065445197</v>
      </c>
      <c r="F108" s="141" t="n">
        <v>5502.69794054496</v>
      </c>
      <c r="G108" s="139" t="n">
        <v>7961.84552818922</v>
      </c>
      <c r="H108" s="139" t="n">
        <v>8503.38442198907</v>
      </c>
      <c r="I108" s="139" t="n">
        <v>7420.30663438936</v>
      </c>
      <c r="J108" s="139" t="n">
        <v>10148.4463822543</v>
      </c>
      <c r="K108" s="139" t="n">
        <v>9368.07481800308</v>
      </c>
      <c r="L108" s="139" t="n">
        <v>10928.8179465056</v>
      </c>
      <c r="M108" s="139" t="n">
        <v>9035.70119255569</v>
      </c>
      <c r="N108" s="139" t="n">
        <v>8458.64661654135</v>
      </c>
      <c r="O108" s="139" t="n">
        <v>11648.2251408361</v>
      </c>
      <c r="P108" s="139" t="n">
        <v>10840.3998993059</v>
      </c>
      <c r="Q108" s="139" t="n">
        <v>12456.0503823662</v>
      </c>
      <c r="R108" s="139" t="n">
        <v>10983.0960854093</v>
      </c>
      <c r="S108" s="139" t="n">
        <v>9586.49767335136</v>
      </c>
      <c r="T108" s="139" t="n">
        <v>10451.0827151091</v>
      </c>
      <c r="U108" s="139" t="n">
        <v>8301.93001546303</v>
      </c>
      <c r="V108" s="139" t="n">
        <v>10006.4802894819</v>
      </c>
      <c r="W108" s="139" t="n">
        <v>9685.70562080256</v>
      </c>
      <c r="X108" s="139" t="n">
        <v>9087.2621530749</v>
      </c>
      <c r="Y108" s="139" t="n">
        <v>8477.76285354196</v>
      </c>
      <c r="Z108" s="139" t="n">
        <v>8383.03025927648</v>
      </c>
      <c r="AA108" s="139" t="n">
        <v>8212.56196817963</v>
      </c>
      <c r="AB108" s="96" t="n">
        <v>8287.51036763089</v>
      </c>
      <c r="AC108" s="140" t="n">
        <v>8349.39298257341</v>
      </c>
    </row>
    <row r="109" customFormat="false" ht="11.25" hidden="false" customHeight="false" outlineLevel="0" collapsed="false">
      <c r="A109" s="101" t="s">
        <v>14</v>
      </c>
      <c r="B109" s="73"/>
      <c r="C109" s="139" t="n">
        <v>3555.90638930163</v>
      </c>
      <c r="D109" s="139" t="n">
        <v>4729.06735249492</v>
      </c>
      <c r="E109" s="139" t="n">
        <v>7097.52182594057</v>
      </c>
      <c r="F109" s="141" t="n">
        <v>5127.49852257904</v>
      </c>
      <c r="G109" s="139" t="n">
        <v>8468.89774314856</v>
      </c>
      <c r="H109" s="139" t="n">
        <v>8491.28108430434</v>
      </c>
      <c r="I109" s="139" t="n">
        <v>8446.51440199277</v>
      </c>
      <c r="J109" s="139" t="n">
        <v>11621.0917284273</v>
      </c>
      <c r="K109" s="139" t="n">
        <v>11220.1817312291</v>
      </c>
      <c r="L109" s="139" t="n">
        <v>12022.0017256255</v>
      </c>
      <c r="M109" s="139" t="n">
        <v>10120.6896551724</v>
      </c>
      <c r="N109" s="139" t="n">
        <v>9774.53007518797</v>
      </c>
      <c r="O109" s="139" t="n">
        <v>10846.8974491467</v>
      </c>
      <c r="P109" s="139" t="n">
        <v>10816.6289063905</v>
      </c>
      <c r="Q109" s="139" t="n">
        <v>10877.1659919028</v>
      </c>
      <c r="R109" s="139" t="n">
        <v>10619.4395017794</v>
      </c>
      <c r="S109" s="139" t="n">
        <v>9769.40813527775</v>
      </c>
      <c r="T109" s="139" t="n">
        <v>9534.33377525787</v>
      </c>
      <c r="U109" s="139" t="n">
        <v>9796.97611820629</v>
      </c>
      <c r="V109" s="139" t="n">
        <v>9976.91451236909</v>
      </c>
      <c r="W109" s="139" t="n">
        <v>10042.0682090616</v>
      </c>
      <c r="X109" s="139" t="n">
        <v>8618.27125988975</v>
      </c>
      <c r="Y109" s="139" t="n">
        <v>8132.78064879461</v>
      </c>
      <c r="Z109" s="139" t="n">
        <v>7987.80936789422</v>
      </c>
      <c r="AA109" s="139" t="n">
        <v>7622.72174930175</v>
      </c>
      <c r="AB109" s="96" t="n">
        <v>7278.90417230908</v>
      </c>
      <c r="AC109" s="140" t="n">
        <v>7851.98892033543</v>
      </c>
    </row>
    <row r="110" customFormat="false" ht="11.25" hidden="false" customHeight="false" outlineLevel="0" collapsed="false">
      <c r="A110" s="101" t="s">
        <v>17</v>
      </c>
      <c r="B110" s="73"/>
      <c r="C110" s="139" t="n">
        <v>4960.41511887073</v>
      </c>
      <c r="D110" s="139" t="n">
        <v>4035.01054119951</v>
      </c>
      <c r="E110" s="139" t="n">
        <v>6415.6846624646</v>
      </c>
      <c r="F110" s="141" t="n">
        <v>5137.03677417828</v>
      </c>
      <c r="G110" s="139" t="n">
        <v>7635.3279815088</v>
      </c>
      <c r="H110" s="139" t="n">
        <v>7692.54137858789</v>
      </c>
      <c r="I110" s="139" t="n">
        <v>7578.11458442971</v>
      </c>
      <c r="J110" s="139" t="n">
        <v>11130.8850224387</v>
      </c>
      <c r="K110" s="139" t="n">
        <v>10239.7683192518</v>
      </c>
      <c r="L110" s="139" t="n">
        <v>12022.0017256255</v>
      </c>
      <c r="M110" s="139" t="n">
        <v>10128.7873886696</v>
      </c>
      <c r="N110" s="139" t="n">
        <v>9398.4022556391</v>
      </c>
      <c r="O110" s="139" t="n">
        <v>10754.7848515993</v>
      </c>
      <c r="P110" s="139" t="n">
        <v>10632.4037112957</v>
      </c>
      <c r="Q110" s="139" t="n">
        <v>10877.1659919028</v>
      </c>
      <c r="R110" s="139" t="n">
        <v>9925.48932384342</v>
      </c>
      <c r="S110" s="139" t="n">
        <v>9397.47745756421</v>
      </c>
      <c r="T110" s="139" t="n">
        <v>9167.44238526417</v>
      </c>
      <c r="U110" s="139" t="n">
        <v>9418.70454154974</v>
      </c>
      <c r="V110" s="139" t="n">
        <v>9606.28544587871</v>
      </c>
      <c r="W110" s="139" t="n">
        <v>9607.40745024754</v>
      </c>
      <c r="X110" s="139" t="n">
        <v>5188.55529996549</v>
      </c>
      <c r="Y110" s="139" t="n">
        <v>4632.45534290889</v>
      </c>
      <c r="Z110" s="139" t="n">
        <v>4509.64099518855</v>
      </c>
      <c r="AA110" s="139" t="n">
        <v>5274.09428034427</v>
      </c>
      <c r="AB110" s="96" t="n">
        <v>5362.109381503</v>
      </c>
      <c r="AC110" s="140" t="n">
        <v>5449.2582202754</v>
      </c>
    </row>
    <row r="111" customFormat="false" ht="11.25" hidden="false" customHeight="false" outlineLevel="0" collapsed="false">
      <c r="A111" s="101" t="s">
        <v>15</v>
      </c>
      <c r="B111" s="102"/>
      <c r="C111" s="139" t="n">
        <v>3272.65973254086</v>
      </c>
      <c r="D111" s="139" t="n">
        <v>3796.7480549667</v>
      </c>
      <c r="E111" s="139" t="n">
        <v>5924.5651124248</v>
      </c>
      <c r="F111" s="141" t="n">
        <v>4331.32429997745</v>
      </c>
      <c r="G111" s="139" t="n">
        <v>7354.76956607841</v>
      </c>
      <c r="H111" s="139" t="n">
        <v>7368.13647278764</v>
      </c>
      <c r="I111" s="139" t="n">
        <v>7341.40265936919</v>
      </c>
      <c r="J111" s="139" t="n">
        <v>11417.9247690902</v>
      </c>
      <c r="K111" s="139" t="n">
        <v>10130.9315053935</v>
      </c>
      <c r="L111" s="139" t="n">
        <v>12704.9180327869</v>
      </c>
      <c r="M111" s="139" t="n">
        <v>9744.73269931638</v>
      </c>
      <c r="N111" s="139" t="n">
        <v>8928.66541353384</v>
      </c>
      <c r="O111" s="139" t="n">
        <v>11113.4132860652</v>
      </c>
      <c r="P111" s="139" t="n">
        <v>10823.4167655626</v>
      </c>
      <c r="Q111" s="139" t="n">
        <v>11403.4098065677</v>
      </c>
      <c r="R111" s="139" t="n">
        <v>9505.16014234876</v>
      </c>
      <c r="S111" s="139" t="n">
        <v>9079.35938914704</v>
      </c>
      <c r="T111" s="139" t="n">
        <v>9534.41839910487</v>
      </c>
      <c r="U111" s="139" t="n">
        <v>8842.27707462345</v>
      </c>
      <c r="V111" s="139" t="n">
        <v>8861.38269371281</v>
      </c>
      <c r="W111" s="139" t="n">
        <v>9457.46541669475</v>
      </c>
      <c r="X111" s="139" t="n">
        <v>8536.68275373891</v>
      </c>
      <c r="Y111" s="139" t="n">
        <v>7996.54806656565</v>
      </c>
      <c r="Z111" s="139" t="n">
        <v>7881.2621489062</v>
      </c>
      <c r="AA111" s="139" t="n">
        <v>7491.59580606382</v>
      </c>
      <c r="AB111" s="96" t="n">
        <v>7124.83976543258</v>
      </c>
      <c r="AC111" s="140" t="n">
        <v>7671.31560493817</v>
      </c>
    </row>
    <row r="112" customFormat="false" ht="11.25" hidden="false" customHeight="false" outlineLevel="0" collapsed="false">
      <c r="A112" s="132" t="s">
        <v>11</v>
      </c>
      <c r="B112" s="73"/>
      <c r="C112" s="139" t="n">
        <v>2923.01263001486</v>
      </c>
      <c r="D112" s="139" t="n">
        <v>3625.89180987636</v>
      </c>
      <c r="E112" s="139" t="n">
        <v>5455.65647470279</v>
      </c>
      <c r="F112" s="141" t="n">
        <v>4001.52030486467</v>
      </c>
      <c r="G112" s="139" t="n">
        <v>6722.16956989062</v>
      </c>
      <c r="H112" s="139" t="n">
        <v>6734.48403680962</v>
      </c>
      <c r="I112" s="139" t="n">
        <v>6709.85510297162</v>
      </c>
      <c r="J112" s="139" t="n">
        <v>10435.7549698845</v>
      </c>
      <c r="K112" s="139" t="n">
        <v>9259.34427971731</v>
      </c>
      <c r="L112" s="139" t="n">
        <v>11612.1656600518</v>
      </c>
      <c r="M112" s="139" t="n">
        <v>8844.4178473615</v>
      </c>
      <c r="N112" s="139" t="n">
        <v>8176.69172932331</v>
      </c>
      <c r="O112" s="139" t="n">
        <v>11084.8413942217</v>
      </c>
      <c r="P112" s="139" t="n">
        <v>10766.1290322581</v>
      </c>
      <c r="Q112" s="139" t="n">
        <v>11403.5537561853</v>
      </c>
      <c r="R112" s="139" t="n">
        <v>9461.74377224199</v>
      </c>
      <c r="S112" s="139" t="n">
        <v>8362.64687227656</v>
      </c>
      <c r="T112" s="139" t="n">
        <v>8984.36339360432</v>
      </c>
      <c r="U112" s="139" t="n">
        <v>8121.85250940191</v>
      </c>
      <c r="V112" s="139" t="n">
        <v>7981.72471382346</v>
      </c>
      <c r="W112" s="139" t="n">
        <v>8888.64970493944</v>
      </c>
      <c r="X112" s="139" t="n">
        <v>7855.63463502595</v>
      </c>
      <c r="Y112" s="139" t="n">
        <v>7348.49066917806</v>
      </c>
      <c r="Z112" s="139" t="n">
        <v>7260.18060677378</v>
      </c>
      <c r="AA112" s="139" t="n">
        <v>6911.91367710214</v>
      </c>
      <c r="AB112" s="96" t="n">
        <v>6582.56494622421</v>
      </c>
      <c r="AC112" s="140" t="n">
        <v>7088.40822189847</v>
      </c>
    </row>
    <row r="113" customFormat="false" ht="12" hidden="false" customHeight="false" outlineLevel="0" collapsed="false">
      <c r="A113" s="101" t="s">
        <v>16</v>
      </c>
      <c r="C113" s="142" t="n">
        <v>3034.45393759287</v>
      </c>
      <c r="D113" s="142" t="n">
        <v>3727.85137040106</v>
      </c>
      <c r="E113" s="142" t="n">
        <v>5657.92976549348</v>
      </c>
      <c r="F113" s="143" t="n">
        <v>4140.07835782914</v>
      </c>
      <c r="G113" s="139" t="n">
        <v>6893.2058135251</v>
      </c>
      <c r="H113" s="139" t="n">
        <v>6921.8359683476</v>
      </c>
      <c r="I113" s="139" t="n">
        <v>6864.57565870259</v>
      </c>
      <c r="J113" s="139" t="n">
        <v>10755.2362588963</v>
      </c>
      <c r="K113" s="139" t="n">
        <v>9466.9004729263</v>
      </c>
      <c r="L113" s="139" t="n">
        <v>12043.5720448663</v>
      </c>
      <c r="M113" s="139" t="n">
        <v>9345.80880291562</v>
      </c>
      <c r="N113" s="139" t="n">
        <v>8881.57894736842</v>
      </c>
      <c r="O113" s="139" t="n">
        <v>12269.8342554159</v>
      </c>
      <c r="P113" s="139" t="n">
        <v>11741.6028338188</v>
      </c>
      <c r="Q113" s="139" t="n">
        <v>12798.065677013</v>
      </c>
      <c r="R113" s="139" t="n">
        <v>10395.9074733096</v>
      </c>
      <c r="S113" s="139" t="n">
        <v>8669.43178781631</v>
      </c>
      <c r="T113" s="139" t="n">
        <v>9348.71606818802</v>
      </c>
      <c r="U113" s="139" t="n">
        <v>8408.20495198824</v>
      </c>
      <c r="V113" s="139" t="n">
        <v>8251.37434327268</v>
      </c>
      <c r="W113" s="139" t="n">
        <v>9428.62002811967</v>
      </c>
      <c r="X113" s="139" t="n">
        <v>8272.18436910513</v>
      </c>
      <c r="Y113" s="139" t="n">
        <v>7719.56189692849</v>
      </c>
      <c r="Z113" s="139" t="n">
        <v>7632.29493222579</v>
      </c>
      <c r="AA113" s="139" t="n">
        <v>7246.36926503706</v>
      </c>
      <c r="AB113" s="174" t="n">
        <v>6877.28982831936</v>
      </c>
      <c r="AC113" s="140" t="n">
        <v>7444.758569457</v>
      </c>
    </row>
    <row r="114" customFormat="false" ht="11.25" hidden="false" customHeight="false" outlineLevel="0" collapsed="false">
      <c r="A114" s="101"/>
      <c r="C114" s="139"/>
      <c r="D114" s="139"/>
      <c r="E114" s="139"/>
      <c r="F114" s="139"/>
      <c r="G114" s="139"/>
      <c r="H114" s="139"/>
      <c r="I114" s="139"/>
      <c r="J114" s="139"/>
      <c r="K114" s="139"/>
      <c r="L114" s="139"/>
      <c r="M114" s="139"/>
      <c r="N114" s="139"/>
      <c r="O114" s="139"/>
      <c r="P114" s="139"/>
      <c r="Q114" s="139"/>
      <c r="R114" s="139"/>
      <c r="S114" s="139"/>
      <c r="T114" s="139"/>
      <c r="U114" s="139"/>
      <c r="V114" s="139"/>
      <c r="W114" s="139"/>
      <c r="X114" s="139"/>
      <c r="Y114" s="139"/>
      <c r="Z114" s="139"/>
      <c r="AA114" s="139"/>
      <c r="AB114" s="174"/>
      <c r="AC114" s="140"/>
    </row>
    <row r="115" customFormat="false" ht="11.25" hidden="false" customHeight="false" outlineLevel="0" collapsed="false">
      <c r="A115" s="101"/>
      <c r="C115" s="139"/>
      <c r="D115" s="139"/>
      <c r="E115" s="139"/>
      <c r="F115" s="139"/>
      <c r="G115" s="139"/>
      <c r="H115" s="139"/>
      <c r="I115" s="139"/>
      <c r="J115" s="139"/>
      <c r="K115" s="139"/>
      <c r="L115" s="139"/>
      <c r="M115" s="139"/>
      <c r="N115" s="139"/>
      <c r="O115" s="139"/>
      <c r="P115" s="139"/>
      <c r="Q115" s="139"/>
      <c r="R115" s="139"/>
      <c r="S115" s="139"/>
      <c r="T115" s="139"/>
      <c r="U115" s="139"/>
      <c r="V115" s="139"/>
      <c r="W115" s="139"/>
      <c r="X115" s="139"/>
      <c r="Y115" s="139"/>
      <c r="Z115" s="139"/>
      <c r="AA115" s="139"/>
      <c r="AB115" s="174"/>
      <c r="AC115" s="140"/>
    </row>
    <row r="116" customFormat="false" ht="11.25" hidden="false" customHeight="false" outlineLevel="0" collapsed="false">
      <c r="A116" s="101"/>
      <c r="C116" s="139"/>
      <c r="D116" s="139"/>
      <c r="E116" s="139"/>
      <c r="F116" s="139"/>
      <c r="G116" s="139"/>
      <c r="H116" s="139"/>
      <c r="I116" s="139"/>
      <c r="J116" s="139"/>
      <c r="K116" s="139"/>
      <c r="L116" s="139"/>
      <c r="M116" s="139"/>
      <c r="N116" s="139"/>
      <c r="O116" s="139"/>
      <c r="P116" s="139"/>
      <c r="Q116" s="139"/>
      <c r="R116" s="139"/>
      <c r="S116" s="139"/>
      <c r="T116" s="139"/>
      <c r="U116" s="139"/>
      <c r="V116" s="139"/>
      <c r="W116" s="139"/>
      <c r="X116" s="139"/>
      <c r="Y116" s="139"/>
      <c r="Z116" s="139"/>
      <c r="AA116" s="139"/>
      <c r="AB116" s="174"/>
      <c r="AC116" s="140"/>
    </row>
    <row r="117" customFormat="false" ht="11.25" hidden="false" customHeight="false" outlineLevel="0" collapsed="false">
      <c r="A117" s="101"/>
      <c r="C117" s="139"/>
      <c r="D117" s="139"/>
      <c r="E117" s="139"/>
      <c r="F117" s="139"/>
      <c r="G117" s="139"/>
      <c r="H117" s="139"/>
      <c r="I117" s="139"/>
      <c r="J117" s="139"/>
      <c r="K117" s="139"/>
      <c r="L117" s="139"/>
      <c r="M117" s="139"/>
      <c r="N117" s="139"/>
      <c r="O117" s="139"/>
      <c r="P117" s="139"/>
      <c r="Q117" s="139"/>
      <c r="R117" s="139"/>
      <c r="S117" s="139"/>
      <c r="T117" s="139"/>
      <c r="U117" s="139"/>
      <c r="V117" s="139"/>
      <c r="W117" s="139"/>
      <c r="X117" s="139"/>
      <c r="Y117" s="139"/>
      <c r="Z117" s="139"/>
      <c r="AA117" s="139"/>
      <c r="AB117" s="174"/>
      <c r="AC117" s="140"/>
    </row>
    <row r="118" customFormat="false" ht="11.25" hidden="false" customHeight="false" outlineLevel="0" collapsed="false">
      <c r="A118" s="101"/>
      <c r="C118" s="139"/>
      <c r="D118" s="139"/>
      <c r="E118" s="139"/>
      <c r="F118" s="139"/>
      <c r="G118" s="139"/>
      <c r="H118" s="139"/>
      <c r="I118" s="139"/>
      <c r="J118" s="139"/>
      <c r="K118" s="139"/>
      <c r="L118" s="139"/>
      <c r="M118" s="139"/>
      <c r="N118" s="139"/>
      <c r="O118" s="139"/>
      <c r="P118" s="139"/>
      <c r="Q118" s="139"/>
      <c r="R118" s="139"/>
      <c r="S118" s="139"/>
      <c r="T118" s="139"/>
      <c r="U118" s="139"/>
      <c r="V118" s="139"/>
      <c r="W118" s="139"/>
      <c r="X118" s="139"/>
      <c r="Y118" s="139"/>
      <c r="Z118" s="139"/>
      <c r="AA118" s="139"/>
      <c r="AB118" s="174"/>
      <c r="AC118" s="140"/>
    </row>
    <row r="119" customFormat="false" ht="11.25" hidden="false" customHeight="false" outlineLevel="0" collapsed="false">
      <c r="A119" s="101"/>
      <c r="C119" s="139"/>
      <c r="D119" s="139"/>
      <c r="E119" s="139"/>
      <c r="F119" s="139"/>
      <c r="G119" s="139"/>
      <c r="H119" s="139"/>
      <c r="I119" s="139"/>
      <c r="J119" s="139"/>
      <c r="K119" s="139"/>
      <c r="L119" s="139"/>
      <c r="M119" s="139"/>
      <c r="N119" s="139"/>
      <c r="O119" s="139"/>
      <c r="P119" s="139"/>
      <c r="Q119" s="139"/>
      <c r="R119" s="139"/>
      <c r="S119" s="139"/>
      <c r="T119" s="139"/>
      <c r="U119" s="139"/>
      <c r="V119" s="139"/>
      <c r="W119" s="139"/>
      <c r="X119" s="139"/>
      <c r="Y119" s="139"/>
      <c r="Z119" s="139"/>
      <c r="AA119" s="139"/>
      <c r="AB119" s="174"/>
      <c r="AC119" s="140"/>
    </row>
    <row r="120" customFormat="false" ht="11.25" hidden="false" customHeight="false" outlineLevel="0" collapsed="false">
      <c r="A120" s="101"/>
      <c r="C120" s="139"/>
      <c r="D120" s="139"/>
      <c r="E120" s="139"/>
      <c r="F120" s="139"/>
      <c r="G120" s="139"/>
      <c r="H120" s="139"/>
      <c r="I120" s="139"/>
      <c r="J120" s="139"/>
      <c r="K120" s="139"/>
      <c r="L120" s="139"/>
      <c r="M120" s="139"/>
      <c r="N120" s="139"/>
      <c r="O120" s="139"/>
      <c r="P120" s="139"/>
      <c r="Q120" s="139"/>
      <c r="R120" s="139"/>
      <c r="S120" s="139"/>
      <c r="T120" s="139"/>
      <c r="U120" s="139"/>
      <c r="V120" s="139"/>
      <c r="W120" s="139"/>
      <c r="X120" s="139"/>
      <c r="Y120" s="139"/>
      <c r="Z120" s="139"/>
      <c r="AA120" s="139"/>
      <c r="AB120" s="174"/>
      <c r="AC120" s="140"/>
    </row>
    <row r="121" customFormat="false" ht="11.25" hidden="false" customHeight="false" outlineLevel="0" collapsed="false">
      <c r="A121" s="101"/>
      <c r="C121" s="139"/>
      <c r="D121" s="139"/>
      <c r="E121" s="139"/>
      <c r="F121" s="139"/>
      <c r="G121" s="139"/>
      <c r="H121" s="139"/>
      <c r="I121" s="139"/>
      <c r="J121" s="139"/>
      <c r="K121" s="139"/>
      <c r="L121" s="139"/>
      <c r="M121" s="139"/>
      <c r="N121" s="139"/>
      <c r="O121" s="139"/>
      <c r="P121" s="139"/>
      <c r="Q121" s="139"/>
      <c r="R121" s="139"/>
      <c r="S121" s="139"/>
      <c r="T121" s="139"/>
      <c r="U121" s="139"/>
      <c r="V121" s="139"/>
      <c r="W121" s="139"/>
      <c r="X121" s="139"/>
      <c r="Y121" s="139"/>
      <c r="Z121" s="139"/>
      <c r="AA121" s="139"/>
      <c r="AB121" s="174"/>
      <c r="AC121" s="140"/>
    </row>
    <row r="122" customFormat="false" ht="11.25" hidden="false" customHeight="false" outlineLevel="0" collapsed="false">
      <c r="A122" s="101"/>
      <c r="C122" s="139"/>
      <c r="D122" s="139"/>
      <c r="E122" s="139"/>
      <c r="F122" s="139"/>
      <c r="G122" s="139"/>
      <c r="H122" s="139"/>
      <c r="I122" s="139"/>
      <c r="J122" s="139"/>
      <c r="K122" s="139"/>
      <c r="L122" s="139"/>
      <c r="M122" s="139"/>
      <c r="N122" s="139"/>
      <c r="O122" s="139"/>
      <c r="P122" s="139"/>
      <c r="Q122" s="139"/>
      <c r="R122" s="139"/>
      <c r="S122" s="139"/>
      <c r="T122" s="139"/>
      <c r="U122" s="139"/>
      <c r="V122" s="139"/>
      <c r="W122" s="139"/>
      <c r="X122" s="139"/>
      <c r="Y122" s="139"/>
      <c r="Z122" s="139"/>
      <c r="AA122" s="139"/>
      <c r="AB122" s="174"/>
      <c r="AC122" s="140"/>
    </row>
    <row r="123" customFormat="false" ht="12" hidden="false" customHeight="false" outlineLevel="0" collapsed="false">
      <c r="A123" s="107"/>
      <c r="B123" s="73"/>
      <c r="C123" s="142"/>
      <c r="D123" s="142"/>
      <c r="E123" s="142"/>
      <c r="F123" s="139"/>
      <c r="G123" s="139"/>
      <c r="H123" s="139"/>
      <c r="I123" s="139"/>
      <c r="J123" s="139"/>
      <c r="K123" s="139"/>
      <c r="L123" s="139"/>
      <c r="M123" s="139"/>
      <c r="N123" s="139"/>
      <c r="O123" s="139"/>
      <c r="P123" s="139"/>
      <c r="Q123" s="139"/>
      <c r="R123" s="139"/>
      <c r="S123" s="139"/>
      <c r="T123" s="139"/>
      <c r="U123" s="139"/>
      <c r="V123" s="139"/>
      <c r="W123" s="142"/>
      <c r="X123" s="142"/>
      <c r="Y123" s="142"/>
      <c r="Z123" s="142"/>
      <c r="AA123" s="142"/>
      <c r="AB123" s="175"/>
      <c r="AC123" s="144"/>
    </row>
  </sheetData>
  <printOptions headings="false" gridLines="false" gridLinesSet="true" horizontalCentered="false" verticalCentered="false"/>
  <pageMargins left="0.25" right="0.25" top="0.984027777777778" bottom="0.25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DESK PRICE REPORT
Off-Peak Prices </oddHeader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21"/>
  <sheetViews>
    <sheetView showFormulas="false" showGridLines="false" showRowColHeaders="true" showZeros="true" rightToLeft="false" tabSelected="false" showOutlineSymbols="true" defaultGridColor="true" view="normal" topLeftCell="K1" colorId="64" zoomScale="100" zoomScaleNormal="100" zoomScalePageLayoutView="100" workbookViewId="0">
      <selection pane="topLeft" activeCell="B10" activeCellId="0" sqref="B10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72" width="30.14"/>
    <col collapsed="false" customWidth="true" hidden="false" outlineLevel="0" max="13" min="2" style="72" width="12.13"/>
    <col collapsed="false" customWidth="true" hidden="false" outlineLevel="0" max="14" min="14" style="72" width="9.99"/>
    <col collapsed="false" customWidth="true" hidden="true" outlineLevel="0" max="17" min="15" style="72" width="9.99"/>
    <col collapsed="false" customWidth="true" hidden="true" outlineLevel="0" max="18" min="18" style="72" width="11.27"/>
    <col collapsed="false" customWidth="true" hidden="true" outlineLevel="0" max="19" min="19" style="72" width="11.84"/>
    <col collapsed="false" customWidth="true" hidden="true" outlineLevel="0" max="28" min="20" style="72" width="9.99"/>
    <col collapsed="false" customWidth="true" hidden="false" outlineLevel="0" max="29" min="29" style="72" width="12.84"/>
    <col collapsed="false" customWidth="false" hidden="false" outlineLevel="0" max="51" min="30" style="72" width="9.13"/>
    <col collapsed="false" customWidth="false" hidden="true" outlineLevel="0" max="52" min="52" style="72" width="9.13"/>
    <col collapsed="false" customWidth="false" hidden="false" outlineLevel="0" max="61" min="53" style="72" width="9.13"/>
    <col collapsed="false" customWidth="false" hidden="true" outlineLevel="0" max="66" min="62" style="72" width="9.13"/>
    <col collapsed="false" customWidth="false" hidden="false" outlineLevel="0" max="257" min="67" style="72" width="9.13"/>
  </cols>
  <sheetData>
    <row r="1" customFormat="false" ht="11.25" hidden="false" customHeight="false" outlineLevel="0" collapsed="false">
      <c r="A1" s="74" t="s">
        <v>23</v>
      </c>
    </row>
    <row r="2" customFormat="false" ht="24" hidden="false" customHeight="true" outlineLevel="0" collapsed="false">
      <c r="A2" s="77" t="n">
        <f aca="false">PrReportDate</f>
        <v>37180</v>
      </c>
    </row>
    <row r="3" customFormat="false" ht="11.25" hidden="false" customHeight="false" outlineLevel="0" collapsed="false">
      <c r="A3" s="74" t="s">
        <v>24</v>
      </c>
    </row>
    <row r="4" customFormat="false" ht="11.25" hidden="false" customHeight="false" outlineLevel="0" collapsed="false">
      <c r="A4" s="78"/>
    </row>
    <row r="5" customFormat="false" ht="27" hidden="false" customHeight="true" outlineLevel="0" collapsed="false">
      <c r="A5" s="78"/>
    </row>
    <row r="6" customFormat="false" ht="18" hidden="false" customHeight="true" outlineLevel="0" collapsed="false">
      <c r="A6" s="81" t="n">
        <f aca="false">+'Power Price'!A6</f>
        <v>37180</v>
      </c>
    </row>
    <row r="7" customFormat="false" ht="11.25" hidden="true" customHeight="false" outlineLevel="0" collapsed="false">
      <c r="B7" s="177" t="n">
        <v>37181</v>
      </c>
      <c r="C7" s="177" t="n">
        <v>37182</v>
      </c>
      <c r="D7" s="177" t="n">
        <v>37183</v>
      </c>
      <c r="E7" s="177" t="n">
        <v>37184</v>
      </c>
      <c r="F7" s="177" t="n">
        <v>37186</v>
      </c>
      <c r="G7" s="177" t="n">
        <v>37187</v>
      </c>
      <c r="H7" s="177" t="n">
        <v>37188</v>
      </c>
      <c r="I7" s="177" t="n">
        <v>37189</v>
      </c>
      <c r="J7" s="177" t="n">
        <v>37190</v>
      </c>
      <c r="K7" s="177" t="n">
        <v>37191</v>
      </c>
      <c r="L7" s="177" t="n">
        <v>37193</v>
      </c>
      <c r="M7" s="177" t="n">
        <v>37194</v>
      </c>
      <c r="N7" s="177" t="n">
        <v>37195</v>
      </c>
      <c r="O7" s="177" t="n">
        <v>37196</v>
      </c>
      <c r="P7" s="177" t="n">
        <v>37197</v>
      </c>
      <c r="Q7" s="177" t="n">
        <v>37198</v>
      </c>
      <c r="R7" s="177" t="n">
        <v>37200</v>
      </c>
      <c r="S7" s="177" t="n">
        <v>37201</v>
      </c>
      <c r="T7" s="177" t="n">
        <v>37202</v>
      </c>
      <c r="U7" s="177" t="n">
        <v>37203</v>
      </c>
      <c r="V7" s="177" t="n">
        <v>37204</v>
      </c>
      <c r="W7" s="177" t="n">
        <v>37205</v>
      </c>
      <c r="X7" s="177" t="n">
        <v>37207</v>
      </c>
      <c r="Y7" s="177" t="n">
        <v>37208</v>
      </c>
      <c r="Z7" s="177" t="n">
        <v>37209</v>
      </c>
      <c r="AA7" s="177" t="n">
        <v>37210</v>
      </c>
      <c r="AB7" s="177" t="n">
        <v>37211</v>
      </c>
      <c r="AC7" s="177"/>
    </row>
    <row r="8" customFormat="false" ht="22.5" hidden="false" customHeight="true" outlineLevel="0" collapsed="false">
      <c r="A8" s="178" t="s">
        <v>82</v>
      </c>
      <c r="B8" s="179" t="n">
        <f aca="false">B7</f>
        <v>37181</v>
      </c>
      <c r="C8" s="179" t="n">
        <f aca="false">C7</f>
        <v>37182</v>
      </c>
      <c r="D8" s="179" t="n">
        <f aca="false">D7</f>
        <v>37183</v>
      </c>
      <c r="E8" s="179" t="n">
        <f aca="false">E7</f>
        <v>37184</v>
      </c>
      <c r="F8" s="179" t="n">
        <f aca="false">F7</f>
        <v>37186</v>
      </c>
      <c r="G8" s="179" t="n">
        <f aca="false">G7</f>
        <v>37187</v>
      </c>
      <c r="H8" s="179" t="n">
        <f aca="false">H7</f>
        <v>37188</v>
      </c>
      <c r="I8" s="179" t="n">
        <f aca="false">I7</f>
        <v>37189</v>
      </c>
      <c r="J8" s="179" t="n">
        <f aca="false">J7</f>
        <v>37190</v>
      </c>
      <c r="K8" s="179" t="n">
        <f aca="false">K7</f>
        <v>37191</v>
      </c>
      <c r="L8" s="179" t="n">
        <f aca="false">L7</f>
        <v>37193</v>
      </c>
      <c r="M8" s="179" t="n">
        <f aca="false">M7</f>
        <v>37194</v>
      </c>
      <c r="N8" s="179" t="n">
        <f aca="false">N7</f>
        <v>37195</v>
      </c>
      <c r="O8" s="179" t="n">
        <f aca="false">O7</f>
        <v>37196</v>
      </c>
      <c r="P8" s="179" t="n">
        <f aca="false">P7</f>
        <v>37197</v>
      </c>
      <c r="Q8" s="179" t="n">
        <f aca="false">Q7</f>
        <v>37198</v>
      </c>
      <c r="R8" s="179" t="n">
        <f aca="false">R7</f>
        <v>37200</v>
      </c>
      <c r="S8" s="179" t="n">
        <f aca="false">S7</f>
        <v>37201</v>
      </c>
      <c r="T8" s="179" t="n">
        <f aca="false">T7</f>
        <v>37202</v>
      </c>
      <c r="U8" s="179" t="n">
        <f aca="false">U7</f>
        <v>37203</v>
      </c>
      <c r="V8" s="179" t="n">
        <f aca="false">V7</f>
        <v>37204</v>
      </c>
      <c r="W8" s="179" t="n">
        <f aca="false">W7</f>
        <v>37205</v>
      </c>
      <c r="X8" s="179" t="n">
        <f aca="false">X7</f>
        <v>37207</v>
      </c>
      <c r="Y8" s="179" t="n">
        <f aca="false">Y7</f>
        <v>37208</v>
      </c>
      <c r="Z8" s="179" t="n">
        <f aca="false">Z7</f>
        <v>37209</v>
      </c>
      <c r="AA8" s="179" t="n">
        <f aca="false">AA7</f>
        <v>37210</v>
      </c>
      <c r="AB8" s="179" t="n">
        <f aca="false">AB7</f>
        <v>37211</v>
      </c>
      <c r="AC8" s="180" t="s">
        <v>69</v>
      </c>
      <c r="AD8" s="181"/>
      <c r="AE8" s="181"/>
      <c r="AF8" s="181"/>
      <c r="AG8" s="181"/>
      <c r="AH8" s="181"/>
      <c r="AI8" s="181"/>
      <c r="AJ8" s="181"/>
      <c r="AK8" s="181"/>
      <c r="AL8" s="181"/>
      <c r="AM8" s="181"/>
      <c r="AN8" s="181"/>
      <c r="AO8" s="181"/>
      <c r="AP8" s="181"/>
      <c r="AQ8" s="181"/>
      <c r="AR8" s="181"/>
      <c r="AS8" s="181"/>
      <c r="AT8" s="181"/>
      <c r="AU8" s="181"/>
      <c r="AV8" s="181"/>
      <c r="AW8" s="181"/>
      <c r="AX8" s="181"/>
      <c r="AY8" s="181"/>
      <c r="AZ8" s="181"/>
      <c r="BA8" s="181"/>
      <c r="BB8" s="181"/>
      <c r="BC8" s="181"/>
      <c r="BD8" s="181"/>
      <c r="BE8" s="181"/>
      <c r="BF8" s="181"/>
      <c r="BG8" s="181"/>
      <c r="BH8" s="181"/>
      <c r="BI8" s="181"/>
      <c r="BJ8" s="181"/>
      <c r="BK8" s="181"/>
      <c r="BL8" s="181"/>
      <c r="BM8" s="181"/>
      <c r="BN8" s="181"/>
      <c r="BO8" s="181"/>
      <c r="BP8" s="181"/>
      <c r="BQ8" s="181"/>
      <c r="BR8" s="181"/>
      <c r="BS8" s="181"/>
      <c r="BT8" s="181"/>
      <c r="BU8" s="181"/>
      <c r="BV8" s="181"/>
      <c r="BW8" s="181"/>
      <c r="BX8" s="181"/>
      <c r="BY8" s="181"/>
      <c r="BZ8" s="181"/>
      <c r="CA8" s="181"/>
      <c r="CB8" s="181"/>
      <c r="CC8" s="181"/>
      <c r="CD8" s="181"/>
      <c r="CE8" s="181"/>
      <c r="CF8" s="181"/>
      <c r="CG8" s="181"/>
      <c r="CH8" s="181"/>
      <c r="CI8" s="181"/>
      <c r="CJ8" s="181"/>
      <c r="CK8" s="181"/>
      <c r="CL8" s="181"/>
      <c r="CM8" s="181"/>
      <c r="CN8" s="181"/>
      <c r="CO8" s="181"/>
      <c r="CP8" s="181"/>
      <c r="CQ8" s="181"/>
      <c r="CR8" s="181"/>
      <c r="CS8" s="181"/>
      <c r="CT8" s="181"/>
      <c r="CU8" s="181"/>
      <c r="CV8" s="181"/>
      <c r="CW8" s="181"/>
      <c r="CX8" s="181"/>
      <c r="CY8" s="181"/>
      <c r="CZ8" s="181"/>
      <c r="DA8" s="181"/>
      <c r="DB8" s="181"/>
      <c r="DC8" s="181"/>
      <c r="DD8" s="181"/>
      <c r="DE8" s="181"/>
      <c r="DF8" s="181"/>
      <c r="DG8" s="181"/>
      <c r="DH8" s="181"/>
      <c r="DI8" s="181"/>
      <c r="DJ8" s="181"/>
      <c r="DK8" s="181"/>
      <c r="DL8" s="181"/>
      <c r="DM8" s="181"/>
      <c r="DN8" s="181"/>
      <c r="DO8" s="181"/>
      <c r="DP8" s="181"/>
      <c r="DQ8" s="181"/>
      <c r="DR8" s="181"/>
      <c r="DS8" s="181"/>
      <c r="DT8" s="181"/>
      <c r="DU8" s="181"/>
      <c r="DV8" s="181"/>
      <c r="DW8" s="181"/>
      <c r="DX8" s="181"/>
      <c r="DY8" s="181"/>
      <c r="DZ8" s="181"/>
      <c r="EA8" s="181"/>
      <c r="EB8" s="181"/>
      <c r="EC8" s="181"/>
      <c r="ED8" s="181"/>
      <c r="EE8" s="181"/>
      <c r="EF8" s="181"/>
      <c r="EG8" s="181"/>
      <c r="EH8" s="181"/>
      <c r="EI8" s="181"/>
      <c r="EJ8" s="181"/>
      <c r="EK8" s="181"/>
      <c r="EL8" s="181"/>
      <c r="EM8" s="181"/>
      <c r="EN8" s="181"/>
      <c r="EO8" s="181"/>
      <c r="EP8" s="181"/>
      <c r="EQ8" s="181"/>
      <c r="ER8" s="181"/>
      <c r="ES8" s="181"/>
      <c r="ET8" s="181"/>
      <c r="EU8" s="181"/>
      <c r="EV8" s="181"/>
      <c r="EW8" s="181"/>
      <c r="EX8" s="181"/>
      <c r="EY8" s="181"/>
      <c r="EZ8" s="181"/>
      <c r="FA8" s="181"/>
      <c r="FB8" s="181"/>
      <c r="FC8" s="181"/>
      <c r="FD8" s="181"/>
      <c r="FE8" s="181"/>
      <c r="FF8" s="181"/>
      <c r="FG8" s="181"/>
      <c r="FH8" s="181"/>
      <c r="FI8" s="181"/>
      <c r="FJ8" s="181"/>
      <c r="FK8" s="181"/>
      <c r="FL8" s="181"/>
      <c r="FM8" s="181"/>
      <c r="FN8" s="181"/>
      <c r="FO8" s="181"/>
      <c r="FP8" s="181"/>
      <c r="FQ8" s="181"/>
      <c r="FR8" s="181"/>
      <c r="FS8" s="181"/>
      <c r="FT8" s="181"/>
      <c r="FU8" s="181"/>
      <c r="FV8" s="181"/>
      <c r="FW8" s="181"/>
      <c r="FX8" s="181"/>
      <c r="FY8" s="181"/>
      <c r="FZ8" s="181"/>
      <c r="GA8" s="181"/>
      <c r="GB8" s="181"/>
      <c r="GC8" s="181"/>
      <c r="GD8" s="181"/>
      <c r="GE8" s="181"/>
      <c r="GF8" s="181"/>
      <c r="GG8" s="181"/>
      <c r="GH8" s="181"/>
      <c r="GI8" s="181"/>
      <c r="GJ8" s="181"/>
      <c r="GK8" s="181"/>
      <c r="GL8" s="181"/>
      <c r="GM8" s="181"/>
      <c r="GN8" s="181"/>
      <c r="GO8" s="181"/>
      <c r="GP8" s="181"/>
      <c r="GQ8" s="181"/>
      <c r="GR8" s="181"/>
      <c r="GS8" s="181"/>
      <c r="GT8" s="181"/>
      <c r="GU8" s="181"/>
      <c r="GV8" s="181"/>
      <c r="GW8" s="181"/>
      <c r="GX8" s="181"/>
      <c r="GY8" s="181"/>
      <c r="GZ8" s="181"/>
      <c r="HA8" s="181"/>
      <c r="HB8" s="181"/>
      <c r="HC8" s="181"/>
      <c r="HD8" s="181"/>
      <c r="HE8" s="181"/>
      <c r="HF8" s="181"/>
      <c r="HG8" s="181"/>
      <c r="HH8" s="181"/>
      <c r="HI8" s="181"/>
      <c r="HJ8" s="181"/>
      <c r="HK8" s="181"/>
      <c r="HL8" s="181"/>
      <c r="HM8" s="181"/>
      <c r="HN8" s="181"/>
      <c r="HO8" s="181"/>
      <c r="HP8" s="181"/>
      <c r="HQ8" s="181"/>
      <c r="HR8" s="181"/>
      <c r="HS8" s="181"/>
      <c r="HT8" s="181"/>
      <c r="HU8" s="181"/>
      <c r="HV8" s="181"/>
      <c r="HW8" s="181"/>
      <c r="HX8" s="181"/>
      <c r="HY8" s="181"/>
      <c r="HZ8" s="181"/>
      <c r="IA8" s="181"/>
      <c r="IB8" s="181"/>
      <c r="IC8" s="181"/>
      <c r="ID8" s="181"/>
      <c r="IE8" s="181"/>
      <c r="IF8" s="181"/>
      <c r="IG8" s="181"/>
      <c r="IH8" s="181"/>
      <c r="II8" s="181"/>
      <c r="IJ8" s="181"/>
      <c r="IK8" s="181"/>
      <c r="IL8" s="181"/>
      <c r="IM8" s="181"/>
      <c r="IN8" s="181"/>
      <c r="IO8" s="181"/>
      <c r="IP8" s="181"/>
      <c r="IQ8" s="181"/>
      <c r="IR8" s="181"/>
      <c r="IS8" s="181"/>
      <c r="IT8" s="181"/>
      <c r="IU8" s="181"/>
      <c r="IV8" s="181"/>
      <c r="IW8" s="181"/>
    </row>
    <row r="9" customFormat="false" ht="14.1" hidden="false" customHeight="true" outlineLevel="0" collapsed="false">
      <c r="A9" s="93" t="s">
        <v>13</v>
      </c>
      <c r="B9" s="164" t="n">
        <f aca="false">VLOOKUP(B$8,'Curve Summary'!$A$7:$AG$54,4)</f>
        <v>22.75</v>
      </c>
      <c r="C9" s="94" t="n">
        <f aca="false">VLOOKUP(C$8,'Curve Summary'!$A$7:$AG$54,4)</f>
        <v>24</v>
      </c>
      <c r="D9" s="94" t="n">
        <f aca="false">VLOOKUP(D$8,'Curve Summary'!$A$7:$AG$54,4)</f>
        <v>24</v>
      </c>
      <c r="E9" s="94" t="n">
        <f aca="false">VLOOKUP(E$8,'Curve Summary'!$A$7:$AG$54,4)</f>
        <v>24</v>
      </c>
      <c r="F9" s="94" t="n">
        <f aca="false">VLOOKUP(F$8,'Curve Summary'!$A$7:$AG$54,4)</f>
        <v>24</v>
      </c>
      <c r="G9" s="94" t="n">
        <f aca="false">VLOOKUP(G$8,'Curve Summary'!$A$7:$AG$54,4)</f>
        <v>24</v>
      </c>
      <c r="H9" s="94" t="n">
        <f aca="false">VLOOKUP(H$8,'Curve Summary'!$A$7:$AG$54,4)</f>
        <v>24</v>
      </c>
      <c r="I9" s="94" t="n">
        <f aca="false">VLOOKUP(I$8,'Curve Summary'!$A$7:$AG$54,4)</f>
        <v>24</v>
      </c>
      <c r="J9" s="94" t="n">
        <f aca="false">VLOOKUP(J$8,'Curve Summary'!$A$7:$AG$54,4)</f>
        <v>24</v>
      </c>
      <c r="K9" s="94" t="n">
        <f aca="false">VLOOKUP(K$8,'Curve Summary'!$A$7:$AG$54,4)</f>
        <v>24</v>
      </c>
      <c r="L9" s="94" t="n">
        <f aca="false">VLOOKUP(L$8,'Curve Summary'!$A$7:$AG$54,4)</f>
        <v>24</v>
      </c>
      <c r="M9" s="94" t="n">
        <f aca="false">VLOOKUP(M$8,'Curve Summary'!$A$7:$AG$54,4)</f>
        <v>24</v>
      </c>
      <c r="N9" s="94" t="n">
        <f aca="false">VLOOKUP(N$8,'Curve Summary'!$A$7:$AG$54,4)</f>
        <v>24</v>
      </c>
      <c r="O9" s="94" t="n">
        <f aca="false">VLOOKUP(O$8,'Curve Summary'!$A$7:$AG$54,4)</f>
        <v>28</v>
      </c>
      <c r="P9" s="94" t="n">
        <f aca="false">VLOOKUP(P$8,'Curve Summary'!$A$7:$AG$54,4)</f>
        <v>28</v>
      </c>
      <c r="Q9" s="94" t="n">
        <f aca="false">VLOOKUP(Q$8,'Curve Summary'!$A$7:$AG$54,4)</f>
        <v>28</v>
      </c>
      <c r="R9" s="94" t="n">
        <f aca="false">VLOOKUP(R$8,'Curve Summary'!$A$7:$AG$54,4)</f>
        <v>28</v>
      </c>
      <c r="S9" s="94" t="n">
        <f aca="false">VLOOKUP(S$8,'Curve Summary'!$A$7:$AG$54,4)</f>
        <v>28</v>
      </c>
      <c r="T9" s="94" t="n">
        <f aca="false">VLOOKUP(T$8,'Curve Summary'!$A$7:$AG$54,4)</f>
        <v>28</v>
      </c>
      <c r="U9" s="94" t="n">
        <f aca="false">VLOOKUP(U$8,'Curve Summary'!$A$7:$AG$54,4)</f>
        <v>28</v>
      </c>
      <c r="V9" s="94" t="n">
        <f aca="false">VLOOKUP(V$8,'Curve Summary'!$A$7:$AG$54,4)</f>
        <v>28</v>
      </c>
      <c r="W9" s="94" t="n">
        <f aca="false">VLOOKUP(W$8,'Curve Summary'!$A$7:$AG$54,4)</f>
        <v>28</v>
      </c>
      <c r="X9" s="94" t="n">
        <f aca="false">VLOOKUP(X$8,'Curve Summary'!$A$7:$AG$54,4)</f>
        <v>28</v>
      </c>
      <c r="Y9" s="94" t="n">
        <f aca="false">VLOOKUP(Y$8,'Curve Summary'!$A$7:$AG$54,4)</f>
        <v>28</v>
      </c>
      <c r="Z9" s="95" t="n">
        <f aca="false">VLOOKUP(Z$8,'Curve Summary'!$A$7:$AG$54,4)</f>
        <v>28</v>
      </c>
      <c r="AA9" s="94" t="n">
        <f aca="false">VLOOKUP(AA$8,'Curve Summary'!$A$7:$AG$54,4)</f>
        <v>28</v>
      </c>
      <c r="AB9" s="95" t="n">
        <f aca="false">VLOOKUP(AB$8,'Curve Summary'!$A$7:$AG$54,4)</f>
        <v>28</v>
      </c>
      <c r="AC9" s="158" t="n">
        <f aca="false">AVERAGE(B9:N9)</f>
        <v>23.9038461538462</v>
      </c>
      <c r="AD9" s="182"/>
      <c r="AN9" s="96"/>
      <c r="AO9" s="96"/>
      <c r="AP9" s="96"/>
      <c r="AQ9" s="96"/>
      <c r="AR9" s="96"/>
      <c r="AS9" s="96"/>
      <c r="AT9" s="96"/>
      <c r="AU9" s="96"/>
      <c r="AV9" s="96"/>
      <c r="AW9" s="96"/>
      <c r="AX9" s="96"/>
      <c r="AY9" s="96"/>
      <c r="AZ9" s="96" t="n">
        <v>23.9038461538462</v>
      </c>
      <c r="BA9" s="96"/>
      <c r="BB9" s="96"/>
      <c r="BC9" s="96"/>
      <c r="BD9" s="96"/>
      <c r="BE9" s="96"/>
      <c r="BF9" s="96"/>
      <c r="BG9" s="96"/>
      <c r="BH9" s="96"/>
      <c r="BI9" s="96"/>
      <c r="BJ9" s="96"/>
      <c r="BK9" s="96"/>
      <c r="BL9" s="96"/>
      <c r="BM9" s="96"/>
      <c r="BN9" s="96"/>
      <c r="BO9" s="96"/>
      <c r="BP9" s="96"/>
      <c r="BQ9" s="96"/>
      <c r="BR9" s="96"/>
    </row>
    <row r="10" customFormat="false" ht="14.1" hidden="false" customHeight="true" outlineLevel="0" collapsed="false">
      <c r="A10" s="101" t="s">
        <v>12</v>
      </c>
      <c r="B10" s="183" t="n">
        <f aca="false">VLOOKUP(B$8,'Curve Summary'!$A$7:$AG$54,3)</f>
        <v>25.25</v>
      </c>
      <c r="C10" s="96" t="n">
        <f aca="false">VLOOKUP(C$8,'Curve Summary'!$A$7:$AG$54,3)</f>
        <v>27</v>
      </c>
      <c r="D10" s="96" t="n">
        <f aca="false">VLOOKUP(D$8,'Curve Summary'!$A$7:$AG$54,3)</f>
        <v>27</v>
      </c>
      <c r="E10" s="96" t="n">
        <f aca="false">VLOOKUP(E$8,'Curve Summary'!$A$7:$AG$54,3)</f>
        <v>27</v>
      </c>
      <c r="F10" s="96" t="n">
        <f aca="false">VLOOKUP(F$8,'Curve Summary'!$A$7:$AG$54,3)</f>
        <v>27</v>
      </c>
      <c r="G10" s="96" t="n">
        <f aca="false">VLOOKUP(G$8,'Curve Summary'!$A$7:$AG$54,3)</f>
        <v>27</v>
      </c>
      <c r="H10" s="96" t="n">
        <f aca="false">VLOOKUP(H$8,'Curve Summary'!$A$7:$AG$54,3)</f>
        <v>27</v>
      </c>
      <c r="I10" s="96" t="n">
        <f aca="false">VLOOKUP(I$8,'Curve Summary'!$A$7:$AG$54,3)</f>
        <v>27</v>
      </c>
      <c r="J10" s="96" t="n">
        <f aca="false">VLOOKUP(J$8,'Curve Summary'!$A$7:$AG$54,3)</f>
        <v>27</v>
      </c>
      <c r="K10" s="96" t="n">
        <f aca="false">VLOOKUP(K$8,'Curve Summary'!$A$7:$AG$54,3)</f>
        <v>27</v>
      </c>
      <c r="L10" s="96" t="n">
        <f aca="false">VLOOKUP(L$8,'Curve Summary'!$A$7:$AG$54,3)</f>
        <v>27</v>
      </c>
      <c r="M10" s="96" t="n">
        <f aca="false">VLOOKUP(M$8,'Curve Summary'!$A$7:$AG$54,3)</f>
        <v>27</v>
      </c>
      <c r="N10" s="96" t="n">
        <f aca="false">VLOOKUP(N$8,'Curve Summary'!$A$7:$AG$54,3)</f>
        <v>27</v>
      </c>
      <c r="O10" s="96" t="n">
        <f aca="false">VLOOKUP(O$8,'Curve Summary'!$A$7:$AG$54,3)</f>
        <v>28.75</v>
      </c>
      <c r="P10" s="96" t="n">
        <f aca="false">VLOOKUP(P$8,'Curve Summary'!$A$7:$AG$54,3)</f>
        <v>28.75</v>
      </c>
      <c r="Q10" s="96" t="n">
        <f aca="false">VLOOKUP(Q$8,'Curve Summary'!$A$7:$AG$54,3)</f>
        <v>28.75</v>
      </c>
      <c r="R10" s="96" t="n">
        <f aca="false">VLOOKUP(R$8,'Curve Summary'!$A$7:$AG$54,3)</f>
        <v>28.75</v>
      </c>
      <c r="S10" s="96" t="n">
        <f aca="false">VLOOKUP(S$8,'Curve Summary'!$A$7:$AG$54,3)</f>
        <v>28.75</v>
      </c>
      <c r="T10" s="96" t="n">
        <f aca="false">VLOOKUP(T$8,'Curve Summary'!$A$7:$AG$54,3)</f>
        <v>28.75</v>
      </c>
      <c r="U10" s="96" t="n">
        <f aca="false">VLOOKUP(U$8,'Curve Summary'!$A$7:$AG$54,3)</f>
        <v>28.75</v>
      </c>
      <c r="V10" s="96" t="n">
        <f aca="false">VLOOKUP(V$8,'Curve Summary'!$A$7:$AG$54,3)</f>
        <v>28.75</v>
      </c>
      <c r="W10" s="96" t="n">
        <f aca="false">VLOOKUP(W$8,'Curve Summary'!$A$7:$AG$54,3)</f>
        <v>28.75</v>
      </c>
      <c r="X10" s="96" t="n">
        <f aca="false">VLOOKUP(X$8,'Curve Summary'!$A$7:$AG$54,3)</f>
        <v>28.75</v>
      </c>
      <c r="Y10" s="96" t="n">
        <f aca="false">VLOOKUP(Y$8,'Curve Summary'!$A$7:$AG$54,3)</f>
        <v>28.75</v>
      </c>
      <c r="Z10" s="103" t="n">
        <f aca="false">VLOOKUP(Z$8,'Curve Summary'!$A$7:$AG$54,3)</f>
        <v>28.75</v>
      </c>
      <c r="AA10" s="96" t="n">
        <f aca="false">VLOOKUP(AA$8,'Curve Summary'!$A$7:$AG$54,3)</f>
        <v>28.75</v>
      </c>
      <c r="AB10" s="103" t="n">
        <f aca="false">VLOOKUP(AB$8,'Curve Summary'!$A$7:$AG$54,3)</f>
        <v>28.75</v>
      </c>
      <c r="AC10" s="159" t="n">
        <f aca="false">AVERAGE(B10:N10)</f>
        <v>26.8653846153846</v>
      </c>
      <c r="AD10" s="182"/>
      <c r="AN10" s="96"/>
      <c r="AO10" s="96"/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 t="n">
        <v>26.8653846153846</v>
      </c>
      <c r="BA10" s="96"/>
      <c r="BB10" s="96"/>
      <c r="BC10" s="96"/>
      <c r="BD10" s="96"/>
      <c r="BE10" s="96"/>
      <c r="BF10" s="96"/>
      <c r="BG10" s="96"/>
      <c r="BH10" s="96"/>
      <c r="BI10" s="96"/>
      <c r="BJ10" s="96"/>
      <c r="BK10" s="96"/>
      <c r="BL10" s="96"/>
      <c r="BM10" s="96"/>
      <c r="BN10" s="96"/>
      <c r="BO10" s="96"/>
      <c r="BP10" s="96"/>
      <c r="BQ10" s="96"/>
      <c r="BR10" s="96"/>
    </row>
    <row r="11" customFormat="false" ht="14.1" hidden="false" customHeight="true" outlineLevel="0" collapsed="false">
      <c r="A11" s="101" t="s">
        <v>14</v>
      </c>
      <c r="B11" s="183" t="n">
        <f aca="false">VLOOKUP(B$8,'Curve Summary'!$A$7:$AG$54,5)</f>
        <v>26.31</v>
      </c>
      <c r="C11" s="96" t="n">
        <f aca="false">VLOOKUP(C$8,'Curve Summary'!$A$7:$AG$54,5)</f>
        <v>27.25</v>
      </c>
      <c r="D11" s="96" t="n">
        <f aca="false">VLOOKUP(D$8,'Curve Summary'!$A$7:$AG$54,5)</f>
        <v>27.25</v>
      </c>
      <c r="E11" s="96" t="n">
        <f aca="false">VLOOKUP(E$8,'Curve Summary'!$A$7:$AG$54,5)</f>
        <v>27.25</v>
      </c>
      <c r="F11" s="96" t="n">
        <f aca="false">VLOOKUP(F$8,'Curve Summary'!$A$7:$AG$54,5)</f>
        <v>27.25</v>
      </c>
      <c r="G11" s="96" t="n">
        <f aca="false">VLOOKUP(G$8,'Curve Summary'!$A$7:$AG$54,5)</f>
        <v>27.25</v>
      </c>
      <c r="H11" s="96" t="n">
        <f aca="false">VLOOKUP(H$8,'Curve Summary'!$A$7:$AG$54,5)</f>
        <v>27.25</v>
      </c>
      <c r="I11" s="96" t="n">
        <f aca="false">VLOOKUP(I$8,'Curve Summary'!$A$7:$AG$54,5)</f>
        <v>27.25</v>
      </c>
      <c r="J11" s="96" t="n">
        <f aca="false">VLOOKUP(J$8,'Curve Summary'!$A$7:$AG$54,5)</f>
        <v>27.25</v>
      </c>
      <c r="K11" s="96" t="n">
        <f aca="false">VLOOKUP(K$8,'Curve Summary'!$A$7:$AG$54,5)</f>
        <v>27.25</v>
      </c>
      <c r="L11" s="96" t="n">
        <f aca="false">VLOOKUP(L$8,'Curve Summary'!$A$7:$AG$54,5)</f>
        <v>27.25</v>
      </c>
      <c r="M11" s="96" t="n">
        <f aca="false">VLOOKUP(M$8,'Curve Summary'!$A$7:$AG$54,5)</f>
        <v>27.25</v>
      </c>
      <c r="N11" s="96" t="n">
        <f aca="false">VLOOKUP(N$8,'Curve Summary'!$A$7:$AG$54,5)</f>
        <v>27.25</v>
      </c>
      <c r="O11" s="96" t="n">
        <f aca="false">VLOOKUP(O$8,'Curve Summary'!$A$7:$AG$54,5)</f>
        <v>29.25</v>
      </c>
      <c r="P11" s="96" t="n">
        <f aca="false">VLOOKUP(P$8,'Curve Summary'!$A$7:$AG$54,5)</f>
        <v>29.25</v>
      </c>
      <c r="Q11" s="96" t="n">
        <f aca="false">VLOOKUP(Q$8,'Curve Summary'!$A$7:$AG$54,5)</f>
        <v>29.25</v>
      </c>
      <c r="R11" s="96" t="n">
        <f aca="false">VLOOKUP(R$8,'Curve Summary'!$A$7:$AG$54,5)</f>
        <v>29.25</v>
      </c>
      <c r="S11" s="96" t="n">
        <f aca="false">VLOOKUP(S$8,'Curve Summary'!$A$7:$AG$54,5)</f>
        <v>29.25</v>
      </c>
      <c r="T11" s="96" t="n">
        <f aca="false">VLOOKUP(T$8,'Curve Summary'!$A$7:$AG$54,5)</f>
        <v>29.25</v>
      </c>
      <c r="U11" s="96" t="n">
        <f aca="false">VLOOKUP(U$8,'Curve Summary'!$A$7:$AG$54,5)</f>
        <v>29.25</v>
      </c>
      <c r="V11" s="96" t="n">
        <f aca="false">VLOOKUP(V$8,'Curve Summary'!$A$7:$AG$54,5)</f>
        <v>29.25</v>
      </c>
      <c r="W11" s="96" t="n">
        <f aca="false">VLOOKUP(W$8,'Curve Summary'!$A$7:$AG$54,5)</f>
        <v>29.25</v>
      </c>
      <c r="X11" s="96" t="n">
        <f aca="false">VLOOKUP(X$8,'Curve Summary'!$A$7:$AG$54,5)</f>
        <v>29.25</v>
      </c>
      <c r="Y11" s="96" t="n">
        <f aca="false">VLOOKUP(Y$8,'Curve Summary'!$A$7:$AG$54,5)</f>
        <v>29.25</v>
      </c>
      <c r="Z11" s="103" t="n">
        <f aca="false">VLOOKUP(Z$8,'Curve Summary'!$A$7:$AG$54,5)</f>
        <v>29.25</v>
      </c>
      <c r="AA11" s="96" t="n">
        <f aca="false">VLOOKUP(AA$8,'Curve Summary'!$A$7:$AG$54,5)</f>
        <v>29.25</v>
      </c>
      <c r="AB11" s="103" t="n">
        <f aca="false">VLOOKUP(AB$8,'Curve Summary'!$A$7:$AG$54,5)</f>
        <v>29.25</v>
      </c>
      <c r="AC11" s="159" t="n">
        <f aca="false">AVERAGE(B11:N11)</f>
        <v>27.1776923076923</v>
      </c>
      <c r="AD11" s="182"/>
      <c r="AN11" s="96"/>
      <c r="AO11" s="96"/>
      <c r="AP11" s="96"/>
      <c r="AQ11" s="96"/>
      <c r="AR11" s="96"/>
      <c r="AS11" s="96"/>
      <c r="AT11" s="96"/>
      <c r="AU11" s="96"/>
      <c r="AV11" s="96"/>
      <c r="AW11" s="96"/>
      <c r="AX11" s="96"/>
      <c r="AY11" s="96"/>
      <c r="AZ11" s="96" t="n">
        <v>27.1776923076923</v>
      </c>
      <c r="BA11" s="96"/>
      <c r="BB11" s="96"/>
      <c r="BC11" s="96"/>
      <c r="BD11" s="96"/>
      <c r="BE11" s="96"/>
      <c r="BF11" s="96"/>
      <c r="BG11" s="96"/>
      <c r="BH11" s="96"/>
      <c r="BI11" s="96"/>
      <c r="BJ11" s="96"/>
      <c r="BK11" s="96"/>
      <c r="BL11" s="96"/>
      <c r="BM11" s="96"/>
      <c r="BN11" s="96"/>
      <c r="BO11" s="96"/>
      <c r="BP11" s="96"/>
      <c r="BQ11" s="96"/>
      <c r="BR11" s="96"/>
    </row>
    <row r="12" customFormat="false" ht="14.1" hidden="false" customHeight="true" outlineLevel="0" collapsed="false">
      <c r="A12" s="101" t="s">
        <v>17</v>
      </c>
      <c r="B12" s="183" t="n">
        <f aca="false">VLOOKUP(B$8,'Curve Summary'!$A$7:$AG$54,9)</f>
        <v>26.78</v>
      </c>
      <c r="C12" s="96" t="n">
        <f aca="false">VLOOKUP(C$8,'Curve Summary'!$A$7:$AG$54,9)</f>
        <v>27.1875</v>
      </c>
      <c r="D12" s="96" t="n">
        <f aca="false">VLOOKUP(D$8,'Curve Summary'!$A$7:$AG$54,9)</f>
        <v>27.1875</v>
      </c>
      <c r="E12" s="96" t="n">
        <f aca="false">VLOOKUP(E$8,'Curve Summary'!$A$7:$AG$54,9)</f>
        <v>30.25</v>
      </c>
      <c r="F12" s="96" t="n">
        <f aca="false">VLOOKUP(F$8,'Curve Summary'!$A$7:$AG$54,9)</f>
        <v>27.1875</v>
      </c>
      <c r="G12" s="96" t="n">
        <f aca="false">VLOOKUP(G$8,'Curve Summary'!$A$7:$AG$54,9)</f>
        <v>27.1875</v>
      </c>
      <c r="H12" s="96" t="n">
        <f aca="false">VLOOKUP(H$8,'Curve Summary'!$A$7:$AG$54,9)</f>
        <v>27.1875</v>
      </c>
      <c r="I12" s="96" t="n">
        <f aca="false">VLOOKUP(I$8,'Curve Summary'!$A$7:$AG$54,9)</f>
        <v>27.1875</v>
      </c>
      <c r="J12" s="96" t="n">
        <f aca="false">VLOOKUP(J$8,'Curve Summary'!$A$7:$AG$54,9)</f>
        <v>27.1875</v>
      </c>
      <c r="K12" s="96" t="n">
        <f aca="false">VLOOKUP(K$8,'Curve Summary'!$A$7:$AG$54,9)</f>
        <v>25.5</v>
      </c>
      <c r="L12" s="96" t="n">
        <f aca="false">VLOOKUP(L$8,'Curve Summary'!$A$7:$AG$54,9)</f>
        <v>27.1875</v>
      </c>
      <c r="M12" s="96" t="n">
        <f aca="false">VLOOKUP(M$8,'Curve Summary'!$A$7:$AG$54,9)</f>
        <v>27.1875</v>
      </c>
      <c r="N12" s="96" t="n">
        <f aca="false">VLOOKUP(N$8,'Curve Summary'!$A$7:$AG$54,9)</f>
        <v>27.1875</v>
      </c>
      <c r="O12" s="96" t="n">
        <f aca="false">VLOOKUP(O$8,'Curve Summary'!$A$7:$AG$54,9)</f>
        <v>24.9</v>
      </c>
      <c r="P12" s="96" t="n">
        <f aca="false">VLOOKUP(P$8,'Curve Summary'!$A$7:$AG$54,9)</f>
        <v>24.9</v>
      </c>
      <c r="Q12" s="96" t="n">
        <f aca="false">VLOOKUP(Q$8,'Curve Summary'!$A$7:$AG$54,9)</f>
        <v>24.8999996185303</v>
      </c>
      <c r="R12" s="96" t="n">
        <f aca="false">VLOOKUP(R$8,'Curve Summary'!$A$7:$AG$54,9)</f>
        <v>20.1749992370605</v>
      </c>
      <c r="S12" s="96" t="n">
        <f aca="false">VLOOKUP(S$8,'Curve Summary'!$A$7:$AG$54,9)</f>
        <v>20.1749992370605</v>
      </c>
      <c r="T12" s="96" t="n">
        <f aca="false">VLOOKUP(T$8,'Curve Summary'!$A$7:$AG$54,9)</f>
        <v>20.1749992370605</v>
      </c>
      <c r="U12" s="96" t="n">
        <f aca="false">VLOOKUP(U$8,'Curve Summary'!$A$7:$AG$54,9)</f>
        <v>20.1749992370605</v>
      </c>
      <c r="V12" s="96" t="n">
        <f aca="false">VLOOKUP(V$8,'Curve Summary'!$A$7:$AG$54,9)</f>
        <v>20.1749992370605</v>
      </c>
      <c r="W12" s="96" t="n">
        <f aca="false">VLOOKUP(W$8,'Curve Summary'!$A$7:$AG$54,9)</f>
        <v>26</v>
      </c>
      <c r="X12" s="96" t="n">
        <f aca="false">VLOOKUP(X$8,'Curve Summary'!$A$7:$AG$54,9)</f>
        <v>20.1749992370605</v>
      </c>
      <c r="Y12" s="96" t="n">
        <f aca="false">VLOOKUP(Y$8,'Curve Summary'!$A$7:$AG$54,9)</f>
        <v>20.1749992370605</v>
      </c>
      <c r="Z12" s="103" t="n">
        <f aca="false">VLOOKUP(Z$8,'Curve Summary'!$A$7:$AG$54,9)</f>
        <v>20.1749992370605</v>
      </c>
      <c r="AA12" s="96" t="n">
        <f aca="false">VLOOKUP(AA$8,'Curve Summary'!$A$7:$AG$54,9)</f>
        <v>20.1749992370605</v>
      </c>
      <c r="AB12" s="103" t="n">
        <f aca="false">VLOOKUP(AB$8,'Curve Summary'!$A$7:$AG$54,9)</f>
        <v>20.1749992370605</v>
      </c>
      <c r="AC12" s="159" t="n">
        <f aca="false">AVERAGE(B12:N12)</f>
        <v>27.2619230769231</v>
      </c>
      <c r="AD12" s="182"/>
      <c r="AN12" s="96"/>
      <c r="AO12" s="96"/>
      <c r="AP12" s="96"/>
      <c r="AQ12" s="96"/>
      <c r="AR12" s="96"/>
      <c r="AS12" s="96"/>
      <c r="AT12" s="96"/>
      <c r="AU12" s="96"/>
      <c r="AV12" s="96"/>
      <c r="AW12" s="96"/>
      <c r="AX12" s="96"/>
      <c r="AY12" s="96"/>
      <c r="AZ12" s="96" t="n">
        <v>27.2619230769231</v>
      </c>
      <c r="BA12" s="96"/>
      <c r="BB12" s="96"/>
      <c r="BC12" s="96"/>
      <c r="BD12" s="96"/>
      <c r="BE12" s="96"/>
      <c r="BF12" s="96"/>
      <c r="BG12" s="96"/>
      <c r="BH12" s="96"/>
      <c r="BI12" s="96"/>
      <c r="BJ12" s="96"/>
      <c r="BK12" s="96"/>
      <c r="BL12" s="96"/>
      <c r="BM12" s="96"/>
      <c r="BN12" s="96"/>
      <c r="BO12" s="96"/>
      <c r="BP12" s="96"/>
      <c r="BQ12" s="96"/>
      <c r="BR12" s="96"/>
    </row>
    <row r="13" customFormat="false" ht="14.1" hidden="false" customHeight="true" outlineLevel="0" collapsed="false">
      <c r="A13" s="101" t="s">
        <v>15</v>
      </c>
      <c r="B13" s="183" t="n">
        <f aca="false">VLOOKUP(B$8,'Curve Summary'!$A$7:$AG$54,6)</f>
        <v>26.78</v>
      </c>
      <c r="C13" s="96" t="n">
        <f aca="false">VLOOKUP(C$8,'Curve Summary'!$A$7:$AG$54,6)</f>
        <v>27.75</v>
      </c>
      <c r="D13" s="96" t="n">
        <f aca="false">VLOOKUP(D$8,'Curve Summary'!$A$7:$AG$54,6)</f>
        <v>27.75</v>
      </c>
      <c r="E13" s="96" t="n">
        <f aca="false">VLOOKUP(E$8,'Curve Summary'!$A$7:$AG$54,6)</f>
        <v>27.75</v>
      </c>
      <c r="F13" s="96" t="n">
        <f aca="false">VLOOKUP(F$8,'Curve Summary'!$A$7:$AG$54,6)</f>
        <v>27.75</v>
      </c>
      <c r="G13" s="96" t="n">
        <f aca="false">VLOOKUP(G$8,'Curve Summary'!$A$7:$AG$54,6)</f>
        <v>27.75</v>
      </c>
      <c r="H13" s="96" t="n">
        <f aca="false">VLOOKUP(H$8,'Curve Summary'!$A$7:$AG$54,6)</f>
        <v>27.75</v>
      </c>
      <c r="I13" s="96" t="n">
        <f aca="false">VLOOKUP(I$8,'Curve Summary'!$A$7:$AG$54,6)</f>
        <v>27.75</v>
      </c>
      <c r="J13" s="96" t="n">
        <f aca="false">VLOOKUP(J$8,'Curve Summary'!$A$7:$AG$54,6)</f>
        <v>27.75</v>
      </c>
      <c r="K13" s="96" t="n">
        <f aca="false">VLOOKUP(K$8,'Curve Summary'!$A$7:$AG$54,6)</f>
        <v>27.75</v>
      </c>
      <c r="L13" s="96" t="n">
        <f aca="false">VLOOKUP(L$8,'Curve Summary'!$A$7:$AG$54,6)</f>
        <v>27.75</v>
      </c>
      <c r="M13" s="96" t="n">
        <f aca="false">VLOOKUP(M$8,'Curve Summary'!$A$7:$AG$54,6)</f>
        <v>27.75</v>
      </c>
      <c r="N13" s="96" t="n">
        <f aca="false">VLOOKUP(N$8,'Curve Summary'!$A$7:$AG$54,6)</f>
        <v>27.75</v>
      </c>
      <c r="O13" s="96" t="n">
        <f aca="false">VLOOKUP(O$8,'Curve Summary'!$A$7:$AG$54,6)</f>
        <v>28.25</v>
      </c>
      <c r="P13" s="96" t="n">
        <f aca="false">VLOOKUP(P$8,'Curve Summary'!$A$7:$AG$54,6)</f>
        <v>28.25</v>
      </c>
      <c r="Q13" s="96" t="n">
        <f aca="false">VLOOKUP(Q$8,'Curve Summary'!$A$7:$AG$54,6)</f>
        <v>28.25</v>
      </c>
      <c r="R13" s="96" t="n">
        <f aca="false">VLOOKUP(R$8,'Curve Summary'!$A$7:$AG$54,6)</f>
        <v>28.25</v>
      </c>
      <c r="S13" s="96" t="n">
        <f aca="false">VLOOKUP(S$8,'Curve Summary'!$A$7:$AG$54,6)</f>
        <v>28.25</v>
      </c>
      <c r="T13" s="96" t="n">
        <f aca="false">VLOOKUP(T$8,'Curve Summary'!$A$7:$AG$54,6)</f>
        <v>28.25</v>
      </c>
      <c r="U13" s="96" t="n">
        <f aca="false">VLOOKUP(U$8,'Curve Summary'!$A$7:$AG$54,6)</f>
        <v>28.25</v>
      </c>
      <c r="V13" s="96" t="n">
        <f aca="false">VLOOKUP(V$8,'Curve Summary'!$A$7:$AG$54,6)</f>
        <v>28.25</v>
      </c>
      <c r="W13" s="96" t="n">
        <f aca="false">VLOOKUP(W$8,'Curve Summary'!$A$7:$AG$54,6)</f>
        <v>28.25</v>
      </c>
      <c r="X13" s="96" t="n">
        <f aca="false">VLOOKUP(X$8,'Curve Summary'!$A$7:$AG$54,6)</f>
        <v>28.25</v>
      </c>
      <c r="Y13" s="96" t="n">
        <f aca="false">VLOOKUP(Y$8,'Curve Summary'!$A$7:$AG$54,6)</f>
        <v>28.25</v>
      </c>
      <c r="Z13" s="103" t="n">
        <f aca="false">VLOOKUP(Z$8,'Curve Summary'!$A$7:$AG$54,6)</f>
        <v>28.25</v>
      </c>
      <c r="AA13" s="96" t="n">
        <f aca="false">VLOOKUP(AA$8,'Curve Summary'!$A$7:$AG$54,6)</f>
        <v>28.25</v>
      </c>
      <c r="AB13" s="103" t="n">
        <f aca="false">VLOOKUP(AB$8,'Curve Summary'!$A$7:$AG$54,6)</f>
        <v>28.25</v>
      </c>
      <c r="AC13" s="159" t="n">
        <f aca="false">AVERAGE(B13:N13)</f>
        <v>27.6753846153846</v>
      </c>
      <c r="AD13" s="182"/>
      <c r="AN13" s="96"/>
      <c r="AO13" s="96"/>
      <c r="AP13" s="96"/>
      <c r="AQ13" s="96"/>
      <c r="AR13" s="96"/>
      <c r="AS13" s="96"/>
      <c r="AT13" s="96"/>
      <c r="AU13" s="96"/>
      <c r="AV13" s="96"/>
      <c r="AW13" s="96"/>
      <c r="AX13" s="96"/>
      <c r="AY13" s="96"/>
      <c r="AZ13" s="96" t="n">
        <v>27.6753846153846</v>
      </c>
      <c r="BA13" s="96"/>
      <c r="BB13" s="96"/>
      <c r="BC13" s="96"/>
      <c r="BD13" s="96"/>
      <c r="BE13" s="96"/>
      <c r="BF13" s="96"/>
      <c r="BG13" s="96"/>
      <c r="BH13" s="96"/>
      <c r="BI13" s="96"/>
      <c r="BJ13" s="96"/>
      <c r="BK13" s="96"/>
      <c r="BL13" s="96"/>
      <c r="BM13" s="96"/>
      <c r="BN13" s="96"/>
      <c r="BO13" s="96"/>
      <c r="BP13" s="96"/>
      <c r="BQ13" s="96"/>
      <c r="BR13" s="96"/>
    </row>
    <row r="14" customFormat="false" ht="14.1" hidden="false" customHeight="true" outlineLevel="0" collapsed="false">
      <c r="A14" s="101" t="s">
        <v>11</v>
      </c>
      <c r="B14" s="183" t="n">
        <f aca="false">VLOOKUP(B$8,'Curve Summary'!$A$7:$AG$54,2)</f>
        <v>25.9</v>
      </c>
      <c r="C14" s="96" t="n">
        <f aca="false">VLOOKUP(C$8,'Curve Summary'!$A$7:$AG$54,2)</f>
        <v>27</v>
      </c>
      <c r="D14" s="96" t="n">
        <f aca="false">VLOOKUP(D$8,'Curve Summary'!$A$7:$AG$54,2)</f>
        <v>27</v>
      </c>
      <c r="E14" s="96" t="n">
        <f aca="false">VLOOKUP(E$8,'Curve Summary'!$A$7:$AG$54,2)</f>
        <v>27</v>
      </c>
      <c r="F14" s="96" t="n">
        <f aca="false">VLOOKUP(F$8,'Curve Summary'!$A$7:$AG$54,2)</f>
        <v>27</v>
      </c>
      <c r="G14" s="96" t="n">
        <f aca="false">VLOOKUP(G$8,'Curve Summary'!$A$7:$AG$54,2)</f>
        <v>27</v>
      </c>
      <c r="H14" s="96" t="n">
        <f aca="false">VLOOKUP(H$8,'Curve Summary'!$A$7:$AG$54,2)</f>
        <v>27</v>
      </c>
      <c r="I14" s="96" t="n">
        <f aca="false">VLOOKUP(I$8,'Curve Summary'!$A$7:$AG$54,2)</f>
        <v>27</v>
      </c>
      <c r="J14" s="96" t="n">
        <f aca="false">VLOOKUP(J$8,'Curve Summary'!$A$7:$AG$54,2)</f>
        <v>27</v>
      </c>
      <c r="K14" s="96" t="n">
        <f aca="false">VLOOKUP(K$8,'Curve Summary'!$A$7:$AG$54,2)</f>
        <v>27</v>
      </c>
      <c r="L14" s="96" t="n">
        <f aca="false">VLOOKUP(L$8,'Curve Summary'!$A$7:$AG$54,2)</f>
        <v>27</v>
      </c>
      <c r="M14" s="96" t="n">
        <f aca="false">VLOOKUP(M$8,'Curve Summary'!$A$7:$AG$54,2)</f>
        <v>27</v>
      </c>
      <c r="N14" s="96" t="n">
        <f aca="false">VLOOKUP(N$8,'Curve Summary'!$A$7:$AG$54,2)</f>
        <v>27</v>
      </c>
      <c r="O14" s="96" t="n">
        <f aca="false">VLOOKUP(O$8,'Curve Summary'!$A$7:$AG$54,2)</f>
        <v>27</v>
      </c>
      <c r="P14" s="96" t="n">
        <f aca="false">VLOOKUP(P$8,'Curve Summary'!$A$7:$AG$54,2)</f>
        <v>27</v>
      </c>
      <c r="Q14" s="96" t="n">
        <f aca="false">VLOOKUP(Q$8,'Curve Summary'!$A$7:$AG$54,2)</f>
        <v>27</v>
      </c>
      <c r="R14" s="96" t="n">
        <f aca="false">VLOOKUP(R$8,'Curve Summary'!$A$7:$AG$54,2)</f>
        <v>27</v>
      </c>
      <c r="S14" s="96" t="n">
        <f aca="false">VLOOKUP(S$8,'Curve Summary'!$A$7:$AG$54,2)</f>
        <v>27</v>
      </c>
      <c r="T14" s="96" t="n">
        <f aca="false">VLOOKUP(T$8,'Curve Summary'!$A$7:$AG$54,2)</f>
        <v>27</v>
      </c>
      <c r="U14" s="96" t="n">
        <f aca="false">VLOOKUP(U$8,'Curve Summary'!$A$7:$AG$54,2)</f>
        <v>27</v>
      </c>
      <c r="V14" s="96" t="n">
        <f aca="false">VLOOKUP(V$8,'Curve Summary'!$A$7:$AG$54,2)</f>
        <v>27</v>
      </c>
      <c r="W14" s="96" t="n">
        <f aca="false">VLOOKUP(W$8,'Curve Summary'!$A$7:$AG$54,2)</f>
        <v>27</v>
      </c>
      <c r="X14" s="96" t="n">
        <f aca="false">VLOOKUP(X$8,'Curve Summary'!$A$7:$AG$54,2)</f>
        <v>27</v>
      </c>
      <c r="Y14" s="96" t="n">
        <f aca="false">VLOOKUP(Y$8,'Curve Summary'!$A$7:$AG$54,2)</f>
        <v>27</v>
      </c>
      <c r="Z14" s="103" t="n">
        <f aca="false">VLOOKUP(Z$8,'Curve Summary'!$A$7:$AG$54,2)</f>
        <v>27</v>
      </c>
      <c r="AA14" s="96" t="n">
        <f aca="false">VLOOKUP(AA$8,'Curve Summary'!$A$7:$AG$54,2)</f>
        <v>27</v>
      </c>
      <c r="AB14" s="103" t="n">
        <f aca="false">VLOOKUP(AB$8,'Curve Summary'!$A$7:$AG$54,2)</f>
        <v>27</v>
      </c>
      <c r="AC14" s="159" t="n">
        <f aca="false">AVERAGE(B14:N14)</f>
        <v>26.9153846153846</v>
      </c>
      <c r="AD14" s="182"/>
      <c r="AN14" s="96"/>
      <c r="AO14" s="96"/>
      <c r="AP14" s="96"/>
      <c r="AQ14" s="96"/>
      <c r="AR14" s="96"/>
      <c r="AS14" s="96"/>
      <c r="AT14" s="96"/>
      <c r="AU14" s="96"/>
      <c r="AV14" s="96"/>
      <c r="AW14" s="96"/>
      <c r="AX14" s="96"/>
      <c r="AY14" s="96"/>
      <c r="AZ14" s="96" t="n">
        <v>26.9153846153846</v>
      </c>
      <c r="BA14" s="96"/>
      <c r="BB14" s="96"/>
      <c r="BC14" s="96"/>
      <c r="BD14" s="96"/>
      <c r="BE14" s="96"/>
      <c r="BF14" s="96"/>
      <c r="BG14" s="96"/>
      <c r="BH14" s="96"/>
      <c r="BI14" s="96"/>
      <c r="BJ14" s="96"/>
      <c r="BK14" s="96"/>
      <c r="BL14" s="96"/>
      <c r="BM14" s="96"/>
      <c r="BN14" s="96"/>
      <c r="BO14" s="96"/>
      <c r="BP14" s="96"/>
      <c r="BQ14" s="96"/>
      <c r="BR14" s="96"/>
    </row>
    <row r="15" customFormat="false" ht="14.1" hidden="false" customHeight="true" outlineLevel="0" collapsed="false">
      <c r="A15" s="107" t="s">
        <v>16</v>
      </c>
      <c r="B15" s="184" t="n">
        <f aca="false">VLOOKUP(B$8,'Curve Summary'!$A$7:$AG$54,7)</f>
        <v>26.9</v>
      </c>
      <c r="C15" s="109" t="n">
        <f aca="false">VLOOKUP(C$8,'Curve Summary'!$A$7:$AG$54,7)</f>
        <v>28</v>
      </c>
      <c r="D15" s="109" t="n">
        <f aca="false">VLOOKUP(D$8,'Curve Summary'!$A$7:$AG$54,7)</f>
        <v>28</v>
      </c>
      <c r="E15" s="109" t="n">
        <f aca="false">VLOOKUP(E$8,'Curve Summary'!$A$7:$AG$54,7)</f>
        <v>28</v>
      </c>
      <c r="F15" s="109" t="n">
        <f aca="false">VLOOKUP(F$8,'Curve Summary'!$A$7:$AG$54,7)</f>
        <v>28</v>
      </c>
      <c r="G15" s="109" t="n">
        <f aca="false">VLOOKUP(G$8,'Curve Summary'!$A$7:$AG$54,7)</f>
        <v>28</v>
      </c>
      <c r="H15" s="109" t="n">
        <f aca="false">VLOOKUP(H$8,'Curve Summary'!$A$7:$AG$54,7)</f>
        <v>28</v>
      </c>
      <c r="I15" s="109" t="n">
        <f aca="false">VLOOKUP(I$8,'Curve Summary'!$A$7:$AG$54,7)</f>
        <v>28</v>
      </c>
      <c r="J15" s="109" t="n">
        <f aca="false">VLOOKUP(J$8,'Curve Summary'!$A$7:$AG$54,7)</f>
        <v>28</v>
      </c>
      <c r="K15" s="109" t="n">
        <f aca="false">VLOOKUP(K$8,'Curve Summary'!$A$7:$AG$54,7)</f>
        <v>28</v>
      </c>
      <c r="L15" s="109" t="n">
        <f aca="false">VLOOKUP(L$8,'Curve Summary'!$A$7:$AG$54,7)</f>
        <v>28</v>
      </c>
      <c r="M15" s="109" t="n">
        <f aca="false">VLOOKUP(M$8,'Curve Summary'!$A$7:$AG$54,7)</f>
        <v>28</v>
      </c>
      <c r="N15" s="109" t="n">
        <f aca="false">VLOOKUP(N$8,'Curve Summary'!$A$7:$AG$54,7)</f>
        <v>28</v>
      </c>
      <c r="O15" s="109" t="n">
        <f aca="false">VLOOKUP(O$8,'Curve Summary'!$A$7:$AG$54,7)</f>
        <v>28</v>
      </c>
      <c r="P15" s="109" t="n">
        <f aca="false">VLOOKUP(P$8,'Curve Summary'!$A$7:$AG$54,7)</f>
        <v>28</v>
      </c>
      <c r="Q15" s="109" t="n">
        <f aca="false">VLOOKUP(Q$8,'Curve Summary'!$A$7:$AG$54,7)</f>
        <v>28</v>
      </c>
      <c r="R15" s="109" t="n">
        <f aca="false">VLOOKUP(R$8,'Curve Summary'!$A$7:$AG$54,7)</f>
        <v>28</v>
      </c>
      <c r="S15" s="109" t="n">
        <f aca="false">VLOOKUP(S$8,'Curve Summary'!$A$7:$AG$54,7)</f>
        <v>28</v>
      </c>
      <c r="T15" s="109" t="n">
        <f aca="false">VLOOKUP(T$8,'Curve Summary'!$A$7:$AG$54,7)</f>
        <v>28</v>
      </c>
      <c r="U15" s="109" t="n">
        <f aca="false">VLOOKUP(U$8,'Curve Summary'!$A$7:$AG$54,7)</f>
        <v>28</v>
      </c>
      <c r="V15" s="109" t="n">
        <f aca="false">VLOOKUP(V$8,'Curve Summary'!$A$7:$AG$54,7)</f>
        <v>28</v>
      </c>
      <c r="W15" s="109" t="n">
        <f aca="false">VLOOKUP(W$8,'Curve Summary'!$A$7:$AG$54,7)</f>
        <v>28</v>
      </c>
      <c r="X15" s="109" t="n">
        <f aca="false">VLOOKUP(X$8,'Curve Summary'!$A$7:$AG$54,7)</f>
        <v>28</v>
      </c>
      <c r="Y15" s="109" t="n">
        <f aca="false">VLOOKUP(Y$8,'Curve Summary'!$A$7:$AG$54,7)</f>
        <v>28</v>
      </c>
      <c r="Z15" s="110" t="n">
        <f aca="false">VLOOKUP(Z$8,'Curve Summary'!$A$7:$AG$54,7)</f>
        <v>28</v>
      </c>
      <c r="AA15" s="109" t="n">
        <f aca="false">VLOOKUP(AA$8,'Curve Summary'!$A$7:$AG$54,7)</f>
        <v>28</v>
      </c>
      <c r="AB15" s="110" t="n">
        <f aca="false">VLOOKUP(AB$8,'Curve Summary'!$A$7:$AG$54,7)</f>
        <v>28</v>
      </c>
      <c r="AC15" s="160" t="n">
        <f aca="false">AVERAGE(B15:N15)</f>
        <v>27.9153846153846</v>
      </c>
      <c r="AD15" s="182"/>
      <c r="AN15" s="96"/>
      <c r="AO15" s="96"/>
      <c r="AP15" s="96"/>
      <c r="AQ15" s="96"/>
      <c r="AR15" s="96"/>
      <c r="AS15" s="96"/>
      <c r="AT15" s="96"/>
      <c r="AU15" s="96"/>
      <c r="AV15" s="96"/>
      <c r="AW15" s="96"/>
      <c r="AX15" s="96"/>
      <c r="AY15" s="96"/>
      <c r="AZ15" s="96" t="n">
        <v>27.9153846153846</v>
      </c>
      <c r="BA15" s="96"/>
      <c r="BB15" s="96"/>
      <c r="BC15" s="96"/>
      <c r="BD15" s="96"/>
      <c r="BE15" s="96"/>
      <c r="BF15" s="96"/>
      <c r="BG15" s="96"/>
      <c r="BH15" s="96"/>
      <c r="BI15" s="96"/>
      <c r="BJ15" s="96"/>
      <c r="BK15" s="96"/>
      <c r="BL15" s="96"/>
      <c r="BM15" s="96"/>
      <c r="BN15" s="96"/>
      <c r="BO15" s="96"/>
      <c r="BP15" s="96"/>
      <c r="BQ15" s="96"/>
      <c r="BR15" s="96"/>
    </row>
    <row r="16" customFormat="false" ht="14.1" hidden="false" customHeight="true" outlineLevel="0" collapsed="false">
      <c r="A16" s="113"/>
      <c r="B16" s="94"/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4"/>
      <c r="AN16" s="96"/>
      <c r="AO16" s="96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96"/>
      <c r="BB16" s="96"/>
      <c r="BC16" s="96"/>
      <c r="BD16" s="96"/>
      <c r="BE16" s="96"/>
      <c r="BF16" s="96"/>
      <c r="BG16" s="96"/>
      <c r="BH16" s="96"/>
      <c r="BI16" s="96"/>
      <c r="BJ16" s="96"/>
      <c r="BK16" s="96"/>
      <c r="BL16" s="96"/>
      <c r="BM16" s="96"/>
      <c r="BN16" s="96"/>
      <c r="BO16" s="96"/>
      <c r="BP16" s="96"/>
      <c r="BQ16" s="96"/>
      <c r="BR16" s="96"/>
    </row>
    <row r="17" customFormat="false" ht="16.5" hidden="false" customHeight="false" outlineLevel="0" collapsed="false">
      <c r="A17" s="115" t="s">
        <v>83</v>
      </c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N17" s="96"/>
      <c r="AO17" s="96"/>
      <c r="AP17" s="96"/>
      <c r="AQ17" s="96"/>
      <c r="AR17" s="96"/>
      <c r="AS17" s="96"/>
      <c r="AT17" s="96"/>
      <c r="AU17" s="96"/>
      <c r="AV17" s="96"/>
      <c r="AW17" s="96"/>
      <c r="AX17" s="96"/>
      <c r="AY17" s="96"/>
      <c r="AZ17" s="96"/>
      <c r="BA17" s="96"/>
      <c r="BB17" s="96"/>
      <c r="BC17" s="96"/>
      <c r="BD17" s="96"/>
      <c r="BE17" s="96"/>
      <c r="BF17" s="96"/>
      <c r="BG17" s="96"/>
      <c r="BH17" s="96"/>
      <c r="BI17" s="96"/>
      <c r="BJ17" s="96"/>
      <c r="BK17" s="96"/>
      <c r="BL17" s="96"/>
      <c r="BM17" s="96"/>
      <c r="BN17" s="96"/>
      <c r="BO17" s="96"/>
      <c r="BP17" s="96"/>
      <c r="BQ17" s="96"/>
      <c r="BR17" s="96"/>
    </row>
    <row r="18" customFormat="false" ht="14.1" hidden="false" customHeight="true" outlineLevel="0" collapsed="false">
      <c r="A18" s="116" t="s">
        <v>9</v>
      </c>
      <c r="B18" s="118" t="n">
        <f aca="false">IF(ISNUMBER(VLOOKUP(B$8,'Curve Summary ALBERTA'!$A$7:$AG$54,18,FALSE())),VLOOKUP(B$8,'Curve Summary ALBERTA'!$A$7:$AG$54,18,FALSE()),0)</f>
        <v>62</v>
      </c>
      <c r="C18" s="118" t="n">
        <f aca="false">IF(ISNUMBER(VLOOKUP(C$8,'Curve Summary ALBERTA'!$A$7:$AG$54,18,FALSE())),VLOOKUP(C$8,'Curve Summary ALBERTA'!$A$7:$AG$54,18,FALSE()),0)</f>
        <v>49.5</v>
      </c>
      <c r="D18" s="118" t="n">
        <f aca="false">IF(ISNUMBER(VLOOKUP(D$8,'Curve Summary ALBERTA'!$A$7:$AG$54,18,FALSE())),VLOOKUP(D$8,'Curve Summary ALBERTA'!$A$7:$AG$54,18,FALSE()),0)</f>
        <v>49.5</v>
      </c>
      <c r="E18" s="118" t="n">
        <f aca="false">IF(ISNUMBER(VLOOKUP(E$8,'Curve Summary ALBERTA'!$A$7:$AG$54,18,FALSE())),VLOOKUP(E$8,'Curve Summary ALBERTA'!$A$7:$AG$54,18,FALSE()),0)</f>
        <v>0</v>
      </c>
      <c r="F18" s="118" t="n">
        <f aca="false">IF(ISNUMBER(VLOOKUP(F$8,'Curve Summary ALBERTA'!$A$7:$AG$54,18,FALSE())),VLOOKUP(F$8,'Curve Summary ALBERTA'!$A$7:$AG$54,18,FALSE()),0)</f>
        <v>49.5</v>
      </c>
      <c r="G18" s="118" t="n">
        <f aca="false">IF(ISNUMBER(VLOOKUP(G$8,'Curve Summary ALBERTA'!$A$7:$AG$54,18,FALSE())),VLOOKUP(G$8,'Curve Summary ALBERTA'!$A$7:$AG$54,18,FALSE()),0)</f>
        <v>49.5</v>
      </c>
      <c r="H18" s="118" t="n">
        <f aca="false">IF(ISNUMBER(VLOOKUP(H$8,'Curve Summary ALBERTA'!$A$7:$AG$54,18,FALSE())),VLOOKUP(H$8,'Curve Summary ALBERTA'!$A$7:$AG$54,18,FALSE()),0)</f>
        <v>49.5</v>
      </c>
      <c r="I18" s="118" t="n">
        <f aca="false">IF(ISNUMBER(VLOOKUP(I$8,'Curve Summary ALBERTA'!$A$7:$AG$54,18,FALSE())),VLOOKUP(I$8,'Curve Summary ALBERTA'!$A$7:$AG$54,18,FALSE()),0)</f>
        <v>49.5</v>
      </c>
      <c r="J18" s="118" t="n">
        <f aca="false">IF(ISNUMBER(VLOOKUP(J$8,'Curve Summary ALBERTA'!$A$7:$AG$54,18,FALSE())),VLOOKUP(J$8,'Curve Summary ALBERTA'!$A$7:$AG$54,18,FALSE()),0)</f>
        <v>49.5</v>
      </c>
      <c r="K18" s="118" t="n">
        <f aca="false">IF(ISNUMBER(VLOOKUP(K$8,'Curve Summary ALBERTA'!$A$7:$AG$54,18,FALSE())),VLOOKUP(K$8,'Curve Summary ALBERTA'!$A$7:$AG$54,18,FALSE()),0)</f>
        <v>0</v>
      </c>
      <c r="L18" s="118" t="n">
        <f aca="false">IF(ISNUMBER(VLOOKUP(L$8,'Curve Summary ALBERTA'!$A$7:$AG$54,18,FALSE())),VLOOKUP(L$8,'Curve Summary ALBERTA'!$A$7:$AG$54,18,FALSE()),0)</f>
        <v>49.5</v>
      </c>
      <c r="M18" s="118" t="n">
        <f aca="false">IF(ISNUMBER(VLOOKUP(M$8,'Curve Summary ALBERTA'!$A$7:$AG$54,18,FALSE())),VLOOKUP(M$8,'Curve Summary ALBERTA'!$A$7:$AG$54,18,FALSE()),0)</f>
        <v>49.5</v>
      </c>
      <c r="N18" s="118" t="n">
        <f aca="false">IF(ISNUMBER(VLOOKUP(N$8,'Curve Summary ALBERTA'!$A$7:$AG$54,18,FALSE())),VLOOKUP(N$8,'Curve Summary ALBERTA'!$A$7:$AG$54,18,FALSE()),0)</f>
        <v>49.5</v>
      </c>
      <c r="O18" s="118" t="n">
        <f aca="false">IF(ISNUMBER(VLOOKUP(O$8,'Curve Summary ALBERTA'!$A$7:$AG$54,18,FALSE())),VLOOKUP(O$8,'Curve Summary ALBERTA'!$A$7:$AG$54,18,FALSE()),0)</f>
        <v>46.4999961853027</v>
      </c>
      <c r="P18" s="118" t="n">
        <f aca="false">IF(ISNUMBER(VLOOKUP(P$8,'Curve Summary ALBERTA'!$A$7:$AG$54,18,FALSE())),VLOOKUP(P$8,'Curve Summary ALBERTA'!$A$7:$AG$54,18,FALSE()),0)</f>
        <v>46.4999961853027</v>
      </c>
      <c r="Q18" s="118" t="n">
        <f aca="false">IF(ISNUMBER(VLOOKUP(Q$8,'Curve Summary ALBERTA'!$A$7:$AG$54,18,FALSE())),VLOOKUP(Q$8,'Curve Summary ALBERTA'!$A$7:$AG$54,18,FALSE()),0)</f>
        <v>0</v>
      </c>
      <c r="R18" s="118" t="n">
        <f aca="false">IF(ISNUMBER(VLOOKUP(R$8,'Curve Summary ALBERTA'!$A$7:$AG$54,18,FALSE())),VLOOKUP(R$8,'Curve Summary ALBERTA'!$A$7:$AG$54,18,FALSE()),0)</f>
        <v>46.4999961853027</v>
      </c>
      <c r="S18" s="118" t="n">
        <f aca="false">IF(ISNUMBER(VLOOKUP(S$8,'Curve Summary ALBERTA'!$A$7:$AG$54,18,FALSE())),VLOOKUP(S$8,'Curve Summary ALBERTA'!$A$7:$AG$54,18,FALSE()),0)</f>
        <v>46.4999961853027</v>
      </c>
      <c r="T18" s="118" t="n">
        <f aca="false">IF(ISNUMBER(VLOOKUP(T$8,'Curve Summary ALBERTA'!$A$7:$AG$54,18,FALSE())),VLOOKUP(T$8,'Curve Summary ALBERTA'!$A$7:$AG$54,18,FALSE()),0)</f>
        <v>46.4999961853027</v>
      </c>
      <c r="U18" s="118" t="n">
        <f aca="false">IF(ISNUMBER(VLOOKUP(U$8,'Curve Summary ALBERTA'!$A$7:$AG$54,18,FALSE())),VLOOKUP(U$8,'Curve Summary ALBERTA'!$A$7:$AG$54,18,FALSE()),0)</f>
        <v>46.4999961853027</v>
      </c>
      <c r="V18" s="118" t="n">
        <f aca="false">IF(ISNUMBER(VLOOKUP(V$8,'Curve Summary ALBERTA'!$A$7:$AG$54,18,FALSE())),VLOOKUP(V$8,'Curve Summary ALBERTA'!$A$7:$AG$54,18,FALSE()),0)</f>
        <v>46.4999961853027</v>
      </c>
      <c r="W18" s="118" t="n">
        <f aca="false">IF(ISNUMBER(VLOOKUP(W$8,'Curve Summary ALBERTA'!$A$7:$AG$54,18,FALSE())),VLOOKUP(W$8,'Curve Summary ALBERTA'!$A$7:$AG$54,18,FALSE()),0)</f>
        <v>0</v>
      </c>
      <c r="X18" s="118" t="n">
        <f aca="false">IF(ISNUMBER(VLOOKUP(X$8,'Curve Summary ALBERTA'!$A$7:$AG$54,18,FALSE())),VLOOKUP(X$8,'Curve Summary ALBERTA'!$A$7:$AG$54,18,FALSE()),0)</f>
        <v>46.4999961853027</v>
      </c>
      <c r="Y18" s="118" t="n">
        <f aca="false">IF(ISNUMBER(VLOOKUP(Y$8,'Curve Summary ALBERTA'!$A$7:$AG$54,18,FALSE())),VLOOKUP(Y$8,'Curve Summary ALBERTA'!$A$7:$AG$54,18,FALSE()),0)</f>
        <v>46.4999961853027</v>
      </c>
      <c r="Z18" s="118" t="n">
        <f aca="false">IF(ISNUMBER(VLOOKUP(Z$8,'Curve Summary ALBERTA'!$A$7:$AG$54,18,FALSE())),VLOOKUP(Z$8,'Curve Summary ALBERTA'!$A$7:$AG$54,18,FALSE()),0)</f>
        <v>46.4999961853027</v>
      </c>
      <c r="AA18" s="118" t="n">
        <f aca="false">IF(ISNUMBER(VLOOKUP(AA$8,'Curve Summary ALBERTA'!$A$7:$AG$54,18,FALSE())),VLOOKUP(AA$8,'Curve Summary ALBERTA'!$A$7:$AG$54,18,FALSE()),0)</f>
        <v>46.4999961853027</v>
      </c>
      <c r="AB18" s="185" t="n">
        <f aca="false">IF(ISNUMBER(VLOOKUP(AB$8,'Curve Summary ALBERTA'!$A$7:$AG$54,18,FALSE())),VLOOKUP(AB$8,'Curve Summary ALBERTA'!$A$7:$AG$54,18,FALSE()),0)</f>
        <v>46.4999961853027</v>
      </c>
      <c r="AC18" s="158" t="n">
        <f aca="false">AVERAGE(B18:N18)</f>
        <v>42.8461538461539</v>
      </c>
      <c r="AD18" s="182"/>
      <c r="AN18" s="96"/>
      <c r="AO18" s="96"/>
      <c r="AP18" s="96"/>
      <c r="AQ18" s="96"/>
      <c r="AR18" s="96"/>
      <c r="AS18" s="96"/>
      <c r="AT18" s="96"/>
      <c r="AU18" s="96"/>
      <c r="AV18" s="96"/>
      <c r="AW18" s="96"/>
      <c r="AX18" s="96"/>
      <c r="AY18" s="96"/>
      <c r="AZ18" s="96" t="n">
        <v>42.8461538461539</v>
      </c>
      <c r="BA18" s="96"/>
      <c r="BB18" s="96"/>
      <c r="BC18" s="96"/>
      <c r="BD18" s="96"/>
      <c r="BE18" s="96"/>
      <c r="BF18" s="96"/>
      <c r="BG18" s="96"/>
      <c r="BH18" s="96"/>
      <c r="BI18" s="96"/>
      <c r="BJ18" s="96"/>
      <c r="BK18" s="96"/>
      <c r="BL18" s="96"/>
      <c r="BM18" s="96"/>
      <c r="BN18" s="96"/>
      <c r="BO18" s="96"/>
      <c r="BP18" s="96"/>
      <c r="BQ18" s="96"/>
      <c r="BR18" s="96"/>
    </row>
    <row r="19" customFormat="false" ht="30" hidden="false" customHeight="true" outlineLevel="0" collapsed="false">
      <c r="A19" s="113"/>
      <c r="B19" s="94"/>
      <c r="C19" s="94"/>
      <c r="D19" s="94"/>
      <c r="E19" s="94"/>
      <c r="F19" s="94"/>
      <c r="G19" s="94"/>
      <c r="H19" s="94"/>
      <c r="I19" s="94"/>
      <c r="J19" s="94"/>
      <c r="K19" s="94"/>
      <c r="L19" s="94"/>
      <c r="M19" s="94"/>
      <c r="N19" s="94"/>
      <c r="O19" s="94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  <c r="AA19" s="94"/>
      <c r="AB19" s="94"/>
      <c r="AC19" s="94"/>
      <c r="AN19" s="96"/>
      <c r="AO19" s="96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96"/>
      <c r="BB19" s="96"/>
      <c r="BC19" s="96"/>
      <c r="BD19" s="96"/>
      <c r="BE19" s="96"/>
      <c r="BF19" s="96"/>
      <c r="BG19" s="96"/>
      <c r="BH19" s="96"/>
      <c r="BI19" s="96"/>
      <c r="BJ19" s="96"/>
      <c r="BK19" s="96"/>
      <c r="BL19" s="96"/>
      <c r="BM19" s="96"/>
      <c r="BN19" s="96"/>
      <c r="BO19" s="96"/>
      <c r="BP19" s="96"/>
      <c r="BQ19" s="96"/>
      <c r="BR19" s="96"/>
    </row>
    <row r="20" customFormat="false" ht="14.1" hidden="true" customHeight="true" outlineLevel="0" collapsed="false">
      <c r="A20" s="125"/>
      <c r="B20" s="96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  <c r="AB20" s="96"/>
      <c r="AC20" s="96"/>
      <c r="AN20" s="96"/>
      <c r="AO20" s="96"/>
      <c r="AP20" s="96"/>
      <c r="AQ20" s="96"/>
      <c r="AR20" s="96"/>
      <c r="AS20" s="96"/>
      <c r="AT20" s="96"/>
      <c r="AU20" s="96"/>
      <c r="AV20" s="96"/>
      <c r="AW20" s="96"/>
      <c r="AX20" s="96"/>
      <c r="AY20" s="96"/>
      <c r="AZ20" s="96"/>
      <c r="BA20" s="96"/>
      <c r="BB20" s="96"/>
      <c r="BC20" s="96"/>
      <c r="BD20" s="96"/>
      <c r="BE20" s="96"/>
      <c r="BF20" s="96"/>
      <c r="BG20" s="96"/>
      <c r="BH20" s="96"/>
      <c r="BI20" s="96"/>
      <c r="BJ20" s="96"/>
      <c r="BK20" s="96"/>
      <c r="BL20" s="96"/>
      <c r="BM20" s="96"/>
      <c r="BN20" s="96"/>
      <c r="BO20" s="96"/>
      <c r="BP20" s="96"/>
      <c r="BQ20" s="96"/>
      <c r="BR20" s="96"/>
    </row>
    <row r="21" customFormat="false" ht="14.1" hidden="true" customHeight="true" outlineLevel="0" collapsed="false">
      <c r="A21" s="125"/>
      <c r="B21" s="96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B21" s="96"/>
      <c r="AC21" s="96"/>
      <c r="AN21" s="96"/>
      <c r="AO21" s="96"/>
      <c r="AP21" s="96"/>
      <c r="AQ21" s="96"/>
      <c r="AR21" s="96"/>
      <c r="AS21" s="96"/>
      <c r="AT21" s="96"/>
      <c r="AU21" s="96"/>
      <c r="AV21" s="96"/>
      <c r="AW21" s="96"/>
      <c r="AX21" s="96"/>
      <c r="AY21" s="96"/>
      <c r="AZ21" s="96"/>
      <c r="BA21" s="96"/>
      <c r="BB21" s="96"/>
      <c r="BC21" s="96"/>
      <c r="BD21" s="96"/>
      <c r="BE21" s="96"/>
      <c r="BF21" s="96"/>
      <c r="BG21" s="96"/>
      <c r="BH21" s="96"/>
      <c r="BI21" s="96"/>
      <c r="BJ21" s="96"/>
      <c r="BK21" s="96"/>
      <c r="BL21" s="96"/>
      <c r="BM21" s="96"/>
      <c r="BN21" s="96"/>
      <c r="BO21" s="96"/>
      <c r="BP21" s="96"/>
      <c r="BQ21" s="96"/>
      <c r="BR21" s="96"/>
    </row>
    <row r="22" customFormat="false" ht="14.1" hidden="true" customHeight="true" outlineLevel="0" collapsed="false">
      <c r="A22" s="125"/>
      <c r="B22" s="96"/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B22" s="96"/>
      <c r="AC22" s="96"/>
      <c r="AN22" s="96"/>
      <c r="AO22" s="96"/>
      <c r="AP22" s="96"/>
      <c r="AQ22" s="96"/>
      <c r="AR22" s="96"/>
      <c r="AS22" s="96"/>
      <c r="AT22" s="96"/>
      <c r="AU22" s="96"/>
      <c r="AV22" s="96"/>
      <c r="AW22" s="96"/>
      <c r="AX22" s="96"/>
      <c r="AY22" s="96"/>
      <c r="AZ22" s="96"/>
      <c r="BA22" s="96"/>
      <c r="BB22" s="96"/>
      <c r="BC22" s="96"/>
      <c r="BD22" s="96"/>
      <c r="BE22" s="96"/>
      <c r="BF22" s="96"/>
      <c r="BG22" s="96"/>
      <c r="BH22" s="96"/>
      <c r="BI22" s="96"/>
      <c r="BJ22" s="96"/>
      <c r="BK22" s="96"/>
      <c r="BL22" s="96"/>
      <c r="BM22" s="96"/>
      <c r="BN22" s="96"/>
      <c r="BO22" s="96"/>
      <c r="BP22" s="96"/>
      <c r="BQ22" s="96"/>
      <c r="BR22" s="96"/>
    </row>
    <row r="23" customFormat="false" ht="14.1" hidden="true" customHeight="true" outlineLevel="0" collapsed="false">
      <c r="A23" s="125"/>
      <c r="B23" s="96"/>
      <c r="C23" s="96"/>
      <c r="D23" s="96"/>
      <c r="E23" s="96"/>
      <c r="F23" s="96"/>
      <c r="G23" s="96"/>
      <c r="H23" s="96"/>
      <c r="I23" s="96"/>
      <c r="J23" s="96"/>
      <c r="K23" s="96"/>
      <c r="L23" s="96"/>
      <c r="M23" s="96"/>
      <c r="N23" s="96"/>
      <c r="O23" s="96"/>
      <c r="P23" s="96"/>
      <c r="Q23" s="96"/>
      <c r="R23" s="96"/>
      <c r="S23" s="96"/>
      <c r="T23" s="96"/>
      <c r="U23" s="96"/>
      <c r="V23" s="96"/>
      <c r="W23" s="96"/>
      <c r="X23" s="96"/>
      <c r="Y23" s="96"/>
      <c r="Z23" s="96"/>
      <c r="AA23" s="96"/>
      <c r="AB23" s="96"/>
      <c r="AC23" s="96"/>
      <c r="AN23" s="96"/>
      <c r="AO23" s="96"/>
      <c r="AP23" s="96"/>
      <c r="AQ23" s="96"/>
      <c r="AR23" s="96"/>
      <c r="AS23" s="96"/>
      <c r="AT23" s="96"/>
      <c r="AU23" s="96"/>
      <c r="AV23" s="96"/>
      <c r="AW23" s="96"/>
      <c r="AX23" s="96"/>
      <c r="AY23" s="96"/>
      <c r="AZ23" s="96"/>
      <c r="BA23" s="96"/>
      <c r="BB23" s="96"/>
      <c r="BC23" s="96"/>
      <c r="BD23" s="96"/>
      <c r="BE23" s="96"/>
      <c r="BF23" s="96"/>
      <c r="BG23" s="96"/>
      <c r="BH23" s="96"/>
      <c r="BI23" s="96"/>
      <c r="BJ23" s="96"/>
      <c r="BK23" s="96"/>
      <c r="BL23" s="96"/>
      <c r="BM23" s="96"/>
      <c r="BN23" s="96"/>
      <c r="BO23" s="96"/>
      <c r="BP23" s="96"/>
      <c r="BQ23" s="96"/>
      <c r="BR23" s="96"/>
    </row>
    <row r="24" customFormat="false" ht="14.1" hidden="true" customHeight="true" outlineLevel="0" collapsed="false">
      <c r="A24" s="125"/>
      <c r="B24" s="96"/>
      <c r="C24" s="96"/>
      <c r="D24" s="96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B24" s="96"/>
      <c r="AC24" s="96"/>
      <c r="AN24" s="96"/>
      <c r="AO24" s="96"/>
      <c r="AP24" s="96"/>
      <c r="AQ24" s="96"/>
      <c r="AR24" s="96"/>
      <c r="AS24" s="96"/>
      <c r="AT24" s="96"/>
      <c r="AU24" s="96"/>
      <c r="AV24" s="96"/>
      <c r="AW24" s="96"/>
      <c r="AX24" s="96"/>
      <c r="AY24" s="96"/>
      <c r="AZ24" s="96"/>
      <c r="BA24" s="96"/>
      <c r="BB24" s="96"/>
      <c r="BC24" s="96"/>
      <c r="BD24" s="96"/>
      <c r="BE24" s="96"/>
      <c r="BF24" s="96"/>
      <c r="BG24" s="96"/>
      <c r="BH24" s="96"/>
      <c r="BI24" s="96"/>
      <c r="BJ24" s="96"/>
      <c r="BK24" s="96"/>
      <c r="BL24" s="96"/>
      <c r="BM24" s="96"/>
      <c r="BN24" s="96"/>
      <c r="BO24" s="96"/>
      <c r="BP24" s="96"/>
      <c r="BQ24" s="96"/>
      <c r="BR24" s="96"/>
    </row>
    <row r="25" customFormat="false" ht="14.1" hidden="true" customHeight="true" outlineLevel="0" collapsed="false">
      <c r="A25" s="125"/>
      <c r="B25" s="96"/>
      <c r="C25" s="96"/>
      <c r="D25" s="96"/>
      <c r="E25" s="96"/>
      <c r="F25" s="96"/>
      <c r="G25" s="96"/>
      <c r="H25" s="96"/>
      <c r="I25" s="96"/>
      <c r="J25" s="96"/>
      <c r="K25" s="96"/>
      <c r="L25" s="96"/>
      <c r="M25" s="96"/>
      <c r="N25" s="96"/>
      <c r="O25" s="96"/>
      <c r="P25" s="96"/>
      <c r="Q25" s="96"/>
      <c r="R25" s="96"/>
      <c r="S25" s="96"/>
      <c r="T25" s="96"/>
      <c r="U25" s="96"/>
      <c r="V25" s="96"/>
      <c r="W25" s="96"/>
      <c r="X25" s="96"/>
      <c r="Y25" s="96"/>
      <c r="Z25" s="96"/>
      <c r="AA25" s="96"/>
      <c r="AB25" s="96"/>
      <c r="AC25" s="96"/>
      <c r="AN25" s="96"/>
      <c r="AO25" s="96"/>
      <c r="AP25" s="96"/>
      <c r="AQ25" s="96"/>
      <c r="AR25" s="96"/>
      <c r="AS25" s="96"/>
      <c r="AT25" s="96"/>
      <c r="AU25" s="96"/>
      <c r="AV25" s="96"/>
      <c r="AW25" s="96"/>
      <c r="AX25" s="96"/>
      <c r="AY25" s="96"/>
      <c r="AZ25" s="96"/>
      <c r="BA25" s="96"/>
      <c r="BB25" s="96"/>
      <c r="BC25" s="96"/>
      <c r="BD25" s="96"/>
      <c r="BE25" s="96"/>
      <c r="BF25" s="96"/>
      <c r="BG25" s="96"/>
      <c r="BH25" s="96"/>
      <c r="BI25" s="96"/>
      <c r="BJ25" s="96"/>
      <c r="BK25" s="96"/>
      <c r="BL25" s="96"/>
      <c r="BM25" s="96"/>
      <c r="BN25" s="96"/>
      <c r="BO25" s="96"/>
      <c r="BP25" s="96"/>
      <c r="BQ25" s="96"/>
      <c r="BR25" s="96"/>
    </row>
    <row r="26" customFormat="false" ht="11.25" hidden="false" customHeight="false" outlineLevel="0" collapsed="false">
      <c r="A26" s="73"/>
    </row>
    <row r="27" customFormat="false" ht="16.5" hidden="false" customHeight="false" outlineLevel="0" collapsed="false">
      <c r="A27" s="124" t="s">
        <v>27</v>
      </c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</row>
    <row r="28" customFormat="false" ht="14.1" hidden="false" customHeight="true" outlineLevel="0" collapsed="false">
      <c r="A28" s="93" t="s">
        <v>13</v>
      </c>
      <c r="B28" s="164" t="n">
        <f aca="false">B9-B47</f>
        <v>-0.75</v>
      </c>
      <c r="C28" s="94" t="n">
        <f aca="false">C9-C47</f>
        <v>0.5</v>
      </c>
      <c r="D28" s="94" t="n">
        <f aca="false">D9-D47</f>
        <v>0.5</v>
      </c>
      <c r="E28" s="94" t="n">
        <f aca="false">E9-E47</f>
        <v>0.5</v>
      </c>
      <c r="F28" s="94" t="n">
        <f aca="false">F9-F47</f>
        <v>0.5</v>
      </c>
      <c r="G28" s="94" t="n">
        <f aca="false">G9-G47</f>
        <v>0.5</v>
      </c>
      <c r="H28" s="94" t="n">
        <f aca="false">H9-H47</f>
        <v>0.5</v>
      </c>
      <c r="I28" s="94" t="n">
        <f aca="false">I9-I47</f>
        <v>0.5</v>
      </c>
      <c r="J28" s="94" t="n">
        <f aca="false">J9-J47</f>
        <v>0.5</v>
      </c>
      <c r="K28" s="94" t="n">
        <f aca="false">K9-K47</f>
        <v>0.5</v>
      </c>
      <c r="L28" s="94" t="n">
        <f aca="false">L9-L47</f>
        <v>0.5</v>
      </c>
      <c r="M28" s="94" t="n">
        <f aca="false">M9-M47</f>
        <v>0.5</v>
      </c>
      <c r="N28" s="94" t="n">
        <f aca="false">N9-N47</f>
        <v>0.5</v>
      </c>
      <c r="O28" s="94" t="n">
        <f aca="false">O9-O47</f>
        <v>1</v>
      </c>
      <c r="P28" s="94" t="n">
        <f aca="false">P9-P47</f>
        <v>1</v>
      </c>
      <c r="Q28" s="94" t="n">
        <f aca="false">Q9-Q47</f>
        <v>1</v>
      </c>
      <c r="R28" s="94" t="n">
        <f aca="false">R9-R47</f>
        <v>1</v>
      </c>
      <c r="S28" s="94" t="n">
        <f aca="false">S9-S47</f>
        <v>1</v>
      </c>
      <c r="T28" s="94" t="n">
        <f aca="false">T9-T47</f>
        <v>1</v>
      </c>
      <c r="U28" s="94" t="n">
        <f aca="false">U9-U47</f>
        <v>1</v>
      </c>
      <c r="V28" s="94" t="n">
        <f aca="false">V9-V47</f>
        <v>1</v>
      </c>
      <c r="W28" s="94" t="n">
        <f aca="false">W9-W47</f>
        <v>1</v>
      </c>
      <c r="X28" s="94" t="n">
        <f aca="false">X9-X47</f>
        <v>1</v>
      </c>
      <c r="Y28" s="94" t="n">
        <f aca="false">Y9-Y47</f>
        <v>1</v>
      </c>
      <c r="Z28" s="94" t="n">
        <f aca="false">Z9-Z47</f>
        <v>1</v>
      </c>
      <c r="AA28" s="94" t="n">
        <f aca="false">AA9-AA47</f>
        <v>1</v>
      </c>
      <c r="AB28" s="94" t="n">
        <f aca="false">AB9-AB47</f>
        <v>1</v>
      </c>
      <c r="AC28" s="158" t="n">
        <f aca="false">AC9-AC47</f>
        <v>0.421703296703296</v>
      </c>
      <c r="AD28" s="182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  <c r="BM28" s="96"/>
      <c r="BN28" s="96"/>
      <c r="BO28" s="96"/>
      <c r="BP28" s="96"/>
      <c r="BQ28" s="96"/>
      <c r="BR28" s="96"/>
    </row>
    <row r="29" customFormat="false" ht="14.1" hidden="false" customHeight="true" outlineLevel="0" collapsed="false">
      <c r="A29" s="101" t="s">
        <v>12</v>
      </c>
      <c r="B29" s="183" t="n">
        <f aca="false">B10-B48</f>
        <v>-0.25</v>
      </c>
      <c r="C29" s="96" t="n">
        <f aca="false">C10-C48</f>
        <v>1.5</v>
      </c>
      <c r="D29" s="96" t="n">
        <f aca="false">D10-D48</f>
        <v>1.5</v>
      </c>
      <c r="E29" s="96" t="n">
        <f aca="false">E10-E48</f>
        <v>1.5</v>
      </c>
      <c r="F29" s="96" t="n">
        <f aca="false">F10-F48</f>
        <v>1.5</v>
      </c>
      <c r="G29" s="96" t="n">
        <f aca="false">G10-G48</f>
        <v>1.5</v>
      </c>
      <c r="H29" s="96" t="n">
        <f aca="false">H10-H48</f>
        <v>1.5</v>
      </c>
      <c r="I29" s="96" t="n">
        <f aca="false">I10-I48</f>
        <v>1.5</v>
      </c>
      <c r="J29" s="96" t="n">
        <f aca="false">J10-J48</f>
        <v>1.5</v>
      </c>
      <c r="K29" s="96" t="n">
        <f aca="false">K10-K48</f>
        <v>1.5</v>
      </c>
      <c r="L29" s="96" t="n">
        <f aca="false">L10-L48</f>
        <v>1.5</v>
      </c>
      <c r="M29" s="96" t="n">
        <f aca="false">M10-M48</f>
        <v>1.5</v>
      </c>
      <c r="N29" s="96" t="n">
        <f aca="false">N10-N48</f>
        <v>1.5</v>
      </c>
      <c r="O29" s="96" t="n">
        <f aca="false">O10-O48</f>
        <v>1</v>
      </c>
      <c r="P29" s="96" t="n">
        <f aca="false">P10-P48</f>
        <v>1</v>
      </c>
      <c r="Q29" s="96" t="n">
        <f aca="false">Q10-Q48</f>
        <v>1</v>
      </c>
      <c r="R29" s="96" t="n">
        <f aca="false">R10-R48</f>
        <v>1</v>
      </c>
      <c r="S29" s="96" t="n">
        <f aca="false">S10-S48</f>
        <v>1</v>
      </c>
      <c r="T29" s="96" t="n">
        <f aca="false">T10-T48</f>
        <v>1</v>
      </c>
      <c r="U29" s="96" t="n">
        <f aca="false">U10-U48</f>
        <v>1</v>
      </c>
      <c r="V29" s="96" t="n">
        <f aca="false">V10-V48</f>
        <v>1</v>
      </c>
      <c r="W29" s="96" t="n">
        <f aca="false">W10-W48</f>
        <v>1</v>
      </c>
      <c r="X29" s="96" t="n">
        <f aca="false">X10-X48</f>
        <v>1</v>
      </c>
      <c r="Y29" s="96" t="n">
        <f aca="false">Y10-Y48</f>
        <v>1</v>
      </c>
      <c r="Z29" s="96" t="n">
        <f aca="false">Z10-Z48</f>
        <v>1</v>
      </c>
      <c r="AA29" s="96" t="n">
        <f aca="false">AA10-AA48</f>
        <v>1</v>
      </c>
      <c r="AB29" s="96" t="n">
        <f aca="false">AB10-AB48</f>
        <v>1</v>
      </c>
      <c r="AC29" s="159" t="n">
        <f aca="false">AC10-AC48</f>
        <v>1.43681318681319</v>
      </c>
      <c r="AD29" s="182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  <c r="BM29" s="96"/>
      <c r="BN29" s="96"/>
      <c r="BO29" s="96"/>
      <c r="BP29" s="96"/>
      <c r="BQ29" s="96"/>
      <c r="BR29" s="96"/>
    </row>
    <row r="30" customFormat="false" ht="14.1" hidden="false" customHeight="true" outlineLevel="0" collapsed="false">
      <c r="A30" s="101" t="s">
        <v>14</v>
      </c>
      <c r="B30" s="183" t="n">
        <f aca="false">B11-B49</f>
        <v>0.359999999999999</v>
      </c>
      <c r="C30" s="96" t="n">
        <f aca="false">C11-C49</f>
        <v>1.3</v>
      </c>
      <c r="D30" s="96" t="n">
        <f aca="false">D11-D49</f>
        <v>1.3</v>
      </c>
      <c r="E30" s="96" t="n">
        <f aca="false">E11-E49</f>
        <v>1.3</v>
      </c>
      <c r="F30" s="96" t="n">
        <f aca="false">F11-F49</f>
        <v>1.3</v>
      </c>
      <c r="G30" s="96" t="n">
        <f aca="false">G11-G49</f>
        <v>1.3</v>
      </c>
      <c r="H30" s="96" t="n">
        <f aca="false">H11-H49</f>
        <v>1.3</v>
      </c>
      <c r="I30" s="96" t="n">
        <f aca="false">I11-I49</f>
        <v>1.3</v>
      </c>
      <c r="J30" s="96" t="n">
        <f aca="false">J11-J49</f>
        <v>1.3</v>
      </c>
      <c r="K30" s="96" t="n">
        <f aca="false">K11-K49</f>
        <v>1.3</v>
      </c>
      <c r="L30" s="96" t="n">
        <f aca="false">L11-L49</f>
        <v>1.3</v>
      </c>
      <c r="M30" s="96" t="n">
        <f aca="false">M11-M49</f>
        <v>1.3</v>
      </c>
      <c r="N30" s="96" t="n">
        <f aca="false">N11-N49</f>
        <v>1.3</v>
      </c>
      <c r="O30" s="96" t="n">
        <f aca="false">O11-O49</f>
        <v>1.25</v>
      </c>
      <c r="P30" s="96" t="n">
        <f aca="false">P11-P49</f>
        <v>1.25</v>
      </c>
      <c r="Q30" s="96" t="n">
        <f aca="false">Q11-Q49</f>
        <v>1.25</v>
      </c>
      <c r="R30" s="96" t="n">
        <f aca="false">R11-R49</f>
        <v>1.25</v>
      </c>
      <c r="S30" s="96" t="n">
        <f aca="false">S11-S49</f>
        <v>1.25</v>
      </c>
      <c r="T30" s="96" t="n">
        <f aca="false">T11-T49</f>
        <v>1.25</v>
      </c>
      <c r="U30" s="96" t="n">
        <f aca="false">U11-U49</f>
        <v>1.25</v>
      </c>
      <c r="V30" s="96" t="n">
        <f aca="false">V11-V49</f>
        <v>1.25</v>
      </c>
      <c r="W30" s="96" t="n">
        <f aca="false">W11-W49</f>
        <v>1.25</v>
      </c>
      <c r="X30" s="96" t="n">
        <f aca="false">X11-X49</f>
        <v>1.25</v>
      </c>
      <c r="Y30" s="96" t="n">
        <f aca="false">Y11-Y49</f>
        <v>1.25</v>
      </c>
      <c r="Z30" s="96" t="n">
        <f aca="false">Z11-Z49</f>
        <v>1.25</v>
      </c>
      <c r="AA30" s="96" t="n">
        <f aca="false">AA11-AA49</f>
        <v>1.25</v>
      </c>
      <c r="AB30" s="96" t="n">
        <f aca="false">AB11-AB49</f>
        <v>1.25</v>
      </c>
      <c r="AC30" s="159" t="n">
        <f aca="false">AC11-AC49</f>
        <v>1.17769230769231</v>
      </c>
      <c r="AD30" s="182"/>
      <c r="AN30" s="96"/>
      <c r="AO30" s="96"/>
      <c r="AP30" s="96"/>
      <c r="AQ30" s="96"/>
      <c r="AR30" s="96"/>
      <c r="AS30" s="96"/>
      <c r="AT30" s="96"/>
      <c r="AU30" s="96"/>
      <c r="AV30" s="96"/>
      <c r="AW30" s="96"/>
      <c r="AX30" s="96"/>
      <c r="AY30" s="96"/>
      <c r="AZ30" s="96"/>
      <c r="BA30" s="96"/>
      <c r="BB30" s="96"/>
      <c r="BC30" s="96"/>
      <c r="BD30" s="96"/>
      <c r="BE30" s="96"/>
      <c r="BF30" s="96"/>
      <c r="BG30" s="96"/>
      <c r="BH30" s="96"/>
      <c r="BI30" s="96"/>
      <c r="BJ30" s="96"/>
      <c r="BK30" s="96"/>
      <c r="BL30" s="96"/>
      <c r="BM30" s="96"/>
      <c r="BN30" s="96"/>
      <c r="BO30" s="96"/>
      <c r="BP30" s="96"/>
      <c r="BQ30" s="96"/>
      <c r="BR30" s="96"/>
    </row>
    <row r="31" customFormat="false" ht="14.1" hidden="false" customHeight="true" outlineLevel="0" collapsed="false">
      <c r="A31" s="101" t="s">
        <v>17</v>
      </c>
      <c r="B31" s="183" t="n">
        <f aca="false">B12-B50</f>
        <v>-0.407499999999999</v>
      </c>
      <c r="C31" s="96" t="n">
        <f aca="false">C12-C50</f>
        <v>0</v>
      </c>
      <c r="D31" s="96" t="n">
        <f aca="false">D12-D50</f>
        <v>0</v>
      </c>
      <c r="E31" s="96" t="n">
        <f aca="false">E12-E50</f>
        <v>0</v>
      </c>
      <c r="F31" s="96" t="n">
        <f aca="false">F12-F50</f>
        <v>0</v>
      </c>
      <c r="G31" s="96" t="n">
        <f aca="false">G12-G50</f>
        <v>0</v>
      </c>
      <c r="H31" s="96" t="n">
        <f aca="false">H12-H50</f>
        <v>0</v>
      </c>
      <c r="I31" s="96" t="n">
        <f aca="false">I12-I50</f>
        <v>0</v>
      </c>
      <c r="J31" s="96" t="n">
        <f aca="false">J12-J50</f>
        <v>0</v>
      </c>
      <c r="K31" s="96" t="n">
        <f aca="false">K12-K50</f>
        <v>0</v>
      </c>
      <c r="L31" s="96" t="n">
        <f aca="false">L12-L50</f>
        <v>0</v>
      </c>
      <c r="M31" s="96" t="n">
        <f aca="false">M12-M50</f>
        <v>0</v>
      </c>
      <c r="N31" s="96" t="n">
        <f aca="false">N12-N50</f>
        <v>0</v>
      </c>
      <c r="O31" s="96" t="n">
        <f aca="false">O12-O50</f>
        <v>0</v>
      </c>
      <c r="P31" s="96" t="n">
        <f aca="false">P12-P50</f>
        <v>0</v>
      </c>
      <c r="Q31" s="96" t="n">
        <f aca="false">Q12-Q50</f>
        <v>0</v>
      </c>
      <c r="R31" s="96" t="n">
        <f aca="false">R12-R50</f>
        <v>0</v>
      </c>
      <c r="S31" s="96" t="n">
        <f aca="false">S12-S50</f>
        <v>0</v>
      </c>
      <c r="T31" s="96" t="n">
        <f aca="false">T12-T50</f>
        <v>0</v>
      </c>
      <c r="U31" s="96" t="n">
        <f aca="false">U12-U50</f>
        <v>0</v>
      </c>
      <c r="V31" s="96" t="n">
        <f aca="false">V12-V50</f>
        <v>0</v>
      </c>
      <c r="W31" s="96" t="n">
        <f aca="false">W12-W50</f>
        <v>0</v>
      </c>
      <c r="X31" s="96" t="n">
        <f aca="false">X12-X50</f>
        <v>0</v>
      </c>
      <c r="Y31" s="96" t="n">
        <f aca="false">Y12-Y50</f>
        <v>0</v>
      </c>
      <c r="Z31" s="96" t="n">
        <f aca="false">Z12-Z50</f>
        <v>0</v>
      </c>
      <c r="AA31" s="96" t="n">
        <f aca="false">AA12-AA50</f>
        <v>0</v>
      </c>
      <c r="AB31" s="96" t="n">
        <f aca="false">AB12-AB50</f>
        <v>0</v>
      </c>
      <c r="AC31" s="159" t="n">
        <f aca="false">AC12-AC50</f>
        <v>0.0146016483516469</v>
      </c>
      <c r="AD31" s="182"/>
      <c r="AN31" s="96"/>
      <c r="AO31" s="96"/>
      <c r="AP31" s="96"/>
      <c r="AQ31" s="96"/>
      <c r="AR31" s="96"/>
      <c r="AS31" s="96"/>
      <c r="AT31" s="96"/>
      <c r="AU31" s="96"/>
      <c r="AV31" s="96"/>
      <c r="AW31" s="96"/>
      <c r="AX31" s="96"/>
      <c r="AY31" s="96"/>
      <c r="AZ31" s="96"/>
      <c r="BA31" s="96"/>
      <c r="BB31" s="96"/>
      <c r="BC31" s="96"/>
      <c r="BD31" s="96"/>
      <c r="BE31" s="96"/>
      <c r="BF31" s="96"/>
      <c r="BG31" s="96"/>
      <c r="BH31" s="96"/>
      <c r="BI31" s="96"/>
      <c r="BJ31" s="96"/>
      <c r="BK31" s="96"/>
      <c r="BL31" s="96"/>
      <c r="BM31" s="96"/>
      <c r="BN31" s="96"/>
      <c r="BO31" s="96"/>
      <c r="BP31" s="96"/>
      <c r="BQ31" s="96"/>
      <c r="BR31" s="96"/>
    </row>
    <row r="32" customFormat="false" ht="14.1" hidden="false" customHeight="true" outlineLevel="0" collapsed="false">
      <c r="A32" s="101" t="s">
        <v>15</v>
      </c>
      <c r="B32" s="183" t="n">
        <f aca="false">B13-B51</f>
        <v>0.530000000000001</v>
      </c>
      <c r="C32" s="96" t="n">
        <f aca="false">C13-C51</f>
        <v>1.5</v>
      </c>
      <c r="D32" s="96" t="n">
        <f aca="false">D13-D51</f>
        <v>1.5</v>
      </c>
      <c r="E32" s="96" t="n">
        <f aca="false">E13-E51</f>
        <v>1.5</v>
      </c>
      <c r="F32" s="96" t="n">
        <f aca="false">F13-F51</f>
        <v>1.5</v>
      </c>
      <c r="G32" s="96" t="n">
        <f aca="false">G13-G51</f>
        <v>1.5</v>
      </c>
      <c r="H32" s="96" t="n">
        <f aca="false">H13-H51</f>
        <v>1.5</v>
      </c>
      <c r="I32" s="96" t="n">
        <f aca="false">I13-I51</f>
        <v>1.5</v>
      </c>
      <c r="J32" s="96" t="n">
        <f aca="false">J13-J51</f>
        <v>1.5</v>
      </c>
      <c r="K32" s="96" t="n">
        <f aca="false">K13-K51</f>
        <v>1.5</v>
      </c>
      <c r="L32" s="96" t="n">
        <f aca="false">L13-L51</f>
        <v>1.5</v>
      </c>
      <c r="M32" s="96" t="n">
        <f aca="false">M13-M51</f>
        <v>1.5</v>
      </c>
      <c r="N32" s="96" t="n">
        <f aca="false">N13-N51</f>
        <v>1.5</v>
      </c>
      <c r="O32" s="96" t="n">
        <f aca="false">O13-O51</f>
        <v>1.25</v>
      </c>
      <c r="P32" s="96" t="n">
        <f aca="false">P13-P51</f>
        <v>1.25</v>
      </c>
      <c r="Q32" s="96" t="n">
        <f aca="false">Q13-Q51</f>
        <v>1.25</v>
      </c>
      <c r="R32" s="96" t="n">
        <f aca="false">R13-R51</f>
        <v>1.25</v>
      </c>
      <c r="S32" s="96" t="n">
        <f aca="false">S13-S51</f>
        <v>1.25</v>
      </c>
      <c r="T32" s="96" t="n">
        <f aca="false">T13-T51</f>
        <v>1.25</v>
      </c>
      <c r="U32" s="96" t="n">
        <f aca="false">U13-U51</f>
        <v>1.25</v>
      </c>
      <c r="V32" s="96" t="n">
        <f aca="false">V13-V51</f>
        <v>1.25</v>
      </c>
      <c r="W32" s="96" t="n">
        <f aca="false">W13-W51</f>
        <v>1.25</v>
      </c>
      <c r="X32" s="96" t="n">
        <f aca="false">X13-X51</f>
        <v>1.25</v>
      </c>
      <c r="Y32" s="96" t="n">
        <f aca="false">Y13-Y51</f>
        <v>1.25</v>
      </c>
      <c r="Z32" s="96" t="n">
        <f aca="false">Z13-Z51</f>
        <v>1.25</v>
      </c>
      <c r="AA32" s="96" t="n">
        <f aca="false">AA13-AA51</f>
        <v>1.25</v>
      </c>
      <c r="AB32" s="96" t="n">
        <f aca="false">AB13-AB51</f>
        <v>1.25</v>
      </c>
      <c r="AC32" s="159" t="n">
        <f aca="false">AC13-AC51</f>
        <v>1.36395604395604</v>
      </c>
      <c r="AD32" s="182"/>
      <c r="AN32" s="96"/>
      <c r="AO32" s="96"/>
      <c r="AP32" s="96"/>
      <c r="AQ32" s="96"/>
      <c r="AR32" s="96"/>
      <c r="AS32" s="96"/>
      <c r="AT32" s="96"/>
      <c r="AU32" s="96"/>
      <c r="AV32" s="96"/>
      <c r="AW32" s="96"/>
      <c r="AX32" s="96"/>
      <c r="AY32" s="96"/>
      <c r="AZ32" s="96"/>
      <c r="BA32" s="96"/>
      <c r="BB32" s="96"/>
      <c r="BC32" s="96"/>
      <c r="BD32" s="96"/>
      <c r="BE32" s="96"/>
      <c r="BF32" s="96"/>
      <c r="BG32" s="96"/>
      <c r="BH32" s="96"/>
      <c r="BI32" s="96"/>
      <c r="BJ32" s="96"/>
      <c r="BK32" s="96"/>
      <c r="BL32" s="96"/>
      <c r="BM32" s="96"/>
      <c r="BN32" s="96"/>
      <c r="BO32" s="96"/>
      <c r="BP32" s="96"/>
      <c r="BQ32" s="96"/>
      <c r="BR32" s="96"/>
    </row>
    <row r="33" customFormat="false" ht="14.1" hidden="false" customHeight="true" outlineLevel="0" collapsed="false">
      <c r="A33" s="101" t="s">
        <v>11</v>
      </c>
      <c r="B33" s="183" t="n">
        <f aca="false">B14-B52</f>
        <v>0.399999999999999</v>
      </c>
      <c r="C33" s="96" t="n">
        <f aca="false">C14-C52</f>
        <v>1.5</v>
      </c>
      <c r="D33" s="96" t="n">
        <f aca="false">D14-D52</f>
        <v>1.5</v>
      </c>
      <c r="E33" s="96" t="n">
        <f aca="false">E14-E52</f>
        <v>1.5</v>
      </c>
      <c r="F33" s="96" t="n">
        <f aca="false">F14-F52</f>
        <v>1.5</v>
      </c>
      <c r="G33" s="96" t="n">
        <f aca="false">G14-G52</f>
        <v>1.5</v>
      </c>
      <c r="H33" s="96" t="n">
        <f aca="false">H14-H52</f>
        <v>1.5</v>
      </c>
      <c r="I33" s="96" t="n">
        <f aca="false">I14-I52</f>
        <v>1.5</v>
      </c>
      <c r="J33" s="96" t="n">
        <f aca="false">J14-J52</f>
        <v>1.5</v>
      </c>
      <c r="K33" s="96" t="n">
        <f aca="false">K14-K52</f>
        <v>1.5</v>
      </c>
      <c r="L33" s="96" t="n">
        <f aca="false">L14-L52</f>
        <v>1.5</v>
      </c>
      <c r="M33" s="96" t="n">
        <f aca="false">M14-M52</f>
        <v>1.5</v>
      </c>
      <c r="N33" s="96" t="n">
        <f aca="false">N14-N52</f>
        <v>1.5</v>
      </c>
      <c r="O33" s="96" t="n">
        <f aca="false">O14-O52</f>
        <v>1.5</v>
      </c>
      <c r="P33" s="96" t="n">
        <f aca="false">P14-P52</f>
        <v>1.5</v>
      </c>
      <c r="Q33" s="96" t="n">
        <f aca="false">Q14-Q52</f>
        <v>1.5</v>
      </c>
      <c r="R33" s="96" t="n">
        <f aca="false">R14-R52</f>
        <v>1.5</v>
      </c>
      <c r="S33" s="96" t="n">
        <f aca="false">S14-S52</f>
        <v>1.5</v>
      </c>
      <c r="T33" s="96" t="n">
        <f aca="false">T14-T52</f>
        <v>1.5</v>
      </c>
      <c r="U33" s="96" t="n">
        <f aca="false">U14-U52</f>
        <v>1.5</v>
      </c>
      <c r="V33" s="96" t="n">
        <f aca="false">V14-V52</f>
        <v>1.5</v>
      </c>
      <c r="W33" s="96" t="n">
        <f aca="false">W14-W52</f>
        <v>1.5</v>
      </c>
      <c r="X33" s="96" t="n">
        <f aca="false">X14-X52</f>
        <v>1.5</v>
      </c>
      <c r="Y33" s="96" t="n">
        <f aca="false">Y14-Y52</f>
        <v>1.5</v>
      </c>
      <c r="Z33" s="96" t="n">
        <f aca="false">Z14-Z52</f>
        <v>1.5</v>
      </c>
      <c r="AA33" s="96" t="n">
        <f aca="false">AA14-AA52</f>
        <v>1.5</v>
      </c>
      <c r="AB33" s="96" t="n">
        <f aca="false">AB14-AB52</f>
        <v>1.5</v>
      </c>
      <c r="AC33" s="159" t="n">
        <f aca="false">AC14-AC52</f>
        <v>1.30824175824176</v>
      </c>
      <c r="AD33" s="182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  <c r="BM33" s="96"/>
      <c r="BN33" s="96"/>
      <c r="BO33" s="96"/>
      <c r="BP33" s="96"/>
      <c r="BQ33" s="96"/>
      <c r="BR33" s="96"/>
    </row>
    <row r="34" customFormat="false" ht="14.1" hidden="false" customHeight="true" outlineLevel="0" collapsed="false">
      <c r="A34" s="107" t="s">
        <v>16</v>
      </c>
      <c r="B34" s="186" t="n">
        <f aca="false">B15-B53</f>
        <v>0.399999999999999</v>
      </c>
      <c r="C34" s="109" t="n">
        <f aca="false">C15-C53</f>
        <v>1.5</v>
      </c>
      <c r="D34" s="109" t="n">
        <f aca="false">D15-D53</f>
        <v>1.5</v>
      </c>
      <c r="E34" s="109" t="n">
        <f aca="false">E15-E53</f>
        <v>1.5</v>
      </c>
      <c r="F34" s="109" t="n">
        <f aca="false">F15-F53</f>
        <v>1.5</v>
      </c>
      <c r="G34" s="109" t="n">
        <f aca="false">G15-G53</f>
        <v>1.5</v>
      </c>
      <c r="H34" s="109" t="n">
        <f aca="false">H15-H53</f>
        <v>1.5</v>
      </c>
      <c r="I34" s="109" t="n">
        <f aca="false">I15-I53</f>
        <v>1.5</v>
      </c>
      <c r="J34" s="109" t="n">
        <f aca="false">J15-J53</f>
        <v>1.5</v>
      </c>
      <c r="K34" s="109" t="n">
        <f aca="false">K15-K53</f>
        <v>1.5</v>
      </c>
      <c r="L34" s="109" t="n">
        <f aca="false">L15-L53</f>
        <v>1.5</v>
      </c>
      <c r="M34" s="109" t="n">
        <f aca="false">M15-M53</f>
        <v>1.5</v>
      </c>
      <c r="N34" s="109" t="n">
        <f aca="false">N15-N53</f>
        <v>1.5</v>
      </c>
      <c r="O34" s="109" t="n">
        <f aca="false">O15-O53</f>
        <v>1.5</v>
      </c>
      <c r="P34" s="109" t="n">
        <f aca="false">P15-P53</f>
        <v>1.5</v>
      </c>
      <c r="Q34" s="109" t="n">
        <f aca="false">Q15-Q53</f>
        <v>1.5</v>
      </c>
      <c r="R34" s="109" t="n">
        <f aca="false">R15-R53</f>
        <v>1.5</v>
      </c>
      <c r="S34" s="109" t="n">
        <f aca="false">S15-S53</f>
        <v>1.5</v>
      </c>
      <c r="T34" s="109" t="n">
        <f aca="false">T15-T53</f>
        <v>1.5</v>
      </c>
      <c r="U34" s="109" t="n">
        <f aca="false">U15-U53</f>
        <v>1.5</v>
      </c>
      <c r="V34" s="109" t="n">
        <f aca="false">V15-V53</f>
        <v>1.5</v>
      </c>
      <c r="W34" s="109" t="n">
        <f aca="false">W15-W53</f>
        <v>1.5</v>
      </c>
      <c r="X34" s="109" t="n">
        <f aca="false">X15-X53</f>
        <v>1.5</v>
      </c>
      <c r="Y34" s="109" t="n">
        <f aca="false">Y15-Y53</f>
        <v>1.5</v>
      </c>
      <c r="Z34" s="109" t="n">
        <f aca="false">Z15-Z53</f>
        <v>1.5</v>
      </c>
      <c r="AA34" s="109" t="n">
        <f aca="false">AA15-AA53</f>
        <v>1.5</v>
      </c>
      <c r="AB34" s="109" t="n">
        <f aca="false">AB15-AB53</f>
        <v>1.5</v>
      </c>
      <c r="AC34" s="160" t="n">
        <v>0</v>
      </c>
      <c r="AD34" s="182"/>
      <c r="AN34" s="96"/>
      <c r="AO34" s="96"/>
      <c r="AP34" s="96"/>
      <c r="AQ34" s="96"/>
      <c r="AR34" s="96"/>
      <c r="AS34" s="96"/>
      <c r="AT34" s="96"/>
      <c r="AU34" s="96"/>
      <c r="AV34" s="96"/>
      <c r="AW34" s="96"/>
      <c r="AX34" s="96"/>
      <c r="AY34" s="96"/>
      <c r="AZ34" s="96"/>
      <c r="BA34" s="96"/>
      <c r="BB34" s="96"/>
      <c r="BC34" s="96"/>
      <c r="BD34" s="96"/>
      <c r="BE34" s="96"/>
      <c r="BF34" s="96"/>
      <c r="BG34" s="96"/>
      <c r="BH34" s="96"/>
      <c r="BI34" s="96"/>
      <c r="BJ34" s="96"/>
      <c r="BK34" s="96"/>
      <c r="BL34" s="96"/>
      <c r="BM34" s="96"/>
      <c r="BN34" s="96"/>
      <c r="BO34" s="96"/>
      <c r="BP34" s="96"/>
      <c r="BQ34" s="96"/>
      <c r="BR34" s="96"/>
    </row>
    <row r="35" customFormat="false" ht="14.1" hidden="false" customHeight="true" outlineLevel="0" collapsed="false">
      <c r="A35" s="151"/>
      <c r="B35" s="94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6"/>
      <c r="AC35" s="94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  <c r="BM35" s="96"/>
      <c r="BN35" s="96"/>
      <c r="BO35" s="96"/>
      <c r="BP35" s="96"/>
      <c r="BQ35" s="96"/>
      <c r="BR35" s="96"/>
    </row>
    <row r="36" customFormat="false" ht="14.1" hidden="false" customHeight="true" outlineLevel="0" collapsed="false">
      <c r="A36" s="152" t="s">
        <v>9</v>
      </c>
      <c r="B36" s="109"/>
      <c r="C36" s="109"/>
      <c r="D36" s="109"/>
      <c r="E36" s="109"/>
      <c r="F36" s="109"/>
      <c r="G36" s="109"/>
      <c r="H36" s="109"/>
      <c r="I36" s="109"/>
      <c r="J36" s="109"/>
      <c r="K36" s="109"/>
      <c r="L36" s="109"/>
      <c r="M36" s="109"/>
      <c r="N36" s="109"/>
      <c r="O36" s="109"/>
      <c r="P36" s="109"/>
      <c r="Q36" s="109"/>
      <c r="R36" s="109"/>
      <c r="S36" s="109"/>
      <c r="T36" s="109"/>
      <c r="U36" s="109"/>
      <c r="V36" s="109"/>
      <c r="W36" s="109"/>
      <c r="X36" s="109"/>
      <c r="Y36" s="109"/>
      <c r="Z36" s="109"/>
      <c r="AA36" s="109"/>
      <c r="AB36" s="109"/>
      <c r="AC36" s="109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  <c r="BM36" s="96"/>
      <c r="BN36" s="96"/>
      <c r="BO36" s="96"/>
      <c r="BP36" s="96"/>
      <c r="BQ36" s="96"/>
      <c r="BR36" s="96"/>
    </row>
    <row r="37" customFormat="false" ht="14.1" hidden="false" customHeight="true" outlineLevel="0" collapsed="false">
      <c r="A37" s="107" t="s">
        <v>9</v>
      </c>
      <c r="B37" s="186" t="n">
        <f aca="false">B18-B56</f>
        <v>-7.25</v>
      </c>
      <c r="C37" s="109" t="n">
        <f aca="false">C18-C56</f>
        <v>2.75</v>
      </c>
      <c r="D37" s="109" t="n">
        <f aca="false">D18-D56</f>
        <v>2.75</v>
      </c>
      <c r="E37" s="109" t="n">
        <f aca="false">E18-E56</f>
        <v>0</v>
      </c>
      <c r="F37" s="109" t="n">
        <f aca="false">F18-F56</f>
        <v>2.75</v>
      </c>
      <c r="G37" s="109" t="n">
        <f aca="false">G18-G56</f>
        <v>2.75</v>
      </c>
      <c r="H37" s="109" t="n">
        <f aca="false">H18-H56</f>
        <v>2.75</v>
      </c>
      <c r="I37" s="109" t="n">
        <f aca="false">I18-I56</f>
        <v>2.75</v>
      </c>
      <c r="J37" s="109" t="n">
        <f aca="false">J18-J56</f>
        <v>2.75</v>
      </c>
      <c r="K37" s="109" t="n">
        <f aca="false">K18-K56</f>
        <v>0</v>
      </c>
      <c r="L37" s="109" t="n">
        <f aca="false">L18-L56</f>
        <v>2.75</v>
      </c>
      <c r="M37" s="109" t="n">
        <f aca="false">M18-M56</f>
        <v>2.75</v>
      </c>
      <c r="N37" s="109" t="n">
        <f aca="false">N18-N56</f>
        <v>2.75</v>
      </c>
      <c r="O37" s="109" t="n">
        <f aca="false">O18-O56</f>
        <v>4</v>
      </c>
      <c r="P37" s="109" t="n">
        <f aca="false">P18-P56</f>
        <v>4</v>
      </c>
      <c r="Q37" s="109" t="n">
        <f aca="false">Q18-Q56</f>
        <v>0</v>
      </c>
      <c r="R37" s="109" t="n">
        <f aca="false">R18-R56</f>
        <v>4</v>
      </c>
      <c r="S37" s="109" t="n">
        <f aca="false">S18-S56</f>
        <v>4</v>
      </c>
      <c r="T37" s="109" t="n">
        <f aca="false">T18-T56</f>
        <v>4</v>
      </c>
      <c r="U37" s="109" t="n">
        <f aca="false">U18-U56</f>
        <v>4</v>
      </c>
      <c r="V37" s="109" t="n">
        <f aca="false">V18-V56</f>
        <v>4</v>
      </c>
      <c r="W37" s="109" t="n">
        <f aca="false">W18-W56</f>
        <v>0</v>
      </c>
      <c r="X37" s="109" t="n">
        <f aca="false">X18-X56</f>
        <v>4</v>
      </c>
      <c r="Y37" s="109" t="n">
        <f aca="false">Y18-Y56</f>
        <v>4</v>
      </c>
      <c r="Z37" s="109" t="n">
        <f aca="false">Z18-Z56</f>
        <v>4</v>
      </c>
      <c r="AA37" s="109" t="n">
        <f aca="false">AA18-AA56</f>
        <v>4</v>
      </c>
      <c r="AB37" s="109" t="n">
        <f aca="false">AB18-AB56</f>
        <v>46.4999961853027</v>
      </c>
      <c r="AC37" s="162" t="n">
        <f aca="false">AC18-AC56</f>
        <v>1.14972527472528</v>
      </c>
      <c r="AD37" s="187"/>
      <c r="AN37" s="96"/>
      <c r="AO37" s="96"/>
      <c r="AP37" s="96"/>
      <c r="AQ37" s="96"/>
      <c r="AR37" s="96"/>
      <c r="AS37" s="96"/>
      <c r="AT37" s="96"/>
      <c r="AU37" s="96"/>
      <c r="AV37" s="96"/>
      <c r="AW37" s="96"/>
      <c r="AX37" s="96"/>
      <c r="AY37" s="96"/>
      <c r="AZ37" s="96"/>
      <c r="BA37" s="96"/>
      <c r="BB37" s="96"/>
      <c r="BC37" s="96"/>
      <c r="BD37" s="96"/>
      <c r="BE37" s="96"/>
      <c r="BF37" s="96"/>
      <c r="BG37" s="96"/>
      <c r="BH37" s="96"/>
      <c r="BI37" s="96"/>
      <c r="BJ37" s="96"/>
      <c r="BK37" s="96"/>
      <c r="BL37" s="96"/>
      <c r="BM37" s="96"/>
      <c r="BN37" s="96"/>
      <c r="BO37" s="96"/>
      <c r="BP37" s="96"/>
      <c r="BQ37" s="96"/>
      <c r="BR37" s="96"/>
    </row>
    <row r="38" customFormat="false" ht="14.1" hidden="false" customHeight="true" outlineLevel="0" collapsed="false">
      <c r="A38" s="113"/>
      <c r="B38" s="96"/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188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</row>
    <row r="39" customFormat="false" ht="11.25" hidden="true" customHeight="true" outlineLevel="0" collapsed="false">
      <c r="A39" s="125"/>
      <c r="B39" s="96"/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96"/>
      <c r="Z39" s="96"/>
      <c r="AA39" s="96"/>
      <c r="AB39" s="96"/>
      <c r="AC39" s="188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</row>
    <row r="40" customFormat="false" ht="11.25" hidden="true" customHeight="true" outlineLevel="0" collapsed="false">
      <c r="A40" s="125"/>
      <c r="B40" s="96"/>
      <c r="C40" s="96"/>
      <c r="D40" s="96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B40" s="96"/>
      <c r="AC40" s="188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</row>
    <row r="41" customFormat="false" ht="11.25" hidden="true" customHeight="true" outlineLevel="0" collapsed="false">
      <c r="A41" s="125"/>
      <c r="B41" s="96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188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</row>
    <row r="42" customFormat="false" ht="11.25" hidden="true" customHeight="true" outlineLevel="0" collapsed="false">
      <c r="A42" s="125"/>
      <c r="B42" s="96"/>
      <c r="C42" s="96"/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96"/>
      <c r="AB42" s="96"/>
      <c r="AC42" s="188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</row>
    <row r="43" customFormat="false" ht="11.25" hidden="true" customHeight="true" outlineLevel="0" collapsed="false">
      <c r="A43" s="125"/>
      <c r="B43" s="96"/>
      <c r="C43" s="96"/>
      <c r="D43" s="96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6"/>
      <c r="AA43" s="96"/>
      <c r="AB43" s="96"/>
      <c r="AC43" s="188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</row>
    <row r="44" customFormat="false" ht="11.25" hidden="true" customHeight="true" outlineLevel="0" collapsed="false">
      <c r="A44" s="125"/>
      <c r="B44" s="106"/>
      <c r="C44" s="106"/>
      <c r="D44" s="106"/>
      <c r="E44" s="106"/>
      <c r="F44" s="106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89"/>
      <c r="AN44" s="96"/>
      <c r="AO44" s="96"/>
      <c r="AP44" s="96"/>
      <c r="AQ44" s="96"/>
      <c r="AR44" s="96"/>
      <c r="AS44" s="96"/>
      <c r="AT44" s="96"/>
      <c r="AU44" s="96"/>
      <c r="AV44" s="96"/>
      <c r="AW44" s="96"/>
      <c r="AX44" s="96"/>
      <c r="AY44" s="96"/>
      <c r="AZ44" s="96"/>
      <c r="BA44" s="96"/>
      <c r="BB44" s="96"/>
      <c r="BC44" s="96"/>
      <c r="BD44" s="96"/>
      <c r="BE44" s="96"/>
      <c r="BF44" s="96"/>
      <c r="BG44" s="96"/>
      <c r="BH44" s="96"/>
      <c r="BI44" s="96"/>
      <c r="BJ44" s="96"/>
      <c r="BK44" s="96"/>
      <c r="BL44" s="96"/>
      <c r="BM44" s="96"/>
      <c r="BN44" s="96"/>
      <c r="BO44" s="96"/>
      <c r="BP44" s="96"/>
      <c r="BQ44" s="96"/>
      <c r="BR44" s="96"/>
    </row>
    <row r="45" customFormat="false" ht="11.25" hidden="true" customHeight="true" outlineLevel="0" collapsed="false">
      <c r="A45" s="126"/>
      <c r="B45" s="96"/>
      <c r="C45" s="96"/>
      <c r="D45" s="96"/>
      <c r="E45" s="96"/>
      <c r="F45" s="96"/>
      <c r="G45" s="96"/>
      <c r="H45" s="96"/>
      <c r="I45" s="96"/>
      <c r="J45" s="96"/>
      <c r="K45" s="96"/>
      <c r="L45" s="96"/>
      <c r="M45" s="96"/>
      <c r="N45" s="96"/>
      <c r="O45" s="96"/>
      <c r="P45" s="96"/>
      <c r="Q45" s="96"/>
      <c r="R45" s="96"/>
      <c r="S45" s="96"/>
      <c r="T45" s="96"/>
      <c r="U45" s="96"/>
      <c r="V45" s="96"/>
      <c r="W45" s="96"/>
      <c r="X45" s="96"/>
      <c r="Y45" s="96"/>
      <c r="Z45" s="96"/>
      <c r="AA45" s="96"/>
      <c r="AB45" s="96"/>
      <c r="AC45" s="96"/>
      <c r="AN45" s="96"/>
      <c r="AO45" s="96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E45" s="96"/>
      <c r="BF45" s="96"/>
      <c r="BG45" s="96"/>
      <c r="BH45" s="96"/>
      <c r="BI45" s="96"/>
      <c r="BJ45" s="96"/>
      <c r="BK45" s="96"/>
      <c r="BL45" s="96"/>
      <c r="BM45" s="96"/>
      <c r="BN45" s="96"/>
      <c r="BO45" s="96"/>
      <c r="BP45" s="96"/>
      <c r="BQ45" s="96"/>
      <c r="BR45" s="96"/>
    </row>
    <row r="46" customFormat="false" ht="12" hidden="true" customHeight="true" outlineLevel="0" collapsed="false">
      <c r="A46" s="129" t="n">
        <f aca="false">'Power Price'!A46</f>
        <v>37179</v>
      </c>
      <c r="K46" s="108"/>
      <c r="L46" s="108"/>
      <c r="M46" s="108"/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  <c r="Y46" s="108"/>
      <c r="Z46" s="108"/>
      <c r="AA46" s="108"/>
      <c r="AB46" s="108"/>
      <c r="AC46" s="108"/>
    </row>
    <row r="47" customFormat="false" ht="11.25" hidden="true" customHeight="true" outlineLevel="0" collapsed="false">
      <c r="A47" s="93" t="s">
        <v>13</v>
      </c>
      <c r="B47" s="164" t="n">
        <v>23.5</v>
      </c>
      <c r="C47" s="94" t="n">
        <v>23.5</v>
      </c>
      <c r="D47" s="94" t="n">
        <v>23.5</v>
      </c>
      <c r="E47" s="94" t="n">
        <v>23.5</v>
      </c>
      <c r="F47" s="94" t="n">
        <v>23.5</v>
      </c>
      <c r="G47" s="94" t="n">
        <v>23.5</v>
      </c>
      <c r="H47" s="94" t="n">
        <v>23.5</v>
      </c>
      <c r="I47" s="94" t="n">
        <v>23.5</v>
      </c>
      <c r="J47" s="94" t="n">
        <v>23.5</v>
      </c>
      <c r="K47" s="96" t="n">
        <v>23.5</v>
      </c>
      <c r="L47" s="96" t="n">
        <v>23.5</v>
      </c>
      <c r="M47" s="96" t="n">
        <v>23.5</v>
      </c>
      <c r="N47" s="96" t="n">
        <v>23.5</v>
      </c>
      <c r="O47" s="96" t="n">
        <v>27</v>
      </c>
      <c r="P47" s="96" t="n">
        <v>27</v>
      </c>
      <c r="Q47" s="96" t="n">
        <v>27</v>
      </c>
      <c r="R47" s="96" t="n">
        <v>27</v>
      </c>
      <c r="S47" s="96" t="n">
        <v>27</v>
      </c>
      <c r="T47" s="96" t="n">
        <v>27</v>
      </c>
      <c r="U47" s="96" t="n">
        <v>27</v>
      </c>
      <c r="V47" s="96" t="n">
        <v>27</v>
      </c>
      <c r="W47" s="103" t="n">
        <v>27</v>
      </c>
      <c r="X47" s="96" t="n">
        <v>27</v>
      </c>
      <c r="Y47" s="96" t="n">
        <v>27</v>
      </c>
      <c r="Z47" s="96" t="n">
        <v>27</v>
      </c>
      <c r="AA47" s="96" t="n">
        <v>27</v>
      </c>
      <c r="AB47" s="96" t="n">
        <v>27</v>
      </c>
      <c r="AC47" s="190" t="n">
        <v>23.4821428571429</v>
      </c>
      <c r="AN47" s="96"/>
      <c r="AO47" s="96"/>
      <c r="AP47" s="96"/>
      <c r="AQ47" s="96"/>
      <c r="AR47" s="96"/>
      <c r="AS47" s="96"/>
      <c r="AT47" s="96"/>
      <c r="AU47" s="96"/>
      <c r="AV47" s="96"/>
      <c r="AW47" s="96"/>
      <c r="AX47" s="96"/>
      <c r="AY47" s="96"/>
      <c r="AZ47" s="96"/>
      <c r="BA47" s="96"/>
      <c r="BB47" s="96"/>
      <c r="BC47" s="96"/>
      <c r="BD47" s="96"/>
      <c r="BE47" s="96"/>
      <c r="BF47" s="96"/>
      <c r="BG47" s="96"/>
      <c r="BH47" s="96"/>
      <c r="BI47" s="96"/>
      <c r="BJ47" s="96"/>
      <c r="BK47" s="96"/>
      <c r="BL47" s="96"/>
      <c r="BM47" s="96"/>
      <c r="BN47" s="96"/>
      <c r="BO47" s="96"/>
      <c r="BP47" s="96"/>
      <c r="BQ47" s="96"/>
      <c r="BR47" s="96"/>
    </row>
    <row r="48" customFormat="false" ht="11.25" hidden="true" customHeight="true" outlineLevel="0" collapsed="false">
      <c r="A48" s="101" t="s">
        <v>12</v>
      </c>
      <c r="B48" s="165" t="n">
        <v>25.5</v>
      </c>
      <c r="C48" s="96" t="n">
        <v>25.5</v>
      </c>
      <c r="D48" s="96" t="n">
        <v>25.5</v>
      </c>
      <c r="E48" s="96" t="n">
        <v>25.5</v>
      </c>
      <c r="F48" s="96" t="n">
        <v>25.5</v>
      </c>
      <c r="G48" s="96" t="n">
        <v>25.5</v>
      </c>
      <c r="H48" s="96" t="n">
        <v>25.5</v>
      </c>
      <c r="I48" s="96" t="n">
        <v>25.5</v>
      </c>
      <c r="J48" s="96" t="n">
        <v>25.5</v>
      </c>
      <c r="K48" s="96" t="n">
        <v>25.5</v>
      </c>
      <c r="L48" s="96" t="n">
        <v>25.5</v>
      </c>
      <c r="M48" s="96" t="n">
        <v>25.5</v>
      </c>
      <c r="N48" s="96" t="n">
        <v>25.5</v>
      </c>
      <c r="O48" s="96" t="n">
        <v>27.75</v>
      </c>
      <c r="P48" s="96" t="n">
        <v>27.75</v>
      </c>
      <c r="Q48" s="96" t="n">
        <v>27.75</v>
      </c>
      <c r="R48" s="96" t="n">
        <v>27.75</v>
      </c>
      <c r="S48" s="96" t="n">
        <v>27.75</v>
      </c>
      <c r="T48" s="96" t="n">
        <v>27.75</v>
      </c>
      <c r="U48" s="96" t="n">
        <v>27.75</v>
      </c>
      <c r="V48" s="96" t="n">
        <v>27.75</v>
      </c>
      <c r="W48" s="103" t="n">
        <v>27.75</v>
      </c>
      <c r="X48" s="96" t="n">
        <v>27.75</v>
      </c>
      <c r="Y48" s="96" t="n">
        <v>27.75</v>
      </c>
      <c r="Z48" s="96" t="n">
        <v>27.75</v>
      </c>
      <c r="AA48" s="96" t="n">
        <v>27.75</v>
      </c>
      <c r="AB48" s="96" t="n">
        <v>27.75</v>
      </c>
      <c r="AC48" s="188" t="n">
        <v>25.4285714285714</v>
      </c>
      <c r="AN48" s="96"/>
      <c r="AO48" s="96"/>
      <c r="AP48" s="96"/>
      <c r="AQ48" s="96"/>
      <c r="AR48" s="96"/>
      <c r="AS48" s="96"/>
      <c r="AT48" s="96"/>
      <c r="AU48" s="96"/>
      <c r="AV48" s="96"/>
      <c r="AW48" s="96"/>
      <c r="AX48" s="96"/>
      <c r="AY48" s="96"/>
      <c r="AZ48" s="96"/>
      <c r="BA48" s="96"/>
      <c r="BB48" s="96"/>
      <c r="BC48" s="96"/>
      <c r="BD48" s="96"/>
      <c r="BE48" s="96"/>
      <c r="BF48" s="96"/>
      <c r="BG48" s="96"/>
      <c r="BH48" s="96"/>
      <c r="BI48" s="96"/>
      <c r="BJ48" s="96"/>
      <c r="BK48" s="96"/>
      <c r="BL48" s="96"/>
      <c r="BM48" s="96"/>
      <c r="BN48" s="96"/>
      <c r="BO48" s="96"/>
      <c r="BP48" s="96"/>
      <c r="BQ48" s="96"/>
      <c r="BR48" s="96"/>
    </row>
    <row r="49" customFormat="false" ht="11.25" hidden="true" customHeight="true" outlineLevel="0" collapsed="false">
      <c r="A49" s="101" t="s">
        <v>14</v>
      </c>
      <c r="B49" s="165" t="n">
        <v>25.95</v>
      </c>
      <c r="C49" s="96" t="n">
        <v>25.95</v>
      </c>
      <c r="D49" s="96" t="n">
        <v>25.95</v>
      </c>
      <c r="E49" s="96" t="n">
        <v>25.95</v>
      </c>
      <c r="F49" s="96" t="n">
        <v>25.95</v>
      </c>
      <c r="G49" s="96" t="n">
        <v>25.95</v>
      </c>
      <c r="H49" s="96" t="n">
        <v>25.95</v>
      </c>
      <c r="I49" s="96" t="n">
        <v>25.95</v>
      </c>
      <c r="J49" s="96" t="n">
        <v>25.95</v>
      </c>
      <c r="K49" s="96" t="n">
        <v>25.95</v>
      </c>
      <c r="L49" s="96" t="n">
        <v>25.95</v>
      </c>
      <c r="M49" s="96" t="n">
        <v>25.95</v>
      </c>
      <c r="N49" s="96" t="n">
        <v>25.95</v>
      </c>
      <c r="O49" s="96" t="n">
        <v>28</v>
      </c>
      <c r="P49" s="96" t="n">
        <v>28</v>
      </c>
      <c r="Q49" s="96" t="n">
        <v>28</v>
      </c>
      <c r="R49" s="96" t="n">
        <v>28</v>
      </c>
      <c r="S49" s="96" t="n">
        <v>28</v>
      </c>
      <c r="T49" s="96" t="n">
        <v>28</v>
      </c>
      <c r="U49" s="96" t="n">
        <v>28</v>
      </c>
      <c r="V49" s="96" t="n">
        <v>28</v>
      </c>
      <c r="W49" s="103" t="n">
        <v>28</v>
      </c>
      <c r="X49" s="96" t="n">
        <v>28</v>
      </c>
      <c r="Y49" s="96" t="n">
        <v>28</v>
      </c>
      <c r="Z49" s="96" t="n">
        <v>28</v>
      </c>
      <c r="AA49" s="96" t="n">
        <v>28</v>
      </c>
      <c r="AB49" s="96" t="n">
        <v>28</v>
      </c>
      <c r="AC49" s="188" t="n">
        <v>26</v>
      </c>
      <c r="AN49" s="96"/>
      <c r="AO49" s="96"/>
      <c r="AP49" s="96"/>
      <c r="AQ49" s="96"/>
      <c r="AR49" s="96"/>
      <c r="AS49" s="96"/>
      <c r="AT49" s="96"/>
      <c r="AU49" s="96"/>
      <c r="AV49" s="96"/>
      <c r="AW49" s="96"/>
      <c r="AX49" s="96"/>
      <c r="AY49" s="96"/>
      <c r="AZ49" s="96"/>
      <c r="BA49" s="96"/>
      <c r="BB49" s="96"/>
      <c r="BC49" s="96"/>
      <c r="BD49" s="96"/>
      <c r="BE49" s="96"/>
      <c r="BF49" s="96"/>
      <c r="BG49" s="96"/>
      <c r="BH49" s="96"/>
      <c r="BI49" s="96"/>
      <c r="BJ49" s="96"/>
      <c r="BK49" s="96"/>
      <c r="BL49" s="96"/>
      <c r="BM49" s="96"/>
      <c r="BN49" s="96"/>
      <c r="BO49" s="96"/>
      <c r="BP49" s="96"/>
      <c r="BQ49" s="96"/>
      <c r="BR49" s="96"/>
    </row>
    <row r="50" customFormat="false" ht="11.25" hidden="true" customHeight="true" outlineLevel="0" collapsed="false">
      <c r="A50" s="101" t="s">
        <v>17</v>
      </c>
      <c r="B50" s="165" t="n">
        <v>27.1875</v>
      </c>
      <c r="C50" s="96" t="n">
        <v>27.1875</v>
      </c>
      <c r="D50" s="96" t="n">
        <v>27.1875</v>
      </c>
      <c r="E50" s="96" t="n">
        <v>30.25</v>
      </c>
      <c r="F50" s="96" t="n">
        <v>27.1875</v>
      </c>
      <c r="G50" s="96" t="n">
        <v>27.1875</v>
      </c>
      <c r="H50" s="96" t="n">
        <v>27.1875</v>
      </c>
      <c r="I50" s="96" t="n">
        <v>27.1875</v>
      </c>
      <c r="J50" s="96" t="n">
        <v>27.1875</v>
      </c>
      <c r="K50" s="96" t="n">
        <v>25.5</v>
      </c>
      <c r="L50" s="96" t="n">
        <v>27.1875</v>
      </c>
      <c r="M50" s="96" t="n">
        <v>27.1875</v>
      </c>
      <c r="N50" s="96" t="n">
        <v>27.1875</v>
      </c>
      <c r="O50" s="96" t="n">
        <v>24.9</v>
      </c>
      <c r="P50" s="96" t="n">
        <v>24.9</v>
      </c>
      <c r="Q50" s="96" t="n">
        <v>24.8999996185303</v>
      </c>
      <c r="R50" s="96" t="n">
        <v>20.1749992370605</v>
      </c>
      <c r="S50" s="96" t="n">
        <v>20.1749992370605</v>
      </c>
      <c r="T50" s="96" t="n">
        <v>20.1749992370605</v>
      </c>
      <c r="U50" s="96" t="n">
        <v>20.1749992370605</v>
      </c>
      <c r="V50" s="96" t="n">
        <v>20.1749992370605</v>
      </c>
      <c r="W50" s="103" t="n">
        <v>26</v>
      </c>
      <c r="X50" s="96" t="n">
        <v>20.1749992370605</v>
      </c>
      <c r="Y50" s="96" t="n">
        <v>20.1749992370605</v>
      </c>
      <c r="Z50" s="96" t="n">
        <v>20.1749992370605</v>
      </c>
      <c r="AA50" s="96" t="n">
        <v>20.1749992370605</v>
      </c>
      <c r="AB50" s="96" t="n">
        <v>20.1749992370605</v>
      </c>
      <c r="AC50" s="188" t="n">
        <v>27.2473214285714</v>
      </c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96"/>
      <c r="BM50" s="96"/>
      <c r="BN50" s="96"/>
      <c r="BO50" s="96"/>
      <c r="BP50" s="96"/>
      <c r="BQ50" s="96"/>
      <c r="BR50" s="96"/>
    </row>
    <row r="51" customFormat="false" ht="11.25" hidden="true" customHeight="true" outlineLevel="0" collapsed="false">
      <c r="A51" s="101" t="s">
        <v>15</v>
      </c>
      <c r="B51" s="165" t="n">
        <v>26.25</v>
      </c>
      <c r="C51" s="96" t="n">
        <v>26.25</v>
      </c>
      <c r="D51" s="96" t="n">
        <v>26.25</v>
      </c>
      <c r="E51" s="96" t="n">
        <v>26.25</v>
      </c>
      <c r="F51" s="96" t="n">
        <v>26.25</v>
      </c>
      <c r="G51" s="96" t="n">
        <v>26.25</v>
      </c>
      <c r="H51" s="96" t="n">
        <v>26.25</v>
      </c>
      <c r="I51" s="96" t="n">
        <v>26.25</v>
      </c>
      <c r="J51" s="96" t="n">
        <v>26.25</v>
      </c>
      <c r="K51" s="96" t="n">
        <v>26.25</v>
      </c>
      <c r="L51" s="96" t="n">
        <v>26.25</v>
      </c>
      <c r="M51" s="96" t="n">
        <v>26.25</v>
      </c>
      <c r="N51" s="96" t="n">
        <v>26.25</v>
      </c>
      <c r="O51" s="96" t="n">
        <v>27</v>
      </c>
      <c r="P51" s="96" t="n">
        <v>27</v>
      </c>
      <c r="Q51" s="96" t="n">
        <v>27</v>
      </c>
      <c r="R51" s="96" t="n">
        <v>27</v>
      </c>
      <c r="S51" s="96" t="n">
        <v>27</v>
      </c>
      <c r="T51" s="96" t="n">
        <v>27</v>
      </c>
      <c r="U51" s="96" t="n">
        <v>27</v>
      </c>
      <c r="V51" s="96" t="n">
        <v>27</v>
      </c>
      <c r="W51" s="103" t="n">
        <v>27</v>
      </c>
      <c r="X51" s="96" t="n">
        <v>27</v>
      </c>
      <c r="Y51" s="96" t="n">
        <v>27</v>
      </c>
      <c r="Z51" s="96" t="n">
        <v>27</v>
      </c>
      <c r="AA51" s="96" t="n">
        <v>27</v>
      </c>
      <c r="AB51" s="96" t="n">
        <v>27</v>
      </c>
      <c r="AC51" s="188" t="n">
        <v>26.3114285714286</v>
      </c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  <c r="BG51" s="96"/>
      <c r="BH51" s="96"/>
      <c r="BI51" s="96"/>
      <c r="BJ51" s="96"/>
      <c r="BK51" s="96"/>
      <c r="BL51" s="96"/>
      <c r="BM51" s="96"/>
      <c r="BN51" s="96"/>
      <c r="BO51" s="96"/>
      <c r="BP51" s="96"/>
      <c r="BQ51" s="96"/>
      <c r="BR51" s="96"/>
    </row>
    <row r="52" customFormat="false" ht="11.25" hidden="true" customHeight="true" outlineLevel="0" collapsed="false">
      <c r="A52" s="101" t="s">
        <v>11</v>
      </c>
      <c r="B52" s="165" t="n">
        <v>25.5</v>
      </c>
      <c r="C52" s="96" t="n">
        <v>25.5</v>
      </c>
      <c r="D52" s="96" t="n">
        <v>25.5</v>
      </c>
      <c r="E52" s="96" t="n">
        <v>25.5</v>
      </c>
      <c r="F52" s="96" t="n">
        <v>25.5</v>
      </c>
      <c r="G52" s="96" t="n">
        <v>25.5</v>
      </c>
      <c r="H52" s="96" t="n">
        <v>25.5</v>
      </c>
      <c r="I52" s="96" t="n">
        <v>25.5</v>
      </c>
      <c r="J52" s="96" t="n">
        <v>25.5</v>
      </c>
      <c r="K52" s="96" t="n">
        <v>25.5</v>
      </c>
      <c r="L52" s="96" t="n">
        <v>25.5</v>
      </c>
      <c r="M52" s="96" t="n">
        <v>25.5</v>
      </c>
      <c r="N52" s="96" t="n">
        <v>25.5</v>
      </c>
      <c r="O52" s="96" t="n">
        <v>25.5</v>
      </c>
      <c r="P52" s="96" t="n">
        <v>25.5</v>
      </c>
      <c r="Q52" s="96" t="n">
        <v>25.5</v>
      </c>
      <c r="R52" s="96" t="n">
        <v>25.5</v>
      </c>
      <c r="S52" s="96" t="n">
        <v>25.5</v>
      </c>
      <c r="T52" s="96" t="n">
        <v>25.5</v>
      </c>
      <c r="U52" s="96" t="n">
        <v>25.5</v>
      </c>
      <c r="V52" s="96" t="n">
        <v>25.5</v>
      </c>
      <c r="W52" s="96" t="n">
        <v>25.5</v>
      </c>
      <c r="X52" s="96" t="n">
        <v>25.5</v>
      </c>
      <c r="Y52" s="96" t="n">
        <v>25.5</v>
      </c>
      <c r="Z52" s="96" t="n">
        <v>25.5</v>
      </c>
      <c r="AA52" s="96" t="n">
        <v>25.5</v>
      </c>
      <c r="AB52" s="96" t="n">
        <v>25.5</v>
      </c>
      <c r="AC52" s="189" t="n">
        <v>25.6071428571429</v>
      </c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6"/>
    </row>
    <row r="53" customFormat="false" ht="12" hidden="true" customHeight="true" outlineLevel="0" collapsed="false">
      <c r="A53" s="107" t="s">
        <v>16</v>
      </c>
      <c r="B53" s="165" t="n">
        <v>26.5</v>
      </c>
      <c r="C53" s="96" t="n">
        <v>26.5</v>
      </c>
      <c r="D53" s="96" t="n">
        <v>26.5</v>
      </c>
      <c r="E53" s="96" t="n">
        <v>26.5</v>
      </c>
      <c r="F53" s="96" t="n">
        <v>26.5</v>
      </c>
      <c r="G53" s="96" t="n">
        <v>26.5</v>
      </c>
      <c r="H53" s="96" t="n">
        <v>26.5</v>
      </c>
      <c r="I53" s="96" t="n">
        <v>26.5</v>
      </c>
      <c r="J53" s="96" t="n">
        <v>26.5</v>
      </c>
      <c r="K53" s="96" t="n">
        <v>26.5</v>
      </c>
      <c r="L53" s="96" t="n">
        <v>26.5</v>
      </c>
      <c r="M53" s="96" t="n">
        <v>26.5</v>
      </c>
      <c r="N53" s="96" t="n">
        <v>26.5</v>
      </c>
      <c r="O53" s="96" t="n">
        <v>26.5</v>
      </c>
      <c r="P53" s="96" t="n">
        <v>26.5</v>
      </c>
      <c r="Q53" s="96" t="n">
        <v>26.5</v>
      </c>
      <c r="R53" s="96" t="n">
        <v>26.5</v>
      </c>
      <c r="S53" s="96" t="n">
        <v>26.5</v>
      </c>
      <c r="T53" s="96" t="n">
        <v>26.5</v>
      </c>
      <c r="U53" s="96" t="n">
        <v>26.5</v>
      </c>
      <c r="V53" s="96" t="n">
        <v>26.5</v>
      </c>
      <c r="W53" s="103" t="n">
        <v>26.5</v>
      </c>
      <c r="X53" s="96" t="n">
        <v>26.5</v>
      </c>
      <c r="Y53" s="96" t="n">
        <v>26.5</v>
      </c>
      <c r="Z53" s="96" t="n">
        <v>26.5</v>
      </c>
      <c r="AA53" s="96" t="n">
        <v>26.5</v>
      </c>
      <c r="AB53" s="96" t="n">
        <v>26.5</v>
      </c>
      <c r="AC53" s="188" t="n">
        <v>26.6071428571429</v>
      </c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96"/>
      <c r="BN53" s="96"/>
      <c r="BO53" s="96"/>
      <c r="BP53" s="96"/>
      <c r="BQ53" s="96"/>
      <c r="BR53" s="96"/>
    </row>
    <row r="54" customFormat="false" ht="11.25" hidden="true" customHeight="true" outlineLevel="0" collapsed="false">
      <c r="A54" s="191"/>
      <c r="B54" s="165"/>
      <c r="C54" s="96"/>
      <c r="D54" s="96"/>
      <c r="E54" s="96"/>
      <c r="F54" s="96"/>
      <c r="G54" s="96"/>
      <c r="H54" s="96"/>
      <c r="I54" s="96"/>
      <c r="J54" s="96"/>
      <c r="K54" s="96"/>
      <c r="L54" s="96"/>
      <c r="M54" s="96"/>
      <c r="N54" s="96"/>
      <c r="O54" s="96"/>
      <c r="P54" s="96"/>
      <c r="Q54" s="96"/>
      <c r="R54" s="96"/>
      <c r="S54" s="96"/>
      <c r="T54" s="96"/>
      <c r="U54" s="96"/>
      <c r="V54" s="96"/>
      <c r="W54" s="103"/>
      <c r="X54" s="96"/>
      <c r="Y54" s="96"/>
      <c r="Z54" s="96"/>
      <c r="AA54" s="96"/>
      <c r="AB54" s="96"/>
      <c r="AC54" s="188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</row>
    <row r="55" customFormat="false" ht="11.25" hidden="true" customHeight="true" outlineLevel="0" collapsed="false">
      <c r="A55" s="101"/>
      <c r="B55" s="165"/>
      <c r="C55" s="96"/>
      <c r="D55" s="96"/>
      <c r="E55" s="96"/>
      <c r="F55" s="96"/>
      <c r="G55" s="96"/>
      <c r="H55" s="96"/>
      <c r="I55" s="96"/>
      <c r="J55" s="96"/>
      <c r="K55" s="96"/>
      <c r="L55" s="96"/>
      <c r="M55" s="96"/>
      <c r="N55" s="96"/>
      <c r="O55" s="96"/>
      <c r="P55" s="96"/>
      <c r="Q55" s="96"/>
      <c r="R55" s="96"/>
      <c r="S55" s="96"/>
      <c r="T55" s="96"/>
      <c r="U55" s="96"/>
      <c r="V55" s="96"/>
      <c r="W55" s="103"/>
      <c r="X55" s="96"/>
      <c r="Y55" s="96"/>
      <c r="Z55" s="96"/>
      <c r="AA55" s="96"/>
      <c r="AB55" s="96"/>
      <c r="AC55" s="188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</row>
    <row r="56" customFormat="false" ht="11.25" hidden="true" customHeight="true" outlineLevel="0" collapsed="false">
      <c r="A56" s="101" t="s">
        <v>9</v>
      </c>
      <c r="B56" s="165" t="n">
        <v>69.25</v>
      </c>
      <c r="C56" s="96" t="n">
        <v>46.75</v>
      </c>
      <c r="D56" s="96" t="n">
        <v>46.75</v>
      </c>
      <c r="E56" s="96" t="n">
        <v>0</v>
      </c>
      <c r="F56" s="96" t="n">
        <v>46.75</v>
      </c>
      <c r="G56" s="96" t="n">
        <v>46.75</v>
      </c>
      <c r="H56" s="96" t="n">
        <v>46.75</v>
      </c>
      <c r="I56" s="96" t="n">
        <v>46.75</v>
      </c>
      <c r="J56" s="96" t="n">
        <v>46.75</v>
      </c>
      <c r="K56" s="96" t="n">
        <v>0</v>
      </c>
      <c r="L56" s="96" t="n">
        <v>46.75</v>
      </c>
      <c r="M56" s="96" t="n">
        <v>46.75</v>
      </c>
      <c r="N56" s="96" t="n">
        <v>46.75</v>
      </c>
      <c r="O56" s="96" t="n">
        <v>42.4999961853027</v>
      </c>
      <c r="P56" s="96" t="n">
        <v>42.4999961853027</v>
      </c>
      <c r="Q56" s="96" t="n">
        <v>0</v>
      </c>
      <c r="R56" s="96" t="n">
        <v>42.4999961853027</v>
      </c>
      <c r="S56" s="96" t="n">
        <v>42.4999961853027</v>
      </c>
      <c r="T56" s="96" t="n">
        <v>42.4999961853027</v>
      </c>
      <c r="U56" s="96" t="n">
        <v>42.4999961853027</v>
      </c>
      <c r="V56" s="96" t="n">
        <v>42.4999961853027</v>
      </c>
      <c r="W56" s="103" t="n">
        <v>0</v>
      </c>
      <c r="X56" s="96" t="n">
        <v>42.4999961853027</v>
      </c>
      <c r="Y56" s="96" t="n">
        <v>42.4999961853027</v>
      </c>
      <c r="Z56" s="96" t="n">
        <v>42.4999961853027</v>
      </c>
      <c r="AA56" s="96" t="n">
        <v>42.4999961853027</v>
      </c>
      <c r="AB56" s="96" t="n">
        <v>0</v>
      </c>
      <c r="AC56" s="188" t="n">
        <v>41.6964285714286</v>
      </c>
      <c r="AN56" s="96"/>
      <c r="AO56" s="96"/>
      <c r="AP56" s="96"/>
      <c r="AQ56" s="96"/>
      <c r="AR56" s="96"/>
      <c r="AS56" s="96"/>
      <c r="AT56" s="96"/>
      <c r="AU56" s="96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</row>
    <row r="57" customFormat="false" ht="11.25" hidden="true" customHeight="true" outlineLevel="0" collapsed="false">
      <c r="A57" s="101"/>
      <c r="B57" s="165"/>
      <c r="C57" s="96"/>
      <c r="D57" s="96"/>
      <c r="E57" s="96"/>
      <c r="F57" s="96"/>
      <c r="G57" s="96"/>
      <c r="H57" s="96"/>
      <c r="I57" s="96"/>
      <c r="J57" s="96"/>
      <c r="K57" s="96"/>
      <c r="L57" s="9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103"/>
      <c r="X57" s="96"/>
      <c r="Y57" s="96"/>
      <c r="Z57" s="96"/>
      <c r="AA57" s="96"/>
      <c r="AB57" s="96"/>
      <c r="AC57" s="188"/>
      <c r="AN57" s="96"/>
      <c r="AO57" s="96"/>
      <c r="AP57" s="96"/>
      <c r="AQ57" s="96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6"/>
      <c r="BD57" s="96"/>
      <c r="BE57" s="96"/>
      <c r="BF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6"/>
    </row>
    <row r="58" customFormat="false" ht="11.25" hidden="true" customHeight="true" outlineLevel="0" collapsed="false">
      <c r="A58" s="191"/>
      <c r="B58" s="165"/>
      <c r="C58" s="96"/>
      <c r="D58" s="96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103"/>
      <c r="X58" s="96"/>
      <c r="Y58" s="96"/>
      <c r="Z58" s="96"/>
      <c r="AA58" s="96"/>
      <c r="AB58" s="96"/>
      <c r="AC58" s="188"/>
      <c r="AN58" s="96"/>
      <c r="AO58" s="96"/>
      <c r="AP58" s="96"/>
      <c r="AQ58" s="96"/>
      <c r="AR58" s="96"/>
      <c r="AS58" s="96"/>
      <c r="AT58" s="96"/>
      <c r="AU58" s="96"/>
      <c r="AV58" s="96"/>
      <c r="AW58" s="96"/>
      <c r="AX58" s="96"/>
      <c r="AY58" s="96"/>
      <c r="AZ58" s="96"/>
      <c r="BA58" s="96"/>
      <c r="BB58" s="96"/>
      <c r="BC58" s="96"/>
      <c r="BD58" s="96"/>
      <c r="BE58" s="96"/>
      <c r="BF58" s="96"/>
      <c r="BG58" s="96"/>
      <c r="BH58" s="96"/>
      <c r="BI58" s="96"/>
      <c r="BJ58" s="96"/>
      <c r="BK58" s="96"/>
      <c r="BL58" s="96"/>
      <c r="BM58" s="96"/>
      <c r="BN58" s="96"/>
      <c r="BO58" s="96"/>
      <c r="BP58" s="96"/>
      <c r="BQ58" s="96"/>
      <c r="BR58" s="96"/>
    </row>
    <row r="59" customFormat="false" ht="11.25" hidden="true" customHeight="true" outlineLevel="0" collapsed="false">
      <c r="A59" s="191"/>
      <c r="B59" s="165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103"/>
      <c r="X59" s="96"/>
      <c r="Y59" s="96"/>
      <c r="Z59" s="96"/>
      <c r="AA59" s="96"/>
      <c r="AB59" s="96"/>
      <c r="AC59" s="188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6"/>
    </row>
    <row r="60" customFormat="false" ht="11.25" hidden="true" customHeight="true" outlineLevel="0" collapsed="false">
      <c r="A60" s="191"/>
      <c r="B60" s="165"/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103"/>
      <c r="X60" s="96"/>
      <c r="Y60" s="96"/>
      <c r="Z60" s="96"/>
      <c r="AA60" s="96"/>
      <c r="AB60" s="96"/>
      <c r="AC60" s="188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6"/>
      <c r="BR60" s="96"/>
    </row>
    <row r="61" customFormat="false" ht="11.25" hidden="true" customHeight="true" outlineLevel="0" collapsed="false">
      <c r="A61" s="191"/>
      <c r="B61" s="165"/>
      <c r="C61" s="96"/>
      <c r="D61" s="96"/>
      <c r="E61" s="96"/>
      <c r="F61" s="96"/>
      <c r="G61" s="96"/>
      <c r="H61" s="96"/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103"/>
      <c r="X61" s="96"/>
      <c r="Y61" s="96"/>
      <c r="Z61" s="96"/>
      <c r="AA61" s="96"/>
      <c r="AB61" s="96"/>
      <c r="AC61" s="188"/>
      <c r="AN61" s="96"/>
      <c r="AO61" s="96"/>
      <c r="AP61" s="96"/>
      <c r="AQ61" s="96"/>
      <c r="AR61" s="96"/>
      <c r="AS61" s="96"/>
      <c r="AT61" s="96"/>
      <c r="AU61" s="96"/>
      <c r="AV61" s="96"/>
      <c r="AW61" s="96"/>
      <c r="AX61" s="96"/>
      <c r="AY61" s="96"/>
      <c r="AZ61" s="96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  <c r="BM61" s="96"/>
      <c r="BN61" s="96"/>
      <c r="BO61" s="96"/>
      <c r="BP61" s="96"/>
      <c r="BQ61" s="96"/>
      <c r="BR61" s="96"/>
    </row>
    <row r="62" customFormat="false" ht="11.25" hidden="true" customHeight="true" outlineLevel="0" collapsed="false">
      <c r="A62" s="191"/>
      <c r="B62" s="165"/>
      <c r="C62" s="96"/>
      <c r="D62" s="96"/>
      <c r="E62" s="96"/>
      <c r="F62" s="96"/>
      <c r="G62" s="96"/>
      <c r="H62" s="96"/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103"/>
      <c r="X62" s="96"/>
      <c r="Y62" s="96"/>
      <c r="Z62" s="96"/>
      <c r="AA62" s="96"/>
      <c r="AB62" s="96"/>
      <c r="AC62" s="188"/>
      <c r="AN62" s="96"/>
      <c r="AO62" s="96"/>
      <c r="AP62" s="96"/>
      <c r="AQ62" s="96"/>
      <c r="AR62" s="96"/>
      <c r="AS62" s="96"/>
      <c r="AT62" s="96"/>
      <c r="AU62" s="96"/>
      <c r="AV62" s="96"/>
      <c r="AW62" s="96"/>
      <c r="AX62" s="96"/>
      <c r="AY62" s="96"/>
      <c r="AZ62" s="96"/>
      <c r="BA62" s="96"/>
      <c r="BB62" s="96"/>
      <c r="BC62" s="96"/>
      <c r="BD62" s="96"/>
      <c r="BE62" s="96"/>
      <c r="BF62" s="96"/>
      <c r="BG62" s="96"/>
      <c r="BH62" s="96"/>
      <c r="BI62" s="96"/>
      <c r="BJ62" s="96"/>
      <c r="BK62" s="96"/>
      <c r="BL62" s="96"/>
      <c r="BM62" s="96"/>
      <c r="BN62" s="96"/>
      <c r="BO62" s="96"/>
      <c r="BP62" s="96"/>
      <c r="BQ62" s="96"/>
      <c r="BR62" s="96"/>
    </row>
    <row r="63" customFormat="false" ht="12" hidden="true" customHeight="true" outlineLevel="0" collapsed="false">
      <c r="A63" s="192"/>
      <c r="B63" s="168"/>
      <c r="C63" s="106"/>
      <c r="D63" s="106"/>
      <c r="E63" s="106"/>
      <c r="F63" s="106"/>
      <c r="G63" s="106"/>
      <c r="H63" s="106"/>
      <c r="I63" s="106"/>
      <c r="J63" s="106"/>
      <c r="K63" s="106"/>
      <c r="L63" s="109"/>
      <c r="M63" s="109"/>
      <c r="N63" s="109"/>
      <c r="O63" s="109"/>
      <c r="P63" s="109"/>
      <c r="Q63" s="109"/>
      <c r="R63" s="109"/>
      <c r="S63" s="109"/>
      <c r="T63" s="109"/>
      <c r="U63" s="109"/>
      <c r="V63" s="109"/>
      <c r="W63" s="110"/>
      <c r="X63" s="109"/>
      <c r="Y63" s="109"/>
      <c r="Z63" s="109"/>
      <c r="AA63" s="109"/>
      <c r="AB63" s="109"/>
      <c r="AC63" s="189"/>
    </row>
    <row r="64" customFormat="false" ht="11.25" hidden="true" customHeight="false" outlineLevel="0" collapsed="false">
      <c r="AB64" s="72" t="e">
        <f aca="false"/>
        <v>#DIV/0!</v>
      </c>
    </row>
    <row r="65" customFormat="false" ht="11.25" hidden="true" customHeight="false" outlineLevel="0" collapsed="false">
      <c r="AB65" s="72" t="e">
        <f aca="false"/>
        <v>#DIV/0!</v>
      </c>
    </row>
    <row r="66" customFormat="false" ht="11.25" hidden="true" customHeight="false" outlineLevel="0" collapsed="false"/>
    <row r="67" customFormat="false" ht="11.25" hidden="true" customHeight="false" outlineLevel="0" collapsed="false"/>
    <row r="68" customFormat="false" ht="11.25" hidden="true" customHeight="false" outlineLevel="0" collapsed="false"/>
    <row r="69" customFormat="false" ht="11.25" hidden="true" customHeight="false" outlineLevel="0" collapsed="false"/>
    <row r="70" customFormat="false" ht="11.25" hidden="true" customHeight="false" outlineLevel="0" collapsed="false"/>
    <row r="71" customFormat="false" ht="11.25" hidden="true" customHeight="false" outlineLevel="0" collapsed="false"/>
    <row r="72" customFormat="false" ht="11.25" hidden="true" customHeight="false" outlineLevel="0" collapsed="false"/>
    <row r="73" customFormat="false" ht="11.25" hidden="true" customHeight="false" outlineLevel="0" collapsed="false"/>
    <row r="74" customFormat="false" ht="11.25" hidden="true" customHeight="false" outlineLevel="0" collapsed="false"/>
    <row r="75" customFormat="false" ht="11.25" hidden="true" customHeight="false" outlineLevel="0" collapsed="false"/>
    <row r="76" customFormat="false" ht="11.25" hidden="true" customHeight="false" outlineLevel="0" collapsed="false"/>
    <row r="77" customFormat="false" ht="11.25" hidden="true" customHeight="false" outlineLevel="0" collapsed="false"/>
    <row r="78" customFormat="false" ht="11.25" hidden="true" customHeight="false" outlineLevel="0" collapsed="false"/>
    <row r="79" customFormat="false" ht="11.25" hidden="true" customHeight="false" outlineLevel="0" collapsed="false"/>
    <row r="80" customFormat="false" ht="11.25" hidden="true" customHeight="false" outlineLevel="0" collapsed="false"/>
    <row r="81" customFormat="false" ht="11.25" hidden="true" customHeight="false" outlineLevel="0" collapsed="false"/>
    <row r="82" customFormat="false" ht="11.25" hidden="true" customHeight="false" outlineLevel="0" collapsed="false"/>
    <row r="83" customFormat="false" ht="11.25" hidden="true" customHeight="false" outlineLevel="0" collapsed="false"/>
    <row r="84" customFormat="false" ht="11.25" hidden="true" customHeight="false" outlineLevel="0" collapsed="false"/>
    <row r="85" customFormat="false" ht="11.25" hidden="true" customHeight="false" outlineLevel="0" collapsed="false"/>
    <row r="86" customFormat="false" ht="11.25" hidden="true" customHeight="false" outlineLevel="0" collapsed="false"/>
    <row r="87" customFormat="false" ht="11.25" hidden="true" customHeight="false" outlineLevel="0" collapsed="false"/>
    <row r="88" customFormat="false" ht="11.25" hidden="true" customHeight="false" outlineLevel="0" collapsed="false"/>
    <row r="89" customFormat="false" ht="11.25" hidden="true" customHeight="false" outlineLevel="0" collapsed="false"/>
    <row r="111" customFormat="false" ht="11.25" hidden="false" customHeight="false" outlineLevel="0" collapsed="false">
      <c r="S111" s="72" t="n">
        <v>28.3499969482422</v>
      </c>
      <c r="T111" s="72" t="n">
        <v>28.3499969482422</v>
      </c>
      <c r="U111" s="72" t="n">
        <v>28.3499969482422</v>
      </c>
    </row>
    <row r="115" customFormat="false" ht="11.25" hidden="false" customHeight="false" outlineLevel="0" collapsed="false">
      <c r="S115" s="72" t="n">
        <v>40.2499961853027</v>
      </c>
      <c r="T115" s="72" t="n">
        <v>40.2499961853027</v>
      </c>
      <c r="U115" s="72" t="n">
        <v>40.2499961853027</v>
      </c>
    </row>
    <row r="117" customFormat="false" ht="11.25" hidden="false" customHeight="false" outlineLevel="0" collapsed="false">
      <c r="S117" s="72" t="n">
        <v>29.0999969482422</v>
      </c>
      <c r="T117" s="72" t="n">
        <v>29.0999969482422</v>
      </c>
      <c r="U117" s="72" t="n">
        <v>29.0999969482422</v>
      </c>
    </row>
    <row r="121" customFormat="false" ht="11.25" hidden="false" customHeight="false" outlineLevel="0" collapsed="false">
      <c r="S121" s="72" t="n">
        <v>50.9999923706055</v>
      </c>
      <c r="T121" s="72" t="n">
        <v>50.9999923706055</v>
      </c>
      <c r="U121" s="72" t="n">
        <v>50.9999923706055</v>
      </c>
    </row>
  </sheetData>
  <printOptions headings="false" gridLines="false" gridLinesSet="true" horizontalCentered="false" verticalCentered="false"/>
  <pageMargins left="0.25" right="0.25" top="0.5" bottom="0.25" header="0.25" footer="0.511811023622047"/>
  <pageSetup paperSize="1" scale="6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DESK DAILY PEAK PRICE REPORT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5">
              <controlPr defaultSize="0" print="false" autoFill="0" autoPict="0">
                <anchor moveWithCells="true" sizeWithCells="false">
                  <from>
                    <xdr:col>1</xdr:col>
                    <xdr:colOff>290520</xdr:colOff>
                    <xdr:row>0</xdr:row>
                    <xdr:rowOff>133560</xdr:rowOff>
                  </from>
                  <to>
                    <xdr:col>6</xdr:col>
                    <xdr:colOff>419760</xdr:colOff>
                    <xdr:row>2</xdr:row>
                    <xdr:rowOff>114120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8" topLeftCell="K9" activePane="bottomRight" state="frozen"/>
      <selection pane="topLeft" activeCell="A1" activeCellId="0" sqref="A1"/>
      <selection pane="topRight" activeCell="K1" activeCellId="0" sqref="K1"/>
      <selection pane="bottomLeft" activeCell="A9" activeCellId="0" sqref="A9"/>
      <selection pane="bottomRight" activeCell="B9" activeCellId="0" sqref="B9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32" width="27.84"/>
    <col collapsed="false" customWidth="true" hidden="false" outlineLevel="0" max="13" min="2" style="32" width="12.13"/>
    <col collapsed="false" customWidth="true" hidden="false" outlineLevel="0" max="16" min="14" style="32" width="9.99"/>
    <col collapsed="false" customWidth="true" hidden="true" outlineLevel="0" max="17" min="17" style="32" width="9.99"/>
    <col collapsed="false" customWidth="true" hidden="true" outlineLevel="0" max="18" min="18" style="32" width="11.27"/>
    <col collapsed="false" customWidth="true" hidden="true" outlineLevel="0" max="19" min="19" style="32" width="11.84"/>
    <col collapsed="false" customWidth="true" hidden="true" outlineLevel="0" max="32" min="20" style="32" width="9.99"/>
    <col collapsed="false" customWidth="true" hidden="false" outlineLevel="0" max="33" min="33" style="32" width="12.84"/>
    <col collapsed="false" customWidth="true" hidden="true" outlineLevel="0" max="34" min="34" style="32" width="6.84"/>
    <col collapsed="false" customWidth="false" hidden="false" outlineLevel="0" max="36" min="35" style="32" width="9.13"/>
    <col collapsed="false" customWidth="false" hidden="true" outlineLevel="0" max="37" min="37" style="32" width="9.13"/>
    <col collapsed="false" customWidth="false" hidden="false" outlineLevel="0" max="51" min="38" style="32" width="9.13"/>
    <col collapsed="false" customWidth="false" hidden="true" outlineLevel="0" max="52" min="52" style="32" width="9.13"/>
    <col collapsed="false" customWidth="false" hidden="false" outlineLevel="0" max="69" min="53" style="32" width="9.13"/>
    <col collapsed="false" customWidth="false" hidden="true" outlineLevel="0" max="74" min="70" style="32" width="9.13"/>
    <col collapsed="false" customWidth="false" hidden="false" outlineLevel="0" max="257" min="75" style="32" width="9.13"/>
  </cols>
  <sheetData>
    <row r="1" customFormat="false" ht="11.25" hidden="false" customHeight="false" outlineLevel="0" collapsed="false">
      <c r="A1" s="193" t="s">
        <v>23</v>
      </c>
    </row>
    <row r="2" customFormat="false" ht="11.25" hidden="false" customHeight="false" outlineLevel="0" collapsed="false">
      <c r="A2" s="194" t="n">
        <f aca="false">PrReportDate</f>
        <v>37180</v>
      </c>
    </row>
    <row r="3" customFormat="false" ht="11.25" hidden="true" customHeight="false" outlineLevel="0" collapsed="false">
      <c r="A3" s="193" t="s">
        <v>84</v>
      </c>
      <c r="B3" s="32" t="n">
        <v>8</v>
      </c>
      <c r="C3" s="32" t="n">
        <v>8</v>
      </c>
      <c r="D3" s="32" t="n">
        <v>8</v>
      </c>
      <c r="E3" s="32" t="n">
        <v>8</v>
      </c>
      <c r="F3" s="32" t="n">
        <v>24</v>
      </c>
      <c r="G3" s="32" t="n">
        <v>8</v>
      </c>
      <c r="H3" s="32" t="n">
        <v>8</v>
      </c>
      <c r="I3" s="32" t="n">
        <v>8</v>
      </c>
      <c r="J3" s="32" t="n">
        <v>8</v>
      </c>
      <c r="K3" s="32" t="n">
        <v>8</v>
      </c>
      <c r="L3" s="32" t="n">
        <v>8</v>
      </c>
      <c r="M3" s="32" t="n">
        <v>24</v>
      </c>
      <c r="N3" s="32" t="n">
        <v>8</v>
      </c>
      <c r="O3" s="32" t="n">
        <v>8</v>
      </c>
      <c r="P3" s="32" t="n">
        <v>8</v>
      </c>
      <c r="Q3" s="32" t="n">
        <v>8</v>
      </c>
      <c r="R3" s="32" t="n">
        <v>8</v>
      </c>
      <c r="S3" s="32" t="n">
        <v>8</v>
      </c>
      <c r="T3" s="32" t="n">
        <v>24</v>
      </c>
      <c r="U3" s="32" t="n">
        <v>8</v>
      </c>
      <c r="V3" s="32" t="n">
        <v>8</v>
      </c>
      <c r="W3" s="32" t="n">
        <v>8</v>
      </c>
      <c r="X3" s="32" t="n">
        <v>8</v>
      </c>
      <c r="Y3" s="32" t="n">
        <v>8</v>
      </c>
      <c r="Z3" s="32" t="n">
        <v>8</v>
      </c>
      <c r="AA3" s="32" t="n">
        <v>24</v>
      </c>
      <c r="AB3" s="32" t="n">
        <v>8</v>
      </c>
      <c r="AC3" s="32" t="n">
        <v>8</v>
      </c>
      <c r="AD3" s="32" t="n">
        <v>8</v>
      </c>
      <c r="AE3" s="32" t="n">
        <v>8</v>
      </c>
      <c r="AF3" s="32" t="n">
        <v>8</v>
      </c>
    </row>
    <row r="4" customFormat="false" ht="11.25" hidden="false" customHeight="false" outlineLevel="0" collapsed="false">
      <c r="A4" s="195"/>
    </row>
    <row r="5" customFormat="false" ht="11.25" hidden="true" customHeight="false" outlineLevel="0" collapsed="false">
      <c r="A5" s="195" t="s">
        <v>85</v>
      </c>
      <c r="B5" s="32" t="n">
        <v>8</v>
      </c>
      <c r="C5" s="32" t="n">
        <v>8</v>
      </c>
      <c r="D5" s="32" t="n">
        <v>8</v>
      </c>
      <c r="E5" s="32" t="n">
        <v>24</v>
      </c>
      <c r="F5" s="32" t="n">
        <v>24</v>
      </c>
      <c r="G5" s="32" t="n">
        <v>8</v>
      </c>
      <c r="H5" s="32" t="n">
        <v>8</v>
      </c>
      <c r="I5" s="32" t="n">
        <v>8</v>
      </c>
      <c r="J5" s="32" t="n">
        <v>8</v>
      </c>
      <c r="K5" s="32" t="n">
        <v>8</v>
      </c>
      <c r="L5" s="32" t="n">
        <v>24</v>
      </c>
      <c r="M5" s="32" t="n">
        <v>24</v>
      </c>
      <c r="N5" s="32" t="n">
        <v>8</v>
      </c>
      <c r="O5" s="32" t="n">
        <v>8</v>
      </c>
      <c r="P5" s="32" t="n">
        <v>8</v>
      </c>
      <c r="Q5" s="32" t="n">
        <v>8</v>
      </c>
      <c r="R5" s="32" t="n">
        <v>8</v>
      </c>
      <c r="S5" s="32" t="n">
        <v>24</v>
      </c>
      <c r="T5" s="32" t="n">
        <v>24</v>
      </c>
      <c r="U5" s="32" t="n">
        <v>8</v>
      </c>
      <c r="V5" s="32" t="n">
        <v>8</v>
      </c>
      <c r="W5" s="32" t="n">
        <v>8</v>
      </c>
      <c r="X5" s="32" t="n">
        <v>8</v>
      </c>
      <c r="Y5" s="32" t="n">
        <v>8</v>
      </c>
      <c r="Z5" s="32" t="n">
        <v>24</v>
      </c>
      <c r="AA5" s="32" t="n">
        <v>24</v>
      </c>
      <c r="AB5" s="32" t="n">
        <v>8</v>
      </c>
      <c r="AC5" s="32" t="n">
        <v>8</v>
      </c>
      <c r="AD5" s="32" t="n">
        <v>8</v>
      </c>
      <c r="AE5" s="32" t="n">
        <v>8</v>
      </c>
      <c r="AF5" s="32" t="n">
        <v>8</v>
      </c>
    </row>
    <row r="6" customFormat="false" ht="12.75" hidden="false" customHeight="false" outlineLevel="0" collapsed="false">
      <c r="A6" s="196" t="n">
        <f aca="false">+'Power Price'!A6</f>
        <v>37180</v>
      </c>
    </row>
    <row r="7" customFormat="false" ht="11.25" hidden="true" customHeight="false" outlineLevel="0" collapsed="false">
      <c r="B7" s="197" t="n">
        <f aca="false">WORKDAY(A2,1,Holidays)</f>
        <v>37181</v>
      </c>
      <c r="C7" s="197" t="n">
        <f aca="false">B7+1</f>
        <v>37182</v>
      </c>
      <c r="D7" s="197" t="n">
        <f aca="false">C7+1</f>
        <v>37183</v>
      </c>
      <c r="E7" s="197" t="n">
        <f aca="false">D7+1</f>
        <v>37184</v>
      </c>
      <c r="F7" s="197" t="n">
        <f aca="false">E7+1</f>
        <v>37185</v>
      </c>
      <c r="G7" s="197" t="n">
        <f aca="false">F7+1</f>
        <v>37186</v>
      </c>
      <c r="H7" s="197" t="n">
        <f aca="false">G7+1</f>
        <v>37187</v>
      </c>
      <c r="I7" s="197" t="n">
        <f aca="false">H7+1</f>
        <v>37188</v>
      </c>
      <c r="J7" s="197" t="n">
        <f aca="false">I7+1</f>
        <v>37189</v>
      </c>
      <c r="K7" s="197" t="n">
        <f aca="false">J7+1</f>
        <v>37190</v>
      </c>
      <c r="L7" s="197" t="n">
        <f aca="false">K7+1</f>
        <v>37191</v>
      </c>
      <c r="M7" s="197" t="n">
        <f aca="false">L7+1</f>
        <v>37192</v>
      </c>
      <c r="N7" s="197" t="n">
        <f aca="false">M7+1</f>
        <v>37193</v>
      </c>
      <c r="O7" s="197" t="n">
        <f aca="false">N7+1</f>
        <v>37194</v>
      </c>
      <c r="P7" s="197" t="n">
        <f aca="false">O7+1</f>
        <v>37195</v>
      </c>
      <c r="Q7" s="197" t="n">
        <f aca="false">P7+1</f>
        <v>37196</v>
      </c>
      <c r="R7" s="197" t="n">
        <f aca="false">Q7+1</f>
        <v>37197</v>
      </c>
      <c r="S7" s="197" t="n">
        <f aca="false">R7+1</f>
        <v>37198</v>
      </c>
      <c r="T7" s="197" t="n">
        <f aca="false">S7+1</f>
        <v>37199</v>
      </c>
      <c r="U7" s="197" t="n">
        <f aca="false">T7+1</f>
        <v>37200</v>
      </c>
      <c r="V7" s="197" t="n">
        <f aca="false">U7+1</f>
        <v>37201</v>
      </c>
      <c r="W7" s="197" t="n">
        <f aca="false">V7+1</f>
        <v>37202</v>
      </c>
      <c r="X7" s="197" t="n">
        <f aca="false">W7+1</f>
        <v>37203</v>
      </c>
      <c r="Y7" s="197" t="n">
        <f aca="false">X7+1</f>
        <v>37204</v>
      </c>
      <c r="Z7" s="197" t="n">
        <f aca="false">Y7+1</f>
        <v>37205</v>
      </c>
      <c r="AA7" s="197" t="n">
        <f aca="false">Z7+1</f>
        <v>37206</v>
      </c>
      <c r="AB7" s="197" t="n">
        <f aca="false">AA7+1</f>
        <v>37207</v>
      </c>
      <c r="AC7" s="197" t="n">
        <f aca="false">AB7+1</f>
        <v>37208</v>
      </c>
      <c r="AD7" s="197" t="n">
        <f aca="false">AC7+1</f>
        <v>37209</v>
      </c>
      <c r="AE7" s="197" t="n">
        <f aca="false">AD7+1</f>
        <v>37210</v>
      </c>
      <c r="AF7" s="197" t="n">
        <f aca="false">AE7+1</f>
        <v>37211</v>
      </c>
      <c r="AG7" s="197"/>
    </row>
    <row r="8" customFormat="false" ht="22.5" hidden="false" customHeight="true" outlineLevel="0" collapsed="false">
      <c r="A8" s="198" t="s">
        <v>86</v>
      </c>
      <c r="B8" s="199" t="n">
        <f aca="false">B7</f>
        <v>37181</v>
      </c>
      <c r="C8" s="199" t="n">
        <f aca="false">C7</f>
        <v>37182</v>
      </c>
      <c r="D8" s="199" t="n">
        <f aca="false">D7</f>
        <v>37183</v>
      </c>
      <c r="E8" s="199" t="n">
        <f aca="false">E7</f>
        <v>37184</v>
      </c>
      <c r="F8" s="199" t="n">
        <f aca="false">F7</f>
        <v>37185</v>
      </c>
      <c r="G8" s="199" t="n">
        <f aca="false">G7</f>
        <v>37186</v>
      </c>
      <c r="H8" s="199" t="n">
        <f aca="false">H7</f>
        <v>37187</v>
      </c>
      <c r="I8" s="199" t="n">
        <f aca="false">I7</f>
        <v>37188</v>
      </c>
      <c r="J8" s="199" t="n">
        <f aca="false">J7</f>
        <v>37189</v>
      </c>
      <c r="K8" s="199" t="n">
        <f aca="false">K7</f>
        <v>37190</v>
      </c>
      <c r="L8" s="199" t="n">
        <f aca="false">L7</f>
        <v>37191</v>
      </c>
      <c r="M8" s="199" t="n">
        <f aca="false">M7</f>
        <v>37192</v>
      </c>
      <c r="N8" s="199" t="n">
        <f aca="false">N7</f>
        <v>37193</v>
      </c>
      <c r="O8" s="199" t="n">
        <f aca="false">O7</f>
        <v>37194</v>
      </c>
      <c r="P8" s="199" t="n">
        <f aca="false">P7</f>
        <v>37195</v>
      </c>
      <c r="Q8" s="199" t="n">
        <f aca="false">Q7</f>
        <v>37196</v>
      </c>
      <c r="R8" s="199" t="n">
        <f aca="false">R7</f>
        <v>37197</v>
      </c>
      <c r="S8" s="199" t="n">
        <f aca="false">S7</f>
        <v>37198</v>
      </c>
      <c r="T8" s="199" t="n">
        <f aca="false">T7</f>
        <v>37199</v>
      </c>
      <c r="U8" s="199" t="n">
        <f aca="false">U7</f>
        <v>37200</v>
      </c>
      <c r="V8" s="199" t="n">
        <f aca="false">V7</f>
        <v>37201</v>
      </c>
      <c r="W8" s="199" t="n">
        <f aca="false">W7</f>
        <v>37202</v>
      </c>
      <c r="X8" s="199" t="n">
        <f aca="false">X7</f>
        <v>37203</v>
      </c>
      <c r="Y8" s="199" t="n">
        <f aca="false">Y7</f>
        <v>37204</v>
      </c>
      <c r="Z8" s="199" t="n">
        <f aca="false">Z7</f>
        <v>37205</v>
      </c>
      <c r="AA8" s="199" t="n">
        <f aca="false">AA7</f>
        <v>37206</v>
      </c>
      <c r="AB8" s="199" t="n">
        <f aca="false">AB7</f>
        <v>37207</v>
      </c>
      <c r="AC8" s="199" t="n">
        <f aca="false">AC7</f>
        <v>37208</v>
      </c>
      <c r="AD8" s="199" t="n">
        <f aca="false">AD7</f>
        <v>37209</v>
      </c>
      <c r="AE8" s="199" t="n">
        <f aca="false">AE7</f>
        <v>37210</v>
      </c>
      <c r="AF8" s="199" t="n">
        <f aca="false">AF7</f>
        <v>37211</v>
      </c>
      <c r="AG8" s="200" t="s">
        <v>81</v>
      </c>
      <c r="AH8" s="201" t="e">
        <f aca="false">'[2]'!AF8</f>
        <v>#N/A</v>
      </c>
      <c r="AI8" s="201"/>
      <c r="AJ8" s="202"/>
      <c r="AK8" s="202" t="n">
        <v>37154</v>
      </c>
      <c r="AL8" s="202"/>
      <c r="AM8" s="202"/>
      <c r="AN8" s="202"/>
      <c r="AO8" s="202"/>
      <c r="AP8" s="202"/>
      <c r="AQ8" s="202"/>
      <c r="AR8" s="202"/>
      <c r="AS8" s="202"/>
      <c r="AT8" s="202"/>
      <c r="AU8" s="202"/>
      <c r="AV8" s="202"/>
      <c r="AW8" s="202"/>
      <c r="AX8" s="202"/>
      <c r="AY8" s="202"/>
      <c r="AZ8" s="202"/>
      <c r="BA8" s="202"/>
      <c r="BB8" s="202"/>
      <c r="BC8" s="202"/>
      <c r="BD8" s="202"/>
      <c r="BE8" s="202"/>
      <c r="BF8" s="202"/>
      <c r="BG8" s="202"/>
      <c r="BH8" s="202"/>
      <c r="BI8" s="202"/>
      <c r="BJ8" s="202"/>
      <c r="BK8" s="202"/>
      <c r="BL8" s="202"/>
      <c r="BM8" s="202"/>
      <c r="BN8" s="202"/>
      <c r="BO8" s="202"/>
      <c r="BP8" s="202"/>
      <c r="BQ8" s="202"/>
      <c r="BR8" s="202"/>
      <c r="BS8" s="202"/>
      <c r="BT8" s="202"/>
      <c r="BU8" s="202"/>
      <c r="BV8" s="202"/>
      <c r="BW8" s="202"/>
      <c r="BX8" s="202"/>
      <c r="BY8" s="202"/>
      <c r="BZ8" s="202"/>
      <c r="CA8" s="202"/>
      <c r="CB8" s="202"/>
      <c r="CC8" s="202"/>
      <c r="CD8" s="202"/>
      <c r="CE8" s="202"/>
      <c r="CF8" s="202"/>
      <c r="CG8" s="202"/>
      <c r="CH8" s="202"/>
      <c r="CI8" s="202"/>
      <c r="CJ8" s="202"/>
      <c r="CK8" s="202"/>
      <c r="CL8" s="202"/>
      <c r="CM8" s="202"/>
      <c r="CN8" s="202"/>
      <c r="CO8" s="202"/>
      <c r="CP8" s="202"/>
      <c r="CQ8" s="202"/>
      <c r="CR8" s="202"/>
      <c r="CS8" s="202"/>
      <c r="CT8" s="202"/>
      <c r="CU8" s="202"/>
      <c r="CV8" s="202"/>
      <c r="CW8" s="202"/>
      <c r="CX8" s="202"/>
      <c r="CY8" s="202"/>
      <c r="CZ8" s="202"/>
      <c r="DA8" s="202"/>
      <c r="DB8" s="202"/>
      <c r="DC8" s="202"/>
      <c r="DD8" s="202"/>
      <c r="DE8" s="202"/>
      <c r="DF8" s="202"/>
      <c r="DG8" s="202"/>
      <c r="DH8" s="202"/>
      <c r="DI8" s="202"/>
      <c r="DJ8" s="202"/>
      <c r="DK8" s="202"/>
      <c r="DL8" s="202"/>
      <c r="DM8" s="202"/>
      <c r="DN8" s="202"/>
      <c r="DO8" s="202"/>
      <c r="DP8" s="202"/>
      <c r="DQ8" s="202"/>
      <c r="DR8" s="202"/>
      <c r="DS8" s="202"/>
      <c r="DT8" s="202"/>
      <c r="DU8" s="202"/>
      <c r="DV8" s="202"/>
      <c r="DW8" s="202"/>
      <c r="DX8" s="202"/>
      <c r="DY8" s="202"/>
      <c r="DZ8" s="202"/>
      <c r="EA8" s="202"/>
      <c r="EB8" s="202"/>
      <c r="EC8" s="202"/>
      <c r="ED8" s="202"/>
      <c r="EE8" s="202"/>
      <c r="EF8" s="202"/>
      <c r="EG8" s="202"/>
      <c r="EH8" s="202"/>
      <c r="EI8" s="202"/>
      <c r="EJ8" s="202"/>
      <c r="EK8" s="202"/>
      <c r="EL8" s="202"/>
      <c r="EM8" s="202"/>
      <c r="EN8" s="202"/>
      <c r="EO8" s="202"/>
      <c r="EP8" s="202"/>
      <c r="EQ8" s="202"/>
      <c r="ER8" s="202"/>
      <c r="ES8" s="202"/>
      <c r="ET8" s="202"/>
      <c r="EU8" s="202"/>
      <c r="EV8" s="202"/>
      <c r="EW8" s="202"/>
      <c r="EX8" s="202"/>
      <c r="EY8" s="202"/>
      <c r="EZ8" s="202"/>
      <c r="FA8" s="202"/>
      <c r="FB8" s="202"/>
      <c r="FC8" s="202"/>
      <c r="FD8" s="202"/>
      <c r="FE8" s="202"/>
      <c r="FF8" s="202"/>
      <c r="FG8" s="202"/>
      <c r="FH8" s="202"/>
      <c r="FI8" s="202"/>
      <c r="FJ8" s="202"/>
      <c r="FK8" s="202"/>
      <c r="FL8" s="202"/>
      <c r="FM8" s="202"/>
      <c r="FN8" s="202"/>
      <c r="FO8" s="202"/>
      <c r="FP8" s="202"/>
      <c r="FQ8" s="202"/>
      <c r="FR8" s="202"/>
      <c r="FS8" s="202"/>
      <c r="FT8" s="202"/>
      <c r="FU8" s="202"/>
      <c r="FV8" s="202"/>
      <c r="FW8" s="202"/>
      <c r="FX8" s="202"/>
      <c r="FY8" s="202"/>
      <c r="FZ8" s="202"/>
      <c r="GA8" s="202"/>
      <c r="GB8" s="202"/>
      <c r="GC8" s="202"/>
      <c r="GD8" s="202"/>
      <c r="GE8" s="202"/>
      <c r="GF8" s="202"/>
      <c r="GG8" s="202"/>
      <c r="GH8" s="202"/>
      <c r="GI8" s="202"/>
      <c r="GJ8" s="202"/>
      <c r="GK8" s="202"/>
      <c r="GL8" s="202"/>
      <c r="GM8" s="202"/>
      <c r="GN8" s="202"/>
      <c r="GO8" s="202"/>
      <c r="GP8" s="202"/>
      <c r="GQ8" s="202"/>
      <c r="GR8" s="202"/>
      <c r="GS8" s="202"/>
      <c r="GT8" s="202"/>
      <c r="GU8" s="202"/>
      <c r="GV8" s="202"/>
      <c r="GW8" s="202"/>
      <c r="GX8" s="202"/>
      <c r="GY8" s="202"/>
      <c r="GZ8" s="202"/>
      <c r="HA8" s="202"/>
      <c r="HB8" s="202"/>
      <c r="HC8" s="202"/>
      <c r="HD8" s="202"/>
      <c r="HE8" s="202"/>
      <c r="HF8" s="202"/>
      <c r="HG8" s="202"/>
      <c r="HH8" s="202"/>
      <c r="HI8" s="202"/>
      <c r="HJ8" s="202"/>
      <c r="HK8" s="202"/>
      <c r="HL8" s="202"/>
      <c r="HM8" s="202"/>
      <c r="HN8" s="202"/>
      <c r="HO8" s="202"/>
      <c r="HP8" s="202"/>
      <c r="HQ8" s="202"/>
      <c r="HR8" s="202"/>
      <c r="HS8" s="202"/>
      <c r="HT8" s="202"/>
      <c r="HU8" s="202"/>
      <c r="HV8" s="202"/>
      <c r="HW8" s="202"/>
      <c r="HX8" s="202"/>
      <c r="HY8" s="202"/>
      <c r="HZ8" s="202"/>
      <c r="IA8" s="202"/>
      <c r="IB8" s="202"/>
      <c r="IC8" s="202"/>
      <c r="ID8" s="202"/>
      <c r="IE8" s="202"/>
      <c r="IF8" s="202"/>
      <c r="IG8" s="202"/>
      <c r="IH8" s="202"/>
      <c r="II8" s="202"/>
      <c r="IJ8" s="202"/>
      <c r="IK8" s="202"/>
      <c r="IL8" s="202"/>
      <c r="IM8" s="202"/>
      <c r="IN8" s="202"/>
      <c r="IO8" s="202"/>
      <c r="IP8" s="202"/>
      <c r="IQ8" s="202"/>
      <c r="IR8" s="202"/>
      <c r="IS8" s="202"/>
      <c r="IT8" s="202"/>
      <c r="IU8" s="202"/>
      <c r="IV8" s="202"/>
      <c r="IW8" s="202"/>
    </row>
    <row r="9" customFormat="false" ht="14.1" hidden="false" customHeight="true" outlineLevel="0" collapsed="false">
      <c r="A9" s="203" t="s">
        <v>13</v>
      </c>
      <c r="B9" s="53" t="n">
        <f aca="false">VLOOKUP(B$8,'Off Peak Curve Sum'!$A$7:$AG$54,4)</f>
        <v>18.5</v>
      </c>
      <c r="C9" s="54" t="n">
        <f aca="false">VLOOKUP(C$8,'Off Peak Curve Sum'!$A$7:$AG$54,4)</f>
        <v>20.5</v>
      </c>
      <c r="D9" s="54" t="n">
        <f aca="false">VLOOKUP(D$8,'Off Peak Curve Sum'!$A$7:$AG$54,4)</f>
        <v>20.5</v>
      </c>
      <c r="E9" s="54" t="n">
        <f aca="false">VLOOKUP(E$8,'Off Peak Curve Sum'!$A$7:$AG$54,4)</f>
        <v>20.5</v>
      </c>
      <c r="F9" s="54" t="n">
        <f aca="false">VLOOKUP(F$8,'Off Peak Curve Sum'!$A$7:$AG$54,4)</f>
        <v>20.5</v>
      </c>
      <c r="G9" s="54" t="n">
        <f aca="false">VLOOKUP(G$8,'Off Peak Curve Sum'!$A$7:$AG$54,4)</f>
        <v>20.5</v>
      </c>
      <c r="H9" s="54" t="n">
        <f aca="false">VLOOKUP(H$8,'Off Peak Curve Sum'!$A$7:$AG$54,4)</f>
        <v>20.5</v>
      </c>
      <c r="I9" s="54" t="n">
        <f aca="false">VLOOKUP(I$8,'Off Peak Curve Sum'!$A$7:$AG$54,4)</f>
        <v>20.5</v>
      </c>
      <c r="J9" s="54" t="n">
        <f aca="false">VLOOKUP(J$8,'Off Peak Curve Sum'!$A$7:$AG$54,4)</f>
        <v>20.5</v>
      </c>
      <c r="K9" s="54" t="n">
        <f aca="false">VLOOKUP(K$8,'Off Peak Curve Sum'!$A$7:$AG$54,4)</f>
        <v>20.5</v>
      </c>
      <c r="L9" s="54" t="n">
        <f aca="false">VLOOKUP(L$8,'Off Peak Curve Sum'!$A$7:$AG$54,4)</f>
        <v>20.5</v>
      </c>
      <c r="M9" s="54" t="n">
        <f aca="false">VLOOKUP(M$8,'Off Peak Curve Sum'!$A$7:$AG$54,4)</f>
        <v>20.5</v>
      </c>
      <c r="N9" s="54" t="n">
        <f aca="false">VLOOKUP(N$8,'Off Peak Curve Sum'!$A$7:$AG$54,4)</f>
        <v>20.5</v>
      </c>
      <c r="O9" s="54" t="n">
        <f aca="false">VLOOKUP(O$8,'Off Peak Curve Sum'!$A$7:$AG$54,4)</f>
        <v>20.5</v>
      </c>
      <c r="P9" s="54" t="n">
        <f aca="false">VLOOKUP(P$8,'Off Peak Curve Sum'!$A$7:$AG$54,4)</f>
        <v>20.5</v>
      </c>
      <c r="Q9" s="54" t="n">
        <f aca="false">VLOOKUP(Q$8,'Off Peak Curve Sum'!$A$7:$AG$54,4)</f>
        <v>24</v>
      </c>
      <c r="R9" s="54" t="n">
        <f aca="false">VLOOKUP(R$8,'Off Peak Curve Sum'!$A$7:$AG$54,4)</f>
        <v>24</v>
      </c>
      <c r="S9" s="54" t="n">
        <f aca="false">VLOOKUP(S$8,'Off Peak Curve Sum'!$A$7:$AG$54,4)</f>
        <v>24</v>
      </c>
      <c r="T9" s="54" t="n">
        <f aca="false">VLOOKUP(T$8,'Off Peak Curve Sum'!$A$7:$AG$54,4)</f>
        <v>24</v>
      </c>
      <c r="U9" s="54" t="n">
        <f aca="false">VLOOKUP(U$8,'Off Peak Curve Sum'!$A$7:$AG$54,4)</f>
        <v>24</v>
      </c>
      <c r="V9" s="54" t="n">
        <f aca="false">VLOOKUP(V$8,'Off Peak Curve Sum'!$A$7:$AG$54,4)</f>
        <v>24</v>
      </c>
      <c r="W9" s="204" t="n">
        <f aca="false">VLOOKUP(W$8,'Off Peak Curve Sum'!$A$7:$AG$54,4)</f>
        <v>24</v>
      </c>
      <c r="X9" s="54" t="n">
        <f aca="false">VLOOKUP(X$8,'Off Peak Curve Sum'!$A$7:$AG$54,4)</f>
        <v>24</v>
      </c>
      <c r="Y9" s="54" t="n">
        <f aca="false">VLOOKUP(Y$8,'Off Peak Curve Sum'!$A$7:$AG$54,4)</f>
        <v>24</v>
      </c>
      <c r="Z9" s="54" t="n">
        <f aca="false">VLOOKUP(Z$8,'Off Peak Curve Sum'!$A$7:$AG$54,4)</f>
        <v>24</v>
      </c>
      <c r="AA9" s="54" t="n">
        <f aca="false">VLOOKUP(AA$8,'Off Peak Curve Sum'!$A$7:$AG$54,4)</f>
        <v>24</v>
      </c>
      <c r="AB9" s="54" t="n">
        <f aca="false">VLOOKUP(AB$8,'Off Peak Curve Sum'!$A$7:$AG$54,4)</f>
        <v>24</v>
      </c>
      <c r="AC9" s="54" t="n">
        <f aca="false">VLOOKUP(AC$8,'Off Peak Curve Sum'!$A$7:$AG$54,4)</f>
        <v>24</v>
      </c>
      <c r="AD9" s="54" t="n">
        <f aca="false">VLOOKUP(AD$8,'Off Peak Curve Sum'!$A$7:$AG$54,4)</f>
        <v>24</v>
      </c>
      <c r="AE9" s="54" t="n">
        <f aca="false">VLOOKUP(AE$8,'Off Peak Curve Sum'!$A$7:$AG$54,4)</f>
        <v>24</v>
      </c>
      <c r="AF9" s="204" t="n">
        <f aca="false">VLOOKUP(AF$8,'Off Peak Curve Sum'!$A$7:$AG$54,4)</f>
        <v>24</v>
      </c>
      <c r="AG9" s="205" t="n">
        <v>20.3947368421053</v>
      </c>
      <c r="AH9" s="29" t="n">
        <v>14.3699998855591</v>
      </c>
      <c r="AI9" s="31"/>
      <c r="AV9" s="31"/>
      <c r="AW9" s="31"/>
      <c r="AX9" s="31"/>
      <c r="AY9" s="31"/>
      <c r="AZ9" s="31" t="n">
        <v>20.3947368421053</v>
      </c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</row>
    <row r="10" customFormat="false" ht="14.1" hidden="false" customHeight="true" outlineLevel="0" collapsed="false">
      <c r="A10" s="38" t="s">
        <v>12</v>
      </c>
      <c r="B10" s="56" t="n">
        <f aca="false">VLOOKUP(B$8,'Off Peak Curve Sum'!$A$7:$AG$54,3)</f>
        <v>19.25</v>
      </c>
      <c r="C10" s="31" t="n">
        <f aca="false">VLOOKUP(C$8,'Off Peak Curve Sum'!$A$7:$AG$54,3)</f>
        <v>21</v>
      </c>
      <c r="D10" s="31" t="n">
        <f aca="false">VLOOKUP(D$8,'Off Peak Curve Sum'!$A$7:$AG$54,3)</f>
        <v>21</v>
      </c>
      <c r="E10" s="31" t="n">
        <f aca="false">VLOOKUP(E$8,'Off Peak Curve Sum'!$A$7:$AG$54,3)</f>
        <v>21</v>
      </c>
      <c r="F10" s="31" t="n">
        <f aca="false">VLOOKUP(F$8,'Off Peak Curve Sum'!$A$7:$AG$54,3)</f>
        <v>21</v>
      </c>
      <c r="G10" s="31" t="n">
        <f aca="false">VLOOKUP(G$8,'Off Peak Curve Sum'!$A$7:$AG$54,3)</f>
        <v>21</v>
      </c>
      <c r="H10" s="31" t="n">
        <f aca="false">VLOOKUP(H$8,'Off Peak Curve Sum'!$A$7:$AG$54,3)</f>
        <v>21</v>
      </c>
      <c r="I10" s="31" t="n">
        <f aca="false">VLOOKUP(I$8,'Off Peak Curve Sum'!$A$7:$AG$54,3)</f>
        <v>21</v>
      </c>
      <c r="J10" s="31" t="n">
        <f aca="false">VLOOKUP(J$8,'Off Peak Curve Sum'!$A$7:$AG$54,3)</f>
        <v>21</v>
      </c>
      <c r="K10" s="31" t="n">
        <f aca="false">VLOOKUP(K$8,'Off Peak Curve Sum'!$A$7:$AG$54,3)</f>
        <v>21</v>
      </c>
      <c r="L10" s="31" t="n">
        <f aca="false">VLOOKUP(L$8,'Off Peak Curve Sum'!$A$7:$AG$54,3)</f>
        <v>21</v>
      </c>
      <c r="M10" s="31" t="n">
        <f aca="false">VLOOKUP(M$8,'Off Peak Curve Sum'!$A$7:$AG$54,3)</f>
        <v>21</v>
      </c>
      <c r="N10" s="31" t="n">
        <f aca="false">VLOOKUP(N$8,'Off Peak Curve Sum'!$A$7:$AG$54,3)</f>
        <v>21</v>
      </c>
      <c r="O10" s="31" t="n">
        <f aca="false">VLOOKUP(O$8,'Off Peak Curve Sum'!$A$7:$AG$54,3)</f>
        <v>21</v>
      </c>
      <c r="P10" s="31" t="n">
        <f aca="false">VLOOKUP(P$8,'Off Peak Curve Sum'!$A$7:$AG$54,3)</f>
        <v>21</v>
      </c>
      <c r="Q10" s="31" t="n">
        <f aca="false">VLOOKUP(Q$8,'Off Peak Curve Sum'!$A$7:$AG$54,3)</f>
        <v>24</v>
      </c>
      <c r="R10" s="31" t="n">
        <f aca="false">VLOOKUP(R$8,'Off Peak Curve Sum'!$A$7:$AG$54,3)</f>
        <v>24</v>
      </c>
      <c r="S10" s="31" t="n">
        <f aca="false">VLOOKUP(S$8,'Off Peak Curve Sum'!$A$7:$AG$54,3)</f>
        <v>24</v>
      </c>
      <c r="T10" s="31" t="n">
        <f aca="false">VLOOKUP(T$8,'Off Peak Curve Sum'!$A$7:$AG$54,3)</f>
        <v>24</v>
      </c>
      <c r="U10" s="31" t="n">
        <f aca="false">VLOOKUP(U$8,'Off Peak Curve Sum'!$A$7:$AG$54,3)</f>
        <v>24</v>
      </c>
      <c r="V10" s="31" t="n">
        <f aca="false">VLOOKUP(V$8,'Off Peak Curve Sum'!$A$7:$AG$54,3)</f>
        <v>24</v>
      </c>
      <c r="W10" s="35" t="n">
        <f aca="false">VLOOKUP(W$8,'Off Peak Curve Sum'!$A$7:$AG$54,3)</f>
        <v>24</v>
      </c>
      <c r="X10" s="31" t="n">
        <f aca="false">VLOOKUP(X$8,'Off Peak Curve Sum'!$A$7:$AG$54,3)</f>
        <v>24</v>
      </c>
      <c r="Y10" s="31" t="n">
        <f aca="false">VLOOKUP(Y$8,'Off Peak Curve Sum'!$A$7:$AG$54,3)</f>
        <v>24</v>
      </c>
      <c r="Z10" s="31" t="n">
        <f aca="false">VLOOKUP(Z$8,'Off Peak Curve Sum'!$A$7:$AG$54,3)</f>
        <v>24</v>
      </c>
      <c r="AA10" s="31" t="n">
        <f aca="false">VLOOKUP(AA$8,'Off Peak Curve Sum'!$A$7:$AG$54,3)</f>
        <v>24</v>
      </c>
      <c r="AB10" s="31" t="n">
        <f aca="false">VLOOKUP(AB$8,'Off Peak Curve Sum'!$A$7:$AG$54,3)</f>
        <v>24</v>
      </c>
      <c r="AC10" s="31" t="n">
        <f aca="false">VLOOKUP(AC$8,'Off Peak Curve Sum'!$A$7:$AG$54,3)</f>
        <v>24</v>
      </c>
      <c r="AD10" s="31" t="n">
        <f aca="false">VLOOKUP(AD$8,'Off Peak Curve Sum'!$A$7:$AG$54,3)</f>
        <v>24</v>
      </c>
      <c r="AE10" s="31" t="n">
        <f aca="false">VLOOKUP(AE$8,'Off Peak Curve Sum'!$A$7:$AG$54,3)</f>
        <v>24</v>
      </c>
      <c r="AF10" s="35" t="n">
        <f aca="false">VLOOKUP(AF$8,'Off Peak Curve Sum'!$A$7:$AG$54,3)</f>
        <v>24</v>
      </c>
      <c r="AG10" s="36" t="n">
        <v>20.9078947368421</v>
      </c>
      <c r="AH10" s="35" t="n">
        <v>7.46000003814697</v>
      </c>
      <c r="AI10" s="31"/>
      <c r="AV10" s="31"/>
      <c r="AW10" s="31"/>
      <c r="AX10" s="31"/>
      <c r="AY10" s="31"/>
      <c r="AZ10" s="31" t="n">
        <v>20.9078947368421</v>
      </c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  <c r="BY10" s="31"/>
      <c r="BZ10" s="31"/>
    </row>
    <row r="11" customFormat="false" ht="14.1" hidden="false" customHeight="true" outlineLevel="0" collapsed="false">
      <c r="A11" s="38" t="s">
        <v>14</v>
      </c>
      <c r="B11" s="34" t="n">
        <f aca="false">VLOOKUP(B$8,'Off Peak Curve Sum'!$A$7:$AG$54,5)</f>
        <v>20.24</v>
      </c>
      <c r="C11" s="31" t="n">
        <f aca="false">VLOOKUP(C$8,'Off Peak Curve Sum'!$A$7:$AG$54,5)</f>
        <v>21</v>
      </c>
      <c r="D11" s="31" t="n">
        <f aca="false">VLOOKUP(D$8,'Off Peak Curve Sum'!$A$7:$AG$54,5)</f>
        <v>21</v>
      </c>
      <c r="E11" s="31" t="n">
        <f aca="false">VLOOKUP(E$8,'Off Peak Curve Sum'!$A$7:$AG$54,5)</f>
        <v>21</v>
      </c>
      <c r="F11" s="31" t="n">
        <f aca="false">VLOOKUP(F$8,'Off Peak Curve Sum'!$A$7:$AG$54,5)</f>
        <v>21</v>
      </c>
      <c r="G11" s="31" t="n">
        <f aca="false">VLOOKUP(G$8,'Off Peak Curve Sum'!$A$7:$AG$54,5)</f>
        <v>21</v>
      </c>
      <c r="H11" s="31" t="n">
        <f aca="false">VLOOKUP(H$8,'Off Peak Curve Sum'!$A$7:$AG$54,5)</f>
        <v>21</v>
      </c>
      <c r="I11" s="31" t="n">
        <f aca="false">VLOOKUP(I$8,'Off Peak Curve Sum'!$A$7:$AG$54,5)</f>
        <v>21</v>
      </c>
      <c r="J11" s="31" t="n">
        <f aca="false">VLOOKUP(J$8,'Off Peak Curve Sum'!$A$7:$AG$54,5)</f>
        <v>21</v>
      </c>
      <c r="K11" s="31" t="n">
        <f aca="false">VLOOKUP(K$8,'Off Peak Curve Sum'!$A$7:$AG$54,5)</f>
        <v>21</v>
      </c>
      <c r="L11" s="31" t="n">
        <f aca="false">VLOOKUP(L$8,'Off Peak Curve Sum'!$A$7:$AG$54,5)</f>
        <v>21</v>
      </c>
      <c r="M11" s="31" t="n">
        <f aca="false">VLOOKUP(M$8,'Off Peak Curve Sum'!$A$7:$AG$54,5)</f>
        <v>21</v>
      </c>
      <c r="N11" s="31" t="n">
        <f aca="false">VLOOKUP(N$8,'Off Peak Curve Sum'!$A$7:$AG$54,5)</f>
        <v>21</v>
      </c>
      <c r="O11" s="31" t="n">
        <f aca="false">VLOOKUP(O$8,'Off Peak Curve Sum'!$A$7:$AG$54,5)</f>
        <v>21</v>
      </c>
      <c r="P11" s="31" t="n">
        <f aca="false">VLOOKUP(P$8,'Off Peak Curve Sum'!$A$7:$AG$54,5)</f>
        <v>21</v>
      </c>
      <c r="Q11" s="31" t="n">
        <f aca="false">VLOOKUP(Q$8,'Off Peak Curve Sum'!$A$7:$AG$54,5)</f>
        <v>23.5</v>
      </c>
      <c r="R11" s="31" t="n">
        <f aca="false">VLOOKUP(R$8,'Off Peak Curve Sum'!$A$7:$AG$54,5)</f>
        <v>23.5</v>
      </c>
      <c r="S11" s="31" t="n">
        <f aca="false">VLOOKUP(S$8,'Off Peak Curve Sum'!$A$7:$AG$54,5)</f>
        <v>23.5</v>
      </c>
      <c r="T11" s="31" t="n">
        <f aca="false">VLOOKUP(T$8,'Off Peak Curve Sum'!$A$7:$AG$54,5)</f>
        <v>23.5</v>
      </c>
      <c r="U11" s="31" t="n">
        <f aca="false">VLOOKUP(U$8,'Off Peak Curve Sum'!$A$7:$AG$54,5)</f>
        <v>23.5</v>
      </c>
      <c r="V11" s="31" t="n">
        <f aca="false">VLOOKUP(V$8,'Off Peak Curve Sum'!$A$7:$AG$54,5)</f>
        <v>23.5</v>
      </c>
      <c r="W11" s="35" t="n">
        <f aca="false">VLOOKUP(W$8,'Off Peak Curve Sum'!$A$7:$AG$54,5)</f>
        <v>23.5</v>
      </c>
      <c r="X11" s="31" t="n">
        <f aca="false">VLOOKUP(X$8,'Off Peak Curve Sum'!$A$7:$AG$54,5)</f>
        <v>23.5</v>
      </c>
      <c r="Y11" s="31" t="n">
        <f aca="false">VLOOKUP(Y$8,'Off Peak Curve Sum'!$A$7:$AG$54,5)</f>
        <v>23.5</v>
      </c>
      <c r="Z11" s="31" t="n">
        <f aca="false">VLOOKUP(Z$8,'Off Peak Curve Sum'!$A$7:$AG$54,5)</f>
        <v>23.5</v>
      </c>
      <c r="AA11" s="31" t="n">
        <f aca="false">VLOOKUP(AA$8,'Off Peak Curve Sum'!$A$7:$AG$54,5)</f>
        <v>23.5</v>
      </c>
      <c r="AB11" s="31" t="n">
        <f aca="false">VLOOKUP(AB$8,'Off Peak Curve Sum'!$A$7:$AG$54,5)</f>
        <v>23.5</v>
      </c>
      <c r="AC11" s="31" t="n">
        <f aca="false">VLOOKUP(AC$8,'Off Peak Curve Sum'!$A$7:$AG$54,5)</f>
        <v>23.5</v>
      </c>
      <c r="AD11" s="31" t="n">
        <f aca="false">VLOOKUP(AD$8,'Off Peak Curve Sum'!$A$7:$AG$54,5)</f>
        <v>23.5</v>
      </c>
      <c r="AE11" s="31" t="n">
        <f aca="false">VLOOKUP(AE$8,'Off Peak Curve Sum'!$A$7:$AG$54,5)</f>
        <v>23.5</v>
      </c>
      <c r="AF11" s="35" t="n">
        <f aca="false">VLOOKUP(AF$8,'Off Peak Curve Sum'!$A$7:$AG$54,5)</f>
        <v>23.5</v>
      </c>
      <c r="AG11" s="36" t="n">
        <v>20.96</v>
      </c>
      <c r="AH11" s="35"/>
      <c r="AI11" s="31"/>
      <c r="AV11" s="31"/>
      <c r="AW11" s="31"/>
      <c r="AX11" s="31"/>
      <c r="AY11" s="31"/>
      <c r="AZ11" s="31" t="n">
        <v>20.96</v>
      </c>
      <c r="BA11" s="31"/>
      <c r="BB11" s="31"/>
      <c r="BC11" s="31"/>
      <c r="BD11" s="31"/>
      <c r="BE11" s="31"/>
      <c r="BF11" s="31"/>
      <c r="BG11" s="31"/>
      <c r="BH11" s="31"/>
      <c r="BI11" s="31"/>
      <c r="BJ11" s="31"/>
      <c r="BK11" s="31"/>
      <c r="BL11" s="31"/>
      <c r="BM11" s="31"/>
      <c r="BN11" s="31"/>
      <c r="BO11" s="31"/>
      <c r="BP11" s="31"/>
      <c r="BQ11" s="31"/>
      <c r="BR11" s="31"/>
      <c r="BS11" s="31"/>
      <c r="BT11" s="31"/>
      <c r="BU11" s="31"/>
      <c r="BV11" s="31"/>
      <c r="BW11" s="31"/>
      <c r="BX11" s="31"/>
      <c r="BY11" s="31"/>
      <c r="BZ11" s="31"/>
    </row>
    <row r="12" customFormat="false" ht="14.1" hidden="false" customHeight="true" outlineLevel="0" collapsed="false">
      <c r="A12" s="38" t="s">
        <v>17</v>
      </c>
      <c r="B12" s="34" t="n">
        <f aca="false">VLOOKUP(B$8,'Off Peak Curve Sum'!$A$7:$AG$54,9)</f>
        <v>17.13</v>
      </c>
      <c r="C12" s="31" t="n">
        <f aca="false">VLOOKUP(C$8,'Off Peak Curve Sum'!$A$7:$AG$54,9)</f>
        <v>27.1875</v>
      </c>
      <c r="D12" s="31" t="n">
        <f aca="false">VLOOKUP(D$8,'Off Peak Curve Sum'!$A$7:$AG$54,9)</f>
        <v>27.1875</v>
      </c>
      <c r="E12" s="31" t="n">
        <f aca="false">VLOOKUP(E$8,'Off Peak Curve Sum'!$A$7:$AG$54,9)</f>
        <v>30.25</v>
      </c>
      <c r="F12" s="31" t="n">
        <f aca="false">VLOOKUP(F$8,'Off Peak Curve Sum'!$A$7:$AG$54,9)</f>
        <v>27.1875</v>
      </c>
      <c r="G12" s="31" t="n">
        <f aca="false">VLOOKUP(G$8,'Off Peak Curve Sum'!$A$7:$AG$54,9)</f>
        <v>27.1875</v>
      </c>
      <c r="H12" s="31" t="n">
        <f aca="false">VLOOKUP(H$8,'Off Peak Curve Sum'!$A$7:$AG$54,9)</f>
        <v>27.1875</v>
      </c>
      <c r="I12" s="31" t="n">
        <f aca="false">VLOOKUP(I$8,'Off Peak Curve Sum'!$A$7:$AG$54,9)</f>
        <v>27.1875</v>
      </c>
      <c r="J12" s="31" t="n">
        <f aca="false">VLOOKUP(J$8,'Off Peak Curve Sum'!$A$7:$AG$54,9)</f>
        <v>27.1875</v>
      </c>
      <c r="K12" s="31" t="n">
        <f aca="false">VLOOKUP(K$8,'Off Peak Curve Sum'!$A$7:$AG$54,9)</f>
        <v>27.1875</v>
      </c>
      <c r="L12" s="31" t="n">
        <f aca="false">VLOOKUP(L$8,'Off Peak Curve Sum'!$A$7:$AG$54,9)</f>
        <v>25.5</v>
      </c>
      <c r="M12" s="31" t="n">
        <f aca="false">VLOOKUP(M$8,'Off Peak Curve Sum'!$A$7:$AG$54,9)</f>
        <v>27.1875</v>
      </c>
      <c r="N12" s="31" t="n">
        <f aca="false">VLOOKUP(N$8,'Off Peak Curve Sum'!$A$7:$AG$54,9)</f>
        <v>27.1875</v>
      </c>
      <c r="O12" s="31" t="n">
        <f aca="false">VLOOKUP(O$8,'Off Peak Curve Sum'!$A$7:$AG$54,9)</f>
        <v>27.1875</v>
      </c>
      <c r="P12" s="31" t="n">
        <f aca="false">VLOOKUP(P$8,'Off Peak Curve Sum'!$A$7:$AG$54,9)</f>
        <v>27.1875</v>
      </c>
      <c r="Q12" s="31" t="n">
        <f aca="false">VLOOKUP(Q$8,'Off Peak Curve Sum'!$A$7:$AG$54,9)</f>
        <v>18.608</v>
      </c>
      <c r="R12" s="31" t="n">
        <f aca="false">VLOOKUP(R$8,'Off Peak Curve Sum'!$A$7:$AG$54,9)</f>
        <v>18.608</v>
      </c>
      <c r="S12" s="31" t="n">
        <f aca="false">VLOOKUP(S$8,'Off Peak Curve Sum'!$A$7:$AG$54,9)</f>
        <v>24.8999996185303</v>
      </c>
      <c r="T12" s="31" t="n">
        <f aca="false">VLOOKUP(T$8,'Off Peak Curve Sum'!$A$7:$AG$54,9)</f>
        <v>20.1749992370605</v>
      </c>
      <c r="U12" s="31" t="n">
        <f aca="false">VLOOKUP(U$8,'Off Peak Curve Sum'!$A$7:$AG$54,9)</f>
        <v>20.1749992370605</v>
      </c>
      <c r="V12" s="31" t="n">
        <f aca="false">VLOOKUP(V$8,'Off Peak Curve Sum'!$A$7:$AG$54,9)</f>
        <v>20.1749992370605</v>
      </c>
      <c r="W12" s="35" t="n">
        <f aca="false">VLOOKUP(W$8,'Off Peak Curve Sum'!$A$7:$AG$54,9)</f>
        <v>20.1749992370605</v>
      </c>
      <c r="X12" s="31" t="n">
        <f aca="false">VLOOKUP(X$8,'Off Peak Curve Sum'!$A$7:$AG$54,9)</f>
        <v>20.1749992370605</v>
      </c>
      <c r="Y12" s="31" t="n">
        <f aca="false">VLOOKUP(Y$8,'Off Peak Curve Sum'!$A$7:$AG$54,9)</f>
        <v>20.1749992370605</v>
      </c>
      <c r="Z12" s="31" t="n">
        <f aca="false">VLOOKUP(Z$8,'Off Peak Curve Sum'!$A$7:$AG$54,9)</f>
        <v>26</v>
      </c>
      <c r="AA12" s="31" t="n">
        <f aca="false">VLOOKUP(AA$8,'Off Peak Curve Sum'!$A$7:$AG$54,9)</f>
        <v>20.1749992370605</v>
      </c>
      <c r="AB12" s="31" t="n">
        <f aca="false">VLOOKUP(AB$8,'Off Peak Curve Sum'!$A$7:$AG$54,9)</f>
        <v>20.1749992370605</v>
      </c>
      <c r="AC12" s="31" t="n">
        <f aca="false">VLOOKUP(AC$8,'Off Peak Curve Sum'!$A$7:$AG$54,9)</f>
        <v>20.1749992370605</v>
      </c>
      <c r="AD12" s="31" t="n">
        <f aca="false">VLOOKUP(AD$8,'Off Peak Curve Sum'!$A$7:$AG$54,9)</f>
        <v>20.1749992370605</v>
      </c>
      <c r="AE12" s="31" t="n">
        <f aca="false">VLOOKUP(AE$8,'Off Peak Curve Sum'!$A$7:$AG$54,9)</f>
        <v>20.1749992370605</v>
      </c>
      <c r="AF12" s="35" t="n">
        <f aca="false">VLOOKUP(AF$8,'Off Peak Curve Sum'!$A$7:$AG$54,9)</f>
        <v>20.1749992370605</v>
      </c>
      <c r="AG12" s="36" t="n">
        <v>26.7305263157895</v>
      </c>
      <c r="AH12" s="35"/>
      <c r="AI12" s="31"/>
      <c r="AV12" s="31"/>
      <c r="AW12" s="31"/>
      <c r="AX12" s="31"/>
      <c r="AY12" s="31"/>
      <c r="AZ12" s="31" t="n">
        <v>26.7305263157895</v>
      </c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</row>
    <row r="13" customFormat="false" ht="14.1" hidden="false" customHeight="true" outlineLevel="0" collapsed="false">
      <c r="A13" s="38" t="s">
        <v>15</v>
      </c>
      <c r="B13" s="34" t="n">
        <f aca="false">VLOOKUP(B$8,'Off Peak Curve Sum'!$A$7:$AG$54,6)</f>
        <v>17.13</v>
      </c>
      <c r="C13" s="31" t="n">
        <f aca="false">VLOOKUP(C$8,'Off Peak Curve Sum'!$A$7:$AG$54,6)</f>
        <v>19.7</v>
      </c>
      <c r="D13" s="31" t="n">
        <f aca="false">VLOOKUP(D$8,'Off Peak Curve Sum'!$A$7:$AG$54,6)</f>
        <v>19.7</v>
      </c>
      <c r="E13" s="31" t="n">
        <f aca="false">VLOOKUP(E$8,'Off Peak Curve Sum'!$A$7:$AG$54,6)</f>
        <v>19.7</v>
      </c>
      <c r="F13" s="31" t="n">
        <f aca="false">VLOOKUP(F$8,'Off Peak Curve Sum'!$A$7:$AG$54,6)</f>
        <v>19.7</v>
      </c>
      <c r="G13" s="31" t="n">
        <f aca="false">VLOOKUP(G$8,'Off Peak Curve Sum'!$A$7:$AG$54,6)</f>
        <v>19.7</v>
      </c>
      <c r="H13" s="31" t="n">
        <f aca="false">VLOOKUP(H$8,'Off Peak Curve Sum'!$A$7:$AG$54,6)</f>
        <v>19.7</v>
      </c>
      <c r="I13" s="31" t="n">
        <f aca="false">VLOOKUP(I$8,'Off Peak Curve Sum'!$A$7:$AG$54,6)</f>
        <v>19.7</v>
      </c>
      <c r="J13" s="31" t="n">
        <f aca="false">VLOOKUP(J$8,'Off Peak Curve Sum'!$A$7:$AG$54,6)</f>
        <v>19.7</v>
      </c>
      <c r="K13" s="31" t="n">
        <f aca="false">VLOOKUP(K$8,'Off Peak Curve Sum'!$A$7:$AG$54,6)</f>
        <v>19.7</v>
      </c>
      <c r="L13" s="31" t="n">
        <f aca="false">VLOOKUP(L$8,'Off Peak Curve Sum'!$A$7:$AG$54,6)</f>
        <v>19.7</v>
      </c>
      <c r="M13" s="31" t="n">
        <f aca="false">VLOOKUP(M$8,'Off Peak Curve Sum'!$A$7:$AG$54,6)</f>
        <v>19.7</v>
      </c>
      <c r="N13" s="31" t="n">
        <f aca="false">VLOOKUP(N$8,'Off Peak Curve Sum'!$A$7:$AG$54,6)</f>
        <v>19.7</v>
      </c>
      <c r="O13" s="31" t="n">
        <f aca="false">VLOOKUP(O$8,'Off Peak Curve Sum'!$A$7:$AG$54,6)</f>
        <v>19.7</v>
      </c>
      <c r="P13" s="31" t="n">
        <f aca="false">VLOOKUP(P$8,'Off Peak Curve Sum'!$A$7:$AG$54,6)</f>
        <v>19.5</v>
      </c>
      <c r="Q13" s="31" t="n">
        <f aca="false">VLOOKUP(Q$8,'Off Peak Curve Sum'!$A$7:$AG$54,6)</f>
        <v>19.5</v>
      </c>
      <c r="R13" s="31" t="n">
        <f aca="false">VLOOKUP(R$8,'Off Peak Curve Sum'!$A$7:$AG$54,6)</f>
        <v>19.5</v>
      </c>
      <c r="S13" s="31" t="n">
        <f aca="false">VLOOKUP(S$8,'Off Peak Curve Sum'!$A$7:$AG$54,6)</f>
        <v>19.5</v>
      </c>
      <c r="T13" s="31" t="n">
        <f aca="false">VLOOKUP(T$8,'Off Peak Curve Sum'!$A$7:$AG$54,6)</f>
        <v>19.5</v>
      </c>
      <c r="U13" s="31" t="n">
        <f aca="false">VLOOKUP(U$8,'Off Peak Curve Sum'!$A$7:$AG$54,6)</f>
        <v>19.5</v>
      </c>
      <c r="V13" s="31" t="n">
        <f aca="false">VLOOKUP(V$8,'Off Peak Curve Sum'!$A$7:$AG$54,6)</f>
        <v>19.5</v>
      </c>
      <c r="W13" s="35" t="n">
        <f aca="false">VLOOKUP(W$8,'Off Peak Curve Sum'!$A$7:$AG$54,6)</f>
        <v>19.5</v>
      </c>
      <c r="X13" s="31" t="n">
        <f aca="false">VLOOKUP(X$8,'Off Peak Curve Sum'!$A$7:$AG$54,6)</f>
        <v>19.5</v>
      </c>
      <c r="Y13" s="31" t="n">
        <f aca="false">VLOOKUP(Y$8,'Off Peak Curve Sum'!$A$7:$AG$54,6)</f>
        <v>19.5</v>
      </c>
      <c r="Z13" s="31" t="n">
        <f aca="false">VLOOKUP(Z$8,'Off Peak Curve Sum'!$A$7:$AG$54,6)</f>
        <v>19.5</v>
      </c>
      <c r="AA13" s="31" t="n">
        <f aca="false">VLOOKUP(AA$8,'Off Peak Curve Sum'!$A$7:$AG$54,6)</f>
        <v>19.5</v>
      </c>
      <c r="AB13" s="31" t="n">
        <f aca="false">VLOOKUP(AB$8,'Off Peak Curve Sum'!$A$7:$AG$54,6)</f>
        <v>19.5</v>
      </c>
      <c r="AC13" s="31" t="n">
        <f aca="false">VLOOKUP(AC$8,'Off Peak Curve Sum'!$A$7:$AG$54,6)</f>
        <v>19.5</v>
      </c>
      <c r="AD13" s="31" t="n">
        <f aca="false">VLOOKUP(AD$8,'Off Peak Curve Sum'!$A$7:$AG$54,6)</f>
        <v>19.5</v>
      </c>
      <c r="AE13" s="31" t="n">
        <f aca="false">VLOOKUP(AE$8,'Off Peak Curve Sum'!$A$7:$AG$54,6)</f>
        <v>19.5</v>
      </c>
      <c r="AF13" s="35" t="n">
        <f aca="false">VLOOKUP(AF$8,'Off Peak Curve Sum'!$A$7:$AG$54,6)</f>
        <v>19.5</v>
      </c>
      <c r="AG13" s="36" t="n">
        <v>19.5542105263158</v>
      </c>
      <c r="AH13" s="35"/>
      <c r="AI13" s="31"/>
      <c r="AV13" s="31"/>
      <c r="AW13" s="31"/>
      <c r="AX13" s="31"/>
      <c r="AY13" s="31"/>
      <c r="AZ13" s="31" t="n">
        <v>19.5542105263158</v>
      </c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</row>
    <row r="14" customFormat="false" ht="14.1" hidden="false" customHeight="true" outlineLevel="0" collapsed="false">
      <c r="A14" s="38" t="s">
        <v>11</v>
      </c>
      <c r="B14" s="34" t="n">
        <f aca="false">VLOOKUP(B$8,'Off Peak Curve Sum'!$A$7:$AG$54,2)</f>
        <v>15.75</v>
      </c>
      <c r="C14" s="31" t="n">
        <f aca="false">VLOOKUP(C$8,'Off Peak Curve Sum'!$A$7:$AG$54,2)</f>
        <v>18</v>
      </c>
      <c r="D14" s="31" t="n">
        <f aca="false">VLOOKUP(D$8,'Off Peak Curve Sum'!$A$7:$AG$54,2)</f>
        <v>18</v>
      </c>
      <c r="E14" s="31" t="n">
        <f aca="false">VLOOKUP(E$8,'Off Peak Curve Sum'!$A$7:$AG$54,2)</f>
        <v>18</v>
      </c>
      <c r="F14" s="31" t="n">
        <f aca="false">VLOOKUP(F$8,'Off Peak Curve Sum'!$A$7:$AG$54,2)</f>
        <v>18</v>
      </c>
      <c r="G14" s="31" t="n">
        <f aca="false">VLOOKUP(G$8,'Off Peak Curve Sum'!$A$7:$AG$54,2)</f>
        <v>18</v>
      </c>
      <c r="H14" s="31" t="n">
        <f aca="false">VLOOKUP(H$8,'Off Peak Curve Sum'!$A$7:$AG$54,2)</f>
        <v>18</v>
      </c>
      <c r="I14" s="31" t="n">
        <f aca="false">VLOOKUP(I$8,'Off Peak Curve Sum'!$A$7:$AG$54,2)</f>
        <v>18</v>
      </c>
      <c r="J14" s="31" t="n">
        <f aca="false">VLOOKUP(J$8,'Off Peak Curve Sum'!$A$7:$AG$54,2)</f>
        <v>18</v>
      </c>
      <c r="K14" s="31" t="n">
        <f aca="false">VLOOKUP(K$8,'Off Peak Curve Sum'!$A$7:$AG$54,2)</f>
        <v>18</v>
      </c>
      <c r="L14" s="31" t="n">
        <f aca="false">VLOOKUP(L$8,'Off Peak Curve Sum'!$A$7:$AG$54,2)</f>
        <v>18</v>
      </c>
      <c r="M14" s="31" t="n">
        <f aca="false">VLOOKUP(M$8,'Off Peak Curve Sum'!$A$7:$AG$54,2)</f>
        <v>18</v>
      </c>
      <c r="N14" s="31" t="n">
        <f aca="false">VLOOKUP(N$8,'Off Peak Curve Sum'!$A$7:$AG$54,2)</f>
        <v>18</v>
      </c>
      <c r="O14" s="31" t="n">
        <f aca="false">VLOOKUP(O$8,'Off Peak Curve Sum'!$A$7:$AG$54,2)</f>
        <v>18</v>
      </c>
      <c r="P14" s="31" t="n">
        <f aca="false">VLOOKUP(P$8,'Off Peak Curve Sum'!$A$7:$AG$54,2)</f>
        <v>18</v>
      </c>
      <c r="Q14" s="31" t="n">
        <f aca="false">VLOOKUP(Q$8,'Off Peak Curve Sum'!$A$7:$AG$54,2)</f>
        <v>17.75</v>
      </c>
      <c r="R14" s="31" t="n">
        <f aca="false">VLOOKUP(R$8,'Off Peak Curve Sum'!$A$7:$AG$54,2)</f>
        <v>17.75</v>
      </c>
      <c r="S14" s="31" t="n">
        <f aca="false">VLOOKUP(S$8,'Off Peak Curve Sum'!$A$7:$AG$54,2)</f>
        <v>17.75</v>
      </c>
      <c r="T14" s="31" t="n">
        <f aca="false">VLOOKUP(T$8,'Off Peak Curve Sum'!$A$7:$AG$54,2)</f>
        <v>17.75</v>
      </c>
      <c r="U14" s="31" t="n">
        <f aca="false">VLOOKUP(U$8,'Off Peak Curve Sum'!$A$7:$AG$54,2)</f>
        <v>17.75</v>
      </c>
      <c r="V14" s="31" t="n">
        <f aca="false">VLOOKUP(V$8,'Off Peak Curve Sum'!$A$7:$AG$54,2)</f>
        <v>17.75</v>
      </c>
      <c r="W14" s="35" t="n">
        <f aca="false">VLOOKUP(W$8,'Off Peak Curve Sum'!$A$7:$AG$54,2)</f>
        <v>17.75</v>
      </c>
      <c r="X14" s="31" t="n">
        <f aca="false">VLOOKUP(X$8,'Off Peak Curve Sum'!$A$7:$AG$54,2)</f>
        <v>17.75</v>
      </c>
      <c r="Y14" s="31" t="n">
        <f aca="false">VLOOKUP(Y$8,'Off Peak Curve Sum'!$A$7:$AG$54,2)</f>
        <v>17.75</v>
      </c>
      <c r="Z14" s="31" t="n">
        <f aca="false">VLOOKUP(Z$8,'Off Peak Curve Sum'!$A$7:$AG$54,2)</f>
        <v>17.75</v>
      </c>
      <c r="AA14" s="31" t="n">
        <f aca="false">VLOOKUP(AA$8,'Off Peak Curve Sum'!$A$7:$AG$54,2)</f>
        <v>17.75</v>
      </c>
      <c r="AB14" s="31" t="n">
        <f aca="false">VLOOKUP(AB$8,'Off Peak Curve Sum'!$A$7:$AG$54,2)</f>
        <v>17.75</v>
      </c>
      <c r="AC14" s="31" t="n">
        <f aca="false">VLOOKUP(AC$8,'Off Peak Curve Sum'!$A$7:$AG$54,2)</f>
        <v>17.75</v>
      </c>
      <c r="AD14" s="31" t="n">
        <f aca="false">VLOOKUP(AD$8,'Off Peak Curve Sum'!$A$7:$AG$54,2)</f>
        <v>17.75</v>
      </c>
      <c r="AE14" s="31" t="n">
        <f aca="false">VLOOKUP(AE$8,'Off Peak Curve Sum'!$A$7:$AG$54,2)</f>
        <v>17.75</v>
      </c>
      <c r="AF14" s="35" t="n">
        <f aca="false">VLOOKUP(AF$8,'Off Peak Curve Sum'!$A$7:$AG$54,2)</f>
        <v>17.75</v>
      </c>
      <c r="AG14" s="36" t="n">
        <v>17.8815789473684</v>
      </c>
      <c r="AH14" s="35"/>
      <c r="AI14" s="31"/>
      <c r="AV14" s="31"/>
      <c r="AW14" s="31"/>
      <c r="AX14" s="31"/>
      <c r="AY14" s="31"/>
      <c r="AZ14" s="31" t="n">
        <v>17.8815789473684</v>
      </c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</row>
    <row r="15" customFormat="false" ht="14.1" hidden="false" customHeight="true" outlineLevel="0" collapsed="false">
      <c r="A15" s="39" t="s">
        <v>16</v>
      </c>
      <c r="B15" s="206" t="n">
        <f aca="false">VLOOKUP(B$8,'Off Peak Curve Sum'!$A$7:$AG$54,7)</f>
        <v>16.25</v>
      </c>
      <c r="C15" s="61" t="n">
        <f aca="false">VLOOKUP(C$8,'Off Peak Curve Sum'!$A$7:$AG$54,7)</f>
        <v>18.5</v>
      </c>
      <c r="D15" s="61" t="n">
        <f aca="false">VLOOKUP(D$8,'Off Peak Curve Sum'!$A$7:$AG$54,7)</f>
        <v>18.5</v>
      </c>
      <c r="E15" s="61" t="n">
        <f aca="false">VLOOKUP(E$8,'Off Peak Curve Sum'!$A$7:$AG$54,7)</f>
        <v>18.5</v>
      </c>
      <c r="F15" s="61" t="n">
        <f aca="false">VLOOKUP(F$8,'Off Peak Curve Sum'!$A$7:$AG$54,7)</f>
        <v>18.5</v>
      </c>
      <c r="G15" s="61" t="n">
        <f aca="false">VLOOKUP(G$8,'Off Peak Curve Sum'!$A$7:$AG$54,7)</f>
        <v>18.5</v>
      </c>
      <c r="H15" s="61" t="n">
        <f aca="false">VLOOKUP(H$8,'Off Peak Curve Sum'!$A$7:$AG$54,7)</f>
        <v>18.5</v>
      </c>
      <c r="I15" s="61" t="n">
        <f aca="false">VLOOKUP(I$8,'Off Peak Curve Sum'!$A$7:$AG$54,7)</f>
        <v>18.5</v>
      </c>
      <c r="J15" s="61" t="n">
        <f aca="false">VLOOKUP(J$8,'Off Peak Curve Sum'!$A$7:$AG$54,7)</f>
        <v>18.5</v>
      </c>
      <c r="K15" s="61" t="n">
        <f aca="false">VLOOKUP(K$8,'Off Peak Curve Sum'!$A$7:$AG$54,7)</f>
        <v>18.5</v>
      </c>
      <c r="L15" s="61" t="n">
        <f aca="false">VLOOKUP(L$8,'Off Peak Curve Sum'!$A$7:$AG$54,7)</f>
        <v>18.5</v>
      </c>
      <c r="M15" s="61" t="n">
        <f aca="false">VLOOKUP(M$8,'Off Peak Curve Sum'!$A$7:$AG$54,7)</f>
        <v>18.5</v>
      </c>
      <c r="N15" s="61" t="n">
        <f aca="false">VLOOKUP(N$8,'Off Peak Curve Sum'!$A$7:$AG$54,7)</f>
        <v>18.5</v>
      </c>
      <c r="O15" s="61" t="n">
        <f aca="false">VLOOKUP(O$8,'Off Peak Curve Sum'!$A$7:$AG$54,7)</f>
        <v>18.5</v>
      </c>
      <c r="P15" s="61" t="n">
        <f aca="false">VLOOKUP(P$8,'Off Peak Curve Sum'!$A$7:$AG$54,7)</f>
        <v>18.5</v>
      </c>
      <c r="Q15" s="61" t="n">
        <f aca="false">VLOOKUP(Q$8,'Off Peak Curve Sum'!$A$7:$AG$54,7)</f>
        <v>18.25</v>
      </c>
      <c r="R15" s="61" t="n">
        <f aca="false">VLOOKUP(R$8,'Off Peak Curve Sum'!$A$7:$AG$54,7)</f>
        <v>18.25</v>
      </c>
      <c r="S15" s="61" t="n">
        <f aca="false">VLOOKUP(S$8,'Off Peak Curve Sum'!$A$7:$AG$54,7)</f>
        <v>18.25</v>
      </c>
      <c r="T15" s="61" t="n">
        <f aca="false">VLOOKUP(T$8,'Off Peak Curve Sum'!$A$7:$AG$54,7)</f>
        <v>18.25</v>
      </c>
      <c r="U15" s="61" t="n">
        <f aca="false">VLOOKUP(U$8,'Off Peak Curve Sum'!$A$7:$AG$54,7)</f>
        <v>18.25</v>
      </c>
      <c r="V15" s="61" t="n">
        <f aca="false">VLOOKUP(V$8,'Off Peak Curve Sum'!$A$7:$AG$54,7)</f>
        <v>18.25</v>
      </c>
      <c r="W15" s="62" t="n">
        <f aca="false">VLOOKUP(W$8,'Off Peak Curve Sum'!$A$7:$AG$54,7)</f>
        <v>18.25</v>
      </c>
      <c r="X15" s="61" t="n">
        <f aca="false">VLOOKUP(X$8,'Off Peak Curve Sum'!$A$7:$AG$54,7)</f>
        <v>18.25</v>
      </c>
      <c r="Y15" s="61" t="n">
        <f aca="false">VLOOKUP(Y$8,'Off Peak Curve Sum'!$A$7:$AG$54,7)</f>
        <v>18.25</v>
      </c>
      <c r="Z15" s="207" t="n">
        <f aca="false">VLOOKUP(Z$8,'Off Peak Curve Sum'!$A$7:$AG$54,7)+14.75</f>
        <v>33</v>
      </c>
      <c r="AA15" s="61" t="n">
        <f aca="false">VLOOKUP(AA$8,'Off Peak Curve Sum'!$A$7:$AG$54,7)</f>
        <v>18.25</v>
      </c>
      <c r="AB15" s="61" t="n">
        <f aca="false">VLOOKUP(AB$8,'Off Peak Curve Sum'!$A$7:$AG$54,7)</f>
        <v>18.25</v>
      </c>
      <c r="AC15" s="61" t="n">
        <f aca="false">VLOOKUP(AC$8,'Off Peak Curve Sum'!$A$7:$AG$54,7)</f>
        <v>18.25</v>
      </c>
      <c r="AD15" s="61" t="n">
        <f aca="false">VLOOKUP(AD$8,'Off Peak Curve Sum'!$A$7:$AG$54,7)</f>
        <v>18.25</v>
      </c>
      <c r="AE15" s="61" t="n">
        <f aca="false">VLOOKUP(AE$8,'Off Peak Curve Sum'!$A$7:$AG$54,7)</f>
        <v>18.25</v>
      </c>
      <c r="AF15" s="62" t="n">
        <f aca="false">VLOOKUP(AF$8,'Off Peak Curve Sum'!$A$7:$AG$54,7)</f>
        <v>18.25</v>
      </c>
      <c r="AG15" s="208" t="n">
        <v>18.3815789473684</v>
      </c>
      <c r="AH15" s="35" t="n">
        <v>67.5</v>
      </c>
      <c r="AI15" s="31"/>
      <c r="AV15" s="31"/>
      <c r="AW15" s="31"/>
      <c r="AX15" s="31"/>
      <c r="AY15" s="31"/>
      <c r="AZ15" s="31" t="n">
        <v>18.3815789473684</v>
      </c>
      <c r="BA15" s="31"/>
      <c r="BB15" s="31"/>
      <c r="BC15" s="31"/>
      <c r="BD15" s="31"/>
      <c r="BE15" s="31"/>
      <c r="BF15" s="31"/>
      <c r="BG15" s="31"/>
      <c r="BH15" s="31"/>
      <c r="BI15" s="31"/>
      <c r="BJ15" s="31"/>
      <c r="BK15" s="31"/>
      <c r="BL15" s="31"/>
      <c r="BM15" s="31"/>
      <c r="BN15" s="31"/>
      <c r="BO15" s="31"/>
      <c r="BP15" s="31"/>
      <c r="BQ15" s="31"/>
      <c r="BR15" s="31"/>
      <c r="BS15" s="31"/>
      <c r="BT15" s="31"/>
      <c r="BU15" s="31"/>
      <c r="BV15" s="31"/>
      <c r="BW15" s="31"/>
      <c r="BX15" s="31"/>
      <c r="BY15" s="31"/>
      <c r="BZ15" s="31"/>
    </row>
    <row r="16" customFormat="false" ht="14.1" hidden="false" customHeight="true" outlineLevel="0" collapsed="false">
      <c r="A16" s="209"/>
      <c r="B16" s="54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5"/>
      <c r="X16" s="31"/>
      <c r="Y16" s="31"/>
      <c r="Z16" s="31"/>
      <c r="AA16" s="31"/>
      <c r="AB16" s="31"/>
      <c r="AC16" s="31"/>
      <c r="AD16" s="31"/>
      <c r="AE16" s="31"/>
      <c r="AF16" s="31"/>
      <c r="AG16" s="54"/>
      <c r="AH16" s="35"/>
      <c r="AI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  <c r="BW16" s="31"/>
      <c r="BX16" s="31"/>
      <c r="BY16" s="31"/>
      <c r="BZ16" s="31"/>
    </row>
    <row r="17" customFormat="false" ht="14.1" hidden="false" customHeight="true" outlineLevel="0" collapsed="false">
      <c r="A17" s="210" t="s">
        <v>79</v>
      </c>
      <c r="B17" s="6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5"/>
      <c r="X17" s="31"/>
      <c r="Y17" s="31"/>
      <c r="Z17" s="31"/>
      <c r="AA17" s="31"/>
      <c r="AB17" s="31"/>
      <c r="AC17" s="61"/>
      <c r="AD17" s="31"/>
      <c r="AE17" s="31"/>
      <c r="AF17" s="31"/>
      <c r="AG17" s="61"/>
      <c r="AH17" s="35"/>
      <c r="AI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</row>
    <row r="18" customFormat="false" ht="14.1" hidden="false" customHeight="true" outlineLevel="0" collapsed="false">
      <c r="A18" s="211" t="s">
        <v>9</v>
      </c>
      <c r="B18" s="212" t="n">
        <f aca="false">IF(ISNUMBER(VLOOKUP(B$8,'Off Peak Curve Sum'!$A$7:$AG$54,18,FALSE())),VLOOKUP(B$8,'Off Peak Curve Sum'!$A$7:$AG$54,18,FALSE()),0)</f>
        <v>26.004997253418</v>
      </c>
      <c r="C18" s="212" t="n">
        <f aca="false">IF(ISNUMBER(VLOOKUP(C$8,'Off Peak Curve Sum'!$A$7:$AG$54,18,FALSE())),VLOOKUP(C$8,'Off Peak Curve Sum'!$A$7:$AG$54,18,FALSE()),0)</f>
        <v>26.7549991607666</v>
      </c>
      <c r="D18" s="212" t="n">
        <f aca="false">IF(ISNUMBER(VLOOKUP(D$8,'Off Peak Curve Sum'!$A$7:$AG$54,18,FALSE())),VLOOKUP(D$8,'Off Peak Curve Sum'!$A$7:$AG$54,18,FALSE()),0)</f>
        <v>26.75</v>
      </c>
      <c r="E18" s="212" t="n">
        <f aca="false">IF(ISNUMBER(VLOOKUP(E$8,'Off Peak Curve Sum'!$A$7:$AG$54,18,FALSE())),VLOOKUP(E$8,'Off Peak Curve Sum'!$A$7:$AG$54,18,FALSE()),0)</f>
        <v>26.75</v>
      </c>
      <c r="F18" s="212" t="n">
        <f aca="false">IF(ISNUMBER(VLOOKUP(F$8,'Off Peak Curve Sum'!$A$7:$AG$54,18,FALSE())),VLOOKUP(F$8,'Off Peak Curve Sum'!$A$7:$AG$54,18,FALSE()),0)</f>
        <v>26.7549991607666</v>
      </c>
      <c r="G18" s="212" t="n">
        <f aca="false">IF(ISNUMBER(VLOOKUP(G$8,'Off Peak Curve Sum'!$A$7:$AG$54,18,FALSE())),VLOOKUP(G$8,'Off Peak Curve Sum'!$A$7:$AG$54,18,FALSE()),0)</f>
        <v>26.75</v>
      </c>
      <c r="H18" s="212" t="n">
        <f aca="false">IF(ISNUMBER(VLOOKUP(H$8,'Off Peak Curve Sum'!$A$7:$AG$54,18,FALSE())),VLOOKUP(H$8,'Off Peak Curve Sum'!$A$7:$AG$54,18,FALSE()),0)</f>
        <v>26.75</v>
      </c>
      <c r="I18" s="212" t="n">
        <f aca="false">IF(ISNUMBER(VLOOKUP(I$8,'Off Peak Curve Sum'!$A$7:$AG$54,18,FALSE())),VLOOKUP(I$8,'Off Peak Curve Sum'!$A$7:$AG$54,18,FALSE()),0)</f>
        <v>26.75</v>
      </c>
      <c r="J18" s="212" t="n">
        <f aca="false">IF(ISNUMBER(VLOOKUP(J$8,'Off Peak Curve Sum'!$A$7:$AG$54,18,FALSE())),VLOOKUP(J$8,'Off Peak Curve Sum'!$A$7:$AG$54,18,FALSE()),0)</f>
        <v>26.75</v>
      </c>
      <c r="K18" s="212" t="n">
        <f aca="false">IF(ISNUMBER(VLOOKUP(K$8,'Off Peak Curve Sum'!$A$7:$AG$54,18,FALSE())),VLOOKUP(K$8,'Off Peak Curve Sum'!$A$7:$AG$54,18,FALSE()),0)</f>
        <v>26.7549991607666</v>
      </c>
      <c r="L18" s="212" t="n">
        <f aca="false">IF(ISNUMBER(VLOOKUP(L$8,'Off Peak Curve Sum'!$A$7:$AG$54,18,FALSE())),VLOOKUP(L$8,'Off Peak Curve Sum'!$A$7:$AG$54,18,FALSE()),0)</f>
        <v>26.747501373291</v>
      </c>
      <c r="M18" s="212" t="n">
        <f aca="false">IF(ISNUMBER(VLOOKUP(M$8,'Off Peak Curve Sum'!$A$7:$AG$54,18,FALSE())),VLOOKUP(M$8,'Off Peak Curve Sum'!$A$7:$AG$54,18,FALSE()),0)</f>
        <v>26.7525005340576</v>
      </c>
      <c r="N18" s="212" t="n">
        <f aca="false">IF(ISNUMBER(VLOOKUP(N$8,'Off Peak Curve Sum'!$A$7:$AG$54,18,FALSE())),VLOOKUP(N$8,'Off Peak Curve Sum'!$A$7:$AG$54,18,FALSE()),0)</f>
        <v>26.75</v>
      </c>
      <c r="O18" s="212" t="n">
        <f aca="false">IF(ISNUMBER(VLOOKUP(O$8,'Off Peak Curve Sum'!$A$7:$AG$54,18,FALSE())),VLOOKUP(O$8,'Off Peak Curve Sum'!$A$7:$AG$54,18,FALSE()),0)</f>
        <v>26.7488498687744</v>
      </c>
      <c r="P18" s="212" t="n">
        <f aca="false">IF(ISNUMBER(VLOOKUP(P$8,'Off Peak Curve Sum'!$A$7:$AG$54,18,FALSE())),VLOOKUP(P$8,'Off Peak Curve Sum'!$A$7:$AG$54,18,FALSE()),0)</f>
        <v>26.75</v>
      </c>
      <c r="Q18" s="212" t="n">
        <f aca="false">IF(ISNUMBER(VLOOKUP(Q$8,'Off Peak Curve Sum'!$A$7:$AG$54,18,FALSE())),VLOOKUP(Q$8,'Off Peak Curve Sum'!$A$7:$AG$54,18,FALSE()),0)</f>
        <v>28.6688489532471</v>
      </c>
      <c r="R18" s="212" t="n">
        <f aca="false">IF(ISNUMBER(VLOOKUP(R$8,'Off Peak Curve Sum'!$A$7:$AG$54,18,FALSE())),VLOOKUP(R$8,'Off Peak Curve Sum'!$A$7:$AG$54,18,FALSE()),0)</f>
        <v>28.6724977111816</v>
      </c>
      <c r="S18" s="212" t="n">
        <f aca="false">IF(ISNUMBER(VLOOKUP(S$8,'Off Peak Curve Sum'!$A$7:$AG$54,18,FALSE())),VLOOKUP(S$8,'Off Peak Curve Sum'!$A$7:$AG$54,18,FALSE()),0)</f>
        <v>28.6724977111816</v>
      </c>
      <c r="T18" s="212" t="n">
        <f aca="false">IF(ISNUMBER(VLOOKUP(T$8,'Off Peak Curve Sum'!$A$7:$AG$54,18,FALSE())),VLOOKUP(T$8,'Off Peak Curve Sum'!$A$7:$AG$54,18,FALSE()),0)</f>
        <v>28.6724977111816</v>
      </c>
      <c r="U18" s="212" t="n">
        <f aca="false">IF(ISNUMBER(VLOOKUP(U$8,'Off Peak Curve Sum'!$A$7:$AG$54,18,FALSE())),VLOOKUP(U$8,'Off Peak Curve Sum'!$A$7:$AG$54,18,FALSE()),0)</f>
        <v>28.669997177124</v>
      </c>
      <c r="V18" s="212" t="n">
        <f aca="false">IF(ISNUMBER(VLOOKUP(V$8,'Off Peak Curve Sum'!$A$7:$AG$54,18,FALSE())),VLOOKUP(V$8,'Off Peak Curve Sum'!$A$7:$AG$54,18,FALSE()),0)</f>
        <v>28.6699990844727</v>
      </c>
      <c r="W18" s="212" t="n">
        <f aca="false">IF(ISNUMBER(VLOOKUP(W$8,'Off Peak Curve Sum'!$A$7:$AG$54,18,FALSE())),VLOOKUP(W$8,'Off Peak Curve Sum'!$A$7:$AG$54,18,FALSE()),0)</f>
        <v>28.6699990844727</v>
      </c>
      <c r="X18" s="212" t="n">
        <f aca="false">IF(ISNUMBER(VLOOKUP(X$8,'Off Peak Curve Sum'!$A$7:$AG$54,18,FALSE())),VLOOKUP(X$8,'Off Peak Curve Sum'!$A$7:$AG$54,18,FALSE()),0)</f>
        <v>28.6699990844727</v>
      </c>
      <c r="Y18" s="212" t="n">
        <f aca="false">IF(ISNUMBER(VLOOKUP(Y$8,'Off Peak Curve Sum'!$A$7:$AG$54,18,FALSE())),VLOOKUP(Y$8,'Off Peak Curve Sum'!$A$7:$AG$54,18,FALSE()),0)</f>
        <v>28.6699990844727</v>
      </c>
      <c r="Z18" s="212" t="n">
        <f aca="false">IF(ISNUMBER(VLOOKUP(Z$8,'Off Peak Curve Sum'!$A$7:$AG$54,18,FALSE())),VLOOKUP(Z$8,'Off Peak Curve Sum'!$A$7:$AG$54,18,FALSE()),0)</f>
        <v>28.6699990844727</v>
      </c>
      <c r="AA18" s="212" t="n">
        <f aca="false">IF(ISNUMBER(VLOOKUP(AA$8,'Off Peak Curve Sum'!$A$7:$AG$54,18,FALSE())),VLOOKUP(AA$8,'Off Peak Curve Sum'!$A$7:$AG$54,18,FALSE()),0)</f>
        <v>28.6699990844727</v>
      </c>
      <c r="AB18" s="212" t="n">
        <f aca="false">IF(ISNUMBER(VLOOKUP(AB$8,'Off Peak Curve Sum'!$A$7:$AG$54,18,FALSE())),VLOOKUP(AB$8,'Off Peak Curve Sum'!$A$7:$AG$54,18,FALSE()),0)</f>
        <v>28.6699990844727</v>
      </c>
      <c r="AC18" s="212" t="n">
        <f aca="false">IF(ISNUMBER(VLOOKUP(AC$8,'Off Peak Curve Sum'!$A$7:$AG$54,18,FALSE())),VLOOKUP(AC$8,'Off Peak Curve Sum'!$A$7:$AG$54,18,FALSE()),0)</f>
        <v>28.6749999237061</v>
      </c>
      <c r="AD18" s="212" t="n">
        <f aca="false">IF(ISNUMBER(VLOOKUP(AD$8,'Off Peak Curve Sum'!$A$7:$AG$54,18,FALSE())),VLOOKUP(AD$8,'Off Peak Curve Sum'!$A$7:$AG$54,18,FALSE()),0)</f>
        <v>28.6749999237061</v>
      </c>
      <c r="AE18" s="212" t="n">
        <f aca="false">IF(ISNUMBER(VLOOKUP(AE$8,'Off Peak Curve Sum'!$A$7:$AG$54,18,FALSE())),VLOOKUP(AE$8,'Off Peak Curve Sum'!$A$7:$AG$54,18,FALSE()),0)</f>
        <v>28.6749999237061</v>
      </c>
      <c r="AF18" s="212" t="n">
        <f aca="false">IF(ISNUMBER(VLOOKUP(AF$8,'Off Peak Curve Sum'!$A$7:$AG$54,18,FALSE())),VLOOKUP(AF$8,'Off Peak Curve Sum'!$A$7:$AG$54,18,FALSE()),0)</f>
        <v>28.6675004577637</v>
      </c>
      <c r="AG18" s="213" t="n">
        <v>26.7186455933944</v>
      </c>
      <c r="AH18" s="35" t="n">
        <v>44</v>
      </c>
      <c r="AI18" s="31"/>
      <c r="AK18" s="34" t="str">
        <f aca="false">IF(ISNUMBER(VLOOKUP(AK$8,'Off Peak Curve Sum'!$A$7:$AG$54,18,FALSE())),VLOOKUP(AK$8,'Off Peak Curve Sum'!$A$7:$AG$54,18,FALSE()),"")</f>
        <v/>
      </c>
      <c r="AV18" s="31"/>
      <c r="AW18" s="31"/>
      <c r="AX18" s="31"/>
      <c r="AY18" s="31"/>
      <c r="AZ18" s="31" t="n">
        <v>26.7186455933944</v>
      </c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</row>
    <row r="19" customFormat="false" ht="14.1" hidden="true" customHeight="true" outlineLevel="0" collapsed="false">
      <c r="A19" s="38"/>
      <c r="B19" s="34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5"/>
      <c r="X19" s="31"/>
      <c r="Y19" s="31"/>
      <c r="Z19" s="31"/>
      <c r="AA19" s="31"/>
      <c r="AB19" s="35"/>
      <c r="AC19" s="31"/>
      <c r="AD19" s="31"/>
      <c r="AE19" s="31"/>
      <c r="AF19" s="35"/>
      <c r="AG19" s="36"/>
      <c r="AH19" s="35"/>
      <c r="AI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</row>
    <row r="20" customFormat="false" ht="14.1" hidden="true" customHeight="true" outlineLevel="0" collapsed="false">
      <c r="A20" s="38"/>
      <c r="B20" s="34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5"/>
      <c r="X20" s="31"/>
      <c r="Y20" s="31"/>
      <c r="Z20" s="31"/>
      <c r="AA20" s="31"/>
      <c r="AB20" s="35"/>
      <c r="AC20" s="31"/>
      <c r="AD20" s="31"/>
      <c r="AE20" s="31"/>
      <c r="AF20" s="35"/>
      <c r="AG20" s="36"/>
      <c r="AH20" s="35"/>
      <c r="AI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</row>
    <row r="21" customFormat="false" ht="14.1" hidden="true" customHeight="true" outlineLevel="0" collapsed="false">
      <c r="A21" s="38"/>
      <c r="B21" s="34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5"/>
      <c r="X21" s="31"/>
      <c r="Y21" s="31"/>
      <c r="Z21" s="31"/>
      <c r="AA21" s="31"/>
      <c r="AB21" s="35"/>
      <c r="AC21" s="31"/>
      <c r="AD21" s="31"/>
      <c r="AE21" s="31"/>
      <c r="AF21" s="35"/>
      <c r="AG21" s="36"/>
      <c r="AH21" s="35"/>
      <c r="AI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</row>
    <row r="22" customFormat="false" ht="14.1" hidden="true" customHeight="true" outlineLevel="0" collapsed="false">
      <c r="A22" s="38"/>
      <c r="B22" s="34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5"/>
      <c r="X22" s="31"/>
      <c r="Y22" s="31"/>
      <c r="Z22" s="31"/>
      <c r="AA22" s="31"/>
      <c r="AB22" s="35"/>
      <c r="AC22" s="31"/>
      <c r="AD22" s="31"/>
      <c r="AE22" s="31"/>
      <c r="AF22" s="35"/>
      <c r="AG22" s="36"/>
      <c r="AH22" s="35"/>
      <c r="AI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</row>
    <row r="23" customFormat="false" ht="14.1" hidden="true" customHeight="true" outlineLevel="0" collapsed="false">
      <c r="A23" s="38"/>
      <c r="B23" s="34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5"/>
      <c r="X23" s="31"/>
      <c r="Y23" s="31"/>
      <c r="Z23" s="31"/>
      <c r="AA23" s="31"/>
      <c r="AB23" s="35"/>
      <c r="AC23" s="31"/>
      <c r="AD23" s="31"/>
      <c r="AE23" s="31"/>
      <c r="AF23" s="35"/>
      <c r="AG23" s="36"/>
      <c r="AH23" s="35"/>
      <c r="AI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</row>
    <row r="24" customFormat="false" ht="14.1" hidden="true" customHeight="true" outlineLevel="0" collapsed="false">
      <c r="A24" s="38"/>
      <c r="B24" s="34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5"/>
      <c r="X24" s="31"/>
      <c r="Y24" s="31"/>
      <c r="Z24" s="31"/>
      <c r="AA24" s="31"/>
      <c r="AB24" s="35"/>
      <c r="AC24" s="31"/>
      <c r="AD24" s="31"/>
      <c r="AE24" s="31"/>
      <c r="AF24" s="35"/>
      <c r="AG24" s="36"/>
      <c r="AH24" s="35"/>
      <c r="AI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</row>
    <row r="25" customFormat="false" ht="14.1" hidden="true" customHeight="true" outlineLevel="0" collapsed="false">
      <c r="A25" s="39"/>
      <c r="B25" s="40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2"/>
      <c r="X25" s="41"/>
      <c r="Y25" s="41"/>
      <c r="Z25" s="41"/>
      <c r="AA25" s="41"/>
      <c r="AB25" s="42"/>
      <c r="AC25" s="41"/>
      <c r="AD25" s="41"/>
      <c r="AE25" s="41"/>
      <c r="AF25" s="42"/>
      <c r="AG25" s="43"/>
      <c r="AH25" s="42"/>
      <c r="AI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</row>
    <row r="26" customFormat="false" ht="30.75" hidden="false" customHeight="true" outlineLevel="0" collapsed="false">
      <c r="A26" s="46"/>
    </row>
    <row r="27" customFormat="false" ht="16.5" hidden="false" customHeight="false" outlineLevel="0" collapsed="false">
      <c r="A27" s="214" t="s">
        <v>27</v>
      </c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</row>
    <row r="28" customFormat="false" ht="14.1" hidden="false" customHeight="true" outlineLevel="0" collapsed="false">
      <c r="A28" s="203" t="s">
        <v>13</v>
      </c>
      <c r="B28" s="215" t="n">
        <f aca="false">B9-B47</f>
        <v>-1</v>
      </c>
      <c r="C28" s="54" t="n">
        <f aca="false">C9-C47</f>
        <v>1</v>
      </c>
      <c r="D28" s="54" t="n">
        <f aca="false">D9-D47</f>
        <v>1</v>
      </c>
      <c r="E28" s="54" t="n">
        <f aca="false">E9-E47</f>
        <v>1</v>
      </c>
      <c r="F28" s="54" t="n">
        <f aca="false">F9-F47</f>
        <v>1</v>
      </c>
      <c r="G28" s="54" t="n">
        <f aca="false">G9-G47</f>
        <v>1</v>
      </c>
      <c r="H28" s="54" t="n">
        <f aca="false">H9-H47</f>
        <v>1</v>
      </c>
      <c r="I28" s="54" t="n">
        <f aca="false">I9-I47</f>
        <v>1</v>
      </c>
      <c r="J28" s="54" t="n">
        <f aca="false">J9-J47</f>
        <v>1</v>
      </c>
      <c r="K28" s="54" t="n">
        <f aca="false">K9-K47</f>
        <v>1</v>
      </c>
      <c r="L28" s="54" t="n">
        <f aca="false">L9-L47</f>
        <v>1</v>
      </c>
      <c r="M28" s="54" t="n">
        <f aca="false">M9-M47</f>
        <v>1</v>
      </c>
      <c r="N28" s="54" t="n">
        <f aca="false">N9-N47</f>
        <v>1</v>
      </c>
      <c r="O28" s="54" t="n">
        <f aca="false">O9-O47</f>
        <v>1</v>
      </c>
      <c r="P28" s="54" t="n">
        <f aca="false">P9-P47</f>
        <v>1</v>
      </c>
      <c r="Q28" s="54" t="n">
        <f aca="false">Q9-Q47</f>
        <v>0</v>
      </c>
      <c r="R28" s="54" t="n">
        <f aca="false">R9-R47</f>
        <v>0</v>
      </c>
      <c r="S28" s="54" t="n">
        <f aca="false">S9-S47</f>
        <v>0</v>
      </c>
      <c r="T28" s="54" t="n">
        <f aca="false">T9-T47</f>
        <v>0</v>
      </c>
      <c r="U28" s="54" t="n">
        <f aca="false">U9-U47</f>
        <v>0</v>
      </c>
      <c r="V28" s="54" t="n">
        <f aca="false">V9-V47</f>
        <v>0</v>
      </c>
      <c r="W28" s="54" t="n">
        <f aca="false">W9-W47</f>
        <v>0</v>
      </c>
      <c r="X28" s="54" t="n">
        <f aca="false">X9-X47</f>
        <v>0</v>
      </c>
      <c r="Y28" s="54" t="n">
        <f aca="false">Y9-Y47</f>
        <v>0</v>
      </c>
      <c r="Z28" s="54" t="n">
        <f aca="false">Z9-Z47</f>
        <v>0</v>
      </c>
      <c r="AA28" s="54" t="n">
        <f aca="false">AA9-AA47</f>
        <v>0</v>
      </c>
      <c r="AB28" s="54" t="n">
        <f aca="false">AB9-AB47</f>
        <v>0</v>
      </c>
      <c r="AC28" s="54" t="n">
        <f aca="false">AC9-AC47</f>
        <v>0</v>
      </c>
      <c r="AD28" s="54" t="n">
        <f aca="false">AD9-AD47</f>
        <v>0</v>
      </c>
      <c r="AE28" s="54" t="n">
        <f aca="false">AE9-AE47</f>
        <v>0</v>
      </c>
      <c r="AF28" s="54" t="n">
        <f aca="false">AF9-AF47</f>
        <v>0</v>
      </c>
      <c r="AG28" s="205" t="n">
        <f aca="false">AG9-AG47</f>
        <v>0.957236842105264</v>
      </c>
      <c r="AH28" s="29"/>
      <c r="AI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</row>
    <row r="29" customFormat="false" ht="14.1" hidden="false" customHeight="true" outlineLevel="0" collapsed="false">
      <c r="A29" s="38" t="s">
        <v>12</v>
      </c>
      <c r="B29" s="34" t="n">
        <f aca="false">B10-B48</f>
        <v>-1</v>
      </c>
      <c r="C29" s="31" t="n">
        <f aca="false">C10-C48</f>
        <v>0.75</v>
      </c>
      <c r="D29" s="31" t="n">
        <f aca="false">D10-D48</f>
        <v>0.75</v>
      </c>
      <c r="E29" s="31" t="n">
        <f aca="false">E10-E48</f>
        <v>0.75</v>
      </c>
      <c r="F29" s="31" t="n">
        <f aca="false">F10-F48</f>
        <v>0.75</v>
      </c>
      <c r="G29" s="31" t="n">
        <f aca="false">G10-G48</f>
        <v>0.75</v>
      </c>
      <c r="H29" s="31" t="n">
        <f aca="false">H10-H48</f>
        <v>0.75</v>
      </c>
      <c r="I29" s="31" t="n">
        <f aca="false">I10-I48</f>
        <v>0.75</v>
      </c>
      <c r="J29" s="31" t="n">
        <f aca="false">J10-J48</f>
        <v>0.75</v>
      </c>
      <c r="K29" s="31" t="n">
        <f aca="false">K10-K48</f>
        <v>0.75</v>
      </c>
      <c r="L29" s="31" t="n">
        <f aca="false">L10-L48</f>
        <v>0.75</v>
      </c>
      <c r="M29" s="31" t="n">
        <f aca="false">M10-M48</f>
        <v>0.75</v>
      </c>
      <c r="N29" s="31" t="n">
        <f aca="false">N10-N48</f>
        <v>0.75</v>
      </c>
      <c r="O29" s="31" t="n">
        <f aca="false">O10-O48</f>
        <v>0.75</v>
      </c>
      <c r="P29" s="31" t="n">
        <f aca="false">P10-P48</f>
        <v>0.75</v>
      </c>
      <c r="Q29" s="31" t="n">
        <f aca="false">Q10-Q48</f>
        <v>0</v>
      </c>
      <c r="R29" s="31" t="n">
        <f aca="false">R10-R48</f>
        <v>0</v>
      </c>
      <c r="S29" s="31" t="n">
        <f aca="false">S10-S48</f>
        <v>0</v>
      </c>
      <c r="T29" s="31" t="n">
        <f aca="false">T10-T48</f>
        <v>0</v>
      </c>
      <c r="U29" s="31" t="n">
        <f aca="false">U10-U48</f>
        <v>0</v>
      </c>
      <c r="V29" s="31" t="n">
        <f aca="false">V10-V48</f>
        <v>0</v>
      </c>
      <c r="W29" s="31" t="n">
        <f aca="false">W10-W48</f>
        <v>0</v>
      </c>
      <c r="X29" s="31" t="n">
        <f aca="false">X10-X48</f>
        <v>0</v>
      </c>
      <c r="Y29" s="31" t="n">
        <f aca="false">Y10-Y48</f>
        <v>0</v>
      </c>
      <c r="Z29" s="31" t="n">
        <f aca="false">Z10-Z48</f>
        <v>0</v>
      </c>
      <c r="AA29" s="31" t="n">
        <f aca="false">AA10-AA48</f>
        <v>0</v>
      </c>
      <c r="AB29" s="31" t="n">
        <f aca="false">AB10-AB48</f>
        <v>0</v>
      </c>
      <c r="AC29" s="31" t="n">
        <f aca="false">AC10-AC48</f>
        <v>0</v>
      </c>
      <c r="AD29" s="31" t="n">
        <f aca="false">AD10-AD48</f>
        <v>0</v>
      </c>
      <c r="AE29" s="31" t="n">
        <f aca="false">AE10-AE48</f>
        <v>0</v>
      </c>
      <c r="AF29" s="31" t="n">
        <f aca="false">AF10-AF48</f>
        <v>0</v>
      </c>
      <c r="AG29" s="36" t="n">
        <f aca="false">AG10-AG48</f>
        <v>0.745394736842105</v>
      </c>
      <c r="AH29" s="35"/>
      <c r="AI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</row>
    <row r="30" customFormat="false" ht="14.1" hidden="false" customHeight="true" outlineLevel="0" collapsed="false">
      <c r="A30" s="38" t="s">
        <v>14</v>
      </c>
      <c r="B30" s="34" t="n">
        <f aca="false">B11-B49</f>
        <v>1.09</v>
      </c>
      <c r="C30" s="31" t="n">
        <f aca="false">C11-C49</f>
        <v>1.85</v>
      </c>
      <c r="D30" s="31" t="n">
        <f aca="false">D11-D49</f>
        <v>1.85</v>
      </c>
      <c r="E30" s="31" t="n">
        <f aca="false">E11-E49</f>
        <v>1.85</v>
      </c>
      <c r="F30" s="31" t="n">
        <f aca="false">F11-F49</f>
        <v>1.85</v>
      </c>
      <c r="G30" s="31" t="n">
        <f aca="false">G11-G49</f>
        <v>1.85</v>
      </c>
      <c r="H30" s="31" t="n">
        <f aca="false">H11-H49</f>
        <v>1.85</v>
      </c>
      <c r="I30" s="31" t="n">
        <f aca="false">I11-I49</f>
        <v>1.85</v>
      </c>
      <c r="J30" s="31" t="n">
        <f aca="false">J11-J49</f>
        <v>1.85</v>
      </c>
      <c r="K30" s="31" t="n">
        <f aca="false">K11-K49</f>
        <v>1.85</v>
      </c>
      <c r="L30" s="31" t="n">
        <f aca="false">L11-L49</f>
        <v>1.85</v>
      </c>
      <c r="M30" s="31" t="n">
        <f aca="false">M11-M49</f>
        <v>1.85</v>
      </c>
      <c r="N30" s="31" t="n">
        <f aca="false">N11-N49</f>
        <v>1.85</v>
      </c>
      <c r="O30" s="31" t="n">
        <f aca="false">O11-O49</f>
        <v>1.85</v>
      </c>
      <c r="P30" s="31" t="n">
        <f aca="false">P11-P49</f>
        <v>1.85</v>
      </c>
      <c r="Q30" s="31" t="n">
        <f aca="false">Q11-Q49</f>
        <v>0.5</v>
      </c>
      <c r="R30" s="31" t="n">
        <f aca="false">R11-R49</f>
        <v>0.5</v>
      </c>
      <c r="S30" s="31" t="n">
        <f aca="false">S11-S49</f>
        <v>0.5</v>
      </c>
      <c r="T30" s="31" t="n">
        <f aca="false">T11-T49</f>
        <v>0.5</v>
      </c>
      <c r="U30" s="31" t="n">
        <f aca="false">U11-U49</f>
        <v>0.5</v>
      </c>
      <c r="V30" s="31" t="n">
        <f aca="false">V11-V49</f>
        <v>0.5</v>
      </c>
      <c r="W30" s="31" t="n">
        <f aca="false">W11-W49</f>
        <v>0.5</v>
      </c>
      <c r="X30" s="31" t="n">
        <f aca="false">X11-X49</f>
        <v>0.5</v>
      </c>
      <c r="Y30" s="31" t="n">
        <f aca="false">Y11-Y49</f>
        <v>0.5</v>
      </c>
      <c r="Z30" s="31" t="n">
        <f aca="false">Z11-Z49</f>
        <v>0.5</v>
      </c>
      <c r="AA30" s="31" t="n">
        <f aca="false">AA11-AA49</f>
        <v>0.5</v>
      </c>
      <c r="AB30" s="31" t="n">
        <f aca="false">AB11-AB49</f>
        <v>0.5</v>
      </c>
      <c r="AC30" s="31" t="n">
        <f aca="false">AC11-AC49</f>
        <v>0.5</v>
      </c>
      <c r="AD30" s="31" t="n">
        <f aca="false">AD11-AD49</f>
        <v>0.5</v>
      </c>
      <c r="AE30" s="31" t="n">
        <f aca="false">AE11-AE49</f>
        <v>0.5</v>
      </c>
      <c r="AF30" s="31" t="n">
        <f aca="false">AF11-AF49</f>
        <v>0.5</v>
      </c>
      <c r="AG30" s="36" t="n">
        <f aca="false">AG11-AG49</f>
        <v>1.815</v>
      </c>
      <c r="AH30" s="35"/>
      <c r="AI30" s="31"/>
      <c r="AV30" s="31"/>
      <c r="AW30" s="31"/>
      <c r="AX30" s="31"/>
      <c r="AY30" s="31"/>
      <c r="AZ30" s="31"/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  <c r="BY30" s="31"/>
      <c r="BZ30" s="31"/>
    </row>
    <row r="31" customFormat="false" ht="14.1" hidden="false" customHeight="true" outlineLevel="0" collapsed="false">
      <c r="A31" s="38" t="s">
        <v>17</v>
      </c>
      <c r="B31" s="34" t="n">
        <f aca="false">B12-B50</f>
        <v>-10.0575</v>
      </c>
      <c r="C31" s="31" t="n">
        <f aca="false">C12-C50</f>
        <v>0</v>
      </c>
      <c r="D31" s="31" t="n">
        <f aca="false">D12-D50</f>
        <v>0</v>
      </c>
      <c r="E31" s="31" t="n">
        <f aca="false">E12-E50</f>
        <v>0</v>
      </c>
      <c r="F31" s="31" t="n">
        <f aca="false">F12-F50</f>
        <v>0</v>
      </c>
      <c r="G31" s="31" t="n">
        <f aca="false">G12-G50</f>
        <v>0</v>
      </c>
      <c r="H31" s="31" t="n">
        <f aca="false">H12-H50</f>
        <v>0</v>
      </c>
      <c r="I31" s="31" t="n">
        <f aca="false">I12-I50</f>
        <v>0</v>
      </c>
      <c r="J31" s="31" t="n">
        <f aca="false">J12-J50</f>
        <v>0</v>
      </c>
      <c r="K31" s="31" t="n">
        <f aca="false">K12-K50</f>
        <v>0</v>
      </c>
      <c r="L31" s="31" t="n">
        <f aca="false">L12-L50</f>
        <v>0</v>
      </c>
      <c r="M31" s="31" t="n">
        <f aca="false">M12-M50</f>
        <v>0</v>
      </c>
      <c r="N31" s="31" t="n">
        <f aca="false">N12-N50</f>
        <v>0</v>
      </c>
      <c r="O31" s="31" t="n">
        <f aca="false">O12-O50</f>
        <v>0</v>
      </c>
      <c r="P31" s="31" t="n">
        <f aca="false">P12-P50</f>
        <v>0</v>
      </c>
      <c r="Q31" s="31" t="n">
        <f aca="false">Q12-Q50</f>
        <v>0</v>
      </c>
      <c r="R31" s="31" t="n">
        <f aca="false">R12-R50</f>
        <v>0</v>
      </c>
      <c r="S31" s="31" t="n">
        <f aca="false">S12-S50</f>
        <v>0</v>
      </c>
      <c r="T31" s="31" t="n">
        <f aca="false">T12-T50</f>
        <v>0</v>
      </c>
      <c r="U31" s="31" t="n">
        <f aca="false">U12-U50</f>
        <v>0</v>
      </c>
      <c r="V31" s="31" t="n">
        <f aca="false">V12-V50</f>
        <v>0</v>
      </c>
      <c r="W31" s="31" t="n">
        <f aca="false">W12-W50</f>
        <v>0</v>
      </c>
      <c r="X31" s="31" t="n">
        <f aca="false">X12-X50</f>
        <v>0</v>
      </c>
      <c r="Y31" s="31" t="n">
        <f aca="false">Y12-Y50</f>
        <v>0</v>
      </c>
      <c r="Z31" s="31" t="n">
        <f aca="false">Z12-Z50</f>
        <v>0</v>
      </c>
      <c r="AA31" s="31" t="n">
        <f aca="false">AA12-AA50</f>
        <v>0</v>
      </c>
      <c r="AB31" s="31" t="n">
        <f aca="false">AB12-AB50</f>
        <v>0</v>
      </c>
      <c r="AC31" s="31" t="n">
        <f aca="false">AC12-AC50</f>
        <v>0</v>
      </c>
      <c r="AD31" s="31" t="n">
        <f aca="false">AD12-AD50</f>
        <v>0</v>
      </c>
      <c r="AE31" s="31" t="n">
        <f aca="false">AE12-AE50</f>
        <v>0</v>
      </c>
      <c r="AF31" s="31" t="n">
        <f aca="false">AF12-AF50</f>
        <v>0</v>
      </c>
      <c r="AG31" s="36" t="n">
        <f aca="false">AG12-AG50</f>
        <v>0.023651315789472</v>
      </c>
      <c r="AH31" s="35"/>
      <c r="AI31" s="31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1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1"/>
      <c r="BU31" s="31"/>
      <c r="BV31" s="31"/>
      <c r="BW31" s="31"/>
      <c r="BX31" s="31"/>
      <c r="BY31" s="31"/>
      <c r="BZ31" s="31"/>
    </row>
    <row r="32" customFormat="false" ht="14.1" hidden="false" customHeight="true" outlineLevel="0" collapsed="false">
      <c r="A32" s="38" t="s">
        <v>15</v>
      </c>
      <c r="B32" s="34" t="n">
        <f aca="false">B13-B51</f>
        <v>-0.52</v>
      </c>
      <c r="C32" s="31" t="n">
        <f aca="false">C13-C51</f>
        <v>2.05</v>
      </c>
      <c r="D32" s="31" t="n">
        <f aca="false">D13-D51</f>
        <v>2.05</v>
      </c>
      <c r="E32" s="31" t="n">
        <f aca="false">E13-E51</f>
        <v>2.05</v>
      </c>
      <c r="F32" s="31" t="n">
        <f aca="false">F13-F51</f>
        <v>2.05</v>
      </c>
      <c r="G32" s="31" t="n">
        <f aca="false">G13-G51</f>
        <v>2.05</v>
      </c>
      <c r="H32" s="31" t="n">
        <f aca="false">H13-H51</f>
        <v>2.05</v>
      </c>
      <c r="I32" s="31" t="n">
        <f aca="false">I13-I51</f>
        <v>2.05</v>
      </c>
      <c r="J32" s="31" t="n">
        <f aca="false">J13-J51</f>
        <v>2.05</v>
      </c>
      <c r="K32" s="31" t="n">
        <f aca="false">K13-K51</f>
        <v>2.05</v>
      </c>
      <c r="L32" s="31" t="n">
        <f aca="false">L13-L51</f>
        <v>2.05</v>
      </c>
      <c r="M32" s="31" t="n">
        <f aca="false">M13-M51</f>
        <v>2.05</v>
      </c>
      <c r="N32" s="31" t="n">
        <f aca="false">N13-N51</f>
        <v>2.05</v>
      </c>
      <c r="O32" s="31" t="n">
        <f aca="false">O13-O51</f>
        <v>2.05</v>
      </c>
      <c r="P32" s="31" t="n">
        <f aca="false">P13-P51</f>
        <v>1</v>
      </c>
      <c r="Q32" s="31" t="n">
        <f aca="false">Q13-Q51</f>
        <v>1</v>
      </c>
      <c r="R32" s="31" t="n">
        <f aca="false">R13-R51</f>
        <v>1</v>
      </c>
      <c r="S32" s="31" t="n">
        <f aca="false">S13-S51</f>
        <v>1</v>
      </c>
      <c r="T32" s="31" t="n">
        <f aca="false">T13-T51</f>
        <v>1</v>
      </c>
      <c r="U32" s="31" t="n">
        <f aca="false">U13-U51</f>
        <v>1</v>
      </c>
      <c r="V32" s="31" t="n">
        <f aca="false">V13-V51</f>
        <v>1</v>
      </c>
      <c r="W32" s="31" t="n">
        <f aca="false">W13-W51</f>
        <v>1</v>
      </c>
      <c r="X32" s="31" t="n">
        <f aca="false">X13-X51</f>
        <v>1</v>
      </c>
      <c r="Y32" s="31" t="n">
        <f aca="false">Y13-Y51</f>
        <v>1</v>
      </c>
      <c r="Z32" s="31" t="n">
        <f aca="false">Z13-Z51</f>
        <v>1</v>
      </c>
      <c r="AA32" s="31" t="n">
        <f aca="false">AA13-AA51</f>
        <v>1</v>
      </c>
      <c r="AB32" s="31" t="n">
        <f aca="false">AB13-AB51</f>
        <v>1</v>
      </c>
      <c r="AC32" s="31" t="n">
        <f aca="false">AC13-AC51</f>
        <v>1</v>
      </c>
      <c r="AD32" s="31" t="n">
        <f aca="false">AD13-AD51</f>
        <v>1</v>
      </c>
      <c r="AE32" s="31" t="n">
        <f aca="false">AE13-AE51</f>
        <v>1</v>
      </c>
      <c r="AF32" s="31" t="n">
        <f aca="false">AF13-AF51</f>
        <v>1</v>
      </c>
      <c r="AG32" s="36" t="n">
        <f aca="false">AG13-AG51</f>
        <v>1.93421052631578</v>
      </c>
      <c r="AH32" s="35"/>
      <c r="AI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1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31"/>
      <c r="BX32" s="31"/>
      <c r="BY32" s="31"/>
      <c r="BZ32" s="31"/>
    </row>
    <row r="33" customFormat="false" ht="14.1" hidden="false" customHeight="true" outlineLevel="0" collapsed="false">
      <c r="A33" s="38" t="s">
        <v>11</v>
      </c>
      <c r="B33" s="34" t="n">
        <f aca="false">B14-B52</f>
        <v>0</v>
      </c>
      <c r="C33" s="31" t="n">
        <f aca="false">C14-C52</f>
        <v>2.25</v>
      </c>
      <c r="D33" s="31" t="n">
        <f aca="false">D14-D52</f>
        <v>2.25</v>
      </c>
      <c r="E33" s="31" t="n">
        <f aca="false">E14-E52</f>
        <v>2.25</v>
      </c>
      <c r="F33" s="31" t="n">
        <f aca="false">F14-F52</f>
        <v>2.25</v>
      </c>
      <c r="G33" s="31" t="n">
        <f aca="false">G14-G52</f>
        <v>2.25</v>
      </c>
      <c r="H33" s="31" t="n">
        <f aca="false">H14-H52</f>
        <v>2.25</v>
      </c>
      <c r="I33" s="31" t="n">
        <f aca="false">I14-I52</f>
        <v>2.25</v>
      </c>
      <c r="J33" s="31" t="n">
        <f aca="false">J14-J52</f>
        <v>2.25</v>
      </c>
      <c r="K33" s="31" t="n">
        <f aca="false">K14-K52</f>
        <v>2.25</v>
      </c>
      <c r="L33" s="31" t="n">
        <f aca="false">L14-L52</f>
        <v>2.25</v>
      </c>
      <c r="M33" s="31" t="n">
        <f aca="false">M14-M52</f>
        <v>2.25</v>
      </c>
      <c r="N33" s="31" t="n">
        <f aca="false">N14-N52</f>
        <v>2.25</v>
      </c>
      <c r="O33" s="31" t="n">
        <f aca="false">O14-O52</f>
        <v>2.25</v>
      </c>
      <c r="P33" s="31" t="n">
        <f aca="false">P14-P52</f>
        <v>2.25</v>
      </c>
      <c r="Q33" s="31" t="n">
        <f aca="false">Q14-Q52</f>
        <v>0.5</v>
      </c>
      <c r="R33" s="31" t="n">
        <f aca="false">R14-R52</f>
        <v>0.5</v>
      </c>
      <c r="S33" s="31" t="n">
        <f aca="false">S14-S52</f>
        <v>0.5</v>
      </c>
      <c r="T33" s="31" t="n">
        <f aca="false">T14-T52</f>
        <v>0.5</v>
      </c>
      <c r="U33" s="31" t="n">
        <f aca="false">U14-U52</f>
        <v>0.5</v>
      </c>
      <c r="V33" s="31" t="n">
        <f aca="false">V14-V52</f>
        <v>0.5</v>
      </c>
      <c r="W33" s="31" t="n">
        <f aca="false">W14-W52</f>
        <v>0.5</v>
      </c>
      <c r="X33" s="31" t="n">
        <f aca="false">X14-X52</f>
        <v>0.5</v>
      </c>
      <c r="Y33" s="31" t="n">
        <f aca="false">Y14-Y52</f>
        <v>0.5</v>
      </c>
      <c r="Z33" s="31" t="n">
        <f aca="false">Z14-Z52</f>
        <v>0.5</v>
      </c>
      <c r="AA33" s="31" t="n">
        <f aca="false">AA14-AA52</f>
        <v>0.5</v>
      </c>
      <c r="AB33" s="31" t="n">
        <f aca="false">AB14-AB52</f>
        <v>0.5</v>
      </c>
      <c r="AC33" s="31" t="n">
        <f aca="false">AC14-AC52</f>
        <v>0.5</v>
      </c>
      <c r="AD33" s="31" t="n">
        <f aca="false">AD14-AD52</f>
        <v>0.5</v>
      </c>
      <c r="AE33" s="31" t="n">
        <f aca="false">AE14-AE52</f>
        <v>0.5</v>
      </c>
      <c r="AF33" s="31" t="n">
        <f aca="false">AF14-AF52</f>
        <v>0.5</v>
      </c>
      <c r="AG33" s="36" t="n">
        <f aca="false">AG14-AG52</f>
        <v>2.14407894736842</v>
      </c>
      <c r="AH33" s="35"/>
      <c r="AI33" s="31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1"/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1"/>
      <c r="BU33" s="31"/>
      <c r="BV33" s="31"/>
      <c r="BW33" s="31"/>
      <c r="BX33" s="31"/>
      <c r="BY33" s="31"/>
      <c r="BZ33" s="31"/>
    </row>
    <row r="34" customFormat="false" ht="14.1" hidden="false" customHeight="true" outlineLevel="0" collapsed="false">
      <c r="A34" s="39" t="s">
        <v>16</v>
      </c>
      <c r="B34" s="206" t="n">
        <f aca="false">B15-B53</f>
        <v>0</v>
      </c>
      <c r="C34" s="61" t="n">
        <f aca="false">C15-C53</f>
        <v>2.25</v>
      </c>
      <c r="D34" s="61" t="n">
        <f aca="false">D15-D53</f>
        <v>2.25</v>
      </c>
      <c r="E34" s="61" t="n">
        <f aca="false">E15-E53</f>
        <v>2.25</v>
      </c>
      <c r="F34" s="61" t="n">
        <f aca="false">F15-F53</f>
        <v>2.25</v>
      </c>
      <c r="G34" s="61" t="n">
        <f aca="false">G15-G53</f>
        <v>2.25</v>
      </c>
      <c r="H34" s="61" t="n">
        <f aca="false">H15-H53</f>
        <v>2.25</v>
      </c>
      <c r="I34" s="61" t="n">
        <f aca="false">I15-I53</f>
        <v>2.25</v>
      </c>
      <c r="J34" s="61" t="n">
        <f aca="false">J15-J53</f>
        <v>2.25</v>
      </c>
      <c r="K34" s="61" t="n">
        <f aca="false">K15-K53</f>
        <v>2.25</v>
      </c>
      <c r="L34" s="61" t="n">
        <f aca="false">L15-L53</f>
        <v>2.25</v>
      </c>
      <c r="M34" s="61" t="n">
        <f aca="false">M15-M53</f>
        <v>2.25</v>
      </c>
      <c r="N34" s="61" t="n">
        <f aca="false">N15-N53</f>
        <v>2.25</v>
      </c>
      <c r="O34" s="61" t="n">
        <f aca="false">O15-O53</f>
        <v>2.25</v>
      </c>
      <c r="P34" s="61" t="n">
        <f aca="false">P15-P53</f>
        <v>2.25</v>
      </c>
      <c r="Q34" s="61" t="n">
        <f aca="false">Q15-Q53</f>
        <v>0.5</v>
      </c>
      <c r="R34" s="61" t="n">
        <f aca="false">R15-R53</f>
        <v>0.5</v>
      </c>
      <c r="S34" s="61" t="n">
        <f aca="false">S15-S53</f>
        <v>0.5</v>
      </c>
      <c r="T34" s="61" t="n">
        <f aca="false">T15-T53</f>
        <v>0.5</v>
      </c>
      <c r="U34" s="61" t="n">
        <f aca="false">U15-U53</f>
        <v>0.5</v>
      </c>
      <c r="V34" s="61" t="n">
        <f aca="false">V15-V53</f>
        <v>0.5</v>
      </c>
      <c r="W34" s="61" t="n">
        <f aca="false">W15-W53</f>
        <v>0.5</v>
      </c>
      <c r="X34" s="61" t="n">
        <f aca="false">X15-X53</f>
        <v>0.5</v>
      </c>
      <c r="Y34" s="61" t="n">
        <f aca="false">Y15-Y53</f>
        <v>0.5</v>
      </c>
      <c r="Z34" s="61" t="n">
        <f aca="false">Z15-Z53</f>
        <v>0.5</v>
      </c>
      <c r="AA34" s="61" t="n">
        <f aca="false">AA15-AA53</f>
        <v>0.5</v>
      </c>
      <c r="AB34" s="61" t="n">
        <f aca="false">AB15-AB53</f>
        <v>0.5</v>
      </c>
      <c r="AC34" s="61" t="n">
        <f aca="false">AC15-AC53</f>
        <v>0.5</v>
      </c>
      <c r="AD34" s="61" t="n">
        <f aca="false">AD15-AD53</f>
        <v>0.5</v>
      </c>
      <c r="AE34" s="61" t="n">
        <f aca="false">AE15-AE53</f>
        <v>0.5</v>
      </c>
      <c r="AF34" s="61" t="n">
        <f aca="false">AF15-AF53</f>
        <v>0.5</v>
      </c>
      <c r="AG34" s="208" t="n">
        <v>0</v>
      </c>
      <c r="AH34" s="35"/>
      <c r="AI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  <c r="BW34" s="31"/>
      <c r="BX34" s="31"/>
      <c r="BY34" s="31"/>
      <c r="BZ34" s="31"/>
    </row>
    <row r="35" customFormat="false" ht="14.1" hidden="false" customHeight="true" outlineLevel="0" collapsed="false">
      <c r="A35" s="209"/>
      <c r="B35" s="54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54"/>
      <c r="AH35" s="35"/>
      <c r="AI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31"/>
      <c r="BX35" s="31"/>
      <c r="BY35" s="31"/>
      <c r="BZ35" s="31"/>
    </row>
    <row r="36" customFormat="false" ht="14.1" hidden="false" customHeight="true" outlineLevel="0" collapsed="false">
      <c r="A36" s="210" t="s">
        <v>87</v>
      </c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61"/>
      <c r="AH36" s="35"/>
      <c r="AI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  <c r="BW36" s="31"/>
      <c r="BX36" s="31"/>
      <c r="BY36" s="31"/>
      <c r="BZ36" s="31"/>
    </row>
    <row r="37" customFormat="false" ht="14.1" hidden="false" customHeight="true" outlineLevel="0" collapsed="false">
      <c r="A37" s="211" t="s">
        <v>9</v>
      </c>
      <c r="B37" s="216" t="n">
        <f aca="false">B18-B56</f>
        <v>-6.75000190734863</v>
      </c>
      <c r="C37" s="212" t="n">
        <f aca="false">C18-C56</f>
        <v>0.25</v>
      </c>
      <c r="D37" s="212" t="n">
        <f aca="false">D18-D56</f>
        <v>0.25</v>
      </c>
      <c r="E37" s="212" t="n">
        <f aca="false">E18-E56</f>
        <v>0.25</v>
      </c>
      <c r="F37" s="212" t="n">
        <f aca="false">F18-F56</f>
        <v>0.25</v>
      </c>
      <c r="G37" s="212" t="n">
        <f aca="false">G18-G56</f>
        <v>0.25</v>
      </c>
      <c r="H37" s="212" t="n">
        <f aca="false">H18-H56</f>
        <v>0.25</v>
      </c>
      <c r="I37" s="212" t="n">
        <f aca="false">I18-I56</f>
        <v>0.25</v>
      </c>
      <c r="J37" s="212" t="n">
        <f aca="false">J18-J56</f>
        <v>0.25</v>
      </c>
      <c r="K37" s="212" t="n">
        <f aca="false">K18-K56</f>
        <v>0.25</v>
      </c>
      <c r="L37" s="212" t="n">
        <f aca="false">L18-L56</f>
        <v>0.25</v>
      </c>
      <c r="M37" s="212" t="n">
        <f aca="false">M18-M56</f>
        <v>0.25</v>
      </c>
      <c r="N37" s="212" t="n">
        <f aca="false">N18-N56</f>
        <v>0.25</v>
      </c>
      <c r="O37" s="212" t="n">
        <f aca="false">O18-O56</f>
        <v>0.25</v>
      </c>
      <c r="P37" s="212" t="n">
        <f aca="false">P18-P56</f>
        <v>0.25</v>
      </c>
      <c r="Q37" s="212" t="n">
        <f aca="false">Q18-Q56</f>
        <v>1.95999954223633</v>
      </c>
      <c r="R37" s="212" t="n">
        <f aca="false">R18-R56</f>
        <v>1.95999954223633</v>
      </c>
      <c r="S37" s="212" t="n">
        <f aca="false">S18-S56</f>
        <v>1.95999954223633</v>
      </c>
      <c r="T37" s="212" t="n">
        <f aca="false">T18-T56</f>
        <v>1.95999954223633</v>
      </c>
      <c r="U37" s="212" t="n">
        <f aca="false">U18-U56</f>
        <v>1.95999954223633</v>
      </c>
      <c r="V37" s="212" t="n">
        <f aca="false">V18-V56</f>
        <v>1.95999954223633</v>
      </c>
      <c r="W37" s="212" t="n">
        <f aca="false">W18-W56</f>
        <v>1.95999954223633</v>
      </c>
      <c r="X37" s="212" t="n">
        <f aca="false">X18-X56</f>
        <v>1.95999954223633</v>
      </c>
      <c r="Y37" s="212" t="n">
        <f aca="false">Y18-Y56</f>
        <v>1.95999954223633</v>
      </c>
      <c r="Z37" s="212" t="n">
        <f aca="false">Z18-Z56</f>
        <v>1.95999954223633</v>
      </c>
      <c r="AA37" s="212" t="n">
        <f aca="false">AA18-AA56</f>
        <v>1.95999954223633</v>
      </c>
      <c r="AB37" s="212" t="n">
        <f aca="false">AB18-AB56</f>
        <v>1.95999954223633</v>
      </c>
      <c r="AC37" s="212" t="n">
        <f aca="false">AC18-AC56</f>
        <v>1.96999954223633</v>
      </c>
      <c r="AD37" s="212" t="n">
        <f aca="false">AD18-AD56</f>
        <v>1.96999954223633</v>
      </c>
      <c r="AE37" s="212" t="n">
        <f aca="false">AE18-AE56</f>
        <v>1.96999954223633</v>
      </c>
      <c r="AF37" s="212" t="n">
        <f aca="false">AF18-AF56</f>
        <v>28.6675004577637</v>
      </c>
      <c r="AG37" s="213" t="n">
        <f aca="false">AG18-AG56</f>
        <v>-0.022348144780036</v>
      </c>
      <c r="AH37" s="35"/>
      <c r="AI37" s="31"/>
      <c r="AV37" s="31"/>
      <c r="AW37" s="31"/>
      <c r="AX37" s="31"/>
      <c r="AY37" s="31"/>
      <c r="AZ37" s="31"/>
      <c r="BA37" s="31"/>
      <c r="BB37" s="31"/>
      <c r="BC37" s="31"/>
      <c r="BD37" s="31"/>
      <c r="BE37" s="31"/>
      <c r="BF37" s="31"/>
      <c r="BG37" s="31"/>
      <c r="BH37" s="31"/>
      <c r="BI37" s="31"/>
      <c r="BJ37" s="31"/>
      <c r="BK37" s="31"/>
      <c r="BL37" s="31"/>
      <c r="BM37" s="31"/>
      <c r="BN37" s="31"/>
      <c r="BO37" s="31"/>
      <c r="BP37" s="31"/>
      <c r="BQ37" s="31"/>
      <c r="BR37" s="31"/>
      <c r="BS37" s="31"/>
      <c r="BT37" s="31"/>
      <c r="BU37" s="31"/>
      <c r="BV37" s="31"/>
      <c r="BW37" s="31"/>
      <c r="BX37" s="31"/>
      <c r="BY37" s="31"/>
      <c r="BZ37" s="31"/>
    </row>
    <row r="38" customFormat="false" ht="14.1" hidden="false" customHeight="true" outlineLevel="0" collapsed="false">
      <c r="A38" s="209"/>
      <c r="B38" s="54"/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  <c r="AD38" s="54"/>
      <c r="AE38" s="54"/>
      <c r="AF38" s="54"/>
      <c r="AG38" s="54"/>
      <c r="AH38" s="35"/>
      <c r="AI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</row>
    <row r="39" customFormat="false" ht="14.1" hidden="false" customHeight="true" outlineLevel="0" collapsed="false">
      <c r="A39" s="45"/>
      <c r="B39" s="31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5"/>
      <c r="AI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</row>
    <row r="40" customFormat="false" ht="14.1" hidden="false" customHeight="true" outlineLevel="0" collapsed="false">
      <c r="A40" s="45"/>
      <c r="B40" s="31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5"/>
      <c r="AI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</row>
    <row r="41" customFormat="false" ht="14.1" hidden="false" customHeight="true" outlineLevel="0" collapsed="false">
      <c r="A41" s="45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5"/>
      <c r="AI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</row>
    <row r="42" customFormat="false" ht="14.1" hidden="false" customHeight="true" outlineLevel="0" collapsed="false">
      <c r="A42" s="45"/>
      <c r="B42" s="31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5"/>
      <c r="AI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</row>
    <row r="43" customFormat="false" ht="14.1" hidden="false" customHeight="true" outlineLevel="0" collapsed="false">
      <c r="A43" s="45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5"/>
      <c r="AI43" s="31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1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1"/>
      <c r="BU43" s="31"/>
      <c r="BV43" s="31"/>
      <c r="BW43" s="31"/>
      <c r="BX43" s="31"/>
      <c r="BY43" s="31"/>
      <c r="BZ43" s="31"/>
    </row>
    <row r="44" customFormat="false" ht="14.1" hidden="false" customHeight="true" outlineLevel="0" collapsed="false">
      <c r="A44" s="45"/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42"/>
      <c r="AI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1"/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1"/>
      <c r="BU44" s="31"/>
      <c r="BV44" s="31"/>
      <c r="BW44" s="31"/>
      <c r="BX44" s="31"/>
      <c r="BY44" s="31"/>
      <c r="BZ44" s="31"/>
    </row>
    <row r="45" customFormat="false" ht="20.25" hidden="false" customHeight="true" outlineLevel="0" collapsed="false">
      <c r="A45" s="49"/>
      <c r="B45" s="31"/>
      <c r="C45" s="49"/>
      <c r="D45" s="31"/>
      <c r="E45" s="49"/>
      <c r="F45" s="31"/>
      <c r="G45" s="49"/>
      <c r="H45" s="31"/>
      <c r="I45" s="49"/>
      <c r="J45" s="31"/>
      <c r="K45" s="49"/>
      <c r="L45" s="31"/>
      <c r="M45" s="49"/>
      <c r="N45" s="31"/>
      <c r="O45" s="49"/>
      <c r="P45" s="31"/>
      <c r="Q45" s="49"/>
      <c r="R45" s="31"/>
      <c r="S45" s="49"/>
      <c r="T45" s="31"/>
      <c r="U45" s="49"/>
      <c r="V45" s="31"/>
      <c r="W45" s="49"/>
      <c r="X45" s="31"/>
      <c r="Y45" s="49"/>
      <c r="Z45" s="31"/>
      <c r="AA45" s="49"/>
      <c r="AB45" s="31"/>
      <c r="AC45" s="49"/>
      <c r="AD45" s="31"/>
      <c r="AE45" s="49"/>
      <c r="AF45" s="31"/>
      <c r="AG45" s="49"/>
      <c r="AH45" s="31"/>
      <c r="AI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31"/>
      <c r="BX45" s="31"/>
      <c r="BY45" s="31"/>
      <c r="BZ45" s="31"/>
    </row>
    <row r="46" customFormat="false" ht="12.75" hidden="false" customHeight="true" outlineLevel="0" collapsed="false">
      <c r="A46" s="217" t="n">
        <f aca="false">'Power Price'!A46</f>
        <v>37179</v>
      </c>
      <c r="B46" s="218" t="n">
        <v>37181</v>
      </c>
      <c r="C46" s="218" t="n">
        <v>37182</v>
      </c>
      <c r="D46" s="218" t="n">
        <v>37183</v>
      </c>
      <c r="E46" s="218" t="n">
        <v>37184</v>
      </c>
      <c r="F46" s="218" t="n">
        <v>37185</v>
      </c>
      <c r="G46" s="218" t="n">
        <v>37186</v>
      </c>
      <c r="H46" s="218" t="n">
        <v>37187</v>
      </c>
      <c r="I46" s="218" t="n">
        <v>37188</v>
      </c>
      <c r="J46" s="218" t="n">
        <v>37189</v>
      </c>
      <c r="K46" s="219" t="n">
        <v>37190</v>
      </c>
      <c r="L46" s="219" t="n">
        <v>37191</v>
      </c>
      <c r="M46" s="219" t="n">
        <v>37192</v>
      </c>
      <c r="N46" s="219" t="n">
        <v>37193</v>
      </c>
      <c r="O46" s="219" t="n">
        <v>37194</v>
      </c>
      <c r="P46" s="219" t="n">
        <v>37195</v>
      </c>
      <c r="Q46" s="219" t="n">
        <v>37196</v>
      </c>
      <c r="R46" s="219" t="n">
        <v>37197</v>
      </c>
      <c r="S46" s="219" t="n">
        <v>37198</v>
      </c>
      <c r="T46" s="219" t="n">
        <v>37199</v>
      </c>
      <c r="U46" s="219" t="n">
        <v>37200</v>
      </c>
      <c r="V46" s="219" t="n">
        <v>37201</v>
      </c>
      <c r="W46" s="219" t="n">
        <v>37202</v>
      </c>
      <c r="X46" s="219" t="n">
        <v>37203</v>
      </c>
      <c r="Y46" s="219" t="n">
        <v>37204</v>
      </c>
      <c r="Z46" s="219" t="n">
        <v>37205</v>
      </c>
      <c r="AA46" s="219" t="n">
        <v>37206</v>
      </c>
      <c r="AB46" s="219" t="n">
        <v>37207</v>
      </c>
      <c r="AC46" s="219" t="n">
        <v>37208</v>
      </c>
      <c r="AD46" s="219" t="n">
        <v>37209</v>
      </c>
      <c r="AE46" s="219" t="n">
        <v>37210</v>
      </c>
      <c r="AF46" s="219" t="n">
        <v>37211</v>
      </c>
      <c r="AG46" s="219" t="s">
        <v>81</v>
      </c>
      <c r="AH46" s="218"/>
      <c r="AI46" s="218"/>
      <c r="AJ46" s="218"/>
      <c r="AK46" s="218"/>
      <c r="AL46" s="218"/>
      <c r="AM46" s="218"/>
      <c r="AN46" s="218"/>
      <c r="AO46" s="218"/>
      <c r="AP46" s="218"/>
      <c r="AQ46" s="218"/>
      <c r="AR46" s="218"/>
      <c r="AS46" s="218"/>
      <c r="AT46" s="218"/>
      <c r="AU46" s="218"/>
      <c r="AV46" s="218"/>
      <c r="AW46" s="218"/>
      <c r="AX46" s="218"/>
      <c r="AY46" s="218"/>
      <c r="AZ46" s="218"/>
      <c r="BA46" s="218"/>
      <c r="BB46" s="218"/>
      <c r="BC46" s="218"/>
      <c r="BD46" s="218"/>
      <c r="BE46" s="218"/>
      <c r="BF46" s="218"/>
      <c r="BG46" s="218"/>
      <c r="BH46" s="218"/>
      <c r="BI46" s="218"/>
      <c r="BJ46" s="218"/>
      <c r="BK46" s="218"/>
      <c r="BL46" s="218"/>
      <c r="BM46" s="218"/>
      <c r="BN46" s="218"/>
      <c r="BO46" s="218"/>
      <c r="BP46" s="218"/>
      <c r="BQ46" s="218"/>
      <c r="BR46" s="218"/>
      <c r="BS46" s="218"/>
      <c r="BT46" s="218"/>
      <c r="BU46" s="218"/>
      <c r="BV46" s="218"/>
      <c r="BW46" s="218"/>
      <c r="BX46" s="218"/>
      <c r="BY46" s="218"/>
      <c r="BZ46" s="218"/>
      <c r="CA46" s="218"/>
      <c r="CB46" s="218"/>
      <c r="CC46" s="218"/>
      <c r="CD46" s="218"/>
      <c r="CE46" s="218"/>
      <c r="CF46" s="218"/>
      <c r="CG46" s="218"/>
      <c r="CH46" s="218"/>
      <c r="CI46" s="218"/>
      <c r="CJ46" s="218"/>
      <c r="CK46" s="218"/>
      <c r="CL46" s="218"/>
      <c r="CM46" s="218"/>
      <c r="CN46" s="218"/>
      <c r="CO46" s="218"/>
      <c r="CP46" s="218"/>
      <c r="CQ46" s="218"/>
      <c r="CR46" s="218"/>
      <c r="CS46" s="218"/>
      <c r="CT46" s="218"/>
      <c r="CU46" s="218"/>
      <c r="CV46" s="218"/>
      <c r="CW46" s="218"/>
      <c r="CX46" s="218"/>
      <c r="CY46" s="218"/>
      <c r="CZ46" s="218"/>
      <c r="DA46" s="218"/>
      <c r="DB46" s="218"/>
      <c r="DC46" s="218"/>
      <c r="DD46" s="218"/>
      <c r="DE46" s="218"/>
      <c r="DF46" s="218"/>
      <c r="DG46" s="218"/>
      <c r="DH46" s="218"/>
      <c r="DI46" s="218"/>
      <c r="DJ46" s="218"/>
      <c r="DK46" s="218"/>
      <c r="DL46" s="218"/>
      <c r="DM46" s="218"/>
      <c r="DN46" s="218"/>
      <c r="DO46" s="218"/>
      <c r="DP46" s="218"/>
      <c r="DQ46" s="218"/>
      <c r="DR46" s="218"/>
      <c r="DS46" s="218"/>
      <c r="DT46" s="218"/>
      <c r="DU46" s="218"/>
      <c r="DV46" s="218"/>
      <c r="DW46" s="218"/>
      <c r="DX46" s="218"/>
      <c r="DY46" s="218"/>
      <c r="DZ46" s="218"/>
      <c r="EA46" s="218"/>
      <c r="EB46" s="218"/>
      <c r="EC46" s="218"/>
      <c r="ED46" s="218"/>
      <c r="EE46" s="218"/>
      <c r="EF46" s="218"/>
      <c r="EG46" s="218"/>
      <c r="EH46" s="218"/>
      <c r="EI46" s="218"/>
      <c r="EJ46" s="218"/>
      <c r="EK46" s="218"/>
      <c r="EL46" s="218"/>
      <c r="EM46" s="218"/>
      <c r="EN46" s="218"/>
      <c r="EO46" s="218"/>
      <c r="EP46" s="218"/>
      <c r="EQ46" s="218"/>
      <c r="ER46" s="218"/>
      <c r="ES46" s="218"/>
      <c r="ET46" s="218"/>
      <c r="EU46" s="218"/>
      <c r="EV46" s="218"/>
      <c r="EW46" s="218"/>
      <c r="EX46" s="218"/>
      <c r="EY46" s="218"/>
      <c r="EZ46" s="218"/>
      <c r="FA46" s="218"/>
      <c r="FB46" s="218"/>
      <c r="FC46" s="218"/>
      <c r="FD46" s="218"/>
      <c r="FE46" s="218"/>
      <c r="FF46" s="218"/>
      <c r="FG46" s="218"/>
      <c r="FH46" s="218"/>
      <c r="FI46" s="218"/>
      <c r="FJ46" s="218"/>
      <c r="FK46" s="218"/>
      <c r="FL46" s="218"/>
      <c r="FM46" s="218"/>
      <c r="FN46" s="218"/>
      <c r="FO46" s="218"/>
      <c r="FP46" s="218"/>
      <c r="FQ46" s="218"/>
      <c r="FR46" s="218"/>
      <c r="FS46" s="218"/>
      <c r="FT46" s="218"/>
      <c r="FU46" s="218"/>
      <c r="FV46" s="218"/>
      <c r="FW46" s="218"/>
      <c r="FX46" s="218"/>
      <c r="FY46" s="218"/>
      <c r="FZ46" s="218"/>
      <c r="GA46" s="218"/>
      <c r="GB46" s="218"/>
      <c r="GC46" s="218"/>
      <c r="GD46" s="218"/>
      <c r="GE46" s="218"/>
      <c r="GF46" s="218"/>
      <c r="GG46" s="218"/>
      <c r="GH46" s="218"/>
      <c r="GI46" s="218"/>
      <c r="GJ46" s="218"/>
      <c r="GK46" s="218"/>
      <c r="GL46" s="218"/>
      <c r="GM46" s="218"/>
      <c r="GN46" s="218"/>
      <c r="GO46" s="218"/>
      <c r="GP46" s="218"/>
      <c r="GQ46" s="218"/>
      <c r="GR46" s="218"/>
      <c r="GS46" s="218"/>
      <c r="GT46" s="218"/>
      <c r="GU46" s="218"/>
      <c r="GV46" s="218"/>
      <c r="GW46" s="218"/>
      <c r="GX46" s="218"/>
      <c r="GY46" s="218"/>
      <c r="GZ46" s="218"/>
      <c r="HA46" s="218"/>
      <c r="HB46" s="218"/>
      <c r="HC46" s="218"/>
      <c r="HD46" s="218"/>
      <c r="HE46" s="218"/>
      <c r="HF46" s="218"/>
      <c r="HG46" s="218"/>
      <c r="HH46" s="218"/>
      <c r="HI46" s="218"/>
      <c r="HJ46" s="218"/>
      <c r="HK46" s="218"/>
      <c r="HL46" s="218"/>
      <c r="HM46" s="218"/>
      <c r="HN46" s="218"/>
      <c r="HO46" s="218"/>
      <c r="HP46" s="218"/>
      <c r="HQ46" s="218"/>
      <c r="HR46" s="218"/>
      <c r="HS46" s="218"/>
      <c r="HT46" s="218"/>
      <c r="HU46" s="218"/>
      <c r="HV46" s="218"/>
      <c r="HW46" s="218"/>
      <c r="HX46" s="218"/>
      <c r="HY46" s="218"/>
      <c r="HZ46" s="218"/>
      <c r="IA46" s="218"/>
      <c r="IB46" s="218"/>
      <c r="IC46" s="218"/>
      <c r="ID46" s="218"/>
      <c r="IE46" s="218"/>
      <c r="IF46" s="218"/>
      <c r="IG46" s="218"/>
      <c r="IH46" s="218"/>
      <c r="II46" s="218"/>
      <c r="IJ46" s="218"/>
      <c r="IK46" s="218"/>
      <c r="IL46" s="218"/>
      <c r="IM46" s="218"/>
      <c r="IN46" s="218"/>
      <c r="IO46" s="218"/>
      <c r="IP46" s="218"/>
      <c r="IQ46" s="218"/>
      <c r="IR46" s="218"/>
      <c r="IS46" s="218"/>
      <c r="IT46" s="218"/>
      <c r="IU46" s="218"/>
      <c r="IV46" s="218"/>
      <c r="IW46" s="218"/>
    </row>
    <row r="47" customFormat="false" ht="14.1" hidden="false" customHeight="true" outlineLevel="0" collapsed="false">
      <c r="A47" s="203" t="s">
        <v>13</v>
      </c>
      <c r="B47" s="53" t="n">
        <v>19.5</v>
      </c>
      <c r="C47" s="54" t="n">
        <v>19.5</v>
      </c>
      <c r="D47" s="54" t="n">
        <v>19.5</v>
      </c>
      <c r="E47" s="54" t="n">
        <v>19.5</v>
      </c>
      <c r="F47" s="54" t="n">
        <v>19.5</v>
      </c>
      <c r="G47" s="54" t="n">
        <v>19.5</v>
      </c>
      <c r="H47" s="54" t="n">
        <v>19.5</v>
      </c>
      <c r="I47" s="54" t="n">
        <v>19.5</v>
      </c>
      <c r="J47" s="54" t="n">
        <v>19.5</v>
      </c>
      <c r="K47" s="31" t="n">
        <v>19.5</v>
      </c>
      <c r="L47" s="31" t="n">
        <v>19.5</v>
      </c>
      <c r="M47" s="31" t="n">
        <v>19.5</v>
      </c>
      <c r="N47" s="31" t="n">
        <v>19.5</v>
      </c>
      <c r="O47" s="31" t="n">
        <v>19.5</v>
      </c>
      <c r="P47" s="31" t="n">
        <v>19.5</v>
      </c>
      <c r="Q47" s="31" t="n">
        <v>24</v>
      </c>
      <c r="R47" s="31" t="n">
        <v>24</v>
      </c>
      <c r="S47" s="31" t="n">
        <v>24</v>
      </c>
      <c r="T47" s="31" t="n">
        <v>24</v>
      </c>
      <c r="U47" s="31" t="n">
        <v>24</v>
      </c>
      <c r="V47" s="31" t="n">
        <v>24</v>
      </c>
      <c r="W47" s="35" t="n">
        <v>24</v>
      </c>
      <c r="X47" s="31" t="n">
        <v>24</v>
      </c>
      <c r="Y47" s="31" t="n">
        <v>24</v>
      </c>
      <c r="Z47" s="31" t="n">
        <v>24</v>
      </c>
      <c r="AA47" s="31" t="n">
        <v>24</v>
      </c>
      <c r="AB47" s="31" t="n">
        <v>24</v>
      </c>
      <c r="AC47" s="31" t="n">
        <v>24</v>
      </c>
      <c r="AD47" s="31" t="n">
        <v>24</v>
      </c>
      <c r="AE47" s="31" t="n">
        <v>24</v>
      </c>
      <c r="AF47" s="31" t="n">
        <v>24</v>
      </c>
      <c r="AG47" s="30" t="n">
        <v>19.4375</v>
      </c>
      <c r="AH47" s="29"/>
      <c r="AI47" s="31"/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1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1"/>
      <c r="BU47" s="31"/>
      <c r="BV47" s="31"/>
      <c r="BW47" s="31"/>
      <c r="BX47" s="31"/>
      <c r="BY47" s="31"/>
      <c r="BZ47" s="31"/>
    </row>
    <row r="48" customFormat="false" ht="14.1" hidden="false" customHeight="true" outlineLevel="0" collapsed="false">
      <c r="A48" s="38" t="s">
        <v>12</v>
      </c>
      <c r="B48" s="56" t="n">
        <v>20.25</v>
      </c>
      <c r="C48" s="31" t="n">
        <v>20.25</v>
      </c>
      <c r="D48" s="31" t="n">
        <v>20.25</v>
      </c>
      <c r="E48" s="31" t="n">
        <v>20.25</v>
      </c>
      <c r="F48" s="31" t="n">
        <v>20.25</v>
      </c>
      <c r="G48" s="31" t="n">
        <v>20.25</v>
      </c>
      <c r="H48" s="31" t="n">
        <v>20.25</v>
      </c>
      <c r="I48" s="31" t="n">
        <v>20.25</v>
      </c>
      <c r="J48" s="31" t="n">
        <v>20.25</v>
      </c>
      <c r="K48" s="31" t="n">
        <v>20.25</v>
      </c>
      <c r="L48" s="31" t="n">
        <v>20.25</v>
      </c>
      <c r="M48" s="31" t="n">
        <v>20.25</v>
      </c>
      <c r="N48" s="31" t="n">
        <v>20.25</v>
      </c>
      <c r="O48" s="31" t="n">
        <v>20.25</v>
      </c>
      <c r="P48" s="31" t="n">
        <v>20.25</v>
      </c>
      <c r="Q48" s="31" t="n">
        <v>24</v>
      </c>
      <c r="R48" s="31" t="n">
        <v>24</v>
      </c>
      <c r="S48" s="31" t="n">
        <v>24</v>
      </c>
      <c r="T48" s="31" t="n">
        <v>24</v>
      </c>
      <c r="U48" s="31" t="n">
        <v>24</v>
      </c>
      <c r="V48" s="31" t="n">
        <v>24</v>
      </c>
      <c r="W48" s="35" t="n">
        <v>24</v>
      </c>
      <c r="X48" s="31" t="n">
        <v>24</v>
      </c>
      <c r="Y48" s="31" t="n">
        <v>24</v>
      </c>
      <c r="Z48" s="31" t="n">
        <v>24</v>
      </c>
      <c r="AA48" s="31" t="n">
        <v>24</v>
      </c>
      <c r="AB48" s="31" t="n">
        <v>24</v>
      </c>
      <c r="AC48" s="31" t="n">
        <v>24</v>
      </c>
      <c r="AD48" s="31" t="n">
        <v>24</v>
      </c>
      <c r="AE48" s="31" t="n">
        <v>24</v>
      </c>
      <c r="AF48" s="31" t="n">
        <v>24</v>
      </c>
      <c r="AG48" s="36" t="n">
        <v>20.1625</v>
      </c>
      <c r="AH48" s="35"/>
      <c r="AI48" s="31"/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  <c r="BG48" s="31"/>
      <c r="BH48" s="31"/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1"/>
      <c r="BU48" s="31"/>
      <c r="BV48" s="31"/>
      <c r="BW48" s="31"/>
      <c r="BX48" s="31"/>
      <c r="BY48" s="31"/>
      <c r="BZ48" s="31"/>
    </row>
    <row r="49" customFormat="false" ht="14.1" hidden="false" customHeight="true" outlineLevel="0" collapsed="false">
      <c r="A49" s="38" t="s">
        <v>14</v>
      </c>
      <c r="B49" s="56" t="n">
        <v>19.15</v>
      </c>
      <c r="C49" s="31" t="n">
        <v>19.15</v>
      </c>
      <c r="D49" s="31" t="n">
        <v>19.15</v>
      </c>
      <c r="E49" s="31" t="n">
        <v>19.15</v>
      </c>
      <c r="F49" s="31" t="n">
        <v>19.15</v>
      </c>
      <c r="G49" s="31" t="n">
        <v>19.15</v>
      </c>
      <c r="H49" s="31" t="n">
        <v>19.15</v>
      </c>
      <c r="I49" s="31" t="n">
        <v>19.15</v>
      </c>
      <c r="J49" s="31" t="n">
        <v>19.15</v>
      </c>
      <c r="K49" s="31" t="n">
        <v>19.15</v>
      </c>
      <c r="L49" s="31" t="n">
        <v>19.15</v>
      </c>
      <c r="M49" s="31" t="n">
        <v>19.15</v>
      </c>
      <c r="N49" s="31" t="n">
        <v>19.15</v>
      </c>
      <c r="O49" s="31" t="n">
        <v>19.15</v>
      </c>
      <c r="P49" s="31" t="n">
        <v>19.15</v>
      </c>
      <c r="Q49" s="31" t="n">
        <v>23</v>
      </c>
      <c r="R49" s="31" t="n">
        <v>23</v>
      </c>
      <c r="S49" s="31" t="n">
        <v>23</v>
      </c>
      <c r="T49" s="31" t="n">
        <v>23</v>
      </c>
      <c r="U49" s="31" t="n">
        <v>23</v>
      </c>
      <c r="V49" s="31" t="n">
        <v>23</v>
      </c>
      <c r="W49" s="35" t="n">
        <v>23</v>
      </c>
      <c r="X49" s="31" t="n">
        <v>23</v>
      </c>
      <c r="Y49" s="31" t="n">
        <v>23</v>
      </c>
      <c r="Z49" s="31" t="n">
        <v>23</v>
      </c>
      <c r="AA49" s="31" t="n">
        <v>23</v>
      </c>
      <c r="AB49" s="31" t="n">
        <v>23</v>
      </c>
      <c r="AC49" s="31" t="n">
        <v>23</v>
      </c>
      <c r="AD49" s="31" t="n">
        <v>23</v>
      </c>
      <c r="AE49" s="31" t="n">
        <v>23</v>
      </c>
      <c r="AF49" s="31" t="n">
        <v>23</v>
      </c>
      <c r="AG49" s="36" t="n">
        <v>19.145</v>
      </c>
      <c r="AH49" s="35"/>
      <c r="AI49" s="31"/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1"/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1"/>
      <c r="BU49" s="31"/>
      <c r="BV49" s="31"/>
      <c r="BW49" s="31"/>
      <c r="BX49" s="31"/>
      <c r="BY49" s="31"/>
      <c r="BZ49" s="31"/>
    </row>
    <row r="50" customFormat="false" ht="14.1" hidden="false" customHeight="true" outlineLevel="0" collapsed="false">
      <c r="A50" s="38" t="s">
        <v>17</v>
      </c>
      <c r="B50" s="56" t="n">
        <v>27.1875</v>
      </c>
      <c r="C50" s="31" t="n">
        <v>27.1875</v>
      </c>
      <c r="D50" s="31" t="n">
        <v>27.1875</v>
      </c>
      <c r="E50" s="31" t="n">
        <v>30.25</v>
      </c>
      <c r="F50" s="31" t="n">
        <v>27.1875</v>
      </c>
      <c r="G50" s="31" t="n">
        <v>27.1875</v>
      </c>
      <c r="H50" s="31" t="n">
        <v>27.1875</v>
      </c>
      <c r="I50" s="31" t="n">
        <v>27.1875</v>
      </c>
      <c r="J50" s="31" t="n">
        <v>27.1875</v>
      </c>
      <c r="K50" s="31" t="n">
        <v>27.1875</v>
      </c>
      <c r="L50" s="31" t="n">
        <v>25.5</v>
      </c>
      <c r="M50" s="31" t="n">
        <v>27.1875</v>
      </c>
      <c r="N50" s="31" t="n">
        <v>27.1875</v>
      </c>
      <c r="O50" s="31" t="n">
        <v>27.1875</v>
      </c>
      <c r="P50" s="31" t="n">
        <v>27.1875</v>
      </c>
      <c r="Q50" s="31" t="n">
        <v>18.608</v>
      </c>
      <c r="R50" s="31" t="n">
        <v>18.608</v>
      </c>
      <c r="S50" s="31" t="n">
        <v>24.8999996185303</v>
      </c>
      <c r="T50" s="31" t="n">
        <v>20.1749992370605</v>
      </c>
      <c r="U50" s="31" t="n">
        <v>20.1749992370605</v>
      </c>
      <c r="V50" s="31" t="n">
        <v>20.1749992370605</v>
      </c>
      <c r="W50" s="35" t="n">
        <v>20.1749992370605</v>
      </c>
      <c r="X50" s="31" t="n">
        <v>20.1749992370605</v>
      </c>
      <c r="Y50" s="31" t="n">
        <v>20.1749992370605</v>
      </c>
      <c r="Z50" s="31" t="n">
        <v>26</v>
      </c>
      <c r="AA50" s="31" t="n">
        <v>20.1749992370605</v>
      </c>
      <c r="AB50" s="31" t="n">
        <v>20.1749992370605</v>
      </c>
      <c r="AC50" s="31" t="n">
        <v>20.1749992370605</v>
      </c>
      <c r="AD50" s="31" t="n">
        <v>20.1749992370605</v>
      </c>
      <c r="AE50" s="31" t="n">
        <v>20.1749992370605</v>
      </c>
      <c r="AF50" s="31" t="n">
        <v>20.1749992370605</v>
      </c>
      <c r="AG50" s="36" t="n">
        <v>26.706875</v>
      </c>
      <c r="AH50" s="35"/>
      <c r="AI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  <c r="BW50" s="31"/>
      <c r="BX50" s="31"/>
      <c r="BY50" s="31"/>
      <c r="BZ50" s="31"/>
    </row>
    <row r="51" customFormat="false" ht="14.1" hidden="false" customHeight="true" outlineLevel="0" collapsed="false">
      <c r="A51" s="38" t="s">
        <v>15</v>
      </c>
      <c r="B51" s="56" t="n">
        <v>17.65</v>
      </c>
      <c r="C51" s="31" t="n">
        <v>17.65</v>
      </c>
      <c r="D51" s="31" t="n">
        <v>17.65</v>
      </c>
      <c r="E51" s="31" t="n">
        <v>17.65</v>
      </c>
      <c r="F51" s="31" t="n">
        <v>17.65</v>
      </c>
      <c r="G51" s="31" t="n">
        <v>17.65</v>
      </c>
      <c r="H51" s="31" t="n">
        <v>17.65</v>
      </c>
      <c r="I51" s="31" t="n">
        <v>17.65</v>
      </c>
      <c r="J51" s="31" t="n">
        <v>17.65</v>
      </c>
      <c r="K51" s="31" t="n">
        <v>17.65</v>
      </c>
      <c r="L51" s="31" t="n">
        <v>17.65</v>
      </c>
      <c r="M51" s="31" t="n">
        <v>17.65</v>
      </c>
      <c r="N51" s="31" t="n">
        <v>17.65</v>
      </c>
      <c r="O51" s="31" t="n">
        <v>17.65</v>
      </c>
      <c r="P51" s="31" t="n">
        <v>18.5</v>
      </c>
      <c r="Q51" s="31" t="n">
        <v>18.5</v>
      </c>
      <c r="R51" s="31" t="n">
        <v>18.5</v>
      </c>
      <c r="S51" s="31" t="n">
        <v>18.5</v>
      </c>
      <c r="T51" s="31" t="n">
        <v>18.5</v>
      </c>
      <c r="U51" s="31" t="n">
        <v>18.5</v>
      </c>
      <c r="V51" s="31" t="n">
        <v>18.5</v>
      </c>
      <c r="W51" s="35" t="n">
        <v>18.5</v>
      </c>
      <c r="X51" s="31" t="n">
        <v>18.5</v>
      </c>
      <c r="Y51" s="31" t="n">
        <v>18.5</v>
      </c>
      <c r="Z51" s="31" t="n">
        <v>18.5</v>
      </c>
      <c r="AA51" s="31" t="n">
        <v>18.5</v>
      </c>
      <c r="AB51" s="31" t="n">
        <v>18.5</v>
      </c>
      <c r="AC51" s="31" t="n">
        <v>18.5</v>
      </c>
      <c r="AD51" s="31" t="n">
        <v>18.5</v>
      </c>
      <c r="AE51" s="31" t="n">
        <v>18.5</v>
      </c>
      <c r="AF51" s="31" t="n">
        <v>18.5</v>
      </c>
      <c r="AG51" s="36" t="n">
        <v>17.62</v>
      </c>
      <c r="AH51" s="35"/>
      <c r="AI51" s="31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1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1"/>
      <c r="BU51" s="31"/>
      <c r="BV51" s="31"/>
      <c r="BW51" s="31"/>
      <c r="BX51" s="31"/>
      <c r="BY51" s="31"/>
      <c r="BZ51" s="31"/>
    </row>
    <row r="52" customFormat="false" ht="14.1" hidden="false" customHeight="true" outlineLevel="0" collapsed="false">
      <c r="A52" s="38" t="s">
        <v>11</v>
      </c>
      <c r="B52" s="56" t="n">
        <v>15.75</v>
      </c>
      <c r="C52" s="31" t="n">
        <v>15.75</v>
      </c>
      <c r="D52" s="31" t="n">
        <v>15.75</v>
      </c>
      <c r="E52" s="31" t="n">
        <v>15.75</v>
      </c>
      <c r="F52" s="31" t="n">
        <v>15.75</v>
      </c>
      <c r="G52" s="31" t="n">
        <v>15.75</v>
      </c>
      <c r="H52" s="31" t="n">
        <v>15.75</v>
      </c>
      <c r="I52" s="31" t="n">
        <v>15.75</v>
      </c>
      <c r="J52" s="31" t="n">
        <v>15.75</v>
      </c>
      <c r="K52" s="31" t="n">
        <v>15.75</v>
      </c>
      <c r="L52" s="31" t="n">
        <v>15.75</v>
      </c>
      <c r="M52" s="31" t="n">
        <v>15.75</v>
      </c>
      <c r="N52" s="31" t="n">
        <v>15.75</v>
      </c>
      <c r="O52" s="31" t="n">
        <v>15.75</v>
      </c>
      <c r="P52" s="31" t="n">
        <v>15.75</v>
      </c>
      <c r="Q52" s="31" t="n">
        <v>17.25</v>
      </c>
      <c r="R52" s="31" t="n">
        <v>17.25</v>
      </c>
      <c r="S52" s="31" t="n">
        <v>17.25</v>
      </c>
      <c r="T52" s="31" t="n">
        <v>17.25</v>
      </c>
      <c r="U52" s="31" t="n">
        <v>17.25</v>
      </c>
      <c r="V52" s="31" t="n">
        <v>17.25</v>
      </c>
      <c r="W52" s="31" t="n">
        <v>17.25</v>
      </c>
      <c r="X52" s="31" t="n">
        <v>17.25</v>
      </c>
      <c r="Y52" s="31" t="n">
        <v>17.25</v>
      </c>
      <c r="Z52" s="31" t="n">
        <v>17.25</v>
      </c>
      <c r="AA52" s="31" t="n">
        <v>17.25</v>
      </c>
      <c r="AB52" s="31" t="n">
        <v>17.25</v>
      </c>
      <c r="AC52" s="31" t="n">
        <v>17.25</v>
      </c>
      <c r="AD52" s="31" t="n">
        <v>17.25</v>
      </c>
      <c r="AE52" s="31" t="n">
        <v>17.25</v>
      </c>
      <c r="AF52" s="31" t="n">
        <v>17.25</v>
      </c>
      <c r="AG52" s="43" t="n">
        <v>15.7375</v>
      </c>
      <c r="AH52" s="35"/>
      <c r="AI52" s="31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1"/>
      <c r="BG52" s="31"/>
      <c r="BH52" s="31"/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1"/>
      <c r="BU52" s="31"/>
      <c r="BV52" s="31"/>
      <c r="BW52" s="31"/>
      <c r="BX52" s="31"/>
      <c r="BY52" s="31"/>
      <c r="BZ52" s="31"/>
    </row>
    <row r="53" customFormat="false" ht="14.1" hidden="false" customHeight="true" outlineLevel="0" collapsed="false">
      <c r="A53" s="39" t="s">
        <v>16</v>
      </c>
      <c r="B53" s="56" t="n">
        <v>16.25</v>
      </c>
      <c r="C53" s="31" t="n">
        <v>16.25</v>
      </c>
      <c r="D53" s="31" t="n">
        <v>16.25</v>
      </c>
      <c r="E53" s="31" t="n">
        <v>16.25</v>
      </c>
      <c r="F53" s="31" t="n">
        <v>16.25</v>
      </c>
      <c r="G53" s="31" t="n">
        <v>16.25</v>
      </c>
      <c r="H53" s="31" t="n">
        <v>16.25</v>
      </c>
      <c r="I53" s="31" t="n">
        <v>16.25</v>
      </c>
      <c r="J53" s="31" t="n">
        <v>16.25</v>
      </c>
      <c r="K53" s="31" t="n">
        <v>16.25</v>
      </c>
      <c r="L53" s="31" t="n">
        <v>16.25</v>
      </c>
      <c r="M53" s="31" t="n">
        <v>16.25</v>
      </c>
      <c r="N53" s="31" t="n">
        <v>16.25</v>
      </c>
      <c r="O53" s="31" t="n">
        <v>16.25</v>
      </c>
      <c r="P53" s="31" t="n">
        <v>16.25</v>
      </c>
      <c r="Q53" s="31" t="n">
        <v>17.75</v>
      </c>
      <c r="R53" s="31" t="n">
        <v>17.75</v>
      </c>
      <c r="S53" s="31" t="n">
        <v>17.75</v>
      </c>
      <c r="T53" s="31" t="n">
        <v>17.75</v>
      </c>
      <c r="U53" s="31" t="n">
        <v>17.75</v>
      </c>
      <c r="V53" s="31" t="n">
        <v>17.75</v>
      </c>
      <c r="W53" s="35" t="n">
        <v>17.75</v>
      </c>
      <c r="X53" s="31" t="n">
        <v>17.75</v>
      </c>
      <c r="Y53" s="31" t="n">
        <v>17.75</v>
      </c>
      <c r="Z53" s="31" t="n">
        <v>32.5</v>
      </c>
      <c r="AA53" s="31" t="n">
        <v>17.75</v>
      </c>
      <c r="AB53" s="31" t="n">
        <v>17.75</v>
      </c>
      <c r="AC53" s="31" t="n">
        <v>17.75</v>
      </c>
      <c r="AD53" s="31" t="n">
        <v>17.75</v>
      </c>
      <c r="AE53" s="31" t="n">
        <v>17.75</v>
      </c>
      <c r="AF53" s="31" t="n">
        <v>17.75</v>
      </c>
      <c r="AG53" s="36" t="n">
        <v>16.2375</v>
      </c>
      <c r="AH53" s="35"/>
      <c r="AI53" s="31"/>
      <c r="AJ53" s="220"/>
      <c r="AV53" s="31"/>
      <c r="AW53" s="31"/>
      <c r="AX53" s="31"/>
      <c r="AY53" s="31"/>
      <c r="AZ53" s="31"/>
      <c r="BA53" s="31"/>
      <c r="BB53" s="31"/>
      <c r="BC53" s="31"/>
      <c r="BD53" s="31"/>
      <c r="BE53" s="31"/>
      <c r="BF53" s="31"/>
      <c r="BG53" s="31"/>
      <c r="BH53" s="31"/>
      <c r="BI53" s="31"/>
      <c r="BJ53" s="31"/>
      <c r="BK53" s="31"/>
      <c r="BL53" s="31"/>
      <c r="BM53" s="31"/>
      <c r="BN53" s="31"/>
      <c r="BO53" s="31"/>
      <c r="BP53" s="31"/>
      <c r="BQ53" s="31"/>
      <c r="BR53" s="31"/>
      <c r="BS53" s="31"/>
      <c r="BT53" s="31"/>
      <c r="BU53" s="31"/>
      <c r="BV53" s="31"/>
      <c r="BW53" s="31"/>
      <c r="BX53" s="31"/>
      <c r="BY53" s="31"/>
      <c r="BZ53" s="31"/>
    </row>
    <row r="54" customFormat="false" ht="14.1" hidden="false" customHeight="true" outlineLevel="0" collapsed="false">
      <c r="A54" s="57"/>
      <c r="B54" s="56"/>
      <c r="C54" s="31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5"/>
      <c r="X54" s="31"/>
      <c r="Y54" s="31"/>
      <c r="Z54" s="31"/>
      <c r="AA54" s="31"/>
      <c r="AB54" s="31"/>
      <c r="AC54" s="31"/>
      <c r="AD54" s="31"/>
      <c r="AE54" s="31"/>
      <c r="AF54" s="31"/>
      <c r="AG54" s="36"/>
      <c r="AH54" s="35"/>
      <c r="AI54" s="31"/>
      <c r="AJ54" s="220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  <c r="BW54" s="31"/>
      <c r="BX54" s="31"/>
      <c r="BY54" s="31"/>
      <c r="BZ54" s="31"/>
    </row>
    <row r="55" customFormat="false" ht="14.1" hidden="false" customHeight="true" outlineLevel="0" collapsed="false">
      <c r="A55" s="38"/>
      <c r="B55" s="56"/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5"/>
      <c r="X55" s="31"/>
      <c r="Y55" s="31"/>
      <c r="Z55" s="31"/>
      <c r="AA55" s="31"/>
      <c r="AB55" s="31"/>
      <c r="AC55" s="31"/>
      <c r="AD55" s="31"/>
      <c r="AE55" s="31"/>
      <c r="AF55" s="31"/>
      <c r="AG55" s="36"/>
      <c r="AH55" s="35"/>
      <c r="AI55" s="31"/>
      <c r="AJ55" s="220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1"/>
      <c r="BU55" s="31"/>
      <c r="BV55" s="31"/>
      <c r="BW55" s="31"/>
      <c r="BX55" s="31"/>
      <c r="BY55" s="31"/>
      <c r="BZ55" s="31"/>
    </row>
    <row r="56" customFormat="false" ht="14.1" hidden="false" customHeight="true" outlineLevel="0" collapsed="false">
      <c r="A56" s="38" t="s">
        <v>9</v>
      </c>
      <c r="B56" s="56" t="n">
        <v>32.7549991607666</v>
      </c>
      <c r="C56" s="31" t="n">
        <v>26.5049991607666</v>
      </c>
      <c r="D56" s="31" t="n">
        <v>26.5</v>
      </c>
      <c r="E56" s="31" t="n">
        <v>26.5</v>
      </c>
      <c r="F56" s="31" t="n">
        <v>26.5049991607666</v>
      </c>
      <c r="G56" s="31" t="n">
        <v>26.5</v>
      </c>
      <c r="H56" s="31" t="n">
        <v>26.5</v>
      </c>
      <c r="I56" s="31" t="n">
        <v>26.5</v>
      </c>
      <c r="J56" s="31" t="n">
        <v>26.5</v>
      </c>
      <c r="K56" s="31" t="n">
        <v>26.5049991607666</v>
      </c>
      <c r="L56" s="31" t="n">
        <v>26.497501373291</v>
      </c>
      <c r="M56" s="31" t="n">
        <v>26.5025005340576</v>
      </c>
      <c r="N56" s="31" t="n">
        <v>26.5</v>
      </c>
      <c r="O56" s="31" t="n">
        <v>26.4988498687744</v>
      </c>
      <c r="P56" s="31" t="n">
        <v>26.5</v>
      </c>
      <c r="Q56" s="31" t="n">
        <v>26.7088494110107</v>
      </c>
      <c r="R56" s="31" t="n">
        <v>26.7124981689453</v>
      </c>
      <c r="S56" s="31" t="n">
        <v>26.7124981689453</v>
      </c>
      <c r="T56" s="31" t="n">
        <v>26.7124981689453</v>
      </c>
      <c r="U56" s="31" t="n">
        <v>26.7099976348877</v>
      </c>
      <c r="V56" s="31" t="n">
        <v>26.7099995422363</v>
      </c>
      <c r="W56" s="35" t="n">
        <v>26.7099995422363</v>
      </c>
      <c r="X56" s="31" t="n">
        <v>26.7099995422363</v>
      </c>
      <c r="Y56" s="31" t="n">
        <v>26.7099995422363</v>
      </c>
      <c r="Z56" s="31" t="n">
        <v>26.7099995422363</v>
      </c>
      <c r="AA56" s="31" t="n">
        <v>26.7099995422363</v>
      </c>
      <c r="AB56" s="31" t="n">
        <v>26.7099995422363</v>
      </c>
      <c r="AC56" s="31" t="n">
        <v>26.7050003814697</v>
      </c>
      <c r="AD56" s="31" t="n">
        <v>26.7050003814697</v>
      </c>
      <c r="AE56" s="31" t="n">
        <v>26.7050003814697</v>
      </c>
      <c r="AF56" s="31" t="n">
        <v>0</v>
      </c>
      <c r="AG56" s="36" t="n">
        <v>26.7409937381744</v>
      </c>
      <c r="AH56" s="35"/>
      <c r="AI56" s="31"/>
      <c r="AJ56" s="220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  <c r="BG56" s="31"/>
      <c r="BH56" s="31"/>
      <c r="BI56" s="31"/>
      <c r="BJ56" s="31"/>
      <c r="BK56" s="31"/>
      <c r="BL56" s="31"/>
      <c r="BM56" s="31"/>
      <c r="BN56" s="31"/>
      <c r="BO56" s="31"/>
      <c r="BP56" s="31"/>
      <c r="BQ56" s="31"/>
      <c r="BR56" s="31"/>
      <c r="BS56" s="31"/>
      <c r="BT56" s="31"/>
      <c r="BU56" s="31"/>
      <c r="BV56" s="31"/>
      <c r="BW56" s="31"/>
      <c r="BX56" s="31"/>
      <c r="BY56" s="31"/>
      <c r="BZ56" s="31"/>
    </row>
    <row r="57" customFormat="false" ht="14.1" hidden="false" customHeight="true" outlineLevel="0" collapsed="false">
      <c r="A57" s="38"/>
      <c r="B57" s="56"/>
      <c r="C57" s="31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5"/>
      <c r="X57" s="31"/>
      <c r="Y57" s="31"/>
      <c r="Z57" s="31"/>
      <c r="AA57" s="31"/>
      <c r="AB57" s="31"/>
      <c r="AC57" s="31"/>
      <c r="AD57" s="31"/>
      <c r="AE57" s="31"/>
      <c r="AF57" s="31"/>
      <c r="AG57" s="36"/>
      <c r="AH57" s="35"/>
      <c r="AI57" s="31"/>
      <c r="AJ57" s="220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1"/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1"/>
      <c r="BU57" s="31"/>
      <c r="BV57" s="31"/>
      <c r="BW57" s="31"/>
      <c r="BX57" s="31"/>
      <c r="BY57" s="31"/>
      <c r="BZ57" s="31"/>
    </row>
    <row r="58" customFormat="false" ht="14.1" hidden="false" customHeight="true" outlineLevel="0" collapsed="false">
      <c r="A58" s="57"/>
      <c r="B58" s="56"/>
      <c r="C58" s="31"/>
      <c r="D58" s="31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5"/>
      <c r="X58" s="31"/>
      <c r="Y58" s="31"/>
      <c r="Z58" s="31"/>
      <c r="AA58" s="31"/>
      <c r="AB58" s="31"/>
      <c r="AC58" s="31"/>
      <c r="AD58" s="31"/>
      <c r="AE58" s="31"/>
      <c r="AF58" s="31"/>
      <c r="AG58" s="36"/>
      <c r="AH58" s="35"/>
      <c r="AI58" s="31"/>
      <c r="AJ58" s="220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  <c r="BW58" s="31"/>
      <c r="BX58" s="31"/>
      <c r="BY58" s="31"/>
      <c r="BZ58" s="31"/>
    </row>
    <row r="59" customFormat="false" ht="14.1" hidden="false" customHeight="true" outlineLevel="0" collapsed="false">
      <c r="A59" s="57"/>
      <c r="B59" s="56"/>
      <c r="C59" s="31"/>
      <c r="D59" s="31"/>
      <c r="E59" s="31"/>
      <c r="F59" s="31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5"/>
      <c r="X59" s="31"/>
      <c r="Y59" s="31"/>
      <c r="Z59" s="31"/>
      <c r="AA59" s="31"/>
      <c r="AB59" s="31"/>
      <c r="AC59" s="31"/>
      <c r="AD59" s="31"/>
      <c r="AE59" s="31"/>
      <c r="AF59" s="31"/>
      <c r="AG59" s="36"/>
      <c r="AH59" s="35"/>
      <c r="AI59" s="31"/>
      <c r="AJ59" s="220"/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1"/>
      <c r="BG59" s="31"/>
      <c r="BH59" s="31"/>
      <c r="BI59" s="31"/>
      <c r="BJ59" s="31"/>
      <c r="BK59" s="31"/>
      <c r="BL59" s="31"/>
      <c r="BM59" s="31"/>
      <c r="BN59" s="31"/>
      <c r="BO59" s="31"/>
      <c r="BP59" s="31"/>
      <c r="BQ59" s="31"/>
      <c r="BR59" s="31"/>
      <c r="BS59" s="31"/>
      <c r="BT59" s="31"/>
      <c r="BU59" s="31"/>
      <c r="BV59" s="31"/>
      <c r="BW59" s="31"/>
      <c r="BX59" s="31"/>
      <c r="BY59" s="31"/>
      <c r="BZ59" s="31"/>
    </row>
    <row r="60" customFormat="false" ht="14.1" hidden="false" customHeight="true" outlineLevel="0" collapsed="false">
      <c r="A60" s="57"/>
      <c r="B60" s="56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5"/>
      <c r="X60" s="31"/>
      <c r="Y60" s="31"/>
      <c r="Z60" s="31"/>
      <c r="AA60" s="31"/>
      <c r="AB60" s="31"/>
      <c r="AC60" s="31"/>
      <c r="AD60" s="31"/>
      <c r="AE60" s="31"/>
      <c r="AF60" s="31"/>
      <c r="AG60" s="36"/>
      <c r="AH60" s="35"/>
      <c r="AI60" s="31"/>
      <c r="AJ60" s="220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  <c r="BW60" s="31"/>
      <c r="BX60" s="31"/>
      <c r="BY60" s="31"/>
      <c r="BZ60" s="31"/>
    </row>
    <row r="61" customFormat="false" ht="14.1" hidden="false" customHeight="true" outlineLevel="0" collapsed="false">
      <c r="A61" s="57"/>
      <c r="B61" s="56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5"/>
      <c r="X61" s="31"/>
      <c r="Y61" s="31"/>
      <c r="Z61" s="31"/>
      <c r="AA61" s="31"/>
      <c r="AB61" s="31"/>
      <c r="AC61" s="31"/>
      <c r="AD61" s="31"/>
      <c r="AE61" s="31"/>
      <c r="AF61" s="31"/>
      <c r="AG61" s="36"/>
      <c r="AH61" s="35"/>
      <c r="AI61" s="31"/>
      <c r="AJ61" s="220"/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1"/>
      <c r="BG61" s="31"/>
      <c r="BH61" s="31"/>
      <c r="BI61" s="31"/>
      <c r="BJ61" s="31"/>
      <c r="BK61" s="31"/>
      <c r="BL61" s="31"/>
      <c r="BM61" s="31"/>
      <c r="BN61" s="31"/>
      <c r="BO61" s="31"/>
      <c r="BP61" s="31"/>
      <c r="BQ61" s="31"/>
      <c r="BR61" s="31"/>
      <c r="BS61" s="31"/>
      <c r="BT61" s="31"/>
      <c r="BU61" s="31"/>
      <c r="BV61" s="31"/>
      <c r="BW61" s="31"/>
      <c r="BX61" s="31"/>
      <c r="BY61" s="31"/>
      <c r="BZ61" s="31"/>
    </row>
    <row r="62" customFormat="false" ht="14.1" hidden="false" customHeight="true" outlineLevel="0" collapsed="false">
      <c r="A62" s="57"/>
      <c r="B62" s="56"/>
      <c r="C62" s="31"/>
      <c r="D62" s="31"/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5"/>
      <c r="X62" s="31"/>
      <c r="Y62" s="31"/>
      <c r="Z62" s="31"/>
      <c r="AA62" s="31"/>
      <c r="AB62" s="31"/>
      <c r="AC62" s="31"/>
      <c r="AD62" s="31"/>
      <c r="AE62" s="31"/>
      <c r="AF62" s="31"/>
      <c r="AG62" s="36"/>
      <c r="AH62" s="35"/>
      <c r="AI62" s="31"/>
      <c r="AJ62" s="220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  <c r="BW62" s="31"/>
      <c r="BX62" s="31"/>
      <c r="BY62" s="31"/>
      <c r="BZ62" s="31"/>
    </row>
    <row r="63" customFormat="false" ht="14.1" hidden="false" customHeight="true" outlineLevel="0" collapsed="false">
      <c r="A63" s="59"/>
      <c r="B63" s="60"/>
      <c r="C63" s="41"/>
      <c r="D63" s="41"/>
      <c r="E63" s="41"/>
      <c r="F63" s="41"/>
      <c r="G63" s="41"/>
      <c r="H63" s="41"/>
      <c r="I63" s="41"/>
      <c r="J63" s="41"/>
      <c r="K63" s="41"/>
      <c r="L63" s="61"/>
      <c r="M63" s="61"/>
      <c r="N63" s="61"/>
      <c r="O63" s="61"/>
      <c r="P63" s="61"/>
      <c r="Q63" s="61"/>
      <c r="R63" s="61"/>
      <c r="S63" s="61"/>
      <c r="T63" s="61"/>
      <c r="U63" s="61"/>
      <c r="V63" s="61"/>
      <c r="W63" s="62"/>
      <c r="X63" s="61"/>
      <c r="Y63" s="61"/>
      <c r="Z63" s="61"/>
      <c r="AA63" s="61"/>
      <c r="AB63" s="61"/>
      <c r="AC63" s="61"/>
      <c r="AD63" s="61"/>
      <c r="AE63" s="61"/>
      <c r="AF63" s="61"/>
      <c r="AG63" s="43"/>
      <c r="AH63" s="31"/>
      <c r="AI63" s="31"/>
      <c r="AJ63" s="220"/>
      <c r="AK63" s="31"/>
    </row>
    <row r="78" customFormat="false" ht="11.25" hidden="false" customHeight="false" outlineLevel="0" collapsed="false">
      <c r="B78" s="220"/>
      <c r="C78" s="220"/>
      <c r="D78" s="220"/>
      <c r="E78" s="220"/>
      <c r="F78" s="220"/>
      <c r="G78" s="220"/>
      <c r="H78" s="220"/>
      <c r="I78" s="220"/>
      <c r="J78" s="220"/>
      <c r="K78" s="220"/>
      <c r="L78" s="220"/>
      <c r="M78" s="220"/>
      <c r="N78" s="220"/>
      <c r="O78" s="220"/>
      <c r="P78" s="220"/>
      <c r="Q78" s="220"/>
      <c r="R78" s="220"/>
      <c r="S78" s="220"/>
      <c r="T78" s="220"/>
      <c r="U78" s="220"/>
      <c r="V78" s="220"/>
      <c r="W78" s="220"/>
      <c r="X78" s="220"/>
      <c r="Y78" s="220"/>
      <c r="Z78" s="220"/>
      <c r="AA78" s="220"/>
      <c r="AB78" s="220"/>
      <c r="AC78" s="220"/>
      <c r="AD78" s="220"/>
      <c r="AE78" s="220"/>
      <c r="AF78" s="220"/>
      <c r="AG78" s="220"/>
    </row>
    <row r="79" customFormat="false" ht="11.25" hidden="false" customHeight="false" outlineLevel="0" collapsed="false">
      <c r="B79" s="220"/>
      <c r="C79" s="220"/>
      <c r="D79" s="220"/>
      <c r="E79" s="220"/>
      <c r="F79" s="220"/>
      <c r="G79" s="220"/>
      <c r="H79" s="220"/>
      <c r="I79" s="220"/>
      <c r="J79" s="220"/>
      <c r="K79" s="220"/>
      <c r="L79" s="220"/>
      <c r="M79" s="220"/>
      <c r="N79" s="220"/>
      <c r="O79" s="220"/>
      <c r="P79" s="220"/>
      <c r="Q79" s="220"/>
      <c r="R79" s="220"/>
      <c r="S79" s="220"/>
      <c r="T79" s="220"/>
      <c r="U79" s="220"/>
      <c r="V79" s="220"/>
      <c r="W79" s="220"/>
      <c r="X79" s="220"/>
      <c r="Y79" s="220"/>
      <c r="Z79" s="220"/>
      <c r="AA79" s="220"/>
      <c r="AB79" s="220"/>
      <c r="AC79" s="220"/>
      <c r="AD79" s="220"/>
      <c r="AE79" s="220"/>
      <c r="AF79" s="220"/>
      <c r="AG79" s="220"/>
    </row>
    <row r="80" customFormat="false" ht="11.25" hidden="false" customHeight="false" outlineLevel="0" collapsed="false">
      <c r="B80" s="220"/>
      <c r="C80" s="220"/>
      <c r="D80" s="220"/>
      <c r="E80" s="220"/>
      <c r="F80" s="220"/>
      <c r="G80" s="220"/>
      <c r="H80" s="220"/>
      <c r="I80" s="220"/>
      <c r="J80" s="220"/>
      <c r="K80" s="220"/>
      <c r="L80" s="220"/>
      <c r="M80" s="220"/>
      <c r="N80" s="220"/>
      <c r="O80" s="220"/>
      <c r="P80" s="220"/>
      <c r="Q80" s="220"/>
      <c r="R80" s="220"/>
      <c r="S80" s="220"/>
      <c r="T80" s="220"/>
      <c r="U80" s="220"/>
      <c r="V80" s="220"/>
      <c r="W80" s="220"/>
      <c r="X80" s="220"/>
      <c r="Y80" s="220"/>
      <c r="Z80" s="220"/>
      <c r="AA80" s="220"/>
      <c r="AB80" s="220"/>
      <c r="AC80" s="220"/>
      <c r="AD80" s="220"/>
      <c r="AE80" s="220"/>
      <c r="AF80" s="220"/>
      <c r="AG80" s="220"/>
    </row>
    <row r="81" customFormat="false" ht="11.25" hidden="false" customHeight="false" outlineLevel="0" collapsed="false">
      <c r="B81" s="220"/>
      <c r="C81" s="220"/>
      <c r="D81" s="220"/>
      <c r="E81" s="220"/>
      <c r="F81" s="220"/>
      <c r="G81" s="220"/>
      <c r="H81" s="220"/>
      <c r="I81" s="220"/>
      <c r="J81" s="220"/>
      <c r="K81" s="220"/>
      <c r="L81" s="220"/>
      <c r="M81" s="220"/>
      <c r="N81" s="220"/>
      <c r="O81" s="220"/>
      <c r="P81" s="220"/>
      <c r="Q81" s="220"/>
      <c r="R81" s="220"/>
      <c r="S81" s="220"/>
      <c r="T81" s="220"/>
      <c r="U81" s="220"/>
      <c r="V81" s="220"/>
      <c r="W81" s="220"/>
      <c r="X81" s="220"/>
      <c r="Y81" s="220"/>
      <c r="Z81" s="220"/>
      <c r="AA81" s="220"/>
      <c r="AB81" s="220"/>
      <c r="AC81" s="220"/>
      <c r="AD81" s="220"/>
      <c r="AE81" s="220"/>
      <c r="AF81" s="220"/>
      <c r="AG81" s="220"/>
    </row>
    <row r="82" customFormat="false" ht="11.25" hidden="false" customHeight="false" outlineLevel="0" collapsed="false">
      <c r="B82" s="220"/>
      <c r="C82" s="220"/>
      <c r="D82" s="220"/>
      <c r="E82" s="220"/>
      <c r="F82" s="220"/>
      <c r="G82" s="220"/>
      <c r="H82" s="220"/>
      <c r="I82" s="220"/>
      <c r="J82" s="220"/>
      <c r="K82" s="220"/>
      <c r="L82" s="220"/>
      <c r="M82" s="220"/>
      <c r="N82" s="220"/>
      <c r="O82" s="220"/>
      <c r="P82" s="220"/>
      <c r="Q82" s="220"/>
      <c r="R82" s="220"/>
      <c r="S82" s="220"/>
      <c r="T82" s="220"/>
      <c r="U82" s="220"/>
      <c r="V82" s="220"/>
      <c r="W82" s="220"/>
      <c r="X82" s="220"/>
      <c r="Y82" s="220"/>
      <c r="Z82" s="220"/>
      <c r="AA82" s="220"/>
      <c r="AB82" s="220"/>
      <c r="AC82" s="220"/>
      <c r="AD82" s="220"/>
      <c r="AE82" s="220"/>
      <c r="AF82" s="220"/>
      <c r="AG82" s="220"/>
    </row>
    <row r="83" customFormat="false" ht="11.25" hidden="false" customHeight="false" outlineLevel="0" collapsed="false">
      <c r="B83" s="220"/>
      <c r="C83" s="220"/>
      <c r="D83" s="220"/>
      <c r="E83" s="220"/>
      <c r="F83" s="220"/>
      <c r="G83" s="220"/>
      <c r="H83" s="220"/>
      <c r="I83" s="220"/>
      <c r="J83" s="220"/>
      <c r="K83" s="220"/>
      <c r="L83" s="220"/>
      <c r="M83" s="220"/>
      <c r="N83" s="220"/>
      <c r="O83" s="220"/>
      <c r="P83" s="220"/>
      <c r="Q83" s="220"/>
      <c r="R83" s="220"/>
      <c r="S83" s="220"/>
      <c r="T83" s="220"/>
      <c r="U83" s="220"/>
      <c r="V83" s="220"/>
      <c r="W83" s="220"/>
      <c r="X83" s="220"/>
      <c r="Y83" s="220"/>
      <c r="Z83" s="220"/>
      <c r="AA83" s="220"/>
      <c r="AB83" s="220"/>
      <c r="AC83" s="220"/>
      <c r="AD83" s="220"/>
      <c r="AE83" s="220"/>
      <c r="AF83" s="220"/>
      <c r="AG83" s="220"/>
    </row>
    <row r="84" customFormat="false" ht="11.25" hidden="false" customHeight="false" outlineLevel="0" collapsed="false">
      <c r="B84" s="220"/>
      <c r="C84" s="220"/>
      <c r="D84" s="220"/>
      <c r="E84" s="220"/>
      <c r="F84" s="220"/>
      <c r="G84" s="220"/>
      <c r="H84" s="220"/>
      <c r="I84" s="220"/>
      <c r="J84" s="220"/>
      <c r="K84" s="220"/>
      <c r="L84" s="220"/>
      <c r="M84" s="220"/>
      <c r="N84" s="220"/>
      <c r="O84" s="220"/>
      <c r="P84" s="220"/>
      <c r="Q84" s="220"/>
      <c r="R84" s="220"/>
      <c r="S84" s="220"/>
      <c r="T84" s="220"/>
      <c r="U84" s="220"/>
      <c r="V84" s="220"/>
      <c r="W84" s="220"/>
      <c r="X84" s="220"/>
      <c r="Y84" s="220"/>
      <c r="Z84" s="220"/>
      <c r="AA84" s="220"/>
      <c r="AB84" s="220"/>
      <c r="AC84" s="220"/>
      <c r="AD84" s="220"/>
      <c r="AE84" s="220"/>
      <c r="AF84" s="220"/>
      <c r="AG84" s="220"/>
    </row>
    <row r="87" customFormat="false" ht="11.25" hidden="false" customHeight="false" outlineLevel="0" collapsed="false">
      <c r="B87" s="220"/>
      <c r="C87" s="220"/>
      <c r="D87" s="220"/>
      <c r="E87" s="220"/>
      <c r="F87" s="220"/>
      <c r="G87" s="220"/>
      <c r="H87" s="220"/>
      <c r="I87" s="220"/>
      <c r="J87" s="220"/>
      <c r="K87" s="220"/>
      <c r="L87" s="220"/>
      <c r="M87" s="220"/>
      <c r="N87" s="220"/>
      <c r="O87" s="220"/>
      <c r="P87" s="220"/>
      <c r="Q87" s="220"/>
      <c r="R87" s="220"/>
      <c r="S87" s="220"/>
      <c r="T87" s="220"/>
      <c r="U87" s="220"/>
      <c r="V87" s="220"/>
      <c r="W87" s="220"/>
      <c r="X87" s="220"/>
      <c r="Y87" s="220"/>
      <c r="Z87" s="220"/>
      <c r="AA87" s="220"/>
      <c r="AB87" s="220"/>
      <c r="AC87" s="220"/>
      <c r="AD87" s="220"/>
      <c r="AE87" s="220"/>
      <c r="AF87" s="220"/>
      <c r="AG87" s="220"/>
    </row>
    <row r="96" customFormat="false" ht="12" hidden="false" customHeight="false" outlineLevel="0" collapsed="false"/>
    <row r="97" customFormat="false" ht="12" hidden="false" customHeight="false" outlineLevel="0" collapsed="false">
      <c r="A97" s="32" t="s">
        <v>86</v>
      </c>
      <c r="B97" s="199" t="n">
        <v>37181</v>
      </c>
      <c r="C97" s="199" t="n">
        <v>37182</v>
      </c>
      <c r="D97" s="199" t="n">
        <v>37183</v>
      </c>
      <c r="E97" s="199" t="n">
        <v>37184</v>
      </c>
      <c r="F97" s="199" t="n">
        <v>37185</v>
      </c>
      <c r="G97" s="199" t="n">
        <v>37186</v>
      </c>
      <c r="H97" s="199" t="n">
        <v>37187</v>
      </c>
      <c r="I97" s="199" t="n">
        <v>37188</v>
      </c>
      <c r="J97" s="199" t="n">
        <v>37189</v>
      </c>
      <c r="K97" s="199" t="n">
        <v>37190</v>
      </c>
      <c r="L97" s="199" t="n">
        <v>37191</v>
      </c>
      <c r="M97" s="199" t="n">
        <v>37192</v>
      </c>
      <c r="N97" s="199" t="n">
        <v>37193</v>
      </c>
      <c r="O97" s="199" t="n">
        <v>37194</v>
      </c>
      <c r="P97" s="199" t="n">
        <v>37195</v>
      </c>
      <c r="Q97" s="199" t="n">
        <v>37196</v>
      </c>
      <c r="R97" s="199" t="n">
        <v>37197</v>
      </c>
      <c r="S97" s="199" t="n">
        <v>37198</v>
      </c>
      <c r="T97" s="199" t="n">
        <v>37199</v>
      </c>
      <c r="U97" s="199" t="n">
        <v>37200</v>
      </c>
      <c r="V97" s="199" t="n">
        <v>37201</v>
      </c>
      <c r="W97" s="199" t="n">
        <v>37202</v>
      </c>
      <c r="X97" s="199" t="n">
        <v>37203</v>
      </c>
      <c r="Y97" s="199" t="n">
        <v>37204</v>
      </c>
      <c r="Z97" s="199" t="n">
        <v>37205</v>
      </c>
      <c r="AA97" s="199" t="n">
        <v>37206</v>
      </c>
      <c r="AB97" s="199" t="n">
        <v>37207</v>
      </c>
      <c r="AC97" s="54" t="n">
        <v>37208</v>
      </c>
      <c r="AD97" s="54" t="n">
        <v>37209</v>
      </c>
      <c r="AE97" s="54" t="n">
        <v>37210</v>
      </c>
      <c r="AF97" s="204" t="n">
        <v>37211</v>
      </c>
      <c r="AG97" s="32" t="s">
        <v>81</v>
      </c>
      <c r="AH97" s="32" t="e">
        <f aca="false"/>
        <v>#REF!</v>
      </c>
      <c r="AK97" s="32" t="n">
        <v>37154</v>
      </c>
    </row>
    <row r="98" customFormat="false" ht="11.25" hidden="false" customHeight="false" outlineLevel="0" collapsed="false">
      <c r="A98" s="32" t="s">
        <v>13</v>
      </c>
      <c r="B98" s="53" t="n">
        <v>18.5</v>
      </c>
      <c r="C98" s="54" t="n">
        <v>20.5</v>
      </c>
      <c r="D98" s="54" t="n">
        <v>20.5</v>
      </c>
      <c r="E98" s="54" t="n">
        <v>20.5</v>
      </c>
      <c r="F98" s="54" t="n">
        <v>20.5</v>
      </c>
      <c r="G98" s="54" t="n">
        <v>20.5</v>
      </c>
      <c r="H98" s="54" t="n">
        <v>20.5</v>
      </c>
      <c r="I98" s="54" t="n">
        <v>20.5</v>
      </c>
      <c r="J98" s="54" t="n">
        <v>20.5</v>
      </c>
      <c r="K98" s="54" t="n">
        <v>20.5</v>
      </c>
      <c r="L98" s="54" t="n">
        <v>20.5</v>
      </c>
      <c r="M98" s="54" t="n">
        <v>20.5</v>
      </c>
      <c r="N98" s="54" t="n">
        <v>20.5</v>
      </c>
      <c r="O98" s="54" t="n">
        <v>20.5</v>
      </c>
      <c r="P98" s="54" t="n">
        <v>20.5</v>
      </c>
      <c r="Q98" s="54" t="n">
        <v>24</v>
      </c>
      <c r="R98" s="54" t="n">
        <v>24</v>
      </c>
      <c r="S98" s="54" t="n">
        <v>24</v>
      </c>
      <c r="T98" s="54" t="n">
        <v>24</v>
      </c>
      <c r="U98" s="54" t="n">
        <v>24</v>
      </c>
      <c r="V98" s="54" t="n">
        <v>24</v>
      </c>
      <c r="W98" s="204" t="n">
        <v>24</v>
      </c>
      <c r="X98" s="54" t="n">
        <v>24</v>
      </c>
      <c r="Y98" s="54" t="n">
        <v>24</v>
      </c>
      <c r="Z98" s="54" t="n">
        <v>24</v>
      </c>
      <c r="AA98" s="54" t="n">
        <v>24</v>
      </c>
      <c r="AB98" s="54" t="n">
        <v>24</v>
      </c>
      <c r="AC98" s="31" t="n">
        <v>24</v>
      </c>
      <c r="AD98" s="31" t="n">
        <v>24</v>
      </c>
      <c r="AE98" s="31" t="n">
        <v>24</v>
      </c>
      <c r="AF98" s="35" t="n">
        <v>24</v>
      </c>
      <c r="AG98" s="32" t="n">
        <v>19.5</v>
      </c>
      <c r="AH98" s="32" t="n">
        <v>14.3699998855591</v>
      </c>
      <c r="AZ98" s="32" t="n">
        <v>19.4375</v>
      </c>
    </row>
    <row r="99" customFormat="false" ht="11.25" hidden="false" customHeight="false" outlineLevel="0" collapsed="false">
      <c r="A99" s="32" t="s">
        <v>12</v>
      </c>
      <c r="B99" s="56" t="n">
        <v>19.25</v>
      </c>
      <c r="C99" s="31" t="n">
        <v>21</v>
      </c>
      <c r="D99" s="31" t="n">
        <v>21</v>
      </c>
      <c r="E99" s="31" t="n">
        <v>21</v>
      </c>
      <c r="F99" s="31" t="n">
        <v>21</v>
      </c>
      <c r="G99" s="31" t="n">
        <v>21</v>
      </c>
      <c r="H99" s="31" t="n">
        <v>21</v>
      </c>
      <c r="I99" s="31" t="n">
        <v>21</v>
      </c>
      <c r="J99" s="31" t="n">
        <v>21</v>
      </c>
      <c r="K99" s="31" t="n">
        <v>21</v>
      </c>
      <c r="L99" s="31" t="n">
        <v>21</v>
      </c>
      <c r="M99" s="31" t="n">
        <v>21</v>
      </c>
      <c r="N99" s="31" t="n">
        <v>21</v>
      </c>
      <c r="O99" s="31" t="n">
        <v>21</v>
      </c>
      <c r="P99" s="31" t="n">
        <v>21</v>
      </c>
      <c r="Q99" s="31" t="n">
        <v>24</v>
      </c>
      <c r="R99" s="31" t="n">
        <v>24</v>
      </c>
      <c r="S99" s="31" t="n">
        <v>24</v>
      </c>
      <c r="T99" s="31" t="n">
        <v>24</v>
      </c>
      <c r="U99" s="31" t="n">
        <v>24</v>
      </c>
      <c r="V99" s="31" t="n">
        <v>24</v>
      </c>
      <c r="W99" s="35" t="n">
        <v>24</v>
      </c>
      <c r="X99" s="31" t="n">
        <v>24</v>
      </c>
      <c r="Y99" s="31" t="n">
        <v>24</v>
      </c>
      <c r="Z99" s="31" t="n">
        <v>24</v>
      </c>
      <c r="AA99" s="31" t="n">
        <v>24</v>
      </c>
      <c r="AB99" s="31" t="n">
        <v>24</v>
      </c>
      <c r="AC99" s="31" t="n">
        <v>24</v>
      </c>
      <c r="AD99" s="31" t="n">
        <v>24</v>
      </c>
      <c r="AE99" s="31" t="n">
        <v>24</v>
      </c>
      <c r="AF99" s="35" t="n">
        <v>24</v>
      </c>
      <c r="AG99" s="32" t="n">
        <v>20.25</v>
      </c>
      <c r="AH99" s="32" t="n">
        <v>7.46000003814697</v>
      </c>
      <c r="AZ99" s="32" t="n">
        <v>20.1625</v>
      </c>
    </row>
    <row r="100" customFormat="false" ht="11.25" hidden="false" customHeight="false" outlineLevel="0" collapsed="false">
      <c r="A100" s="32" t="s">
        <v>14</v>
      </c>
      <c r="B100" s="34" t="n">
        <v>20.24</v>
      </c>
      <c r="C100" s="31" t="n">
        <v>21</v>
      </c>
      <c r="D100" s="31" t="n">
        <v>21</v>
      </c>
      <c r="E100" s="31" t="n">
        <v>21</v>
      </c>
      <c r="F100" s="31" t="n">
        <v>21</v>
      </c>
      <c r="G100" s="31" t="n">
        <v>21</v>
      </c>
      <c r="H100" s="31" t="n">
        <v>21</v>
      </c>
      <c r="I100" s="31" t="n">
        <v>21</v>
      </c>
      <c r="J100" s="31" t="n">
        <v>21</v>
      </c>
      <c r="K100" s="31" t="n">
        <v>21</v>
      </c>
      <c r="L100" s="31" t="n">
        <v>21</v>
      </c>
      <c r="M100" s="31" t="n">
        <v>21</v>
      </c>
      <c r="N100" s="31" t="n">
        <v>21</v>
      </c>
      <c r="O100" s="31" t="n">
        <v>21</v>
      </c>
      <c r="P100" s="31" t="n">
        <v>21</v>
      </c>
      <c r="Q100" s="31" t="n">
        <v>23.5</v>
      </c>
      <c r="R100" s="31" t="n">
        <v>23.5</v>
      </c>
      <c r="S100" s="31" t="n">
        <v>23.5</v>
      </c>
      <c r="T100" s="31" t="n">
        <v>23.5</v>
      </c>
      <c r="U100" s="31" t="n">
        <v>23.5</v>
      </c>
      <c r="V100" s="31" t="n">
        <v>23.5</v>
      </c>
      <c r="W100" s="35" t="n">
        <v>23.5</v>
      </c>
      <c r="X100" s="31" t="n">
        <v>23.5</v>
      </c>
      <c r="Y100" s="31" t="n">
        <v>23.5</v>
      </c>
      <c r="Z100" s="31" t="n">
        <v>23.5</v>
      </c>
      <c r="AA100" s="31" t="n">
        <v>23.5</v>
      </c>
      <c r="AB100" s="31" t="n">
        <v>23.5</v>
      </c>
      <c r="AC100" s="31" t="n">
        <v>23.5</v>
      </c>
      <c r="AD100" s="31" t="n">
        <v>23.5</v>
      </c>
      <c r="AE100" s="31" t="n">
        <v>23.5</v>
      </c>
      <c r="AF100" s="35" t="n">
        <v>23.5</v>
      </c>
      <c r="AG100" s="32" t="n">
        <v>19.15</v>
      </c>
      <c r="AZ100" s="32" t="n">
        <v>19.145</v>
      </c>
    </row>
    <row r="101" customFormat="false" ht="11.25" hidden="false" customHeight="false" outlineLevel="0" collapsed="false">
      <c r="A101" s="32" t="s">
        <v>17</v>
      </c>
      <c r="B101" s="34" t="n">
        <v>17.13</v>
      </c>
      <c r="C101" s="31" t="n">
        <v>27.1875</v>
      </c>
      <c r="D101" s="31" t="n">
        <v>27.1875</v>
      </c>
      <c r="E101" s="31" t="n">
        <v>30.25</v>
      </c>
      <c r="F101" s="31" t="n">
        <v>27.1875</v>
      </c>
      <c r="G101" s="31" t="n">
        <v>27.1875</v>
      </c>
      <c r="H101" s="31" t="n">
        <v>27.1875</v>
      </c>
      <c r="I101" s="31" t="n">
        <v>27.1875</v>
      </c>
      <c r="J101" s="31" t="n">
        <v>27.1875</v>
      </c>
      <c r="K101" s="31" t="n">
        <v>27.1875</v>
      </c>
      <c r="L101" s="31" t="n">
        <v>25.5</v>
      </c>
      <c r="M101" s="31" t="n">
        <v>27.1875</v>
      </c>
      <c r="N101" s="31" t="n">
        <v>27.1875</v>
      </c>
      <c r="O101" s="31" t="n">
        <v>27.1875</v>
      </c>
      <c r="P101" s="31" t="n">
        <v>27.1875</v>
      </c>
      <c r="Q101" s="31" t="n">
        <v>18.608</v>
      </c>
      <c r="R101" s="31" t="n">
        <v>18.608</v>
      </c>
      <c r="S101" s="31" t="n">
        <v>24.8999996185303</v>
      </c>
      <c r="T101" s="31" t="n">
        <v>20.1749992370605</v>
      </c>
      <c r="U101" s="31" t="n">
        <v>20.1749992370605</v>
      </c>
      <c r="V101" s="31" t="n">
        <v>20.1749992370605</v>
      </c>
      <c r="W101" s="35" t="n">
        <v>20.1749992370605</v>
      </c>
      <c r="X101" s="31" t="n">
        <v>20.1749992370605</v>
      </c>
      <c r="Y101" s="31" t="n">
        <v>20.1749992370605</v>
      </c>
      <c r="Z101" s="31" t="n">
        <v>26</v>
      </c>
      <c r="AA101" s="31" t="n">
        <v>20.1749992370605</v>
      </c>
      <c r="AB101" s="31" t="n">
        <v>20.1749992370605</v>
      </c>
      <c r="AC101" s="31" t="n">
        <v>20.1749992370605</v>
      </c>
      <c r="AD101" s="31" t="n">
        <v>20.1749992370605</v>
      </c>
      <c r="AE101" s="31" t="n">
        <v>20.1749992370605</v>
      </c>
      <c r="AF101" s="35" t="n">
        <v>20.1749992370605</v>
      </c>
      <c r="AG101" s="32" t="n">
        <v>27.2598684210526</v>
      </c>
      <c r="AZ101" s="32" t="n">
        <v>26.706875</v>
      </c>
    </row>
    <row r="102" customFormat="false" ht="11.25" hidden="false" customHeight="false" outlineLevel="0" collapsed="false">
      <c r="A102" s="32" t="s">
        <v>15</v>
      </c>
      <c r="B102" s="34" t="n">
        <v>17.13</v>
      </c>
      <c r="C102" s="31" t="n">
        <v>19.7</v>
      </c>
      <c r="D102" s="31" t="n">
        <v>19.7</v>
      </c>
      <c r="E102" s="31" t="n">
        <v>19.7</v>
      </c>
      <c r="F102" s="31" t="n">
        <v>19.7</v>
      </c>
      <c r="G102" s="31" t="n">
        <v>19.7</v>
      </c>
      <c r="H102" s="31" t="n">
        <v>19.7</v>
      </c>
      <c r="I102" s="31" t="n">
        <v>19.7</v>
      </c>
      <c r="J102" s="31" t="n">
        <v>19.7</v>
      </c>
      <c r="K102" s="31" t="n">
        <v>19.7</v>
      </c>
      <c r="L102" s="31" t="n">
        <v>19.7</v>
      </c>
      <c r="M102" s="31" t="n">
        <v>19.7</v>
      </c>
      <c r="N102" s="31" t="n">
        <v>19.7</v>
      </c>
      <c r="O102" s="31" t="n">
        <v>19.7</v>
      </c>
      <c r="P102" s="31" t="n">
        <v>19.5</v>
      </c>
      <c r="Q102" s="31" t="n">
        <v>19.5</v>
      </c>
      <c r="R102" s="31" t="n">
        <v>19.5</v>
      </c>
      <c r="S102" s="31" t="n">
        <v>19.5</v>
      </c>
      <c r="T102" s="31" t="n">
        <v>19.5</v>
      </c>
      <c r="U102" s="31" t="n">
        <v>19.5</v>
      </c>
      <c r="V102" s="31" t="n">
        <v>19.5</v>
      </c>
      <c r="W102" s="35" t="n">
        <v>19.5</v>
      </c>
      <c r="X102" s="31" t="n">
        <v>19.5</v>
      </c>
      <c r="Y102" s="31" t="n">
        <v>19.5</v>
      </c>
      <c r="Z102" s="31" t="n">
        <v>19.5</v>
      </c>
      <c r="AA102" s="31" t="n">
        <v>19.5</v>
      </c>
      <c r="AB102" s="31" t="n">
        <v>19.5</v>
      </c>
      <c r="AC102" s="31" t="n">
        <v>19.5</v>
      </c>
      <c r="AD102" s="31" t="n">
        <v>19.5</v>
      </c>
      <c r="AE102" s="31" t="n">
        <v>19.5</v>
      </c>
      <c r="AF102" s="35" t="n">
        <v>19.5</v>
      </c>
      <c r="AG102" s="32" t="n">
        <v>17.6947368421053</v>
      </c>
      <c r="AZ102" s="32" t="n">
        <v>17.62</v>
      </c>
    </row>
    <row r="103" customFormat="false" ht="12" hidden="false" customHeight="false" outlineLevel="0" collapsed="false">
      <c r="A103" s="32" t="s">
        <v>11</v>
      </c>
      <c r="B103" s="34" t="n">
        <v>15.75</v>
      </c>
      <c r="C103" s="31" t="n">
        <v>18</v>
      </c>
      <c r="D103" s="31" t="n">
        <v>18</v>
      </c>
      <c r="E103" s="31" t="n">
        <v>18</v>
      </c>
      <c r="F103" s="31" t="n">
        <v>18</v>
      </c>
      <c r="G103" s="31" t="n">
        <v>18</v>
      </c>
      <c r="H103" s="31" t="n">
        <v>18</v>
      </c>
      <c r="I103" s="31" t="n">
        <v>18</v>
      </c>
      <c r="J103" s="31" t="n">
        <v>18</v>
      </c>
      <c r="K103" s="31" t="n">
        <v>18</v>
      </c>
      <c r="L103" s="31" t="n">
        <v>18</v>
      </c>
      <c r="M103" s="31" t="n">
        <v>18</v>
      </c>
      <c r="N103" s="31" t="n">
        <v>18</v>
      </c>
      <c r="O103" s="31" t="n">
        <v>18</v>
      </c>
      <c r="P103" s="31" t="n">
        <v>18</v>
      </c>
      <c r="Q103" s="31" t="n">
        <v>17.75</v>
      </c>
      <c r="R103" s="31" t="n">
        <v>17.75</v>
      </c>
      <c r="S103" s="31" t="n">
        <v>17.75</v>
      </c>
      <c r="T103" s="31" t="n">
        <v>17.75</v>
      </c>
      <c r="U103" s="31" t="n">
        <v>17.75</v>
      </c>
      <c r="V103" s="31" t="n">
        <v>17.75</v>
      </c>
      <c r="W103" s="35" t="n">
        <v>17.75</v>
      </c>
      <c r="X103" s="31" t="n">
        <v>17.75</v>
      </c>
      <c r="Y103" s="31" t="n">
        <v>17.75</v>
      </c>
      <c r="Z103" s="31" t="n">
        <v>17.75</v>
      </c>
      <c r="AA103" s="31" t="n">
        <v>17.75</v>
      </c>
      <c r="AB103" s="31" t="n">
        <v>17.75</v>
      </c>
      <c r="AC103" s="61" t="n">
        <v>17.75</v>
      </c>
      <c r="AD103" s="61" t="n">
        <v>17.75</v>
      </c>
      <c r="AE103" s="61" t="n">
        <v>17.75</v>
      </c>
      <c r="AF103" s="62" t="n">
        <v>17.75</v>
      </c>
      <c r="AG103" s="32" t="n">
        <v>15.75</v>
      </c>
      <c r="AZ103" s="32" t="n">
        <v>15.7375</v>
      </c>
    </row>
    <row r="104" customFormat="false" ht="12" hidden="false" customHeight="false" outlineLevel="0" collapsed="false">
      <c r="A104" s="32" t="s">
        <v>16</v>
      </c>
      <c r="B104" s="206" t="n">
        <v>16.25</v>
      </c>
      <c r="C104" s="61" t="n">
        <v>18.5</v>
      </c>
      <c r="D104" s="61" t="n">
        <v>18.5</v>
      </c>
      <c r="E104" s="61" t="n">
        <v>18.5</v>
      </c>
      <c r="F104" s="61" t="n">
        <v>18.5</v>
      </c>
      <c r="G104" s="61" t="n">
        <v>18.5</v>
      </c>
      <c r="H104" s="61" t="n">
        <v>18.5</v>
      </c>
      <c r="I104" s="61" t="n">
        <v>18.5</v>
      </c>
      <c r="J104" s="61" t="n">
        <v>18.5</v>
      </c>
      <c r="K104" s="61" t="n">
        <v>18.5</v>
      </c>
      <c r="L104" s="61" t="n">
        <v>18.5</v>
      </c>
      <c r="M104" s="61" t="n">
        <v>18.5</v>
      </c>
      <c r="N104" s="61" t="n">
        <v>18.5</v>
      </c>
      <c r="O104" s="61" t="n">
        <v>18.5</v>
      </c>
      <c r="P104" s="61" t="n">
        <v>18.5</v>
      </c>
      <c r="Q104" s="61" t="n">
        <v>18.25</v>
      </c>
      <c r="R104" s="61" t="n">
        <v>18.25</v>
      </c>
      <c r="S104" s="61" t="n">
        <v>18.25</v>
      </c>
      <c r="T104" s="61" t="n">
        <v>18.25</v>
      </c>
      <c r="U104" s="61" t="n">
        <v>18.25</v>
      </c>
      <c r="V104" s="61" t="n">
        <v>18.25</v>
      </c>
      <c r="W104" s="62" t="n">
        <v>18.25</v>
      </c>
      <c r="X104" s="61" t="n">
        <v>18.25</v>
      </c>
      <c r="Y104" s="61" t="n">
        <v>18.25</v>
      </c>
      <c r="Z104" s="207" t="n">
        <v>33</v>
      </c>
      <c r="AA104" s="61" t="n">
        <v>18.25</v>
      </c>
      <c r="AB104" s="61" t="n">
        <v>18.25</v>
      </c>
      <c r="AC104" s="31" t="n">
        <v>18.25</v>
      </c>
      <c r="AD104" s="31" t="n">
        <v>18.25</v>
      </c>
      <c r="AE104" s="31" t="n">
        <v>18.25</v>
      </c>
      <c r="AF104" s="31" t="n">
        <v>18.25</v>
      </c>
      <c r="AG104" s="32" t="n">
        <v>16.25</v>
      </c>
      <c r="AH104" s="32" t="n">
        <v>67.5</v>
      </c>
      <c r="AZ104" s="32" t="n">
        <v>16.2375</v>
      </c>
    </row>
    <row r="105" customFormat="false" ht="12" hidden="false" customHeight="false" outlineLevel="0" collapsed="false">
      <c r="B105" s="61"/>
      <c r="C105" s="31"/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5"/>
      <c r="X105" s="31"/>
      <c r="Y105" s="31"/>
      <c r="Z105" s="31"/>
      <c r="AA105" s="31"/>
      <c r="AB105" s="31"/>
      <c r="AC105" s="61"/>
      <c r="AD105" s="31"/>
      <c r="AE105" s="31"/>
      <c r="AF105" s="31"/>
    </row>
    <row r="106" customFormat="false" ht="12" hidden="false" customHeight="false" outlineLevel="0" collapsed="false">
      <c r="A106" s="32" t="s">
        <v>79</v>
      </c>
      <c r="B106" s="212"/>
      <c r="C106" s="212"/>
      <c r="D106" s="212"/>
      <c r="E106" s="212"/>
      <c r="F106" s="212"/>
      <c r="G106" s="212"/>
      <c r="H106" s="212"/>
      <c r="I106" s="212"/>
      <c r="J106" s="212"/>
      <c r="K106" s="212"/>
      <c r="L106" s="212"/>
      <c r="M106" s="212"/>
      <c r="N106" s="212"/>
      <c r="O106" s="212"/>
      <c r="P106" s="212"/>
      <c r="Q106" s="212"/>
      <c r="R106" s="212"/>
      <c r="S106" s="212"/>
      <c r="T106" s="212"/>
      <c r="U106" s="212"/>
      <c r="V106" s="212"/>
      <c r="W106" s="212"/>
      <c r="X106" s="212"/>
      <c r="Y106" s="212"/>
      <c r="Z106" s="212"/>
      <c r="AA106" s="212"/>
      <c r="AB106" s="212"/>
      <c r="AC106" s="212"/>
      <c r="AD106" s="212"/>
      <c r="AE106" s="212"/>
      <c r="AF106" s="212"/>
    </row>
    <row r="107" customFormat="false" ht="11.25" hidden="false" customHeight="false" outlineLevel="0" collapsed="false">
      <c r="A107" s="32" t="s">
        <v>9</v>
      </c>
      <c r="B107" s="32" t="n">
        <v>26.004997253418</v>
      </c>
      <c r="C107" s="32" t="n">
        <v>26.7549991607666</v>
      </c>
      <c r="D107" s="32" t="n">
        <v>26.75</v>
      </c>
      <c r="E107" s="32" t="n">
        <v>26.75</v>
      </c>
      <c r="F107" s="32" t="n">
        <v>26.7549991607666</v>
      </c>
      <c r="G107" s="32" t="n">
        <v>26.75</v>
      </c>
      <c r="H107" s="32" t="n">
        <v>26.75</v>
      </c>
      <c r="I107" s="32" t="n">
        <v>26.75</v>
      </c>
      <c r="J107" s="32" t="n">
        <v>26.75</v>
      </c>
      <c r="K107" s="32" t="n">
        <v>26.7549991607666</v>
      </c>
      <c r="L107" s="32" t="n">
        <v>26.747501373291</v>
      </c>
      <c r="M107" s="32" t="n">
        <v>26.7525005340576</v>
      </c>
      <c r="N107" s="32" t="n">
        <v>26.75</v>
      </c>
      <c r="O107" s="32" t="n">
        <v>26.7488498687744</v>
      </c>
      <c r="P107" s="32" t="n">
        <v>26.75</v>
      </c>
      <c r="Q107" s="32" t="n">
        <v>28.6688489532471</v>
      </c>
      <c r="R107" s="32" t="n">
        <v>28.6724977111816</v>
      </c>
      <c r="S107" s="32" t="n">
        <v>28.6724977111816</v>
      </c>
      <c r="T107" s="32" t="n">
        <v>28.6724977111816</v>
      </c>
      <c r="U107" s="32" t="n">
        <v>28.669997177124</v>
      </c>
      <c r="V107" s="32" t="n">
        <v>28.6699990844727</v>
      </c>
      <c r="W107" s="32" t="n">
        <v>28.6699990844727</v>
      </c>
      <c r="X107" s="32" t="n">
        <v>28.6699990844727</v>
      </c>
      <c r="Y107" s="32" t="n">
        <v>28.6699990844727</v>
      </c>
      <c r="Z107" s="32" t="n">
        <v>28.6699990844727</v>
      </c>
      <c r="AA107" s="32" t="n">
        <v>28.6699990844727</v>
      </c>
      <c r="AB107" s="32" t="n">
        <v>28.6699990844727</v>
      </c>
      <c r="AC107" s="32" t="n">
        <v>28.6749999237061</v>
      </c>
      <c r="AD107" s="32" t="n">
        <v>28.6749999237061</v>
      </c>
      <c r="AE107" s="32" t="n">
        <v>28.6749999237061</v>
      </c>
      <c r="AF107" s="32" t="n">
        <v>28.6675004577637</v>
      </c>
      <c r="AG107" s="32" t="n">
        <v>26.7729935024096</v>
      </c>
      <c r="AH107" s="32" t="n">
        <v>44</v>
      </c>
      <c r="AZ107" s="32" t="n">
        <v>26.7409937381744</v>
      </c>
    </row>
    <row r="121" customFormat="false" ht="11.25" hidden="false" customHeight="false" outlineLevel="0" collapsed="false">
      <c r="B121" s="220"/>
      <c r="C121" s="220"/>
      <c r="D121" s="220"/>
      <c r="E121" s="220"/>
      <c r="F121" s="220"/>
      <c r="G121" s="220"/>
      <c r="H121" s="220"/>
      <c r="I121" s="220"/>
      <c r="J121" s="220"/>
      <c r="K121" s="220"/>
      <c r="L121" s="220"/>
      <c r="M121" s="220"/>
      <c r="N121" s="220"/>
      <c r="O121" s="220"/>
      <c r="P121" s="220"/>
      <c r="Q121" s="220"/>
      <c r="R121" s="220"/>
      <c r="S121" s="220"/>
      <c r="T121" s="220"/>
      <c r="U121" s="220"/>
      <c r="V121" s="220"/>
      <c r="W121" s="220"/>
      <c r="X121" s="220"/>
      <c r="Y121" s="220"/>
      <c r="Z121" s="220"/>
      <c r="AA121" s="220"/>
      <c r="AB121" s="220"/>
      <c r="AC121" s="220"/>
      <c r="AD121" s="220"/>
      <c r="AE121" s="220"/>
      <c r="AF121" s="220"/>
      <c r="AG121" s="220"/>
    </row>
    <row r="122" customFormat="false" ht="11.25" hidden="false" customHeight="false" outlineLevel="0" collapsed="false">
      <c r="B122" s="220"/>
      <c r="C122" s="220"/>
      <c r="D122" s="220"/>
      <c r="E122" s="220"/>
      <c r="F122" s="220"/>
      <c r="G122" s="220"/>
      <c r="H122" s="220"/>
      <c r="I122" s="220"/>
      <c r="J122" s="220"/>
      <c r="K122" s="220"/>
      <c r="L122" s="220"/>
      <c r="M122" s="220"/>
      <c r="N122" s="220"/>
      <c r="O122" s="220"/>
      <c r="P122" s="220"/>
      <c r="Q122" s="220"/>
      <c r="R122" s="220"/>
      <c r="S122" s="220"/>
      <c r="T122" s="220"/>
      <c r="U122" s="220"/>
      <c r="V122" s="220"/>
      <c r="W122" s="220"/>
      <c r="X122" s="220"/>
      <c r="Y122" s="220"/>
      <c r="Z122" s="220"/>
      <c r="AA122" s="220"/>
      <c r="AB122" s="220"/>
      <c r="AC122" s="220"/>
      <c r="AD122" s="220"/>
      <c r="AE122" s="220"/>
      <c r="AF122" s="220"/>
      <c r="AG122" s="220"/>
    </row>
    <row r="123" customFormat="false" ht="11.25" hidden="false" customHeight="false" outlineLevel="0" collapsed="false">
      <c r="B123" s="220"/>
      <c r="C123" s="220"/>
      <c r="D123" s="220"/>
      <c r="E123" s="220"/>
      <c r="F123" s="220"/>
      <c r="G123" s="220"/>
      <c r="H123" s="220"/>
      <c r="I123" s="220"/>
      <c r="J123" s="220"/>
      <c r="K123" s="220"/>
      <c r="L123" s="220"/>
      <c r="M123" s="220"/>
      <c r="N123" s="220"/>
      <c r="O123" s="220"/>
      <c r="P123" s="220"/>
      <c r="Q123" s="220"/>
      <c r="R123" s="220"/>
      <c r="S123" s="220"/>
      <c r="T123" s="220"/>
      <c r="U123" s="220"/>
      <c r="V123" s="220"/>
      <c r="W123" s="220"/>
      <c r="X123" s="220"/>
      <c r="Y123" s="220"/>
      <c r="Z123" s="220"/>
      <c r="AA123" s="220"/>
      <c r="AB123" s="220"/>
      <c r="AC123" s="220"/>
      <c r="AD123" s="220"/>
      <c r="AE123" s="220"/>
      <c r="AF123" s="220"/>
      <c r="AG123" s="220"/>
    </row>
    <row r="124" customFormat="false" ht="11.25" hidden="false" customHeight="false" outlineLevel="0" collapsed="false">
      <c r="B124" s="220"/>
      <c r="C124" s="220"/>
      <c r="D124" s="220"/>
      <c r="E124" s="220"/>
      <c r="F124" s="220"/>
      <c r="G124" s="220"/>
      <c r="H124" s="220"/>
      <c r="I124" s="220"/>
      <c r="J124" s="220"/>
      <c r="K124" s="220"/>
      <c r="L124" s="220"/>
      <c r="M124" s="220"/>
      <c r="N124" s="220"/>
      <c r="O124" s="220"/>
      <c r="P124" s="220"/>
      <c r="Q124" s="220"/>
      <c r="R124" s="220"/>
      <c r="S124" s="220"/>
      <c r="T124" s="220"/>
      <c r="U124" s="220"/>
      <c r="V124" s="220"/>
      <c r="W124" s="220"/>
      <c r="X124" s="220"/>
      <c r="Y124" s="220"/>
      <c r="Z124" s="220"/>
      <c r="AA124" s="220"/>
      <c r="AB124" s="220"/>
      <c r="AC124" s="220"/>
      <c r="AD124" s="220"/>
      <c r="AE124" s="220"/>
      <c r="AF124" s="220"/>
      <c r="AG124" s="220"/>
    </row>
    <row r="125" customFormat="false" ht="11.25" hidden="false" customHeight="false" outlineLevel="0" collapsed="false">
      <c r="B125" s="220"/>
      <c r="C125" s="220"/>
      <c r="D125" s="220"/>
      <c r="E125" s="220"/>
      <c r="F125" s="220"/>
      <c r="G125" s="220"/>
      <c r="H125" s="220"/>
      <c r="I125" s="220"/>
      <c r="J125" s="220"/>
      <c r="K125" s="220"/>
      <c r="L125" s="220"/>
      <c r="M125" s="220"/>
      <c r="N125" s="220"/>
      <c r="O125" s="220"/>
      <c r="P125" s="220"/>
      <c r="Q125" s="220"/>
      <c r="R125" s="220"/>
      <c r="S125" s="220"/>
      <c r="T125" s="220"/>
      <c r="U125" s="220"/>
      <c r="V125" s="220"/>
      <c r="W125" s="220"/>
      <c r="X125" s="220"/>
      <c r="Y125" s="220"/>
      <c r="Z125" s="220"/>
      <c r="AA125" s="220"/>
      <c r="AB125" s="220"/>
      <c r="AC125" s="220"/>
      <c r="AD125" s="220"/>
      <c r="AE125" s="220"/>
      <c r="AF125" s="220"/>
      <c r="AG125" s="220"/>
    </row>
    <row r="126" customFormat="false" ht="11.25" hidden="false" customHeight="false" outlineLevel="0" collapsed="false">
      <c r="B126" s="220"/>
      <c r="C126" s="220"/>
      <c r="D126" s="220"/>
      <c r="E126" s="220"/>
      <c r="F126" s="220"/>
      <c r="G126" s="220"/>
      <c r="H126" s="220"/>
      <c r="I126" s="220"/>
      <c r="J126" s="220"/>
      <c r="K126" s="220"/>
      <c r="L126" s="220"/>
      <c r="M126" s="220"/>
      <c r="N126" s="220"/>
      <c r="O126" s="220"/>
      <c r="P126" s="220"/>
      <c r="Q126" s="220"/>
      <c r="R126" s="220"/>
      <c r="S126" s="220"/>
      <c r="T126" s="220"/>
      <c r="U126" s="220"/>
      <c r="V126" s="220"/>
      <c r="W126" s="220"/>
      <c r="X126" s="220"/>
      <c r="Y126" s="220"/>
      <c r="Z126" s="220"/>
      <c r="AA126" s="220"/>
      <c r="AB126" s="220"/>
      <c r="AC126" s="220"/>
      <c r="AD126" s="220"/>
      <c r="AE126" s="220"/>
      <c r="AF126" s="220"/>
      <c r="AG126" s="220"/>
    </row>
    <row r="127" customFormat="false" ht="11.25" hidden="false" customHeight="false" outlineLevel="0" collapsed="false">
      <c r="B127" s="220"/>
      <c r="C127" s="220"/>
      <c r="D127" s="220"/>
      <c r="E127" s="220"/>
      <c r="F127" s="220"/>
      <c r="G127" s="220"/>
      <c r="H127" s="220"/>
      <c r="I127" s="220"/>
      <c r="J127" s="220"/>
      <c r="K127" s="220"/>
      <c r="L127" s="220"/>
      <c r="M127" s="220"/>
      <c r="N127" s="220"/>
      <c r="O127" s="220"/>
      <c r="P127" s="220"/>
      <c r="Q127" s="220"/>
      <c r="R127" s="220"/>
      <c r="S127" s="220"/>
      <c r="T127" s="220"/>
      <c r="U127" s="220"/>
      <c r="V127" s="220"/>
      <c r="W127" s="220"/>
      <c r="X127" s="220"/>
      <c r="Y127" s="220"/>
      <c r="Z127" s="220"/>
      <c r="AA127" s="220"/>
      <c r="AB127" s="220"/>
      <c r="AC127" s="220"/>
      <c r="AD127" s="220"/>
      <c r="AE127" s="220"/>
      <c r="AF127" s="220"/>
      <c r="AG127" s="220"/>
    </row>
    <row r="128" customFormat="false" ht="11.25" hidden="false" customHeight="false" outlineLevel="0" collapsed="false">
      <c r="B128" s="220"/>
      <c r="C128" s="220"/>
      <c r="D128" s="220"/>
      <c r="E128" s="220"/>
      <c r="F128" s="220"/>
      <c r="G128" s="220"/>
      <c r="H128" s="220"/>
      <c r="I128" s="220"/>
      <c r="J128" s="220"/>
      <c r="K128" s="220"/>
      <c r="L128" s="220"/>
      <c r="M128" s="220"/>
      <c r="N128" s="220"/>
      <c r="O128" s="220"/>
      <c r="P128" s="220"/>
      <c r="Q128" s="220"/>
      <c r="R128" s="220"/>
      <c r="S128" s="220"/>
      <c r="T128" s="220"/>
      <c r="U128" s="220"/>
      <c r="V128" s="220"/>
      <c r="W128" s="220"/>
      <c r="X128" s="220"/>
      <c r="Y128" s="220"/>
      <c r="Z128" s="220"/>
      <c r="AA128" s="220"/>
      <c r="AB128" s="220"/>
      <c r="AC128" s="220"/>
      <c r="AD128" s="220"/>
      <c r="AE128" s="220"/>
      <c r="AF128" s="220"/>
      <c r="AG128" s="220"/>
    </row>
    <row r="130" customFormat="false" ht="11.25" hidden="false" customHeight="false" outlineLevel="0" collapsed="false">
      <c r="B130" s="220"/>
      <c r="C130" s="220"/>
      <c r="D130" s="220"/>
      <c r="E130" s="220"/>
      <c r="F130" s="220"/>
      <c r="G130" s="220"/>
      <c r="H130" s="220"/>
      <c r="I130" s="220"/>
      <c r="J130" s="220"/>
      <c r="K130" s="220"/>
      <c r="L130" s="220"/>
      <c r="M130" s="220"/>
      <c r="N130" s="220"/>
      <c r="O130" s="220"/>
      <c r="P130" s="220"/>
      <c r="Q130" s="220"/>
      <c r="R130" s="220"/>
      <c r="S130" s="220"/>
      <c r="T130" s="220"/>
      <c r="U130" s="220"/>
      <c r="V130" s="220"/>
      <c r="W130" s="220"/>
      <c r="X130" s="220"/>
      <c r="Y130" s="220"/>
      <c r="Z130" s="220"/>
      <c r="AA130" s="220"/>
      <c r="AB130" s="220"/>
      <c r="AC130" s="220"/>
      <c r="AD130" s="220"/>
      <c r="AE130" s="220"/>
      <c r="AF130" s="220"/>
      <c r="AG130" s="220"/>
    </row>
    <row r="143" customFormat="false" ht="11.25" hidden="false" customHeight="false" outlineLevel="0" collapsed="false">
      <c r="B143" s="220"/>
      <c r="C143" s="220"/>
      <c r="D143" s="220"/>
      <c r="E143" s="220"/>
      <c r="F143" s="220"/>
      <c r="G143" s="220"/>
      <c r="H143" s="220"/>
      <c r="I143" s="220"/>
      <c r="J143" s="220"/>
      <c r="K143" s="220"/>
      <c r="L143" s="220"/>
      <c r="M143" s="220"/>
      <c r="N143" s="220"/>
      <c r="O143" s="220"/>
      <c r="P143" s="220"/>
      <c r="Q143" s="220"/>
      <c r="R143" s="220"/>
      <c r="S143" s="220"/>
      <c r="T143" s="220"/>
      <c r="U143" s="220"/>
      <c r="V143" s="220"/>
      <c r="W143" s="220"/>
      <c r="X143" s="220"/>
      <c r="Y143" s="220"/>
      <c r="Z143" s="220"/>
      <c r="AA143" s="220"/>
      <c r="AB143" s="220"/>
      <c r="AC143" s="220"/>
      <c r="AD143" s="220"/>
      <c r="AE143" s="220"/>
      <c r="AF143" s="220"/>
      <c r="AG143" s="220"/>
    </row>
    <row r="144" customFormat="false" ht="11.25" hidden="false" customHeight="false" outlineLevel="0" collapsed="false">
      <c r="B144" s="220"/>
      <c r="C144" s="220"/>
      <c r="D144" s="220"/>
      <c r="E144" s="220"/>
      <c r="F144" s="220"/>
      <c r="G144" s="220"/>
      <c r="H144" s="220"/>
      <c r="I144" s="220"/>
      <c r="J144" s="220"/>
      <c r="K144" s="220"/>
      <c r="L144" s="220"/>
      <c r="M144" s="220"/>
      <c r="N144" s="220"/>
      <c r="O144" s="220"/>
      <c r="P144" s="220"/>
      <c r="Q144" s="220"/>
      <c r="R144" s="220"/>
      <c r="S144" s="220"/>
      <c r="T144" s="220"/>
      <c r="U144" s="220"/>
      <c r="V144" s="220"/>
      <c r="W144" s="220"/>
      <c r="X144" s="220"/>
      <c r="Y144" s="220"/>
      <c r="Z144" s="220"/>
      <c r="AA144" s="220"/>
      <c r="AB144" s="220"/>
      <c r="AC144" s="220"/>
      <c r="AD144" s="220"/>
      <c r="AE144" s="220"/>
      <c r="AF144" s="220"/>
      <c r="AG144" s="220"/>
    </row>
    <row r="145" customFormat="false" ht="11.25" hidden="false" customHeight="false" outlineLevel="0" collapsed="false">
      <c r="B145" s="220"/>
      <c r="C145" s="220"/>
      <c r="D145" s="220"/>
      <c r="E145" s="220"/>
      <c r="F145" s="220"/>
      <c r="G145" s="220"/>
      <c r="H145" s="220"/>
      <c r="I145" s="220"/>
      <c r="J145" s="220"/>
      <c r="K145" s="220"/>
      <c r="L145" s="220"/>
      <c r="M145" s="220"/>
      <c r="N145" s="220"/>
      <c r="O145" s="220"/>
      <c r="P145" s="220"/>
      <c r="Q145" s="220"/>
      <c r="R145" s="220"/>
      <c r="S145" s="220"/>
      <c r="T145" s="220"/>
      <c r="U145" s="220"/>
      <c r="V145" s="220"/>
      <c r="W145" s="220"/>
      <c r="X145" s="220"/>
      <c r="Y145" s="220"/>
      <c r="Z145" s="220"/>
      <c r="AA145" s="220"/>
      <c r="AB145" s="220"/>
      <c r="AC145" s="220"/>
      <c r="AD145" s="220"/>
      <c r="AE145" s="220"/>
      <c r="AF145" s="220"/>
      <c r="AG145" s="220"/>
    </row>
    <row r="146" customFormat="false" ht="11.25" hidden="false" customHeight="false" outlineLevel="0" collapsed="false">
      <c r="B146" s="220"/>
      <c r="C146" s="220"/>
      <c r="D146" s="220"/>
      <c r="E146" s="220"/>
      <c r="F146" s="220"/>
      <c r="G146" s="220"/>
      <c r="H146" s="220"/>
      <c r="I146" s="220"/>
      <c r="J146" s="220"/>
      <c r="K146" s="220"/>
      <c r="L146" s="220"/>
      <c r="M146" s="220"/>
      <c r="N146" s="220"/>
      <c r="O146" s="220"/>
      <c r="P146" s="220"/>
      <c r="Q146" s="220"/>
      <c r="R146" s="220"/>
      <c r="S146" s="220"/>
      <c r="T146" s="220"/>
      <c r="U146" s="220"/>
      <c r="V146" s="220"/>
      <c r="W146" s="220"/>
      <c r="X146" s="220"/>
      <c r="Y146" s="220"/>
      <c r="Z146" s="220"/>
      <c r="AA146" s="220"/>
      <c r="AB146" s="220"/>
      <c r="AC146" s="220"/>
      <c r="AD146" s="220"/>
      <c r="AE146" s="220"/>
      <c r="AF146" s="220"/>
      <c r="AG146" s="220"/>
    </row>
    <row r="147" customFormat="false" ht="11.25" hidden="false" customHeight="false" outlineLevel="0" collapsed="false">
      <c r="B147" s="220"/>
      <c r="C147" s="220"/>
      <c r="D147" s="220"/>
      <c r="E147" s="220"/>
      <c r="F147" s="220"/>
      <c r="G147" s="220"/>
      <c r="H147" s="220"/>
      <c r="I147" s="220"/>
      <c r="J147" s="220"/>
      <c r="K147" s="220"/>
      <c r="L147" s="220"/>
      <c r="M147" s="220"/>
      <c r="N147" s="220"/>
      <c r="O147" s="220"/>
      <c r="P147" s="220"/>
      <c r="Q147" s="220"/>
      <c r="R147" s="220"/>
      <c r="S147" s="220"/>
      <c r="T147" s="220"/>
      <c r="U147" s="220"/>
      <c r="V147" s="220"/>
      <c r="W147" s="220"/>
      <c r="X147" s="220"/>
      <c r="Y147" s="220"/>
      <c r="Z147" s="220"/>
      <c r="AA147" s="220"/>
      <c r="AB147" s="220"/>
      <c r="AC147" s="220"/>
      <c r="AD147" s="220"/>
      <c r="AE147" s="220"/>
      <c r="AF147" s="220"/>
      <c r="AG147" s="220"/>
    </row>
    <row r="148" customFormat="false" ht="11.25" hidden="false" customHeight="false" outlineLevel="0" collapsed="false">
      <c r="B148" s="220"/>
      <c r="C148" s="220"/>
      <c r="D148" s="220"/>
      <c r="E148" s="220"/>
      <c r="F148" s="220"/>
      <c r="G148" s="220"/>
      <c r="H148" s="220"/>
      <c r="I148" s="220"/>
      <c r="J148" s="220"/>
      <c r="K148" s="220"/>
      <c r="L148" s="220"/>
      <c r="M148" s="220"/>
      <c r="N148" s="220"/>
      <c r="O148" s="220"/>
      <c r="P148" s="220"/>
      <c r="Q148" s="220"/>
      <c r="R148" s="220"/>
      <c r="S148" s="220"/>
      <c r="T148" s="220"/>
      <c r="U148" s="220"/>
      <c r="V148" s="220"/>
      <c r="W148" s="220"/>
      <c r="X148" s="220"/>
      <c r="Y148" s="220"/>
      <c r="Z148" s="220"/>
      <c r="AA148" s="220"/>
      <c r="AB148" s="220"/>
      <c r="AC148" s="220"/>
      <c r="AD148" s="220"/>
      <c r="AE148" s="220"/>
      <c r="AF148" s="220"/>
      <c r="AG148" s="220"/>
    </row>
    <row r="149" customFormat="false" ht="11.25" hidden="false" customHeight="false" outlineLevel="0" collapsed="false">
      <c r="B149" s="220"/>
      <c r="C149" s="220"/>
      <c r="D149" s="220"/>
      <c r="E149" s="220"/>
      <c r="F149" s="220"/>
      <c r="G149" s="220"/>
      <c r="H149" s="220"/>
      <c r="I149" s="220"/>
      <c r="J149" s="220"/>
      <c r="K149" s="220"/>
      <c r="L149" s="220"/>
      <c r="M149" s="220"/>
      <c r="N149" s="220"/>
      <c r="O149" s="220"/>
      <c r="P149" s="220"/>
      <c r="Q149" s="220"/>
      <c r="R149" s="220"/>
      <c r="S149" s="220"/>
      <c r="T149" s="220"/>
      <c r="U149" s="220"/>
      <c r="V149" s="220"/>
      <c r="W149" s="220"/>
      <c r="X149" s="220"/>
      <c r="Y149" s="220"/>
      <c r="Z149" s="220"/>
      <c r="AA149" s="220"/>
      <c r="AB149" s="220"/>
      <c r="AC149" s="220"/>
      <c r="AD149" s="220"/>
      <c r="AE149" s="220"/>
      <c r="AF149" s="220"/>
      <c r="AG149" s="220"/>
    </row>
    <row r="150" customFormat="false" ht="11.25" hidden="false" customHeight="false" outlineLevel="0" collapsed="false">
      <c r="B150" s="220"/>
      <c r="C150" s="220"/>
      <c r="D150" s="220"/>
      <c r="E150" s="220"/>
      <c r="F150" s="220"/>
      <c r="G150" s="220"/>
      <c r="H150" s="220"/>
      <c r="I150" s="220"/>
      <c r="J150" s="220"/>
      <c r="K150" s="220"/>
      <c r="L150" s="220"/>
      <c r="M150" s="220"/>
      <c r="N150" s="220"/>
      <c r="O150" s="220"/>
      <c r="P150" s="220"/>
      <c r="Q150" s="220"/>
      <c r="R150" s="220"/>
      <c r="S150" s="220"/>
      <c r="T150" s="220"/>
      <c r="U150" s="220"/>
      <c r="V150" s="220"/>
      <c r="W150" s="220"/>
      <c r="X150" s="220"/>
      <c r="Y150" s="220"/>
      <c r="Z150" s="220"/>
      <c r="AA150" s="220"/>
      <c r="AB150" s="220"/>
      <c r="AC150" s="220"/>
      <c r="AD150" s="220"/>
      <c r="AE150" s="220"/>
      <c r="AF150" s="220"/>
      <c r="AG150" s="220"/>
    </row>
    <row r="151" customFormat="false" ht="11.25" hidden="false" customHeight="false" outlineLevel="0" collapsed="false">
      <c r="B151" s="220"/>
      <c r="C151" s="220"/>
      <c r="D151" s="220"/>
      <c r="E151" s="220"/>
      <c r="F151" s="220"/>
      <c r="G151" s="220"/>
      <c r="H151" s="220"/>
      <c r="I151" s="220"/>
      <c r="J151" s="220"/>
      <c r="K151" s="220"/>
      <c r="L151" s="220"/>
      <c r="M151" s="220"/>
      <c r="N151" s="220"/>
      <c r="O151" s="220"/>
      <c r="P151" s="220"/>
      <c r="Q151" s="220"/>
      <c r="R151" s="220"/>
      <c r="S151" s="220"/>
      <c r="T151" s="220"/>
      <c r="U151" s="220"/>
      <c r="V151" s="220"/>
      <c r="W151" s="220"/>
      <c r="X151" s="220"/>
      <c r="Y151" s="220"/>
      <c r="Z151" s="220"/>
      <c r="AA151" s="220"/>
      <c r="AB151" s="220"/>
      <c r="AC151" s="220"/>
      <c r="AD151" s="220"/>
      <c r="AE151" s="220"/>
      <c r="AF151" s="220"/>
      <c r="AG151" s="220"/>
    </row>
    <row r="152" customFormat="false" ht="11.25" hidden="false" customHeight="false" outlineLevel="0" collapsed="false">
      <c r="B152" s="220"/>
      <c r="C152" s="220"/>
      <c r="D152" s="220"/>
      <c r="E152" s="220"/>
      <c r="F152" s="220"/>
      <c r="G152" s="220"/>
      <c r="H152" s="220"/>
      <c r="I152" s="220"/>
      <c r="J152" s="220"/>
      <c r="K152" s="220"/>
      <c r="L152" s="220"/>
      <c r="M152" s="220"/>
      <c r="N152" s="220"/>
      <c r="O152" s="220"/>
      <c r="P152" s="220"/>
      <c r="Q152" s="220"/>
      <c r="R152" s="220"/>
      <c r="S152" s="220"/>
      <c r="T152" s="220"/>
      <c r="U152" s="220"/>
      <c r="V152" s="220"/>
      <c r="W152" s="220"/>
      <c r="X152" s="220"/>
      <c r="Y152" s="220"/>
      <c r="Z152" s="220"/>
      <c r="AA152" s="220"/>
      <c r="AB152" s="220"/>
      <c r="AC152" s="220"/>
      <c r="AD152" s="220"/>
      <c r="AE152" s="220"/>
      <c r="AF152" s="220"/>
      <c r="AG152" s="220"/>
    </row>
    <row r="154" customFormat="false" ht="11.25" hidden="false" customHeight="false" outlineLevel="0" collapsed="false">
      <c r="B154" s="220"/>
      <c r="C154" s="220"/>
      <c r="D154" s="220"/>
      <c r="E154" s="220"/>
      <c r="F154" s="220"/>
      <c r="G154" s="220"/>
      <c r="H154" s="220"/>
      <c r="I154" s="220"/>
      <c r="J154" s="220"/>
      <c r="K154" s="220"/>
      <c r="L154" s="220"/>
      <c r="M154" s="220"/>
      <c r="N154" s="220"/>
      <c r="O154" s="220"/>
      <c r="P154" s="220"/>
      <c r="Q154" s="220"/>
      <c r="R154" s="220"/>
      <c r="S154" s="220"/>
      <c r="T154" s="220"/>
      <c r="U154" s="220"/>
      <c r="V154" s="220"/>
      <c r="W154" s="220"/>
      <c r="X154" s="220"/>
      <c r="Y154" s="220"/>
      <c r="Z154" s="220"/>
      <c r="AA154" s="220"/>
      <c r="AB154" s="220"/>
      <c r="AC154" s="220"/>
      <c r="AD154" s="220"/>
      <c r="AE154" s="220"/>
      <c r="AF154" s="220"/>
      <c r="AG154" s="220"/>
    </row>
  </sheetData>
  <printOptions headings="false" gridLines="false" gridLinesSet="true" horizontalCentered="false" verticalCentered="false"/>
  <pageMargins left="0.25" right="0.25" top="0.5" bottom="0.25" header="0.25" footer="0.511811023622047"/>
  <pageSetup paperSize="1" scale="6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DESK DAILY OFF PEAK PRICE REPORT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>
                <anchor moveWithCells="true" sizeWithCells="false">
                  <from>
                    <xdr:col>1</xdr:col>
                    <xdr:colOff>290520</xdr:colOff>
                    <xdr:row>0</xdr:row>
                    <xdr:rowOff>37800</xdr:rowOff>
                  </from>
                  <to>
                    <xdr:col>7</xdr:col>
                    <xdr:colOff>8640</xdr:colOff>
                    <xdr:row>1</xdr:row>
                    <xdr:rowOff>114480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EJ89"/>
  <sheetViews>
    <sheetView showFormulas="false" showGridLines="false" showRowColHeaders="true" showZeros="true" rightToLeft="false" tabSelected="false" showOutlineSymbols="true" defaultGridColor="true" view="normal" topLeftCell="W1" colorId="64" zoomScale="100" zoomScaleNormal="100" zoomScalePageLayoutView="100" workbookViewId="0">
      <selection pane="topLeft" activeCell="C9" activeCellId="0" sqref="C9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221" width="30.7"/>
    <col collapsed="false" customWidth="false" hidden="true" outlineLevel="0" max="2" min="2" style="221" width="9.13"/>
    <col collapsed="false" customWidth="false" hidden="false" outlineLevel="0" max="6" min="3" style="221" width="9.13"/>
    <col collapsed="false" customWidth="true" hidden="false" outlineLevel="0" max="7" min="7" style="72" width="9.99"/>
    <col collapsed="false" customWidth="true" hidden="true" outlineLevel="0" max="9" min="8" style="72" width="9.28"/>
    <col collapsed="false" customWidth="true" hidden="false" outlineLevel="0" max="10" min="10" style="72" width="10.7"/>
    <col collapsed="false" customWidth="true" hidden="true" outlineLevel="0" max="12" min="11" style="72" width="9.28"/>
    <col collapsed="false" customWidth="false" hidden="false" outlineLevel="0" max="14" min="13" style="72" width="9.13"/>
    <col collapsed="false" customWidth="true" hidden="false" outlineLevel="0" max="15" min="15" style="72" width="10.27"/>
    <col collapsed="false" customWidth="true" hidden="true" outlineLevel="0" max="17" min="16" style="72" width="9.28"/>
    <col collapsed="false" customWidth="true" hidden="false" outlineLevel="0" max="18" min="18" style="72" width="9.99"/>
    <col collapsed="false" customWidth="true" hidden="false" outlineLevel="0" max="19" min="19" style="72" width="10.56"/>
    <col collapsed="false" customWidth="false" hidden="true" outlineLevel="0" max="22" min="20" style="221" width="9.13"/>
    <col collapsed="false" customWidth="false" hidden="false" outlineLevel="0" max="28" min="23" style="221" width="9.13"/>
    <col collapsed="false" customWidth="true" hidden="false" outlineLevel="0" max="29" min="29" style="221" width="14.99"/>
    <col collapsed="false" customWidth="false" hidden="false" outlineLevel="0" max="257" min="30" style="221" width="9.13"/>
  </cols>
  <sheetData>
    <row r="2" customFormat="false" ht="24" hidden="false" customHeight="true" outlineLevel="0" collapsed="false"/>
    <row r="5" customFormat="false" ht="11.25" hidden="true" customHeight="false" outlineLevel="0" collapsed="false"/>
    <row r="6" customFormat="false" ht="11.25" hidden="true" customHeight="false" outlineLevel="0" collapsed="false"/>
    <row r="7" customFormat="false" ht="11.25" hidden="true" customHeight="false" outlineLevel="0" collapsed="false">
      <c r="A7" s="222"/>
    </row>
    <row r="8" customFormat="false" ht="21.75" hidden="false" customHeight="true" outlineLevel="0" collapsed="false">
      <c r="A8" s="223" t="n">
        <f aca="false">+'Power Price'!A6</f>
        <v>37180</v>
      </c>
      <c r="C8" s="224"/>
      <c r="D8" s="224"/>
      <c r="E8" s="224"/>
      <c r="F8" s="225"/>
      <c r="G8" s="225"/>
      <c r="H8" s="225"/>
      <c r="I8" s="225"/>
      <c r="J8" s="225"/>
      <c r="K8" s="225"/>
      <c r="L8" s="225"/>
      <c r="M8" s="225"/>
      <c r="N8" s="225"/>
      <c r="O8" s="225"/>
      <c r="P8" s="225"/>
      <c r="Q8" s="225"/>
      <c r="R8" s="225"/>
      <c r="S8" s="225"/>
      <c r="T8" s="225"/>
      <c r="U8" s="225"/>
      <c r="V8" s="225"/>
      <c r="W8" s="224"/>
      <c r="X8" s="224"/>
      <c r="Y8" s="224"/>
      <c r="Z8" s="224"/>
      <c r="AA8" s="224"/>
      <c r="AB8" s="226"/>
      <c r="AD8" s="227"/>
      <c r="AE8" s="227"/>
      <c r="AF8" s="72"/>
      <c r="AG8" s="228"/>
      <c r="AH8" s="228"/>
      <c r="AI8" s="228"/>
      <c r="AJ8" s="228"/>
      <c r="AK8" s="228"/>
      <c r="AL8" s="228"/>
      <c r="AM8" s="228"/>
      <c r="AN8" s="228"/>
      <c r="AO8" s="228"/>
      <c r="AP8" s="228"/>
      <c r="AQ8" s="228"/>
      <c r="AR8" s="228"/>
      <c r="AS8" s="228"/>
      <c r="AT8" s="228"/>
      <c r="AU8" s="228"/>
      <c r="AV8" s="228"/>
      <c r="AW8" s="228"/>
      <c r="AX8" s="228"/>
      <c r="AY8" s="228"/>
      <c r="AZ8" s="228"/>
      <c r="BA8" s="228"/>
      <c r="BB8" s="228"/>
      <c r="BC8" s="228"/>
      <c r="BD8" s="228"/>
      <c r="BE8" s="228"/>
      <c r="BF8" s="228"/>
      <c r="BG8" s="228"/>
      <c r="BH8" s="228"/>
      <c r="BI8" s="228"/>
      <c r="BJ8" s="228"/>
      <c r="BK8" s="228"/>
      <c r="BL8" s="228"/>
      <c r="BM8" s="228"/>
      <c r="BN8" s="228"/>
      <c r="BO8" s="228"/>
      <c r="BP8" s="228"/>
      <c r="BQ8" s="228"/>
      <c r="BR8" s="228"/>
      <c r="BS8" s="228"/>
      <c r="BT8" s="228"/>
      <c r="BU8" s="228"/>
      <c r="BV8" s="228"/>
      <c r="BW8" s="228"/>
      <c r="BX8" s="228"/>
      <c r="BY8" s="228"/>
      <c r="BZ8" s="228"/>
      <c r="CA8" s="228"/>
      <c r="CB8" s="228"/>
      <c r="CC8" s="228"/>
      <c r="CD8" s="228"/>
      <c r="CE8" s="228"/>
      <c r="CF8" s="228"/>
      <c r="CG8" s="228"/>
      <c r="CH8" s="228"/>
      <c r="CI8" s="228"/>
      <c r="CJ8" s="228"/>
      <c r="CK8" s="228"/>
      <c r="CL8" s="228"/>
      <c r="CM8" s="228"/>
      <c r="CN8" s="228"/>
      <c r="CO8" s="228"/>
      <c r="CP8" s="228"/>
      <c r="CQ8" s="228"/>
      <c r="CR8" s="228"/>
      <c r="CS8" s="228"/>
      <c r="CT8" s="228"/>
      <c r="CU8" s="228"/>
      <c r="CV8" s="228"/>
      <c r="CW8" s="228"/>
      <c r="CX8" s="228"/>
      <c r="CY8" s="228"/>
      <c r="CZ8" s="228"/>
      <c r="DA8" s="228"/>
      <c r="DB8" s="228"/>
      <c r="DC8" s="228"/>
      <c r="DD8" s="228"/>
      <c r="DE8" s="228"/>
      <c r="DF8" s="228"/>
      <c r="DG8" s="228"/>
      <c r="DH8" s="228"/>
      <c r="DI8" s="228"/>
      <c r="DJ8" s="228"/>
      <c r="DK8" s="228"/>
      <c r="DL8" s="228"/>
      <c r="DM8" s="228"/>
      <c r="DN8" s="228"/>
      <c r="DO8" s="228"/>
      <c r="DP8" s="228"/>
      <c r="DQ8" s="228"/>
      <c r="DR8" s="228"/>
      <c r="DS8" s="228"/>
      <c r="DT8" s="228"/>
      <c r="DU8" s="228"/>
      <c r="DV8" s="228"/>
      <c r="DW8" s="228"/>
      <c r="DX8" s="228"/>
      <c r="DY8" s="228"/>
      <c r="DZ8" s="228"/>
      <c r="EA8" s="228"/>
      <c r="EB8" s="228"/>
      <c r="EC8" s="228"/>
      <c r="ED8" s="228"/>
      <c r="EE8" s="228"/>
      <c r="EF8" s="228"/>
      <c r="EG8" s="228"/>
      <c r="EH8" s="228"/>
      <c r="EI8" s="228"/>
      <c r="EJ8" s="228"/>
    </row>
    <row r="9" customFormat="false" ht="22.5" hidden="false" customHeight="true" outlineLevel="0" collapsed="false">
      <c r="A9" s="229" t="s">
        <v>88</v>
      </c>
      <c r="B9" s="230"/>
      <c r="C9" s="231" t="str">
        <f aca="false">'Power Price'!C66</f>
        <v>Oct 01</v>
      </c>
      <c r="D9" s="231" t="str">
        <f aca="false">'Power Price'!D66</f>
        <v>Nov 01</v>
      </c>
      <c r="E9" s="231" t="str">
        <f aca="false">'Power Price'!E66</f>
        <v>Dec 01</v>
      </c>
      <c r="F9" s="231" t="str">
        <f aca="false">'Power Price'!F66</f>
        <v>2001 Total</v>
      </c>
      <c r="G9" s="156" t="str">
        <f aca="false">'Power Price'!G66</f>
        <v>Jan-Feb '02</v>
      </c>
      <c r="H9" s="156" t="n">
        <f aca="false">'Power Price'!H66</f>
        <v>37257</v>
      </c>
      <c r="I9" s="156" t="n">
        <f aca="false">'Power Price'!I66</f>
        <v>37288</v>
      </c>
      <c r="J9" s="156" t="str">
        <f aca="false">'Power Price'!J66</f>
        <v>Mar-Apr '02</v>
      </c>
      <c r="K9" s="156" t="n">
        <f aca="false">'Power Price'!K66</f>
        <v>37316</v>
      </c>
      <c r="L9" s="156" t="n">
        <f aca="false">'Power Price'!L66</f>
        <v>37347</v>
      </c>
      <c r="M9" s="156" t="n">
        <f aca="false">'Power Price'!M66</f>
        <v>37377</v>
      </c>
      <c r="N9" s="156" t="n">
        <f aca="false">'Power Price'!N66</f>
        <v>37408</v>
      </c>
      <c r="O9" s="156" t="str">
        <f aca="false">'Power Price'!O66</f>
        <v>Jul-Aug '02</v>
      </c>
      <c r="P9" s="156" t="n">
        <f aca="false">'Power Price'!P66</f>
        <v>37438</v>
      </c>
      <c r="Q9" s="156" t="n">
        <f aca="false">'Power Price'!Q66</f>
        <v>37469</v>
      </c>
      <c r="R9" s="156" t="n">
        <f aca="false">'Power Price'!R66</f>
        <v>37500</v>
      </c>
      <c r="S9" s="156" t="str">
        <f aca="false">'Power Price'!S66</f>
        <v>Oct-Dec '02</v>
      </c>
      <c r="T9" s="231" t="n">
        <f aca="false">'Power Price'!T66</f>
        <v>37530</v>
      </c>
      <c r="U9" s="231" t="n">
        <f aca="false">'Power Price'!U66</f>
        <v>37561</v>
      </c>
      <c r="V9" s="231" t="n">
        <f aca="false">'Power Price'!V66</f>
        <v>37591</v>
      </c>
      <c r="W9" s="231" t="str">
        <f aca="false">'Power Price'!W66</f>
        <v>2002</v>
      </c>
      <c r="X9" s="231" t="str">
        <f aca="false">'Power Price'!X66</f>
        <v>2003</v>
      </c>
      <c r="Y9" s="231" t="str">
        <f aca="false">'Power Price'!Y66</f>
        <v>2004</v>
      </c>
      <c r="Z9" s="231" t="str">
        <f aca="false">'Power Price'!Z66</f>
        <v>2005</v>
      </c>
      <c r="AA9" s="231" t="str">
        <f aca="false">'Power Price'!AA66</f>
        <v>2006-2009</v>
      </c>
      <c r="AB9" s="231" t="str">
        <f aca="false">'Power Price'!AB66</f>
        <v>&gt; =2010</v>
      </c>
      <c r="AC9" s="231" t="str">
        <f aca="false">'Power Price'!AC66</f>
        <v>Total Avg Peak</v>
      </c>
    </row>
    <row r="10" customFormat="false" ht="12" hidden="true" customHeight="false" outlineLevel="0" collapsed="false">
      <c r="A10" s="232"/>
      <c r="B10" s="73"/>
      <c r="C10" s="96"/>
      <c r="D10" s="96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  <c r="AB10" s="96"/>
      <c r="AC10" s="96"/>
    </row>
    <row r="11" customFormat="false" ht="12" hidden="true" customHeight="false" outlineLevel="0" collapsed="false">
      <c r="A11" s="232"/>
      <c r="B11" s="102"/>
      <c r="C11" s="96"/>
      <c r="D11" s="96"/>
      <c r="E11" s="96"/>
      <c r="F11" s="96"/>
      <c r="G11" s="96"/>
      <c r="H11" s="96"/>
      <c r="I11" s="96"/>
      <c r="J11" s="96"/>
      <c r="K11" s="96"/>
      <c r="L11" s="96"/>
      <c r="M11" s="96"/>
      <c r="N11" s="96"/>
      <c r="O11" s="96"/>
      <c r="P11" s="96"/>
      <c r="Q11" s="96"/>
      <c r="R11" s="96"/>
      <c r="S11" s="96"/>
      <c r="T11" s="96"/>
      <c r="U11" s="96"/>
      <c r="V11" s="96"/>
      <c r="W11" s="96"/>
      <c r="X11" s="96"/>
      <c r="Y11" s="96"/>
      <c r="Z11" s="96"/>
      <c r="AA11" s="96"/>
      <c r="AB11" s="96"/>
      <c r="AC11" s="96"/>
    </row>
    <row r="12" customFormat="false" ht="12" hidden="true" customHeight="false" outlineLevel="0" collapsed="false">
      <c r="A12" s="232"/>
      <c r="B12" s="73"/>
      <c r="C12" s="96"/>
      <c r="D12" s="96"/>
      <c r="E12" s="96"/>
      <c r="F12" s="96"/>
      <c r="G12" s="96"/>
      <c r="H12" s="96"/>
      <c r="I12" s="96"/>
      <c r="J12" s="96"/>
      <c r="K12" s="96"/>
      <c r="L12" s="96"/>
      <c r="M12" s="96"/>
      <c r="N12" s="96"/>
      <c r="O12" s="96"/>
      <c r="P12" s="96"/>
      <c r="Q12" s="96"/>
      <c r="R12" s="96"/>
      <c r="S12" s="96"/>
      <c r="T12" s="96"/>
      <c r="U12" s="96"/>
      <c r="V12" s="96"/>
      <c r="W12" s="96"/>
      <c r="X12" s="96"/>
      <c r="Y12" s="96"/>
      <c r="Z12" s="96"/>
      <c r="AA12" s="96"/>
      <c r="AB12" s="96"/>
      <c r="AC12" s="96"/>
    </row>
    <row r="13" customFormat="false" ht="12" hidden="true" customHeight="false" outlineLevel="0" collapsed="false">
      <c r="A13" s="232"/>
      <c r="B13" s="73"/>
      <c r="C13" s="96"/>
      <c r="D13" s="96"/>
      <c r="E13" s="96"/>
      <c r="F13" s="96"/>
      <c r="G13" s="96"/>
      <c r="H13" s="96"/>
      <c r="I13" s="96"/>
      <c r="J13" s="96"/>
      <c r="K13" s="96"/>
      <c r="L13" s="96"/>
      <c r="M13" s="96"/>
      <c r="N13" s="96"/>
      <c r="O13" s="96"/>
      <c r="P13" s="96"/>
      <c r="Q13" s="96"/>
      <c r="R13" s="96"/>
      <c r="S13" s="96"/>
      <c r="T13" s="96"/>
      <c r="U13" s="96"/>
      <c r="V13" s="96"/>
      <c r="W13" s="96"/>
      <c r="X13" s="96"/>
      <c r="Y13" s="96"/>
      <c r="Z13" s="96"/>
      <c r="AA13" s="96"/>
      <c r="AB13" s="96"/>
      <c r="AC13" s="96"/>
    </row>
    <row r="14" customFormat="false" ht="12" hidden="true" customHeight="false" outlineLevel="0" collapsed="false">
      <c r="A14" s="232"/>
      <c r="B14" s="233"/>
      <c r="C14" s="96"/>
      <c r="D14" s="96"/>
      <c r="E14" s="96"/>
      <c r="F14" s="96"/>
      <c r="G14" s="96"/>
      <c r="H14" s="96"/>
      <c r="I14" s="96"/>
      <c r="J14" s="96"/>
      <c r="K14" s="96"/>
      <c r="L14" s="96"/>
      <c r="M14" s="96"/>
      <c r="N14" s="96"/>
      <c r="O14" s="96"/>
      <c r="P14" s="96"/>
      <c r="Q14" s="96"/>
      <c r="R14" s="96"/>
      <c r="S14" s="96"/>
      <c r="T14" s="96"/>
      <c r="U14" s="96"/>
      <c r="V14" s="96"/>
      <c r="W14" s="96"/>
      <c r="X14" s="96"/>
      <c r="Y14" s="96"/>
      <c r="Z14" s="96"/>
      <c r="AA14" s="96"/>
      <c r="AB14" s="96"/>
      <c r="AC14" s="96"/>
    </row>
    <row r="15" customFormat="false" ht="12" hidden="true" customHeight="false" outlineLevel="0" collapsed="false">
      <c r="A15" s="232"/>
      <c r="B15" s="73"/>
      <c r="C15" s="131"/>
      <c r="D15" s="131"/>
      <c r="E15" s="131"/>
      <c r="F15" s="96"/>
      <c r="G15" s="96"/>
      <c r="H15" s="96"/>
      <c r="I15" s="96"/>
      <c r="J15" s="96"/>
      <c r="K15" s="96"/>
      <c r="L15" s="96"/>
      <c r="M15" s="96"/>
      <c r="N15" s="96"/>
      <c r="O15" s="96"/>
      <c r="P15" s="96"/>
      <c r="Q15" s="96"/>
      <c r="R15" s="96"/>
      <c r="S15" s="96"/>
      <c r="T15" s="96"/>
      <c r="U15" s="96"/>
      <c r="V15" s="96"/>
      <c r="W15" s="96"/>
      <c r="X15" s="96"/>
      <c r="Y15" s="96"/>
      <c r="Z15" s="96"/>
      <c r="AA15" s="96"/>
      <c r="AB15" s="96"/>
      <c r="AC15" s="96"/>
    </row>
    <row r="16" customFormat="false" ht="13.7" hidden="false" customHeight="true" outlineLevel="0" collapsed="false">
      <c r="A16" s="234" t="str">
        <f aca="false">+'Power Price'!A67</f>
        <v>MID-COLUMBIA</v>
      </c>
      <c r="B16" s="235" t="str">
        <f aca="false">'Power Price'!B73</f>
        <v>NYPP</v>
      </c>
      <c r="C16" s="145" t="n">
        <f aca="false">+'Power Price'!C67</f>
        <v>4439.79311921362</v>
      </c>
      <c r="D16" s="145" t="n">
        <f aca="false">+'Power Price'!D67</f>
        <v>5724.80065426293</v>
      </c>
      <c r="E16" s="145" t="n">
        <f aca="false">+'Power Price'!E67</f>
        <v>9630.81861958266</v>
      </c>
      <c r="F16" s="169" t="n">
        <f aca="false">+'Power Price'!F67</f>
        <v>6598.47079768641</v>
      </c>
      <c r="G16" s="145" t="n">
        <f aca="false">+'Power Price'!G67</f>
        <v>11001.1055437547</v>
      </c>
      <c r="H16" s="145" t="n">
        <f aca="false">+'Power Price'!H67</f>
        <v>11266.4990571967</v>
      </c>
      <c r="I16" s="145" t="n">
        <f aca="false">+'Power Price'!I67</f>
        <v>10735.7120303126</v>
      </c>
      <c r="J16" s="145" t="n">
        <f aca="false">+'Power Price'!J67</f>
        <v>14295.1533983357</v>
      </c>
      <c r="K16" s="145" t="n">
        <f aca="false">+'Power Price'!K67</f>
        <v>13289.7603485839</v>
      </c>
      <c r="L16" s="145" t="n">
        <f aca="false">+'Power Price'!L67</f>
        <v>15300.5464480874</v>
      </c>
      <c r="M16" s="145" t="n">
        <f aca="false">+'Power Price'!M67</f>
        <v>10223.7654320988</v>
      </c>
      <c r="N16" s="145" t="n">
        <f aca="false">+'Power Price'!N67</f>
        <v>9817.67180925666</v>
      </c>
      <c r="O16" s="145" t="n">
        <f aca="false">+'Power Price'!O67</f>
        <v>14748.1034262565</v>
      </c>
      <c r="P16" s="145" t="n">
        <f aca="false">+'Power Price'!P67</f>
        <v>13500.1646361541</v>
      </c>
      <c r="Q16" s="145" t="n">
        <f aca="false">+'Power Price'!Q67</f>
        <v>15996.0422163588</v>
      </c>
      <c r="R16" s="145" t="n">
        <f aca="false">+'Power Price'!R67</f>
        <v>13916.8343393695</v>
      </c>
      <c r="S16" s="145" t="n">
        <f aca="false">+'Power Price'!S67</f>
        <v>12134.6959343258</v>
      </c>
      <c r="T16" s="145" t="n">
        <f aca="false">+'Power Price'!T67</f>
        <v>12461.0591900312</v>
      </c>
      <c r="U16" s="145" t="n">
        <f aca="false">+'Power Price'!U67</f>
        <v>11679.8351082102</v>
      </c>
      <c r="V16" s="145" t="n">
        <f aca="false">+'Power Price'!V67</f>
        <v>12263.1935047361</v>
      </c>
      <c r="W16" s="169" t="n">
        <f aca="false">+'Power Price'!W67</f>
        <v>12469.646361139</v>
      </c>
      <c r="X16" s="145" t="n">
        <f aca="false">+'Power Price'!X67</f>
        <v>11755.9721000831</v>
      </c>
      <c r="Y16" s="145" t="n">
        <f aca="false">+'Power Price'!Y67</f>
        <v>11211.5532974481</v>
      </c>
      <c r="Z16" s="145" t="n">
        <f aca="false">+'Power Price'!Z67</f>
        <v>11010.4544679861</v>
      </c>
      <c r="AA16" s="145" t="n">
        <f aca="false">+'Power Price'!AA67</f>
        <v>10548.2424815627</v>
      </c>
      <c r="AB16" s="145" t="n">
        <f aca="false">+'Power Price'!AB67</f>
        <v>10177.4889929307</v>
      </c>
      <c r="AC16" s="170" t="n">
        <f aca="false">+'Power Price'!AC67</f>
        <v>10728.5947659659</v>
      </c>
    </row>
    <row r="17" customFormat="false" ht="13.7" hidden="false" customHeight="true" outlineLevel="0" collapsed="false">
      <c r="A17" s="236" t="str">
        <f aca="false">+'Power Price'!A68</f>
        <v>COB</v>
      </c>
      <c r="B17" s="227" t="n">
        <f aca="false">'Power Price'!B74</f>
        <v>0</v>
      </c>
      <c r="C17" s="139" t="n">
        <f aca="false">+'Power Price'!C68</f>
        <v>4989.85598354098</v>
      </c>
      <c r="D17" s="139" t="n">
        <f aca="false">+'Power Price'!D68</f>
        <v>5878.14352893069</v>
      </c>
      <c r="E17" s="139" t="n">
        <f aca="false">+'Power Price'!E68</f>
        <v>9697.69930444088</v>
      </c>
      <c r="F17" s="141" t="n">
        <f aca="false">+'Power Price'!F68</f>
        <v>6855.23293897085</v>
      </c>
      <c r="G17" s="139" t="n">
        <f aca="false">+'Power Price'!G68</f>
        <v>10946.0342624294</v>
      </c>
      <c r="H17" s="139" t="n">
        <f aca="false">+'Power Price'!H68</f>
        <v>11187.9321181647</v>
      </c>
      <c r="I17" s="139" t="n">
        <f aca="false">+'Power Price'!I68</f>
        <v>10704.136406694</v>
      </c>
      <c r="J17" s="139" t="n">
        <f aca="false">+'Power Price'!J68</f>
        <v>14841.6014857673</v>
      </c>
      <c r="K17" s="139" t="n">
        <f aca="false">+'Power Price'!K68</f>
        <v>13289.7603485839</v>
      </c>
      <c r="L17" s="139" t="n">
        <f aca="false">+'Power Price'!L68</f>
        <v>16393.4426229508</v>
      </c>
      <c r="M17" s="139" t="n">
        <f aca="false">+'Power Price'!M68</f>
        <v>11188.2716049383</v>
      </c>
      <c r="N17" s="139" t="n">
        <f aca="false">+'Power Price'!N68</f>
        <v>10694.2496493689</v>
      </c>
      <c r="O17" s="139" t="n">
        <f aca="false">+'Power Price'!O68</f>
        <v>15654.2810178424</v>
      </c>
      <c r="P17" s="139" t="n">
        <f aca="false">+'Power Price'!P68</f>
        <v>14487.9815607507</v>
      </c>
      <c r="Q17" s="139" t="n">
        <f aca="false">+'Power Price'!Q68</f>
        <v>16820.580474934</v>
      </c>
      <c r="R17" s="139" t="n">
        <f aca="false">+'Power Price'!R68</f>
        <v>15090.5432595573</v>
      </c>
      <c r="S17" s="139" t="n">
        <f aca="false">+'Power Price'!S68</f>
        <v>11963.3692529431</v>
      </c>
      <c r="T17" s="139" t="n">
        <f aca="false">+'Power Price'!T68</f>
        <v>12287.9889235029</v>
      </c>
      <c r="U17" s="139" t="n">
        <f aca="false">+'Power Price'!U68</f>
        <v>11508.0728272071</v>
      </c>
      <c r="V17" s="139" t="n">
        <f aca="false">+'Power Price'!V68</f>
        <v>12094.0460081191</v>
      </c>
      <c r="W17" s="141" t="n">
        <f aca="false">+'Power Price'!W68</f>
        <v>12888.9547813195</v>
      </c>
      <c r="X17" s="139" t="n">
        <f aca="false">+'Power Price'!X68</f>
        <v>12270.9640890966</v>
      </c>
      <c r="Y17" s="139" t="n">
        <f aca="false">+'Power Price'!Y68</f>
        <v>11684.7771016333</v>
      </c>
      <c r="Z17" s="139" t="n">
        <f aca="false">+'Power Price'!Z68</f>
        <v>11567.7046311423</v>
      </c>
      <c r="AA17" s="139" t="n">
        <f aca="false">+'Power Price'!AA68</f>
        <v>11411.1873750062</v>
      </c>
      <c r="AB17" s="139" t="n">
        <f aca="false">+'Power Price'!AB68</f>
        <v>11323.7357373186</v>
      </c>
      <c r="AC17" s="171" t="n">
        <f aca="false">+'Power Price'!AC68</f>
        <v>11464.2319346992</v>
      </c>
    </row>
    <row r="18" customFormat="false" ht="13.7" hidden="false" customHeight="true" outlineLevel="0" collapsed="false">
      <c r="A18" s="236" t="str">
        <f aca="false">+'Power Price'!A69</f>
        <v>NP15</v>
      </c>
      <c r="B18" s="227" t="n">
        <f aca="false">'Power Price'!B75</f>
        <v>0</v>
      </c>
      <c r="C18" s="139" t="n">
        <f aca="false">+'Power Price'!C69</f>
        <v>5047.86261287004</v>
      </c>
      <c r="D18" s="139" t="n">
        <f aca="false">+'Power Price'!D69</f>
        <v>5867.92067061951</v>
      </c>
      <c r="E18" s="139" t="n">
        <f aca="false">+'Power Price'!E69</f>
        <v>9630.81861958266</v>
      </c>
      <c r="F18" s="141" t="n">
        <f aca="false">+'Power Price'!F69</f>
        <v>6848.86730102407</v>
      </c>
      <c r="G18" s="139" t="n">
        <f aca="false">+'Power Price'!G69</f>
        <v>11222.2093330875</v>
      </c>
      <c r="H18" s="139" t="n">
        <f aca="false">+'Power Price'!H69</f>
        <v>11235.0722815839</v>
      </c>
      <c r="I18" s="139" t="n">
        <f aca="false">+'Power Price'!I69</f>
        <v>11209.3463845911</v>
      </c>
      <c r="J18" s="139" t="n">
        <f aca="false">+'Power Price'!J69</f>
        <v>15522.8758169935</v>
      </c>
      <c r="K18" s="139" t="n">
        <f aca="false">+'Power Price'!K69</f>
        <v>14379.0849673203</v>
      </c>
      <c r="L18" s="139" t="n">
        <f aca="false">+'Power Price'!L69</f>
        <v>16666.6666666667</v>
      </c>
      <c r="M18" s="139" t="n">
        <f aca="false">+'Power Price'!M69</f>
        <v>11766.975308642</v>
      </c>
      <c r="N18" s="139" t="n">
        <f aca="false">+'Power Price'!N69</f>
        <v>12973.3520336606</v>
      </c>
      <c r="O18" s="139" t="n">
        <f aca="false">+'Power Price'!O69</f>
        <v>16313.3686294713</v>
      </c>
      <c r="P18" s="139" t="n">
        <f aca="false">+'Power Price'!P69</f>
        <v>15146.5261771485</v>
      </c>
      <c r="Q18" s="139" t="n">
        <f aca="false">+'Power Price'!Q69</f>
        <v>17480.2110817942</v>
      </c>
      <c r="R18" s="139" t="n">
        <f aca="false">+'Power Price'!R69</f>
        <v>14922.8705566734</v>
      </c>
      <c r="S18" s="139" t="n">
        <f aca="false">+'Power Price'!S69</f>
        <v>12648.2403788539</v>
      </c>
      <c r="T18" s="139" t="n">
        <f aca="false">+'Power Price'!T69</f>
        <v>13153.340256144</v>
      </c>
      <c r="U18" s="139" t="n">
        <f aca="false">+'Power Price'!U69</f>
        <v>11851.5973892133</v>
      </c>
      <c r="V18" s="139" t="n">
        <f aca="false">+'Power Price'!V69</f>
        <v>12939.7834912043</v>
      </c>
      <c r="W18" s="141" t="n">
        <f aca="false">+'Power Price'!W69</f>
        <v>13544.4991933022</v>
      </c>
      <c r="X18" s="139" t="n">
        <f aca="false">+'Power Price'!X69</f>
        <v>12908.2290298876</v>
      </c>
      <c r="Y18" s="139" t="n">
        <f aca="false">+'Power Price'!Y69</f>
        <v>12235.7951114937</v>
      </c>
      <c r="Z18" s="139" t="n">
        <f aca="false">+'Power Price'!Z69</f>
        <v>12140.4847713942</v>
      </c>
      <c r="AA18" s="139" t="n">
        <f aca="false">+'Power Price'!AA69</f>
        <v>11601.3951946611</v>
      </c>
      <c r="AB18" s="139" t="n">
        <f aca="false">+'Power Price'!AB69</f>
        <v>11091.3373589235</v>
      </c>
      <c r="AC18" s="171" t="n">
        <f aca="false">+'Power Price'!AC69</f>
        <v>11762.5593699152</v>
      </c>
    </row>
    <row r="19" customFormat="false" ht="13.7" hidden="false" customHeight="true" outlineLevel="0" collapsed="false">
      <c r="A19" s="236" t="str">
        <f aca="false">+'Power Price'!A70</f>
        <v>ZP26</v>
      </c>
      <c r="B19" s="227" t="n">
        <f aca="false">'Power Price'!B76</f>
        <v>0</v>
      </c>
      <c r="C19" s="139" t="n">
        <f aca="false">+'Power Price'!C70</f>
        <v>5063.50725797234</v>
      </c>
      <c r="D19" s="139" t="n">
        <f aca="false">+'Power Price'!D70</f>
        <v>4812.51271305774</v>
      </c>
      <c r="E19" s="139" t="n">
        <f aca="false">+'Power Price'!E70</f>
        <v>8694.48903156768</v>
      </c>
      <c r="F19" s="141" t="n">
        <f aca="false">+'Power Price'!F70</f>
        <v>6190.16966753259</v>
      </c>
      <c r="G19" s="139" t="n">
        <f aca="false">+'Power Price'!G70</f>
        <v>10474.1488722184</v>
      </c>
      <c r="H19" s="139" t="n">
        <f aca="false">+'Power Price'!H70</f>
        <v>10449.4028912634</v>
      </c>
      <c r="I19" s="139" t="n">
        <f aca="false">+'Power Price'!I70</f>
        <v>10498.8948531734</v>
      </c>
      <c r="J19" s="139" t="n">
        <f aca="false">+'Power Price'!J70</f>
        <v>14882.227936712</v>
      </c>
      <c r="K19" s="139" t="n">
        <f aca="false">+'Power Price'!K70</f>
        <v>13507.6252723312</v>
      </c>
      <c r="L19" s="139" t="n">
        <f aca="false">+'Power Price'!L70</f>
        <v>16256.8306010929</v>
      </c>
      <c r="M19" s="139" t="n">
        <f aca="false">+'Power Price'!M70</f>
        <v>11477.6234567901</v>
      </c>
      <c r="N19" s="139" t="n">
        <f aca="false">+'Power Price'!N70</f>
        <v>12798.0364656381</v>
      </c>
      <c r="O19" s="139" t="n">
        <f aca="false">+'Power Price'!O70</f>
        <v>16066.2107751105</v>
      </c>
      <c r="P19" s="139" t="n">
        <f aca="false">+'Power Price'!P70</f>
        <v>14899.5719459993</v>
      </c>
      <c r="Q19" s="139" t="n">
        <f aca="false">+'Power Price'!Q70</f>
        <v>17232.8496042216</v>
      </c>
      <c r="R19" s="139" t="n">
        <f aca="false">+'Power Price'!R70</f>
        <v>13497.6525821596</v>
      </c>
      <c r="S19" s="139" t="n">
        <f aca="false">+'Power Price'!S70</f>
        <v>12504.4507563673</v>
      </c>
      <c r="T19" s="139" t="n">
        <f aca="false">+'Power Price'!T70</f>
        <v>12547.5943232953</v>
      </c>
      <c r="U19" s="139" t="n">
        <f aca="false">+'Power Price'!U70</f>
        <v>12195.1219512195</v>
      </c>
      <c r="V19" s="139" t="n">
        <f aca="false">+'Power Price'!V70</f>
        <v>12770.6359945873</v>
      </c>
      <c r="W19" s="141" t="n">
        <f aca="false">+'Power Price'!W70</f>
        <v>13078.7947499237</v>
      </c>
      <c r="X19" s="139" t="n">
        <f aca="false">+'Power Price'!X70</f>
        <v>9319.24684680344</v>
      </c>
      <c r="Y19" s="139" t="n">
        <f aca="false">+'Power Price'!Y70</f>
        <v>7916.84728540956</v>
      </c>
      <c r="Z19" s="139" t="n">
        <f aca="false">+'Power Price'!Z70</f>
        <v>7207.13979889178</v>
      </c>
      <c r="AA19" s="139" t="n">
        <f aca="false">+'Power Price'!AA70</f>
        <v>9400.02348244687</v>
      </c>
      <c r="AB19" s="139" t="n">
        <f aca="false">+'Power Price'!AB70</f>
        <v>9893.66938484435</v>
      </c>
      <c r="AC19" s="171" t="n">
        <f aca="false">+'Power Price'!AC70</f>
        <v>9263.81962211312</v>
      </c>
    </row>
    <row r="20" customFormat="false" ht="13.7" hidden="false" customHeight="true" outlineLevel="0" collapsed="false">
      <c r="A20" s="236" t="str">
        <f aca="false">+'Power Price'!A71</f>
        <v>SP15</v>
      </c>
      <c r="B20" s="227" t="n">
        <f aca="false">'Power Price'!B77</f>
        <v>0</v>
      </c>
      <c r="C20" s="139" t="n">
        <f aca="false">+'Power Price'!C71</f>
        <v>5140.30174877129</v>
      </c>
      <c r="D20" s="139" t="n">
        <f aca="false">+'Power Price'!D71</f>
        <v>5775.91494581885</v>
      </c>
      <c r="E20" s="139" t="n">
        <f aca="false">+'Power Price'!E71</f>
        <v>8962.01177100053</v>
      </c>
      <c r="F20" s="141" t="n">
        <f aca="false">+'Power Price'!F71</f>
        <v>6626.07615519689</v>
      </c>
      <c r="G20" s="139" t="n">
        <f aca="false">+'Power Price'!G71</f>
        <v>10591.9992807664</v>
      </c>
      <c r="H20" s="139" t="n">
        <f aca="false">+'Power Price'!H71</f>
        <v>10685.1037083595</v>
      </c>
      <c r="I20" s="139" t="n">
        <f aca="false">+'Power Price'!I71</f>
        <v>10498.8948531734</v>
      </c>
      <c r="J20" s="139" t="n">
        <f aca="false">+'Power Price'!J71</f>
        <v>15291.171113254</v>
      </c>
      <c r="K20" s="139" t="n">
        <f aca="false">+'Power Price'!K71</f>
        <v>14052.2875816993</v>
      </c>
      <c r="L20" s="139" t="n">
        <f aca="false">+'Power Price'!L71</f>
        <v>16530.0546448087</v>
      </c>
      <c r="M20" s="139" t="n">
        <f aca="false">+'Power Price'!M71</f>
        <v>12924.3827160494</v>
      </c>
      <c r="N20" s="139" t="n">
        <f aca="false">+'Power Price'!N71</f>
        <v>13323.9831697055</v>
      </c>
      <c r="O20" s="139" t="n">
        <f aca="false">+'Power Price'!O71</f>
        <v>16272.2095909465</v>
      </c>
      <c r="P20" s="139" t="n">
        <f aca="false">+'Power Price'!P71</f>
        <v>15064.2081000988</v>
      </c>
      <c r="Q20" s="139" t="n">
        <f aca="false">+'Power Price'!Q71</f>
        <v>17480.2110817942</v>
      </c>
      <c r="R20" s="139" t="n">
        <f aca="false">+'Power Price'!R71</f>
        <v>15006.7069081154</v>
      </c>
      <c r="S20" s="139" t="n">
        <f aca="false">+'Power Price'!S71</f>
        <v>12875.7311659668</v>
      </c>
      <c r="T20" s="139" t="n">
        <f aca="false">+'Power Price'!T71</f>
        <v>12893.7348563517</v>
      </c>
      <c r="U20" s="139" t="n">
        <f aca="false">+'Power Price'!U71</f>
        <v>12624.5276537272</v>
      </c>
      <c r="V20" s="139" t="n">
        <f aca="false">+'Power Price'!V71</f>
        <v>13108.9309878214</v>
      </c>
      <c r="W20" s="141" t="n">
        <f aca="false">+'Power Price'!W71</f>
        <v>13571.0112065582</v>
      </c>
      <c r="X20" s="139" t="n">
        <f aca="false">+'Power Price'!X71</f>
        <v>12990.1458842804</v>
      </c>
      <c r="Y20" s="139" t="n">
        <f aca="false">+'Power Price'!Y71</f>
        <v>12219.7992242594</v>
      </c>
      <c r="Z20" s="139" t="n">
        <f aca="false">+'Power Price'!Z71</f>
        <v>12118.0045475897</v>
      </c>
      <c r="AA20" s="139" t="n">
        <f aca="false">+'Power Price'!AA71</f>
        <v>11503.256729959</v>
      </c>
      <c r="AB20" s="139" t="n">
        <f aca="false">+'Power Price'!AB71</f>
        <v>10934.9517084212</v>
      </c>
      <c r="AC20" s="171" t="n">
        <f aca="false">+'Power Price'!AC71</f>
        <v>11702.7184682154</v>
      </c>
    </row>
    <row r="21" customFormat="false" ht="13.7" hidden="false" customHeight="true" outlineLevel="0" collapsed="false">
      <c r="A21" s="236" t="str">
        <f aca="false">+'Power Price'!A72</f>
        <v>Palo Verde</v>
      </c>
      <c r="B21" s="227" t="n">
        <f aca="false">'Power Price'!B78</f>
        <v>0</v>
      </c>
      <c r="C21" s="139" t="n">
        <f aca="false">+'Power Price'!C72</f>
        <v>4999.14275917248</v>
      </c>
      <c r="D21" s="139" t="n">
        <f aca="false">+'Power Price'!D72</f>
        <v>5520.34348803926</v>
      </c>
      <c r="E21" s="139" t="n">
        <f aca="false">+'Power Price'!E72</f>
        <v>8426.96629213483</v>
      </c>
      <c r="F21" s="141" t="n">
        <f aca="false">+'Power Price'!F72</f>
        <v>6315.48417978219</v>
      </c>
      <c r="G21" s="139" t="n">
        <f aca="false">+'Power Price'!G72</f>
        <v>9922.69181893652</v>
      </c>
      <c r="H21" s="139" t="n">
        <f aca="false">+'Power Price'!H72</f>
        <v>9978.00125707102</v>
      </c>
      <c r="I21" s="139" t="n">
        <f aca="false">+'Power Price'!I72</f>
        <v>9867.38238080202</v>
      </c>
      <c r="J21" s="139" t="n">
        <f aca="false">+'Power Price'!J72</f>
        <v>14773.2954748384</v>
      </c>
      <c r="K21" s="139" t="n">
        <f aca="false">+'Power Price'!K72</f>
        <v>13289.7603485839</v>
      </c>
      <c r="L21" s="139" t="n">
        <f aca="false">+'Power Price'!L72</f>
        <v>16256.8306010929</v>
      </c>
      <c r="M21" s="139" t="n">
        <f aca="false">+'Power Price'!M72</f>
        <v>13310.1851851852</v>
      </c>
      <c r="N21" s="139" t="n">
        <f aca="false">+'Power Price'!N72</f>
        <v>14726.507713885</v>
      </c>
      <c r="O21" s="139" t="n">
        <f aca="false">+'Power Price'!O72</f>
        <v>17878.9053303018</v>
      </c>
      <c r="P21" s="139" t="n">
        <f aca="false">+'Power Price'!P72</f>
        <v>16463.615409944</v>
      </c>
      <c r="Q21" s="139" t="n">
        <f aca="false">+'Power Price'!Q72</f>
        <v>19294.1952506596</v>
      </c>
      <c r="R21" s="139" t="n">
        <f aca="false">+'Power Price'!R72</f>
        <v>16096.5794768612</v>
      </c>
      <c r="S21" s="139" t="n">
        <f aca="false">+'Power Price'!S72</f>
        <v>11822.1950081747</v>
      </c>
      <c r="T21" s="139" t="n">
        <f aca="false">+'Power Price'!T72</f>
        <v>12201.4537902388</v>
      </c>
      <c r="U21" s="139" t="n">
        <f aca="false">+'Power Price'!U72</f>
        <v>11593.9539677087</v>
      </c>
      <c r="V21" s="139" t="n">
        <f aca="false">+'Power Price'!V72</f>
        <v>11671.1772665765</v>
      </c>
      <c r="W21" s="141" t="n">
        <f aca="false">+'Power Price'!W72</f>
        <v>13639.3842933764</v>
      </c>
      <c r="X21" s="139" t="n">
        <f aca="false">+'Power Price'!X72</f>
        <v>12282.4083555191</v>
      </c>
      <c r="Y21" s="139" t="n">
        <f aca="false">+'Power Price'!Y72</f>
        <v>11523.0020599439</v>
      </c>
      <c r="Z21" s="139" t="n">
        <f aca="false">+'Power Price'!Z72</f>
        <v>11481.0759580491</v>
      </c>
      <c r="AA21" s="139" t="n">
        <f aca="false">+'Power Price'!AA72</f>
        <v>10939.0604556243</v>
      </c>
      <c r="AB21" s="139" t="n">
        <f aca="false">+'Power Price'!AB72</f>
        <v>10436.8721319608</v>
      </c>
      <c r="AC21" s="171" t="n">
        <f aca="false">+'Power Price'!AC72</f>
        <v>11178.8057953764</v>
      </c>
    </row>
    <row r="22" customFormat="false" ht="13.7" hidden="false" customHeight="true" outlineLevel="0" collapsed="false">
      <c r="A22" s="237" t="str">
        <f aca="false">+'Power Price'!A73</f>
        <v>Mead</v>
      </c>
      <c r="B22" s="238" t="n">
        <f aca="false">'Power Price'!B79</f>
        <v>0</v>
      </c>
      <c r="C22" s="142" t="n">
        <f aca="false">+'Power Price'!C73</f>
        <v>5184.87827180249</v>
      </c>
      <c r="D22" s="142" t="n">
        <f aca="false">+'Power Price'!D73</f>
        <v>5724.80065426293</v>
      </c>
      <c r="E22" s="142" t="n">
        <f aca="false">+'Power Price'!E73</f>
        <v>8962.01177100053</v>
      </c>
      <c r="F22" s="143" t="n">
        <f aca="false">+'Power Price'!F73</f>
        <v>6623.89689902199</v>
      </c>
      <c r="G22" s="142" t="n">
        <f aca="false">+'Power Price'!G73</f>
        <v>10355.7402836487</v>
      </c>
      <c r="H22" s="142" t="n">
        <f aca="false">+'Power Price'!H73</f>
        <v>10449.4028912634</v>
      </c>
      <c r="I22" s="142" t="n">
        <f aca="false">+'Power Price'!I73</f>
        <v>10262.0776760341</v>
      </c>
      <c r="J22" s="142" t="n">
        <f aca="false">+'Power Price'!J73</f>
        <v>15592.0747169542</v>
      </c>
      <c r="K22" s="142" t="n">
        <f aca="false">+'Power Price'!K73</f>
        <v>13834.4226579521</v>
      </c>
      <c r="L22" s="142" t="n">
        <f aca="false">+'Power Price'!L73</f>
        <v>17349.7267759563</v>
      </c>
      <c r="M22" s="142" t="n">
        <f aca="false">+'Power Price'!M73</f>
        <v>14467.5925925926</v>
      </c>
      <c r="N22" s="142" t="n">
        <f aca="false">+'Power Price'!N73</f>
        <v>16479.6633941094</v>
      </c>
      <c r="O22" s="142" t="n">
        <f aca="false">+'Power Price'!O73</f>
        <v>20680.4349261483</v>
      </c>
      <c r="P22" s="142" t="n">
        <f aca="false">+'Power Price'!P73</f>
        <v>18768.5215673362</v>
      </c>
      <c r="Q22" s="142" t="n">
        <f aca="false">+'Power Price'!Q73</f>
        <v>22592.3482849604</v>
      </c>
      <c r="R22" s="142" t="n">
        <f aca="false">+'Power Price'!R73</f>
        <v>18443.9973172368</v>
      </c>
      <c r="S22" s="142" t="n">
        <f aca="false">+'Power Price'!S73</f>
        <v>12565.1918225485</v>
      </c>
      <c r="T22" s="142" t="n">
        <f aca="false">+'Power Price'!T73</f>
        <v>13066.8051228799</v>
      </c>
      <c r="U22" s="142" t="n">
        <f aca="false">+'Power Price'!U73</f>
        <v>12281.0030917211</v>
      </c>
      <c r="V22" s="142" t="n">
        <f aca="false">+'Power Price'!V73</f>
        <v>12347.7672530447</v>
      </c>
      <c r="W22" s="143" t="n">
        <f aca="false">+'Power Price'!W73</f>
        <v>14961.8453756595</v>
      </c>
      <c r="X22" s="142" t="n">
        <f aca="false">+'Power Price'!X73</f>
        <v>13306.9713652408</v>
      </c>
      <c r="Y22" s="142" t="n">
        <f aca="false">+'Power Price'!Y73</f>
        <v>12447.8693031446</v>
      </c>
      <c r="Z22" s="142" t="n">
        <f aca="false">+'Power Price'!Z73</f>
        <v>12413.6505284044</v>
      </c>
      <c r="AA22" s="142" t="n">
        <f aca="false">+'Power Price'!AA73</f>
        <v>11775.6608978987</v>
      </c>
      <c r="AB22" s="142" t="n">
        <f aca="false">+'Power Price'!AB73</f>
        <v>11177.5723210964</v>
      </c>
      <c r="AC22" s="173" t="n">
        <f aca="false">+'Power Price'!AC73</f>
        <v>12067.1436831762</v>
      </c>
    </row>
    <row r="23" customFormat="false" ht="13.7" hidden="true" customHeight="true" outlineLevel="0" collapsed="false">
      <c r="A23" s="236" t="n">
        <f aca="false">+'Power Price'!A74</f>
        <v>0</v>
      </c>
      <c r="B23" s="227" t="n">
        <f aca="false">'Power Price'!B80</f>
        <v>0</v>
      </c>
      <c r="C23" s="139" t="n">
        <f aca="false">+'Power Price'!C74</f>
        <v>0</v>
      </c>
      <c r="D23" s="139" t="n">
        <f aca="false">+'Power Price'!D74</f>
        <v>0</v>
      </c>
      <c r="E23" s="139" t="n">
        <f aca="false">+'Power Price'!E74</f>
        <v>0</v>
      </c>
      <c r="F23" s="139" t="n">
        <f aca="false">+'Power Price'!F74</f>
        <v>0</v>
      </c>
      <c r="G23" s="139" t="n">
        <f aca="false">+'Power Price'!G74</f>
        <v>0</v>
      </c>
      <c r="H23" s="139" t="n">
        <f aca="false">+'Power Price'!H74</f>
        <v>0</v>
      </c>
      <c r="I23" s="139" t="n">
        <f aca="false">+'Power Price'!I74</f>
        <v>0</v>
      </c>
      <c r="J23" s="139" t="n">
        <f aca="false">+'Power Price'!J74</f>
        <v>0</v>
      </c>
      <c r="K23" s="139" t="n">
        <f aca="false">+'Power Price'!K74</f>
        <v>0</v>
      </c>
      <c r="L23" s="139" t="n">
        <f aca="false">+'Power Price'!L74</f>
        <v>0</v>
      </c>
      <c r="M23" s="139" t="n">
        <f aca="false">+'Power Price'!M74</f>
        <v>0</v>
      </c>
      <c r="N23" s="139" t="n">
        <f aca="false">+'Power Price'!N74</f>
        <v>0</v>
      </c>
      <c r="O23" s="139" t="n">
        <f aca="false">+'Power Price'!O74</f>
        <v>0</v>
      </c>
      <c r="P23" s="139" t="n">
        <f aca="false">+'Power Price'!P74</f>
        <v>0</v>
      </c>
      <c r="Q23" s="139" t="n">
        <f aca="false">+'Power Price'!Q74</f>
        <v>0</v>
      </c>
      <c r="R23" s="139" t="n">
        <f aca="false">+'Power Price'!R74</f>
        <v>0</v>
      </c>
      <c r="S23" s="139" t="n">
        <f aca="false">+'Power Price'!S74</f>
        <v>0</v>
      </c>
      <c r="T23" s="139" t="n">
        <f aca="false">+'Power Price'!T74</f>
        <v>0</v>
      </c>
      <c r="U23" s="139" t="n">
        <f aca="false">+'Power Price'!U74</f>
        <v>0</v>
      </c>
      <c r="V23" s="139" t="n">
        <f aca="false">+'Power Price'!V74</f>
        <v>0</v>
      </c>
      <c r="W23" s="139" t="n">
        <f aca="false">+'Power Price'!W74</f>
        <v>0</v>
      </c>
      <c r="X23" s="139" t="n">
        <f aca="false">+'Power Price'!X74</f>
        <v>0</v>
      </c>
      <c r="Y23" s="139" t="n">
        <f aca="false">+'Power Price'!Y74</f>
        <v>0</v>
      </c>
      <c r="Z23" s="139" t="n">
        <f aca="false">+'Power Price'!Z74</f>
        <v>0</v>
      </c>
      <c r="AA23" s="139" t="n">
        <f aca="false">+'Power Price'!AA74</f>
        <v>0</v>
      </c>
      <c r="AB23" s="139" t="n">
        <f aca="false">+'Power Price'!AB74</f>
        <v>0</v>
      </c>
      <c r="AC23" s="139" t="n">
        <f aca="false">+'Power Price'!AC74</f>
        <v>0</v>
      </c>
    </row>
    <row r="24" customFormat="false" ht="13.7" hidden="true" customHeight="true" outlineLevel="0" collapsed="false">
      <c r="A24" s="234" t="n">
        <f aca="false">+'Power Price'!A75</f>
        <v>0</v>
      </c>
      <c r="B24" s="227" t="n">
        <f aca="false">'Power Price'!B81</f>
        <v>0</v>
      </c>
      <c r="C24" s="145" t="n">
        <f aca="false">+'Power Price'!C75</f>
        <v>0</v>
      </c>
      <c r="D24" s="145" t="n">
        <f aca="false">+'Power Price'!D75</f>
        <v>0</v>
      </c>
      <c r="E24" s="145" t="n">
        <f aca="false">+'Power Price'!E75</f>
        <v>0</v>
      </c>
      <c r="F24" s="145" t="n">
        <f aca="false">+'Power Price'!F75</f>
        <v>0</v>
      </c>
      <c r="G24" s="145" t="n">
        <f aca="false">+'Power Price'!G75</f>
        <v>0</v>
      </c>
      <c r="H24" s="145" t="n">
        <f aca="false">+'Power Price'!H75</f>
        <v>0</v>
      </c>
      <c r="I24" s="145" t="n">
        <f aca="false">+'Power Price'!I75</f>
        <v>0</v>
      </c>
      <c r="J24" s="145" t="n">
        <f aca="false">+'Power Price'!J75</f>
        <v>0</v>
      </c>
      <c r="K24" s="145" t="n">
        <f aca="false">+'Power Price'!K75</f>
        <v>0</v>
      </c>
      <c r="L24" s="145" t="n">
        <f aca="false">+'Power Price'!L75</f>
        <v>0</v>
      </c>
      <c r="M24" s="145" t="n">
        <f aca="false">+'Power Price'!M75</f>
        <v>0</v>
      </c>
      <c r="N24" s="145" t="n">
        <f aca="false">+'Power Price'!N75</f>
        <v>0</v>
      </c>
      <c r="O24" s="145" t="n">
        <f aca="false">+'Power Price'!O75</f>
        <v>0</v>
      </c>
      <c r="P24" s="145" t="n">
        <f aca="false">+'Power Price'!P75</f>
        <v>0</v>
      </c>
      <c r="Q24" s="145" t="n">
        <f aca="false">+'Power Price'!Q75</f>
        <v>0</v>
      </c>
      <c r="R24" s="145" t="n">
        <f aca="false">+'Power Price'!R75</f>
        <v>0</v>
      </c>
      <c r="S24" s="145" t="n">
        <f aca="false">+'Power Price'!S75</f>
        <v>0</v>
      </c>
      <c r="T24" s="145" t="n">
        <f aca="false">+'Power Price'!T75</f>
        <v>0</v>
      </c>
      <c r="U24" s="145" t="n">
        <f aca="false">+'Power Price'!U75</f>
        <v>0</v>
      </c>
      <c r="V24" s="145" t="n">
        <f aca="false">+'Power Price'!V75</f>
        <v>0</v>
      </c>
      <c r="W24" s="145" t="n">
        <f aca="false">+'Power Price'!W75</f>
        <v>0</v>
      </c>
      <c r="X24" s="145" t="n">
        <f aca="false">+'Power Price'!X75</f>
        <v>0</v>
      </c>
      <c r="Y24" s="145" t="n">
        <f aca="false">+'Power Price'!Y75</f>
        <v>0</v>
      </c>
      <c r="Z24" s="145" t="n">
        <f aca="false">+'Power Price'!Z75</f>
        <v>0</v>
      </c>
      <c r="AA24" s="145" t="n">
        <f aca="false">+'Power Price'!AA75</f>
        <v>0</v>
      </c>
      <c r="AB24" s="145" t="n">
        <f aca="false">+'Power Price'!AB75</f>
        <v>0</v>
      </c>
      <c r="AC24" s="145" t="n">
        <f aca="false">+'Power Price'!AC75</f>
        <v>0</v>
      </c>
    </row>
    <row r="25" customFormat="false" ht="13.7" hidden="true" customHeight="true" outlineLevel="0" collapsed="false">
      <c r="A25" s="234" t="n">
        <f aca="false">+'Power Price'!A76</f>
        <v>0</v>
      </c>
      <c r="B25" s="227" t="n">
        <f aca="false">'Power Price'!B82</f>
        <v>0</v>
      </c>
      <c r="C25" s="145" t="n">
        <f aca="false">+'Power Price'!C76</f>
        <v>0</v>
      </c>
      <c r="D25" s="145" t="n">
        <f aca="false">+'Power Price'!D76</f>
        <v>0</v>
      </c>
      <c r="E25" s="145" t="n">
        <f aca="false">+'Power Price'!E76</f>
        <v>0</v>
      </c>
      <c r="F25" s="145" t="n">
        <f aca="false">+'Power Price'!F76</f>
        <v>0</v>
      </c>
      <c r="G25" s="145" t="n">
        <f aca="false">+'Power Price'!G76</f>
        <v>0</v>
      </c>
      <c r="H25" s="145" t="n">
        <f aca="false">+'Power Price'!H76</f>
        <v>0</v>
      </c>
      <c r="I25" s="145" t="n">
        <f aca="false">+'Power Price'!I76</f>
        <v>0</v>
      </c>
      <c r="J25" s="145" t="n">
        <f aca="false">+'Power Price'!J76</f>
        <v>0</v>
      </c>
      <c r="K25" s="145" t="n">
        <f aca="false">+'Power Price'!K76</f>
        <v>0</v>
      </c>
      <c r="L25" s="145" t="n">
        <f aca="false">+'Power Price'!L76</f>
        <v>0</v>
      </c>
      <c r="M25" s="145" t="n">
        <f aca="false">+'Power Price'!M76</f>
        <v>0</v>
      </c>
      <c r="N25" s="145" t="n">
        <f aca="false">+'Power Price'!N76</f>
        <v>0</v>
      </c>
      <c r="O25" s="145" t="n">
        <f aca="false">+'Power Price'!O76</f>
        <v>0</v>
      </c>
      <c r="P25" s="145" t="n">
        <f aca="false">+'Power Price'!P76</f>
        <v>0</v>
      </c>
      <c r="Q25" s="145" t="n">
        <f aca="false">+'Power Price'!Q76</f>
        <v>0</v>
      </c>
      <c r="R25" s="145" t="n">
        <f aca="false">+'Power Price'!R76</f>
        <v>0</v>
      </c>
      <c r="S25" s="145" t="n">
        <f aca="false">+'Power Price'!S76</f>
        <v>0</v>
      </c>
      <c r="T25" s="145" t="n">
        <f aca="false">+'Power Price'!T76</f>
        <v>0</v>
      </c>
      <c r="U25" s="145" t="n">
        <f aca="false">+'Power Price'!U76</f>
        <v>0</v>
      </c>
      <c r="V25" s="145" t="n">
        <f aca="false">+'Power Price'!V76</f>
        <v>0</v>
      </c>
      <c r="W25" s="145" t="n">
        <f aca="false">+'Power Price'!W76</f>
        <v>0</v>
      </c>
      <c r="X25" s="145" t="n">
        <f aca="false">+'Power Price'!X76</f>
        <v>0</v>
      </c>
      <c r="Y25" s="145" t="n">
        <f aca="false">+'Power Price'!Y76</f>
        <v>0</v>
      </c>
      <c r="Z25" s="145" t="n">
        <f aca="false">+'Power Price'!Z76</f>
        <v>0</v>
      </c>
      <c r="AA25" s="145" t="n">
        <f aca="false">+'Power Price'!AA76</f>
        <v>0</v>
      </c>
      <c r="AB25" s="145" t="n">
        <f aca="false">+'Power Price'!AB76</f>
        <v>0</v>
      </c>
      <c r="AC25" s="145" t="n">
        <f aca="false">+'Power Price'!AC76</f>
        <v>0</v>
      </c>
    </row>
    <row r="26" customFormat="false" ht="13.7" hidden="true" customHeight="true" outlineLevel="0" collapsed="false">
      <c r="A26" s="234" t="n">
        <f aca="false">+'Power Price'!A77</f>
        <v>0</v>
      </c>
      <c r="B26" s="122" t="n">
        <f aca="false">'Power Price'!B83</f>
        <v>0</v>
      </c>
      <c r="C26" s="145" t="n">
        <f aca="false">+'Power Price'!C77</f>
        <v>0</v>
      </c>
      <c r="D26" s="145" t="n">
        <f aca="false">+'Power Price'!D77</f>
        <v>0</v>
      </c>
      <c r="E26" s="145" t="n">
        <f aca="false">+'Power Price'!E77</f>
        <v>0</v>
      </c>
      <c r="F26" s="145" t="n">
        <f aca="false">+'Power Price'!F77</f>
        <v>0</v>
      </c>
      <c r="G26" s="145" t="n">
        <f aca="false">+'Power Price'!G77</f>
        <v>0</v>
      </c>
      <c r="H26" s="145" t="n">
        <f aca="false">+'Power Price'!H77</f>
        <v>0</v>
      </c>
      <c r="I26" s="145" t="n">
        <f aca="false">+'Power Price'!I77</f>
        <v>0</v>
      </c>
      <c r="J26" s="145" t="n">
        <f aca="false">+'Power Price'!J77</f>
        <v>0</v>
      </c>
      <c r="K26" s="145" t="n">
        <f aca="false">+'Power Price'!K77</f>
        <v>0</v>
      </c>
      <c r="L26" s="145" t="n">
        <f aca="false">+'Power Price'!L77</f>
        <v>0</v>
      </c>
      <c r="M26" s="145" t="n">
        <f aca="false">+'Power Price'!M77</f>
        <v>0</v>
      </c>
      <c r="N26" s="145" t="n">
        <f aca="false">+'Power Price'!N77</f>
        <v>0</v>
      </c>
      <c r="O26" s="145" t="n">
        <f aca="false">+'Power Price'!O77</f>
        <v>0</v>
      </c>
      <c r="P26" s="145" t="n">
        <f aca="false">+'Power Price'!P77</f>
        <v>0</v>
      </c>
      <c r="Q26" s="145" t="n">
        <f aca="false">+'Power Price'!Q77</f>
        <v>0</v>
      </c>
      <c r="R26" s="145" t="n">
        <f aca="false">+'Power Price'!R77</f>
        <v>0</v>
      </c>
      <c r="S26" s="145" t="n">
        <f aca="false">+'Power Price'!S77</f>
        <v>0</v>
      </c>
      <c r="T26" s="145" t="n">
        <f aca="false">+'Power Price'!T77</f>
        <v>0</v>
      </c>
      <c r="U26" s="145" t="n">
        <f aca="false">+'Power Price'!U77</f>
        <v>0</v>
      </c>
      <c r="V26" s="145" t="n">
        <f aca="false">+'Power Price'!V77</f>
        <v>0</v>
      </c>
      <c r="W26" s="145" t="n">
        <f aca="false">+'Power Price'!W77</f>
        <v>0</v>
      </c>
      <c r="X26" s="145" t="n">
        <f aca="false">+'Power Price'!X77</f>
        <v>0</v>
      </c>
      <c r="Y26" s="145" t="n">
        <f aca="false">+'Power Price'!Y77</f>
        <v>0</v>
      </c>
      <c r="Z26" s="145" t="n">
        <f aca="false">+'Power Price'!Z77</f>
        <v>0</v>
      </c>
      <c r="AA26" s="145" t="n">
        <f aca="false">+'Power Price'!AA77</f>
        <v>0</v>
      </c>
      <c r="AB26" s="145" t="n">
        <f aca="false">+'Power Price'!AB77</f>
        <v>0</v>
      </c>
      <c r="AC26" s="145" t="n">
        <f aca="false">+'Power Price'!AC77</f>
        <v>0</v>
      </c>
    </row>
    <row r="27" customFormat="false" ht="6.75" hidden="false" customHeight="true" outlineLevel="0" collapsed="false">
      <c r="A27" s="125"/>
      <c r="B27" s="125" t="n">
        <f aca="false">'Power Price'!B84</f>
        <v>0</v>
      </c>
      <c r="C27" s="139"/>
      <c r="D27" s="139"/>
      <c r="E27" s="139"/>
      <c r="F27" s="139"/>
      <c r="G27" s="139"/>
      <c r="H27" s="139"/>
      <c r="I27" s="139"/>
      <c r="J27" s="139"/>
      <c r="K27" s="139"/>
      <c r="L27" s="139"/>
      <c r="M27" s="139"/>
      <c r="N27" s="139"/>
      <c r="O27" s="139"/>
      <c r="P27" s="139"/>
      <c r="Q27" s="139"/>
      <c r="R27" s="139"/>
      <c r="S27" s="139"/>
      <c r="T27" s="139"/>
      <c r="U27" s="139"/>
      <c r="V27" s="139"/>
      <c r="W27" s="139"/>
      <c r="X27" s="139"/>
      <c r="Y27" s="139"/>
      <c r="Z27" s="139"/>
      <c r="AA27" s="139"/>
      <c r="AB27" s="139"/>
      <c r="AC27" s="139"/>
    </row>
    <row r="28" customFormat="false" ht="4.5" hidden="false" customHeight="true" outlineLevel="0" collapsed="false">
      <c r="B28" s="221" t="n">
        <f aca="false">'Power Price'!B85</f>
        <v>0</v>
      </c>
      <c r="C28" s="148"/>
      <c r="D28" s="148"/>
      <c r="E28" s="148"/>
      <c r="F28" s="148"/>
      <c r="G28" s="148"/>
      <c r="H28" s="148"/>
      <c r="I28" s="148"/>
      <c r="J28" s="148"/>
      <c r="K28" s="148"/>
      <c r="L28" s="148"/>
      <c r="M28" s="148"/>
      <c r="N28" s="148"/>
      <c r="O28" s="148"/>
      <c r="P28" s="148"/>
      <c r="Q28" s="148"/>
      <c r="R28" s="148"/>
      <c r="S28" s="148"/>
      <c r="T28" s="148"/>
      <c r="U28" s="148"/>
      <c r="V28" s="148"/>
      <c r="W28" s="148"/>
      <c r="X28" s="148"/>
      <c r="Y28" s="148"/>
      <c r="Z28" s="148"/>
      <c r="AA28" s="148"/>
      <c r="AB28" s="148"/>
      <c r="AC28" s="148"/>
    </row>
    <row r="29" customFormat="false" ht="18" hidden="false" customHeight="true" outlineLevel="0" collapsed="false">
      <c r="A29" s="239" t="str">
        <f aca="false">'Power Price'!A86</f>
        <v>Change</v>
      </c>
      <c r="B29" s="122" t="n">
        <f aca="false">'Power Price'!B86</f>
        <v>0</v>
      </c>
      <c r="C29" s="149"/>
      <c r="D29" s="149"/>
      <c r="E29" s="149"/>
      <c r="F29" s="149"/>
      <c r="G29" s="149"/>
      <c r="H29" s="149"/>
      <c r="I29" s="149"/>
      <c r="J29" s="149"/>
      <c r="K29" s="149"/>
      <c r="L29" s="149"/>
      <c r="M29" s="149"/>
      <c r="N29" s="149"/>
      <c r="O29" s="149"/>
      <c r="P29" s="149"/>
      <c r="Q29" s="149"/>
      <c r="R29" s="149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</row>
    <row r="30" customFormat="false" ht="12" hidden="true" customHeight="false" outlineLevel="0" collapsed="false">
      <c r="A30" s="232" t="str">
        <f aca="false">'Power Price'!A87</f>
        <v>MID-COLUMBIA</v>
      </c>
      <c r="B30" s="73" t="n">
        <f aca="false">'Power Price'!B87</f>
        <v>0</v>
      </c>
      <c r="C30" s="139" t="n">
        <f aca="false">'Power Price'!C87</f>
        <v>75.0085724082755</v>
      </c>
      <c r="D30" s="139" t="n">
        <f aca="false">'Power Price'!D87</f>
        <v>204.457166223676</v>
      </c>
      <c r="E30" s="139" t="n">
        <f aca="false">'Power Price'!E87</f>
        <v>401.284109149277</v>
      </c>
      <c r="F30" s="139" t="n">
        <f aca="false">'Power Price'!F87</f>
        <v>226.916615927075</v>
      </c>
      <c r="G30" s="139" t="n">
        <f aca="false">'Power Price'!G87</f>
        <v>314.937572154069</v>
      </c>
      <c r="H30" s="139" t="n">
        <f aca="false">'Power Price'!H87</f>
        <v>345.694531741043</v>
      </c>
      <c r="I30" s="139" t="n">
        <f aca="false">'Power Price'!I87</f>
        <v>284.180612567097</v>
      </c>
      <c r="J30" s="139" t="n">
        <f aca="false">'Power Price'!J87</f>
        <v>463.409407478837</v>
      </c>
      <c r="K30" s="139" t="n">
        <f aca="false">'Power Price'!K87</f>
        <v>653.594771241829</v>
      </c>
      <c r="L30" s="139" t="n">
        <f aca="false">'Power Price'!L87</f>
        <v>273.224043715845</v>
      </c>
      <c r="M30" s="139" t="n">
        <f aca="false">'Power Price'!M87</f>
        <v>-920.052902636306</v>
      </c>
      <c r="N30" s="139" t="n">
        <f aca="false">'Power Price'!N87</f>
        <v>-708.643980217023</v>
      </c>
      <c r="O30" s="139" t="n">
        <f aca="false">'Power Price'!O87</f>
        <v>-860.949008476928</v>
      </c>
      <c r="P30" s="139" t="n">
        <f aca="false">'Power Price'!P87</f>
        <v>-700.396373663572</v>
      </c>
      <c r="Q30" s="139" t="n">
        <f aca="false">'Power Price'!Q87</f>
        <v>-1021.50164329028</v>
      </c>
      <c r="R30" s="139" t="n">
        <f aca="false">'Power Price'!R87</f>
        <v>-851.848934651804</v>
      </c>
      <c r="S30" s="139" t="n">
        <f aca="false">'Power Price'!S87</f>
        <v>-685.812526716174</v>
      </c>
      <c r="T30" s="139" t="n">
        <f aca="false">'Power Price'!T87</f>
        <v>-740.260941982047</v>
      </c>
      <c r="U30" s="139" t="n">
        <f aca="false">'Power Price'!U87</f>
        <v>-652.410085841268</v>
      </c>
      <c r="V30" s="139" t="n">
        <f aca="false">'Power Price'!V87</f>
        <v>-664.766552325211</v>
      </c>
      <c r="W30" s="139" t="n">
        <f aca="false">'Power Price'!W87</f>
        <v>-405.91980987016</v>
      </c>
      <c r="X30" s="139" t="n">
        <f aca="false">'Power Price'!X87</f>
        <v>-304.649857706429</v>
      </c>
      <c r="Y30" s="139" t="n">
        <f aca="false">'Power Price'!Y87</f>
        <v>-190.269815817932</v>
      </c>
      <c r="Z30" s="139" t="n">
        <f aca="false">'Power Price'!Z87</f>
        <v>-166.390601228612</v>
      </c>
      <c r="AA30" s="139" t="n">
        <f aca="false">'Power Price'!AA87</f>
        <v>-123.0064226003</v>
      </c>
      <c r="AB30" s="139" t="n">
        <f aca="false">'Power Price'!AB87</f>
        <v>-89.7636801584686</v>
      </c>
      <c r="AC30" s="139" t="n">
        <f aca="false">'Power Price'!AC87</f>
        <v>-146.108617795957</v>
      </c>
    </row>
    <row r="31" customFormat="false" ht="12" hidden="true" customHeight="false" outlineLevel="0" collapsed="false">
      <c r="A31" s="232" t="str">
        <f aca="false">'Power Price'!A88</f>
        <v>COB</v>
      </c>
      <c r="B31" s="102" t="n">
        <f aca="false">'Power Price'!B88</f>
        <v>0</v>
      </c>
      <c r="C31" s="139" t="n">
        <f aca="false">'Power Price'!C88</f>
        <v>253.600411475597</v>
      </c>
      <c r="D31" s="139" t="n">
        <f aca="false">'Power Price'!D88</f>
        <v>204.457166223677</v>
      </c>
      <c r="E31" s="139" t="n">
        <f aca="false">'Power Price'!E88</f>
        <v>401.284109149277</v>
      </c>
      <c r="F31" s="139" t="n">
        <f aca="false">'Power Price'!F88</f>
        <v>286.447228949517</v>
      </c>
      <c r="G31" s="139" t="n">
        <f aca="false">'Power Price'!G88</f>
        <v>314.937572154069</v>
      </c>
      <c r="H31" s="139" t="n">
        <f aca="false">'Power Price'!H88</f>
        <v>345.694531741041</v>
      </c>
      <c r="I31" s="139" t="n">
        <f aca="false">'Power Price'!I88</f>
        <v>284.180612567099</v>
      </c>
      <c r="J31" s="139" t="n">
        <f aca="false">'Power Price'!J88</f>
        <v>463.409407478837</v>
      </c>
      <c r="K31" s="139" t="n">
        <f aca="false">'Power Price'!K88</f>
        <v>653.594771241829</v>
      </c>
      <c r="L31" s="139" t="n">
        <f aca="false">'Power Price'!L88</f>
        <v>273.224043715845</v>
      </c>
      <c r="M31" s="139" t="n">
        <f aca="false">'Power Price'!M88</f>
        <v>-1006.85034628124</v>
      </c>
      <c r="N31" s="139" t="n">
        <f aca="false">'Power Price'!N88</f>
        <v>-771.915764164973</v>
      </c>
      <c r="O31" s="139" t="n">
        <f aca="false">'Power Price'!O88</f>
        <v>-919.314612186401</v>
      </c>
      <c r="P31" s="139" t="n">
        <f aca="false">'Power Price'!P88</f>
        <v>-764.472857201574</v>
      </c>
      <c r="Q31" s="139" t="n">
        <f aca="false">'Power Price'!Q88</f>
        <v>-1074.15636717123</v>
      </c>
      <c r="R31" s="139" t="n">
        <f aca="false">'Power Price'!R88</f>
        <v>-923.691615887494</v>
      </c>
      <c r="S31" s="139" t="n">
        <f aca="false">'Power Price'!S88</f>
        <v>-676.130906127708</v>
      </c>
      <c r="T31" s="139" t="n">
        <f aca="false">'Power Price'!T88</f>
        <v>-729.979540010074</v>
      </c>
      <c r="U31" s="139" t="n">
        <f aca="false">'Power Price'!U88</f>
        <v>-642.815819873013</v>
      </c>
      <c r="V31" s="139" t="n">
        <f aca="false">'Power Price'!V88</f>
        <v>-655.597358500036</v>
      </c>
      <c r="W31" s="139" t="n">
        <f aca="false">'Power Price'!W88</f>
        <v>-424.256118291645</v>
      </c>
      <c r="X31" s="139" t="n">
        <f aca="false">'Power Price'!X88</f>
        <v>-319.919371173815</v>
      </c>
      <c r="Y31" s="139" t="n">
        <f aca="false">'Power Price'!Y88</f>
        <v>-201.571721508783</v>
      </c>
      <c r="Z31" s="139" t="n">
        <f aca="false">'Power Price'!Z88</f>
        <v>-178.202877773099</v>
      </c>
      <c r="AA31" s="139" t="n">
        <f aca="false">'Power Price'!AA88</f>
        <v>-141.112465993221</v>
      </c>
      <c r="AB31" s="139" t="n">
        <f aca="false">'Power Price'!AB88</f>
        <v>-112.603056879989</v>
      </c>
      <c r="AC31" s="139" t="n">
        <f aca="false">'Power Price'!AC88</f>
        <v>-161.566844753634</v>
      </c>
    </row>
    <row r="32" customFormat="false" ht="12" hidden="true" customHeight="false" outlineLevel="0" collapsed="false">
      <c r="A32" s="232" t="str">
        <f aca="false">'Power Price'!A89</f>
        <v>NP15</v>
      </c>
      <c r="B32" s="73" t="n">
        <f aca="false">'Power Price'!B89</f>
        <v>0</v>
      </c>
      <c r="C32" s="139" t="n">
        <f aca="false">'Power Price'!C89</f>
        <v>228.026060121159</v>
      </c>
      <c r="D32" s="139" t="n">
        <f aca="false">'Power Price'!D89</f>
        <v>143.120016356573</v>
      </c>
      <c r="E32" s="139" t="n">
        <f aca="false">'Power Price'!E89</f>
        <v>401.284109149277</v>
      </c>
      <c r="F32" s="139" t="n">
        <f aca="false">'Power Price'!F89</f>
        <v>257.476728542336</v>
      </c>
      <c r="G32" s="139" t="n">
        <f aca="false">'Power Price'!G89</f>
        <v>118.222528562445</v>
      </c>
      <c r="H32" s="139" t="n">
        <f aca="false">'Power Price'!H89</f>
        <v>78.5669390320563</v>
      </c>
      <c r="I32" s="139" t="n">
        <f aca="false">'Power Price'!I89</f>
        <v>157.878118092833</v>
      </c>
      <c r="J32" s="139" t="n">
        <f aca="false">'Power Price'!J89</f>
        <v>68.30601092896</v>
      </c>
      <c r="K32" s="139" t="n">
        <f aca="false">'Power Price'!K89</f>
        <v>0</v>
      </c>
      <c r="L32" s="139" t="n">
        <f aca="false">'Power Price'!L89</f>
        <v>136.61202185792</v>
      </c>
      <c r="M32" s="139" t="n">
        <f aca="false">'Power Price'!M89</f>
        <v>-953.798450819757</v>
      </c>
      <c r="N32" s="139" t="n">
        <f aca="false">'Power Price'!N89</f>
        <v>-936.422402429636</v>
      </c>
      <c r="O32" s="139" t="n">
        <f aca="false">'Power Price'!O89</f>
        <v>-786.327490210744</v>
      </c>
      <c r="P32" s="139" t="n">
        <f aca="false">'Power Price'!P89</f>
        <v>-719.532728882354</v>
      </c>
      <c r="Q32" s="139" t="n">
        <f aca="false">'Power Price'!Q89</f>
        <v>-853.122251539138</v>
      </c>
      <c r="R32" s="139" t="n">
        <f aca="false">'Power Price'!R89</f>
        <v>-824.460404180722</v>
      </c>
      <c r="S32" s="139" t="n">
        <f aca="false">'Power Price'!S89</f>
        <v>-836.355750504206</v>
      </c>
      <c r="T32" s="139" t="n">
        <f aca="false">'Power Price'!T89</f>
        <v>-781.38654986994</v>
      </c>
      <c r="U32" s="139" t="n">
        <f aca="false">'Power Price'!U89</f>
        <v>-1115.39571923789</v>
      </c>
      <c r="V32" s="139" t="n">
        <f aca="false">'Power Price'!V89</f>
        <v>-612.284982404799</v>
      </c>
      <c r="W32" s="139" t="n">
        <f aca="false">'Power Price'!W89</f>
        <v>-527.125990566812</v>
      </c>
      <c r="X32" s="139" t="n">
        <f aca="false">'Power Price'!X89</f>
        <v>-484.329403327874</v>
      </c>
      <c r="Y32" s="139" t="n">
        <f aca="false">'Power Price'!Y89</f>
        <v>-330.01106482499</v>
      </c>
      <c r="Z32" s="139" t="n">
        <f aca="false">'Power Price'!Z89</f>
        <v>-261.399068036313</v>
      </c>
      <c r="AA32" s="139" t="n">
        <f aca="false">'Power Price'!AA89</f>
        <v>-194.977459914458</v>
      </c>
      <c r="AB32" s="139" t="n">
        <f aca="false">'Power Price'!AB89</f>
        <v>-151.745030447684</v>
      </c>
      <c r="AC32" s="139" t="n">
        <f aca="false">'Power Price'!AC89</f>
        <v>-235.144326114203</v>
      </c>
    </row>
    <row r="33" customFormat="false" ht="12" hidden="true" customHeight="false" outlineLevel="0" collapsed="false">
      <c r="A33" s="232" t="str">
        <f aca="false">'Power Price'!A90</f>
        <v>ZP26</v>
      </c>
      <c r="B33" s="73" t="n">
        <f aca="false">'Power Price'!B90</f>
        <v>0</v>
      </c>
      <c r="C33" s="139" t="n">
        <f aca="false">'Power Price'!C90</f>
        <v>-5.82209395359405</v>
      </c>
      <c r="D33" s="139" t="n">
        <f aca="false">'Power Price'!D90</f>
        <v>-47.6385259696544</v>
      </c>
      <c r="E33" s="139" t="n">
        <f aca="false">'Power Price'!E90</f>
        <v>0</v>
      </c>
      <c r="F33" s="139" t="n">
        <f aca="false">'Power Price'!F90</f>
        <v>-17.8202066410822</v>
      </c>
      <c r="G33" s="139" t="n">
        <f aca="false">'Power Price'!G90</f>
        <v>0</v>
      </c>
      <c r="H33" s="139" t="n">
        <f aca="false">'Power Price'!H90</f>
        <v>0</v>
      </c>
      <c r="I33" s="139" t="n">
        <f aca="false">'Power Price'!I90</f>
        <v>0</v>
      </c>
      <c r="J33" s="139" t="n">
        <f aca="false">'Power Price'!J90</f>
        <v>0</v>
      </c>
      <c r="K33" s="139" t="n">
        <f aca="false">'Power Price'!K90</f>
        <v>0</v>
      </c>
      <c r="L33" s="139" t="n">
        <f aca="false">'Power Price'!L90</f>
        <v>0</v>
      </c>
      <c r="M33" s="139" t="n">
        <f aca="false">'Power Price'!M90</f>
        <v>-1032.88957937472</v>
      </c>
      <c r="N33" s="139" t="n">
        <f aca="false">'Power Price'!N90</f>
        <v>-923.768045640049</v>
      </c>
      <c r="O33" s="139" t="n">
        <f aca="false">'Power Price'!O90</f>
        <v>-1033.4853445716</v>
      </c>
      <c r="P33" s="139" t="n">
        <f aca="false">'Power Price'!P90</f>
        <v>-966.486960031514</v>
      </c>
      <c r="Q33" s="139" t="n">
        <f aca="false">'Power Price'!Q90</f>
        <v>-1100.4837291117</v>
      </c>
      <c r="R33" s="139" t="n">
        <f aca="false">'Power Price'!R90</f>
        <v>-826.190834210482</v>
      </c>
      <c r="S33" s="139" t="n">
        <f aca="false">'Power Price'!S90</f>
        <v>-706.289553504932</v>
      </c>
      <c r="T33" s="139" t="n">
        <f aca="false">'Power Price'!T90</f>
        <v>-745.401642968034</v>
      </c>
      <c r="U33" s="139" t="n">
        <f aca="false">'Power Price'!U90</f>
        <v>-681.192883746027</v>
      </c>
      <c r="V33" s="139" t="n">
        <f aca="false">'Power Price'!V90</f>
        <v>-692.274133800735</v>
      </c>
      <c r="W33" s="139" t="n">
        <f aca="false">'Power Price'!W90</f>
        <v>-571.934172494497</v>
      </c>
      <c r="X33" s="139" t="n">
        <f aca="false">'Power Price'!X90</f>
        <v>-401.376336116364</v>
      </c>
      <c r="Y33" s="139" t="n">
        <f aca="false">'Power Price'!Y90</f>
        <v>-273.79854121114</v>
      </c>
      <c r="Z33" s="139" t="n">
        <f aca="false">'Power Price'!Z90</f>
        <v>-227.30816325991</v>
      </c>
      <c r="AA33" s="139" t="n">
        <f aca="false">'Power Price'!AA90</f>
        <v>-260.582052904911</v>
      </c>
      <c r="AB33" s="139" t="n">
        <f aca="false">'Power Price'!AB90</f>
        <v>-240.481313864097</v>
      </c>
      <c r="AC33" s="139" t="n">
        <f aca="false">'Power Price'!AC90</f>
        <v>-276.354107775836</v>
      </c>
    </row>
    <row r="34" customFormat="false" ht="12" hidden="true" customHeight="false" outlineLevel="0" collapsed="false">
      <c r="A34" s="232" t="str">
        <f aca="false">'Power Price'!A91</f>
        <v>SP15</v>
      </c>
      <c r="B34" s="233" t="n">
        <f aca="false">'Power Price'!B91</f>
        <v>0</v>
      </c>
      <c r="C34" s="139" t="n">
        <f aca="false">'Power Price'!C91</f>
        <v>264.744542233398</v>
      </c>
      <c r="D34" s="139" t="n">
        <f aca="false">'Power Price'!D91</f>
        <v>255.571457779595</v>
      </c>
      <c r="E34" s="139" t="n">
        <f aca="false">'Power Price'!E91</f>
        <v>267.522739432852</v>
      </c>
      <c r="F34" s="139" t="n">
        <f aca="false">'Power Price'!F91</f>
        <v>262.612913148614</v>
      </c>
      <c r="G34" s="139" t="n">
        <f aca="false">'Power Price'!G91</f>
        <v>393.764995196179</v>
      </c>
      <c r="H34" s="139" t="n">
        <f aca="false">'Power Price'!H91</f>
        <v>392.834695160276</v>
      </c>
      <c r="I34" s="139" t="n">
        <f aca="false">'Power Price'!I91</f>
        <v>394.695295232083</v>
      </c>
      <c r="J34" s="139" t="n">
        <f aca="false">'Power Price'!J91</f>
        <v>286.17093467624</v>
      </c>
      <c r="K34" s="139" t="n">
        <f aca="false">'Power Price'!K91</f>
        <v>435.729847494553</v>
      </c>
      <c r="L34" s="139" t="n">
        <f aca="false">'Power Price'!L91</f>
        <v>136.612021857927</v>
      </c>
      <c r="M34" s="139" t="n">
        <f aca="false">'Power Price'!M91</f>
        <v>-952.825021545234</v>
      </c>
      <c r="N34" s="139" t="n">
        <f aca="false">'Power Price'!N91</f>
        <v>-773.761191196787</v>
      </c>
      <c r="O34" s="139" t="n">
        <f aca="false">'Power Price'!O91</f>
        <v>-608.249797355962</v>
      </c>
      <c r="P34" s="139" t="n">
        <f aca="false">'Power Price'!P91</f>
        <v>-626.535237909633</v>
      </c>
      <c r="Q34" s="139" t="n">
        <f aca="false">'Power Price'!Q91</f>
        <v>-589.964356802295</v>
      </c>
      <c r="R34" s="139" t="n">
        <f aca="false">'Power Price'!R91</f>
        <v>-562.688109678236</v>
      </c>
      <c r="S34" s="139" t="n">
        <f aca="false">'Power Price'!S91</f>
        <v>-335.51578666037</v>
      </c>
      <c r="T34" s="139" t="n">
        <f aca="false">'Power Price'!T91</f>
        <v>-399.261109911615</v>
      </c>
      <c r="U34" s="139" t="n">
        <f aca="false">'Power Price'!U91</f>
        <v>-342.465454723973</v>
      </c>
      <c r="V34" s="139" t="n">
        <f aca="false">'Power Price'!V91</f>
        <v>-264.820795345522</v>
      </c>
      <c r="W34" s="139" t="n">
        <f aca="false">'Power Price'!W91</f>
        <v>-237.735862460011</v>
      </c>
      <c r="X34" s="139" t="n">
        <f aca="false">'Power Price'!X91</f>
        <v>-399.27118932323</v>
      </c>
      <c r="Y34" s="139" t="n">
        <f aca="false">'Power Price'!Y91</f>
        <v>-273.118594301484</v>
      </c>
      <c r="Z34" s="139" t="n">
        <f aca="false">'Power Price'!Z91</f>
        <v>-236.403107830674</v>
      </c>
      <c r="AA34" s="139" t="n">
        <f aca="false">'Power Price'!AA91</f>
        <v>-182.888890526407</v>
      </c>
      <c r="AB34" s="139" t="n">
        <f aca="false">'Power Price'!AB91</f>
        <v>-138.7435064846</v>
      </c>
      <c r="AC34" s="139" t="n">
        <f aca="false">'Power Price'!AC91</f>
        <v>-186.687960393141</v>
      </c>
    </row>
    <row r="35" customFormat="false" ht="12" hidden="true" customHeight="false" outlineLevel="0" collapsed="false">
      <c r="A35" s="232" t="str">
        <f aca="false">'Power Price'!A92</f>
        <v>Palo Verde</v>
      </c>
      <c r="B35" s="73" t="n">
        <f aca="false">'Power Price'!B92</f>
        <v>0</v>
      </c>
      <c r="C35" s="139" t="n">
        <f aca="false">'Power Price'!C92</f>
        <v>262.887187107097</v>
      </c>
      <c r="D35" s="139" t="n">
        <f aca="false">'Power Price'!D92</f>
        <v>306.685749335515</v>
      </c>
      <c r="E35" s="139" t="n">
        <f aca="false">'Power Price'!E92</f>
        <v>334.403424291064</v>
      </c>
      <c r="F35" s="139" t="n">
        <f aca="false">'Power Price'!F92</f>
        <v>301.325453577892</v>
      </c>
      <c r="G35" s="139" t="n">
        <f aca="false">'Power Price'!G92</f>
        <v>393.764995196178</v>
      </c>
      <c r="H35" s="139" t="n">
        <f aca="false">'Power Price'!H92</f>
        <v>392.834695160276</v>
      </c>
      <c r="I35" s="139" t="n">
        <f aca="false">'Power Price'!I92</f>
        <v>394.695295232081</v>
      </c>
      <c r="J35" s="139" t="n">
        <f aca="false">'Power Price'!J92</f>
        <v>286.170934676238</v>
      </c>
      <c r="K35" s="139" t="n">
        <f aca="false">'Power Price'!K92</f>
        <v>435.729847494553</v>
      </c>
      <c r="L35" s="139" t="n">
        <f aca="false">'Power Price'!L92</f>
        <v>136.612021857925</v>
      </c>
      <c r="M35" s="139" t="n">
        <f aca="false">'Power Price'!M92</f>
        <v>-987.543999003208</v>
      </c>
      <c r="N35" s="139" t="n">
        <f aca="false">'Power Price'!N92</f>
        <v>-874.996045513504</v>
      </c>
      <c r="O35" s="139" t="n">
        <f aca="false">'Power Price'!O92</f>
        <v>-711.55750279775</v>
      </c>
      <c r="P35" s="139" t="n">
        <f aca="false">'Power Price'!P92</f>
        <v>-717.310256255136</v>
      </c>
      <c r="Q35" s="139" t="n">
        <f aca="false">'Power Price'!Q92</f>
        <v>-705.804749340368</v>
      </c>
      <c r="R35" s="139" t="n">
        <f aca="false">'Power Price'!R92</f>
        <v>-629.399170825665</v>
      </c>
      <c r="S35" s="139" t="n">
        <f aca="false">'Power Price'!S92</f>
        <v>-276.639336256569</v>
      </c>
      <c r="T35" s="139" t="n">
        <f aca="false">'Power Price'!T92</f>
        <v>-358.135502023722</v>
      </c>
      <c r="U35" s="139" t="n">
        <f aca="false">'Power Price'!U92</f>
        <v>-284.89985891445</v>
      </c>
      <c r="V35" s="139" t="n">
        <f aca="false">'Power Price'!V92</f>
        <v>-186.882647831531</v>
      </c>
      <c r="W35" s="139" t="n">
        <f aca="false">'Power Price'!W92</f>
        <v>-240.725809590303</v>
      </c>
      <c r="X35" s="139" t="n">
        <f aca="false">'Power Price'!X92</f>
        <v>-368.789209298882</v>
      </c>
      <c r="Y35" s="139" t="n">
        <f aca="false">'Power Price'!Y92</f>
        <v>-249.010311181786</v>
      </c>
      <c r="Z35" s="139" t="n">
        <f aca="false">'Power Price'!Z92</f>
        <v>-216.314824287398</v>
      </c>
      <c r="AA35" s="139" t="n">
        <f aca="false">'Power Price'!AA92</f>
        <v>-167.259232107954</v>
      </c>
      <c r="AB35" s="139" t="n">
        <f aca="false">'Power Price'!AB92</f>
        <v>-126.666667531041</v>
      </c>
      <c r="AC35" s="139" t="n">
        <f aca="false">'Power Price'!AC92</f>
        <v>-169.970994064599</v>
      </c>
    </row>
    <row r="36" customFormat="false" ht="13.7" hidden="false" customHeight="true" outlineLevel="0" collapsed="false">
      <c r="A36" s="234" t="str">
        <f aca="false">+'Power Price'!A87</f>
        <v>MID-COLUMBIA</v>
      </c>
      <c r="B36" s="235" t="n">
        <f aca="false">'Power Price'!B93</f>
        <v>0</v>
      </c>
      <c r="C36" s="145" t="n">
        <f aca="false">+'Power Price'!C87</f>
        <v>75.0085724082755</v>
      </c>
      <c r="D36" s="145" t="n">
        <f aca="false">+'Power Price'!D87</f>
        <v>204.457166223676</v>
      </c>
      <c r="E36" s="145" t="n">
        <f aca="false">+'Power Price'!E87</f>
        <v>401.284109149277</v>
      </c>
      <c r="F36" s="169" t="n">
        <f aca="false">+'Power Price'!F87</f>
        <v>226.916615927075</v>
      </c>
      <c r="G36" s="145" t="n">
        <f aca="false">+'Power Price'!G87</f>
        <v>314.937572154069</v>
      </c>
      <c r="H36" s="145" t="n">
        <f aca="false">+'Power Price'!H87</f>
        <v>345.694531741043</v>
      </c>
      <c r="I36" s="145" t="n">
        <f aca="false">+'Power Price'!I87</f>
        <v>284.180612567097</v>
      </c>
      <c r="J36" s="145" t="n">
        <f aca="false">+'Power Price'!J87</f>
        <v>463.409407478837</v>
      </c>
      <c r="K36" s="145" t="n">
        <f aca="false">+'Power Price'!K87</f>
        <v>653.594771241829</v>
      </c>
      <c r="L36" s="145" t="n">
        <f aca="false">+'Power Price'!L87</f>
        <v>273.224043715845</v>
      </c>
      <c r="M36" s="145" t="n">
        <f aca="false">+'Power Price'!M87</f>
        <v>-920.052902636306</v>
      </c>
      <c r="N36" s="145" t="n">
        <f aca="false">+'Power Price'!N87</f>
        <v>-708.643980217023</v>
      </c>
      <c r="O36" s="145" t="n">
        <f aca="false">+'Power Price'!O87</f>
        <v>-860.949008476928</v>
      </c>
      <c r="P36" s="145" t="n">
        <f aca="false">+'Power Price'!P87</f>
        <v>-700.396373663572</v>
      </c>
      <c r="Q36" s="145" t="n">
        <f aca="false">+'Power Price'!Q87</f>
        <v>-1021.50164329028</v>
      </c>
      <c r="R36" s="145" t="n">
        <f aca="false">+'Power Price'!R87</f>
        <v>-851.848934651804</v>
      </c>
      <c r="S36" s="145" t="n">
        <f aca="false">+'Power Price'!S87</f>
        <v>-685.812526716174</v>
      </c>
      <c r="T36" s="145" t="n">
        <f aca="false">+'Power Price'!T87</f>
        <v>-740.260941982047</v>
      </c>
      <c r="U36" s="145" t="n">
        <f aca="false">+'Power Price'!U87</f>
        <v>-652.410085841268</v>
      </c>
      <c r="V36" s="145" t="n">
        <f aca="false">+'Power Price'!V87</f>
        <v>-664.766552325211</v>
      </c>
      <c r="W36" s="169" t="n">
        <f aca="false">+'Power Price'!W87</f>
        <v>-405.91980987016</v>
      </c>
      <c r="X36" s="145" t="n">
        <f aca="false">+'Power Price'!X87</f>
        <v>-304.649857706429</v>
      </c>
      <c r="Y36" s="145" t="n">
        <f aca="false">+'Power Price'!Y87</f>
        <v>-190.269815817932</v>
      </c>
      <c r="Z36" s="145" t="n">
        <f aca="false">+'Power Price'!Z87</f>
        <v>-166.390601228612</v>
      </c>
      <c r="AA36" s="145" t="n">
        <f aca="false">+'Power Price'!AA87</f>
        <v>-123.0064226003</v>
      </c>
      <c r="AB36" s="145" t="n">
        <f aca="false">+'Power Price'!AB87</f>
        <v>-89.7636801584686</v>
      </c>
      <c r="AC36" s="170" t="n">
        <f aca="false">+'Power Price'!AC87</f>
        <v>-146.108617795957</v>
      </c>
    </row>
    <row r="37" customFormat="false" ht="13.7" hidden="false" customHeight="true" outlineLevel="0" collapsed="false">
      <c r="A37" s="236" t="str">
        <f aca="false">+'Power Price'!A88</f>
        <v>COB</v>
      </c>
      <c r="B37" s="227" t="n">
        <f aca="false">'Power Price'!B94</f>
        <v>0</v>
      </c>
      <c r="C37" s="139" t="n">
        <f aca="false">+'Power Price'!C88</f>
        <v>253.600411475597</v>
      </c>
      <c r="D37" s="139" t="n">
        <f aca="false">+'Power Price'!D88</f>
        <v>204.457166223677</v>
      </c>
      <c r="E37" s="139" t="n">
        <f aca="false">+'Power Price'!E88</f>
        <v>401.284109149277</v>
      </c>
      <c r="F37" s="141" t="n">
        <f aca="false">+'Power Price'!F88</f>
        <v>286.447228949517</v>
      </c>
      <c r="G37" s="139" t="n">
        <f aca="false">+'Power Price'!G88</f>
        <v>314.937572154069</v>
      </c>
      <c r="H37" s="139" t="n">
        <f aca="false">+'Power Price'!H88</f>
        <v>345.694531741041</v>
      </c>
      <c r="I37" s="139" t="n">
        <f aca="false">+'Power Price'!I88</f>
        <v>284.180612567099</v>
      </c>
      <c r="J37" s="139" t="n">
        <f aca="false">+'Power Price'!J88</f>
        <v>463.409407478837</v>
      </c>
      <c r="K37" s="139" t="n">
        <f aca="false">+'Power Price'!K88</f>
        <v>653.594771241829</v>
      </c>
      <c r="L37" s="139" t="n">
        <f aca="false">+'Power Price'!L88</f>
        <v>273.224043715845</v>
      </c>
      <c r="M37" s="139" t="n">
        <f aca="false">+'Power Price'!M88</f>
        <v>-1006.85034628124</v>
      </c>
      <c r="N37" s="139" t="n">
        <f aca="false">+'Power Price'!N88</f>
        <v>-771.915764164973</v>
      </c>
      <c r="O37" s="139" t="n">
        <f aca="false">+'Power Price'!O88</f>
        <v>-919.314612186401</v>
      </c>
      <c r="P37" s="139" t="n">
        <f aca="false">+'Power Price'!P88</f>
        <v>-764.472857201574</v>
      </c>
      <c r="Q37" s="139" t="n">
        <f aca="false">+'Power Price'!Q88</f>
        <v>-1074.15636717123</v>
      </c>
      <c r="R37" s="139" t="n">
        <f aca="false">+'Power Price'!R88</f>
        <v>-923.691615887494</v>
      </c>
      <c r="S37" s="139" t="n">
        <f aca="false">+'Power Price'!S88</f>
        <v>-676.130906127708</v>
      </c>
      <c r="T37" s="139" t="n">
        <f aca="false">+'Power Price'!T88</f>
        <v>-729.979540010074</v>
      </c>
      <c r="U37" s="139" t="n">
        <f aca="false">+'Power Price'!U88</f>
        <v>-642.815819873013</v>
      </c>
      <c r="V37" s="139" t="n">
        <f aca="false">+'Power Price'!V88</f>
        <v>-655.597358500036</v>
      </c>
      <c r="W37" s="141" t="n">
        <f aca="false">+'Power Price'!W88</f>
        <v>-424.256118291645</v>
      </c>
      <c r="X37" s="139" t="n">
        <f aca="false">+'Power Price'!X88</f>
        <v>-319.919371173815</v>
      </c>
      <c r="Y37" s="139" t="n">
        <f aca="false">+'Power Price'!Y88</f>
        <v>-201.571721508783</v>
      </c>
      <c r="Z37" s="139" t="n">
        <f aca="false">+'Power Price'!Z88</f>
        <v>-178.202877773099</v>
      </c>
      <c r="AA37" s="139" t="n">
        <f aca="false">+'Power Price'!AA88</f>
        <v>-141.112465993221</v>
      </c>
      <c r="AB37" s="139" t="n">
        <f aca="false">+'Power Price'!AB88</f>
        <v>-112.603056879989</v>
      </c>
      <c r="AC37" s="171" t="n">
        <f aca="false">+'Power Price'!AC88</f>
        <v>-161.566844753634</v>
      </c>
    </row>
    <row r="38" customFormat="false" ht="13.7" hidden="false" customHeight="true" outlineLevel="0" collapsed="false">
      <c r="A38" s="236" t="str">
        <f aca="false">+'Power Price'!A89</f>
        <v>NP15</v>
      </c>
      <c r="B38" s="227" t="n">
        <f aca="false">'Power Price'!B95</f>
        <v>0</v>
      </c>
      <c r="C38" s="139" t="n">
        <f aca="false">+'Power Price'!C89</f>
        <v>228.026060121159</v>
      </c>
      <c r="D38" s="139" t="n">
        <f aca="false">+'Power Price'!D89</f>
        <v>143.120016356573</v>
      </c>
      <c r="E38" s="139" t="n">
        <f aca="false">+'Power Price'!E89</f>
        <v>401.284109149277</v>
      </c>
      <c r="F38" s="141" t="n">
        <f aca="false">+'Power Price'!F89</f>
        <v>257.476728542336</v>
      </c>
      <c r="G38" s="139" t="n">
        <f aca="false">+'Power Price'!G89</f>
        <v>118.222528562445</v>
      </c>
      <c r="H38" s="139" t="n">
        <f aca="false">+'Power Price'!H89</f>
        <v>78.5669390320563</v>
      </c>
      <c r="I38" s="139" t="n">
        <f aca="false">+'Power Price'!I89</f>
        <v>157.878118092833</v>
      </c>
      <c r="J38" s="139" t="n">
        <f aca="false">+'Power Price'!J89</f>
        <v>68.30601092896</v>
      </c>
      <c r="K38" s="139" t="n">
        <f aca="false">+'Power Price'!K89</f>
        <v>0</v>
      </c>
      <c r="L38" s="139" t="n">
        <f aca="false">+'Power Price'!L89</f>
        <v>136.61202185792</v>
      </c>
      <c r="M38" s="139" t="n">
        <f aca="false">+'Power Price'!M89</f>
        <v>-953.798450819757</v>
      </c>
      <c r="N38" s="139" t="n">
        <f aca="false">+'Power Price'!N89</f>
        <v>-936.422402429636</v>
      </c>
      <c r="O38" s="139" t="n">
        <f aca="false">+'Power Price'!O89</f>
        <v>-786.327490210744</v>
      </c>
      <c r="P38" s="139" t="n">
        <f aca="false">+'Power Price'!P89</f>
        <v>-719.532728882354</v>
      </c>
      <c r="Q38" s="139" t="n">
        <f aca="false">+'Power Price'!Q89</f>
        <v>-853.122251539138</v>
      </c>
      <c r="R38" s="139" t="n">
        <f aca="false">+'Power Price'!R89</f>
        <v>-824.460404180722</v>
      </c>
      <c r="S38" s="139" t="n">
        <f aca="false">+'Power Price'!S89</f>
        <v>-836.355750504206</v>
      </c>
      <c r="T38" s="139" t="n">
        <f aca="false">+'Power Price'!T89</f>
        <v>-781.38654986994</v>
      </c>
      <c r="U38" s="139" t="n">
        <f aca="false">+'Power Price'!U89</f>
        <v>-1115.39571923789</v>
      </c>
      <c r="V38" s="139" t="n">
        <f aca="false">+'Power Price'!V89</f>
        <v>-612.284982404799</v>
      </c>
      <c r="W38" s="141" t="n">
        <f aca="false">+'Power Price'!W89</f>
        <v>-527.125990566812</v>
      </c>
      <c r="X38" s="139" t="n">
        <f aca="false">+'Power Price'!X89</f>
        <v>-484.329403327874</v>
      </c>
      <c r="Y38" s="139" t="n">
        <f aca="false">+'Power Price'!Y89</f>
        <v>-330.01106482499</v>
      </c>
      <c r="Z38" s="139" t="n">
        <f aca="false">+'Power Price'!Z89</f>
        <v>-261.399068036313</v>
      </c>
      <c r="AA38" s="139" t="n">
        <f aca="false">+'Power Price'!AA89</f>
        <v>-194.977459914458</v>
      </c>
      <c r="AB38" s="139" t="n">
        <f aca="false">+'Power Price'!AB89</f>
        <v>-151.745030447684</v>
      </c>
      <c r="AC38" s="171" t="n">
        <f aca="false">+'Power Price'!AC89</f>
        <v>-235.144326114203</v>
      </c>
    </row>
    <row r="39" customFormat="false" ht="13.7" hidden="false" customHeight="true" outlineLevel="0" collapsed="false">
      <c r="A39" s="236" t="str">
        <f aca="false">+'Power Price'!A90</f>
        <v>ZP26</v>
      </c>
      <c r="B39" s="227" t="n">
        <f aca="false">'Power Price'!B96</f>
        <v>0</v>
      </c>
      <c r="C39" s="139" t="n">
        <f aca="false">+'Power Price'!C90</f>
        <v>-5.82209395359405</v>
      </c>
      <c r="D39" s="139" t="n">
        <f aca="false">+'Power Price'!D90</f>
        <v>-47.6385259696544</v>
      </c>
      <c r="E39" s="139" t="n">
        <f aca="false">+'Power Price'!E90</f>
        <v>0</v>
      </c>
      <c r="F39" s="141" t="n">
        <f aca="false">+'Power Price'!F90</f>
        <v>-17.8202066410822</v>
      </c>
      <c r="G39" s="139" t="n">
        <f aca="false">+'Power Price'!G90</f>
        <v>0</v>
      </c>
      <c r="H39" s="139" t="n">
        <f aca="false">+'Power Price'!H90</f>
        <v>0</v>
      </c>
      <c r="I39" s="139" t="n">
        <f aca="false">+'Power Price'!I90</f>
        <v>0</v>
      </c>
      <c r="J39" s="139" t="n">
        <f aca="false">+'Power Price'!J90</f>
        <v>0</v>
      </c>
      <c r="K39" s="139" t="n">
        <f aca="false">+'Power Price'!K90</f>
        <v>0</v>
      </c>
      <c r="L39" s="139" t="n">
        <f aca="false">+'Power Price'!L90</f>
        <v>0</v>
      </c>
      <c r="M39" s="139" t="n">
        <f aca="false">+'Power Price'!M90</f>
        <v>-1032.88957937472</v>
      </c>
      <c r="N39" s="139" t="n">
        <f aca="false">+'Power Price'!N90</f>
        <v>-923.768045640049</v>
      </c>
      <c r="O39" s="139" t="n">
        <f aca="false">+'Power Price'!O90</f>
        <v>-1033.4853445716</v>
      </c>
      <c r="P39" s="139" t="n">
        <f aca="false">+'Power Price'!P90</f>
        <v>-966.486960031514</v>
      </c>
      <c r="Q39" s="139" t="n">
        <f aca="false">+'Power Price'!Q90</f>
        <v>-1100.4837291117</v>
      </c>
      <c r="R39" s="139" t="n">
        <f aca="false">+'Power Price'!R90</f>
        <v>-826.190834210482</v>
      </c>
      <c r="S39" s="139" t="n">
        <f aca="false">+'Power Price'!S90</f>
        <v>-706.289553504932</v>
      </c>
      <c r="T39" s="139" t="n">
        <f aca="false">+'Power Price'!T90</f>
        <v>-745.401642968034</v>
      </c>
      <c r="U39" s="139" t="n">
        <f aca="false">+'Power Price'!U90</f>
        <v>-681.192883746027</v>
      </c>
      <c r="V39" s="139" t="n">
        <f aca="false">+'Power Price'!V90</f>
        <v>-692.274133800735</v>
      </c>
      <c r="W39" s="141" t="n">
        <f aca="false">+'Power Price'!W90</f>
        <v>-571.934172494497</v>
      </c>
      <c r="X39" s="139" t="n">
        <f aca="false">+'Power Price'!X90</f>
        <v>-401.376336116364</v>
      </c>
      <c r="Y39" s="139" t="n">
        <f aca="false">+'Power Price'!Y90</f>
        <v>-273.79854121114</v>
      </c>
      <c r="Z39" s="139" t="n">
        <f aca="false">+'Power Price'!Z90</f>
        <v>-227.30816325991</v>
      </c>
      <c r="AA39" s="139" t="n">
        <f aca="false">+'Power Price'!AA90</f>
        <v>-260.582052904911</v>
      </c>
      <c r="AB39" s="139" t="n">
        <f aca="false">+'Power Price'!AB90</f>
        <v>-240.481313864097</v>
      </c>
      <c r="AC39" s="171" t="n">
        <f aca="false">+'Power Price'!AC90</f>
        <v>-276.354107775836</v>
      </c>
    </row>
    <row r="40" customFormat="false" ht="13.7" hidden="false" customHeight="true" outlineLevel="0" collapsed="false">
      <c r="A40" s="236" t="str">
        <f aca="false">+'Power Price'!A91</f>
        <v>SP15</v>
      </c>
      <c r="B40" s="227" t="n">
        <f aca="false">'Power Price'!B97</f>
        <v>0</v>
      </c>
      <c r="C40" s="139" t="n">
        <f aca="false">+'Power Price'!C91</f>
        <v>264.744542233398</v>
      </c>
      <c r="D40" s="139" t="n">
        <f aca="false">+'Power Price'!D91</f>
        <v>255.571457779595</v>
      </c>
      <c r="E40" s="139" t="n">
        <f aca="false">+'Power Price'!E91</f>
        <v>267.522739432852</v>
      </c>
      <c r="F40" s="141" t="n">
        <f aca="false">+'Power Price'!F91</f>
        <v>262.612913148614</v>
      </c>
      <c r="G40" s="139" t="n">
        <f aca="false">+'Power Price'!G91</f>
        <v>393.764995196179</v>
      </c>
      <c r="H40" s="139" t="n">
        <f aca="false">+'Power Price'!H91</f>
        <v>392.834695160276</v>
      </c>
      <c r="I40" s="139" t="n">
        <f aca="false">+'Power Price'!I91</f>
        <v>394.695295232083</v>
      </c>
      <c r="J40" s="139" t="n">
        <f aca="false">+'Power Price'!J91</f>
        <v>286.17093467624</v>
      </c>
      <c r="K40" s="139" t="n">
        <f aca="false">+'Power Price'!K91</f>
        <v>435.729847494553</v>
      </c>
      <c r="L40" s="139" t="n">
        <f aca="false">+'Power Price'!L91</f>
        <v>136.612021857927</v>
      </c>
      <c r="M40" s="139" t="n">
        <f aca="false">+'Power Price'!M91</f>
        <v>-952.825021545234</v>
      </c>
      <c r="N40" s="139" t="n">
        <f aca="false">+'Power Price'!N91</f>
        <v>-773.761191196787</v>
      </c>
      <c r="O40" s="139" t="n">
        <f aca="false">+'Power Price'!O91</f>
        <v>-608.249797355962</v>
      </c>
      <c r="P40" s="139" t="n">
        <f aca="false">+'Power Price'!P91</f>
        <v>-626.535237909633</v>
      </c>
      <c r="Q40" s="139" t="n">
        <f aca="false">+'Power Price'!Q91</f>
        <v>-589.964356802295</v>
      </c>
      <c r="R40" s="139" t="n">
        <f aca="false">+'Power Price'!R91</f>
        <v>-562.688109678236</v>
      </c>
      <c r="S40" s="139" t="n">
        <f aca="false">+'Power Price'!S91</f>
        <v>-335.51578666037</v>
      </c>
      <c r="T40" s="139" t="n">
        <f aca="false">+'Power Price'!T91</f>
        <v>-399.261109911615</v>
      </c>
      <c r="U40" s="139" t="n">
        <f aca="false">+'Power Price'!U91</f>
        <v>-342.465454723973</v>
      </c>
      <c r="V40" s="139" t="n">
        <f aca="false">+'Power Price'!V91</f>
        <v>-264.820795345522</v>
      </c>
      <c r="W40" s="141" t="n">
        <f aca="false">+'Power Price'!W91</f>
        <v>-237.735862460011</v>
      </c>
      <c r="X40" s="139" t="n">
        <f aca="false">+'Power Price'!X91</f>
        <v>-399.27118932323</v>
      </c>
      <c r="Y40" s="139" t="n">
        <f aca="false">+'Power Price'!Y91</f>
        <v>-273.118594301484</v>
      </c>
      <c r="Z40" s="139" t="n">
        <f aca="false">+'Power Price'!Z91</f>
        <v>-236.403107830674</v>
      </c>
      <c r="AA40" s="139" t="n">
        <f aca="false">+'Power Price'!AA91</f>
        <v>-182.888890526407</v>
      </c>
      <c r="AB40" s="139" t="n">
        <f aca="false">+'Power Price'!AB91</f>
        <v>-138.7435064846</v>
      </c>
      <c r="AC40" s="171" t="n">
        <f aca="false">+'Power Price'!AC91</f>
        <v>-186.687960393141</v>
      </c>
    </row>
    <row r="41" customFormat="false" ht="13.7" hidden="false" customHeight="true" outlineLevel="0" collapsed="false">
      <c r="A41" s="236" t="str">
        <f aca="false">+'Power Price'!A92</f>
        <v>Palo Verde</v>
      </c>
      <c r="B41" s="227" t="n">
        <f aca="false">'Power Price'!B98</f>
        <v>0</v>
      </c>
      <c r="C41" s="139" t="n">
        <f aca="false">+'Power Price'!C92</f>
        <v>262.887187107097</v>
      </c>
      <c r="D41" s="139" t="n">
        <f aca="false">+'Power Price'!D92</f>
        <v>306.685749335515</v>
      </c>
      <c r="E41" s="139" t="n">
        <f aca="false">+'Power Price'!E92</f>
        <v>334.403424291064</v>
      </c>
      <c r="F41" s="141" t="n">
        <f aca="false">+'Power Price'!F92</f>
        <v>301.325453577892</v>
      </c>
      <c r="G41" s="139" t="n">
        <f aca="false">+'Power Price'!G92</f>
        <v>393.764995196178</v>
      </c>
      <c r="H41" s="139" t="n">
        <f aca="false">+'Power Price'!H92</f>
        <v>392.834695160276</v>
      </c>
      <c r="I41" s="139" t="n">
        <f aca="false">+'Power Price'!I92</f>
        <v>394.695295232081</v>
      </c>
      <c r="J41" s="139" t="n">
        <f aca="false">+'Power Price'!J92</f>
        <v>286.170934676238</v>
      </c>
      <c r="K41" s="139" t="n">
        <f aca="false">+'Power Price'!K92</f>
        <v>435.729847494553</v>
      </c>
      <c r="L41" s="139" t="n">
        <f aca="false">+'Power Price'!L92</f>
        <v>136.612021857925</v>
      </c>
      <c r="M41" s="139" t="n">
        <f aca="false">+'Power Price'!M92</f>
        <v>-987.543999003208</v>
      </c>
      <c r="N41" s="139" t="n">
        <f aca="false">+'Power Price'!N92</f>
        <v>-874.996045513504</v>
      </c>
      <c r="O41" s="139" t="n">
        <f aca="false">+'Power Price'!O92</f>
        <v>-711.55750279775</v>
      </c>
      <c r="P41" s="139" t="n">
        <f aca="false">+'Power Price'!P92</f>
        <v>-717.310256255136</v>
      </c>
      <c r="Q41" s="139" t="n">
        <f aca="false">+'Power Price'!Q92</f>
        <v>-705.804749340368</v>
      </c>
      <c r="R41" s="139" t="n">
        <f aca="false">+'Power Price'!R92</f>
        <v>-629.399170825665</v>
      </c>
      <c r="S41" s="139" t="n">
        <f aca="false">+'Power Price'!S92</f>
        <v>-276.639336256569</v>
      </c>
      <c r="T41" s="139" t="n">
        <f aca="false">+'Power Price'!T92</f>
        <v>-358.135502023722</v>
      </c>
      <c r="U41" s="139" t="n">
        <f aca="false">+'Power Price'!U92</f>
        <v>-284.89985891445</v>
      </c>
      <c r="V41" s="139" t="n">
        <f aca="false">+'Power Price'!V92</f>
        <v>-186.882647831531</v>
      </c>
      <c r="W41" s="141" t="n">
        <f aca="false">+'Power Price'!W92</f>
        <v>-240.725809590303</v>
      </c>
      <c r="X41" s="139" t="n">
        <f aca="false">+'Power Price'!X92</f>
        <v>-368.789209298882</v>
      </c>
      <c r="Y41" s="139" t="n">
        <f aca="false">+'Power Price'!Y92</f>
        <v>-249.010311181786</v>
      </c>
      <c r="Z41" s="139" t="n">
        <f aca="false">+'Power Price'!Z92</f>
        <v>-216.314824287398</v>
      </c>
      <c r="AA41" s="139" t="n">
        <f aca="false">+'Power Price'!AA92</f>
        <v>-167.259232107954</v>
      </c>
      <c r="AB41" s="139" t="n">
        <f aca="false">+'Power Price'!AB92</f>
        <v>-126.666667531041</v>
      </c>
      <c r="AC41" s="171" t="n">
        <f aca="false">+'Power Price'!AC92</f>
        <v>-169.970994064599</v>
      </c>
    </row>
    <row r="42" customFormat="false" ht="13.7" hidden="false" customHeight="true" outlineLevel="0" collapsed="false">
      <c r="A42" s="237" t="str">
        <f aca="false">+'Power Price'!A93</f>
        <v>Mead</v>
      </c>
      <c r="B42" s="227" t="n">
        <f aca="false">'Power Price'!B99</f>
        <v>0</v>
      </c>
      <c r="C42" s="142" t="n">
        <f aca="false">+'Power Price'!C93</f>
        <v>262.887187107098</v>
      </c>
      <c r="D42" s="142" t="n">
        <f aca="false">+'Power Price'!D93</f>
        <v>306.685749335515</v>
      </c>
      <c r="E42" s="142" t="n">
        <f aca="false">+'Power Price'!E93</f>
        <v>334.403424291064</v>
      </c>
      <c r="F42" s="143" t="n">
        <f aca="false">+'Power Price'!F93</f>
        <v>301.325453577892</v>
      </c>
      <c r="G42" s="142" t="n">
        <f aca="false">+'Power Price'!G93</f>
        <v>393.764995196178</v>
      </c>
      <c r="H42" s="142" t="n">
        <f aca="false">+'Power Price'!H93</f>
        <v>392.834695160276</v>
      </c>
      <c r="I42" s="142" t="n">
        <f aca="false">+'Power Price'!I93</f>
        <v>394.695295232081</v>
      </c>
      <c r="J42" s="142" t="n">
        <f aca="false">+'Power Price'!J93</f>
        <v>286.17093467624</v>
      </c>
      <c r="K42" s="142" t="n">
        <f aca="false">+'Power Price'!K93</f>
        <v>435.729847494553</v>
      </c>
      <c r="L42" s="142" t="n">
        <f aca="false">+'Power Price'!L93</f>
        <v>136.612021857927</v>
      </c>
      <c r="M42" s="142" t="n">
        <f aca="false">+'Power Price'!M93</f>
        <v>-1091.70093137713</v>
      </c>
      <c r="N42" s="142" t="n">
        <f aca="false">+'Power Price'!N93</f>
        <v>-1001.5396134094</v>
      </c>
      <c r="O42" s="142" t="n">
        <f aca="false">+'Power Price'!O93</f>
        <v>-891.622848020641</v>
      </c>
      <c r="P42" s="142" t="n">
        <f aca="false">+'Power Price'!P93</f>
        <v>-866.82205117714</v>
      </c>
      <c r="Q42" s="142" t="n">
        <f aca="false">+'Power Price'!Q93</f>
        <v>-916.423644864139</v>
      </c>
      <c r="R42" s="142" t="n">
        <f aca="false">+'Power Price'!R93</f>
        <v>-773.084533297057</v>
      </c>
      <c r="S42" s="142" t="n">
        <f aca="false">+'Power Price'!S93</f>
        <v>-318.792952601096</v>
      </c>
      <c r="T42" s="142" t="n">
        <f aca="false">+'Power Price'!T93</f>
        <v>-409.542511883587</v>
      </c>
      <c r="U42" s="142" t="n">
        <f aca="false">+'Power Price'!U93</f>
        <v>-323.276922787467</v>
      </c>
      <c r="V42" s="142" t="n">
        <f aca="false">+'Power Price'!V93</f>
        <v>-223.559423132236</v>
      </c>
      <c r="W42" s="143" t="n">
        <f aca="false">+'Power Price'!W93</f>
        <v>-298.556878829788</v>
      </c>
      <c r="X42" s="142" t="n">
        <f aca="false">+'Power Price'!X93</f>
        <v>-412.916739529876</v>
      </c>
      <c r="Y42" s="142" t="n">
        <f aca="false">+'Power Price'!Y93</f>
        <v>-280.996187992749</v>
      </c>
      <c r="Z42" s="142" t="n">
        <f aca="false">+'Power Price'!Z93</f>
        <v>-245.727575892819</v>
      </c>
      <c r="AA42" s="142" t="n">
        <f aca="false">+'Power Price'!AA93</f>
        <v>-190.450989140913</v>
      </c>
      <c r="AB42" s="142" t="n">
        <f aca="false">+'Power Price'!AB93</f>
        <v>-144.67055948801</v>
      </c>
      <c r="AC42" s="173" t="n">
        <f aca="false">+'Power Price'!AC93</f>
        <v>-196.215024874595</v>
      </c>
    </row>
    <row r="43" customFormat="false" ht="13.7" hidden="true" customHeight="true" outlineLevel="0" collapsed="false">
      <c r="A43" s="234" t="n">
        <f aca="false">+'Power Price'!A94</f>
        <v>0</v>
      </c>
      <c r="B43" s="227" t="n">
        <f aca="false">'Power Price'!B100</f>
        <v>0</v>
      </c>
      <c r="C43" s="145" t="n">
        <f aca="false">+'Power Price'!C94</f>
        <v>0</v>
      </c>
      <c r="D43" s="145" t="n">
        <f aca="false">+'Power Price'!D94</f>
        <v>0</v>
      </c>
      <c r="E43" s="145" t="n">
        <f aca="false">+'Power Price'!E94</f>
        <v>0</v>
      </c>
      <c r="F43" s="145" t="n">
        <f aca="false">+'Power Price'!F94</f>
        <v>0</v>
      </c>
      <c r="G43" s="145" t="n">
        <f aca="false">+'Power Price'!G94</f>
        <v>0</v>
      </c>
      <c r="H43" s="145" t="n">
        <f aca="false">+'Power Price'!H94</f>
        <v>0</v>
      </c>
      <c r="I43" s="145" t="n">
        <f aca="false">+'Power Price'!I94</f>
        <v>0</v>
      </c>
      <c r="J43" s="145" t="n">
        <f aca="false">+'Power Price'!J94</f>
        <v>0</v>
      </c>
      <c r="K43" s="145" t="n">
        <f aca="false">+'Power Price'!K94</f>
        <v>0</v>
      </c>
      <c r="L43" s="145" t="n">
        <f aca="false">+'Power Price'!L94</f>
        <v>0</v>
      </c>
      <c r="M43" s="145" t="n">
        <f aca="false">+'Power Price'!M94</f>
        <v>0</v>
      </c>
      <c r="N43" s="145" t="n">
        <f aca="false">+'Power Price'!N94</f>
        <v>0</v>
      </c>
      <c r="O43" s="145" t="n">
        <f aca="false">+'Power Price'!O94</f>
        <v>0</v>
      </c>
      <c r="P43" s="145" t="n">
        <f aca="false">+'Power Price'!P94</f>
        <v>0</v>
      </c>
      <c r="Q43" s="145" t="n">
        <f aca="false">+'Power Price'!Q94</f>
        <v>0</v>
      </c>
      <c r="R43" s="145" t="n">
        <f aca="false">+'Power Price'!R94</f>
        <v>0</v>
      </c>
      <c r="S43" s="145" t="n">
        <f aca="false">+'Power Price'!S94</f>
        <v>0</v>
      </c>
      <c r="T43" s="145" t="n">
        <f aca="false">+'Power Price'!T94</f>
        <v>0</v>
      </c>
      <c r="U43" s="145" t="n">
        <f aca="false">+'Power Price'!U94</f>
        <v>0</v>
      </c>
      <c r="V43" s="145" t="n">
        <f aca="false">+'Power Price'!V94</f>
        <v>0</v>
      </c>
      <c r="W43" s="145" t="n">
        <f aca="false">+'Power Price'!W94</f>
        <v>0</v>
      </c>
      <c r="X43" s="145" t="n">
        <f aca="false">+'Power Price'!X94</f>
        <v>0</v>
      </c>
      <c r="Y43" s="145" t="n">
        <f aca="false">+'Power Price'!Y94</f>
        <v>0</v>
      </c>
      <c r="Z43" s="145" t="n">
        <f aca="false">+'Power Price'!Z94</f>
        <v>0</v>
      </c>
      <c r="AA43" s="145" t="n">
        <f aca="false">+'Power Price'!AA94</f>
        <v>0</v>
      </c>
      <c r="AB43" s="145" t="n">
        <f aca="false">+'Power Price'!AB94</f>
        <v>0</v>
      </c>
      <c r="AC43" s="145" t="n">
        <f aca="false">+'Power Price'!AC94</f>
        <v>0</v>
      </c>
    </row>
    <row r="44" customFormat="false" ht="13.7" hidden="true" customHeight="true" outlineLevel="0" collapsed="false">
      <c r="A44" s="234" t="n">
        <f aca="false">+'Power Price'!A95</f>
        <v>0</v>
      </c>
      <c r="B44" s="227" t="n">
        <f aca="false">'Power Price'!B101</f>
        <v>0</v>
      </c>
      <c r="C44" s="145" t="n">
        <f aca="false">+'Power Price'!C95</f>
        <v>0</v>
      </c>
      <c r="D44" s="145" t="n">
        <f aca="false">+'Power Price'!D95</f>
        <v>0</v>
      </c>
      <c r="E44" s="145" t="n">
        <f aca="false">+'Power Price'!E95</f>
        <v>0</v>
      </c>
      <c r="F44" s="145" t="n">
        <f aca="false">+'Power Price'!F95</f>
        <v>0</v>
      </c>
      <c r="G44" s="145" t="n">
        <f aca="false">+'Power Price'!G95</f>
        <v>0</v>
      </c>
      <c r="H44" s="145" t="n">
        <f aca="false">+'Power Price'!H95</f>
        <v>0</v>
      </c>
      <c r="I44" s="145" t="n">
        <f aca="false">+'Power Price'!I95</f>
        <v>0</v>
      </c>
      <c r="J44" s="145" t="n">
        <f aca="false">+'Power Price'!J95</f>
        <v>0</v>
      </c>
      <c r="K44" s="145" t="n">
        <f aca="false">+'Power Price'!K95</f>
        <v>0</v>
      </c>
      <c r="L44" s="145" t="n">
        <f aca="false">+'Power Price'!L95</f>
        <v>0</v>
      </c>
      <c r="M44" s="145" t="n">
        <f aca="false">+'Power Price'!M95</f>
        <v>0</v>
      </c>
      <c r="N44" s="145" t="n">
        <f aca="false">+'Power Price'!N95</f>
        <v>0</v>
      </c>
      <c r="O44" s="145" t="n">
        <f aca="false">+'Power Price'!O95</f>
        <v>0</v>
      </c>
      <c r="P44" s="145" t="n">
        <f aca="false">+'Power Price'!P95</f>
        <v>0</v>
      </c>
      <c r="Q44" s="145" t="n">
        <f aca="false">+'Power Price'!Q95</f>
        <v>0</v>
      </c>
      <c r="R44" s="145" t="n">
        <f aca="false">+'Power Price'!R95</f>
        <v>0</v>
      </c>
      <c r="S44" s="145" t="n">
        <f aca="false">+'Power Price'!S95</f>
        <v>0</v>
      </c>
      <c r="T44" s="145" t="n">
        <f aca="false">+'Power Price'!T95</f>
        <v>0</v>
      </c>
      <c r="U44" s="145" t="n">
        <f aca="false">+'Power Price'!U95</f>
        <v>0</v>
      </c>
      <c r="V44" s="145" t="n">
        <f aca="false">+'Power Price'!V95</f>
        <v>0</v>
      </c>
      <c r="W44" s="145" t="n">
        <f aca="false">+'Power Price'!W95</f>
        <v>0</v>
      </c>
      <c r="X44" s="145" t="n">
        <f aca="false">+'Power Price'!X95</f>
        <v>0</v>
      </c>
      <c r="Y44" s="145" t="n">
        <f aca="false">+'Power Price'!Y95</f>
        <v>0</v>
      </c>
      <c r="Z44" s="145" t="n">
        <f aca="false">+'Power Price'!Z95</f>
        <v>0</v>
      </c>
      <c r="AA44" s="145" t="n">
        <f aca="false">+'Power Price'!AA95</f>
        <v>0</v>
      </c>
      <c r="AB44" s="145" t="n">
        <f aca="false">+'Power Price'!AB95</f>
        <v>0</v>
      </c>
      <c r="AC44" s="145" t="n">
        <f aca="false">+'Power Price'!AC95</f>
        <v>0</v>
      </c>
    </row>
    <row r="45" customFormat="false" ht="13.7" hidden="true" customHeight="true" outlineLevel="0" collapsed="false">
      <c r="A45" s="234" t="n">
        <f aca="false">+'Power Price'!A96</f>
        <v>0</v>
      </c>
      <c r="B45" s="227" t="n">
        <f aca="false">'Power Price'!B102</f>
        <v>0</v>
      </c>
      <c r="C45" s="145" t="n">
        <f aca="false">+'Power Price'!C96</f>
        <v>0</v>
      </c>
      <c r="D45" s="145" t="n">
        <f aca="false">+'Power Price'!D96</f>
        <v>0</v>
      </c>
      <c r="E45" s="145" t="n">
        <f aca="false">+'Power Price'!E96</f>
        <v>0</v>
      </c>
      <c r="F45" s="145" t="n">
        <f aca="false">+'Power Price'!F96</f>
        <v>0</v>
      </c>
      <c r="G45" s="145" t="n">
        <f aca="false">+'Power Price'!G96</f>
        <v>0</v>
      </c>
      <c r="H45" s="145" t="n">
        <f aca="false">+'Power Price'!H96</f>
        <v>0</v>
      </c>
      <c r="I45" s="145" t="n">
        <f aca="false">+'Power Price'!I96</f>
        <v>0</v>
      </c>
      <c r="J45" s="145" t="n">
        <f aca="false">+'Power Price'!J96</f>
        <v>0</v>
      </c>
      <c r="K45" s="145" t="n">
        <f aca="false">+'Power Price'!K96</f>
        <v>0</v>
      </c>
      <c r="L45" s="145" t="n">
        <f aca="false">+'Power Price'!L96</f>
        <v>0</v>
      </c>
      <c r="M45" s="145" t="n">
        <f aca="false">+'Power Price'!M96</f>
        <v>0</v>
      </c>
      <c r="N45" s="145" t="n">
        <f aca="false">+'Power Price'!N96</f>
        <v>0</v>
      </c>
      <c r="O45" s="145" t="n">
        <f aca="false">+'Power Price'!O96</f>
        <v>0</v>
      </c>
      <c r="P45" s="145" t="n">
        <f aca="false">+'Power Price'!P96</f>
        <v>0</v>
      </c>
      <c r="Q45" s="145" t="n">
        <f aca="false">+'Power Price'!Q96</f>
        <v>0</v>
      </c>
      <c r="R45" s="145" t="n">
        <f aca="false">+'Power Price'!R96</f>
        <v>0</v>
      </c>
      <c r="S45" s="145" t="n">
        <f aca="false">+'Power Price'!S96</f>
        <v>0</v>
      </c>
      <c r="T45" s="145" t="n">
        <f aca="false">+'Power Price'!T96</f>
        <v>0</v>
      </c>
      <c r="U45" s="145" t="n">
        <f aca="false">+'Power Price'!U96</f>
        <v>0</v>
      </c>
      <c r="V45" s="145" t="n">
        <f aca="false">+'Power Price'!V96</f>
        <v>0</v>
      </c>
      <c r="W45" s="145" t="n">
        <f aca="false">+'Power Price'!W96</f>
        <v>0</v>
      </c>
      <c r="X45" s="145" t="n">
        <f aca="false">+'Power Price'!X96</f>
        <v>0</v>
      </c>
      <c r="Y45" s="145" t="n">
        <f aca="false">+'Power Price'!Y96</f>
        <v>0</v>
      </c>
      <c r="Z45" s="145" t="n">
        <f aca="false">+'Power Price'!Z96</f>
        <v>0</v>
      </c>
      <c r="AA45" s="145" t="n">
        <f aca="false">+'Power Price'!AA96</f>
        <v>0</v>
      </c>
      <c r="AB45" s="145" t="n">
        <f aca="false">+'Power Price'!AB96</f>
        <v>0</v>
      </c>
      <c r="AC45" s="145" t="n">
        <f aca="false">+'Power Price'!AC96</f>
        <v>0</v>
      </c>
    </row>
    <row r="46" customFormat="false" ht="13.7" hidden="true" customHeight="true" outlineLevel="0" collapsed="false">
      <c r="A46" s="234" t="n">
        <f aca="false">+'Power Price'!A97</f>
        <v>0</v>
      </c>
      <c r="B46" s="108" t="n">
        <f aca="false">'Power Price'!B103</f>
        <v>0</v>
      </c>
      <c r="C46" s="145" t="n">
        <f aca="false">+'Power Price'!C97</f>
        <v>0</v>
      </c>
      <c r="D46" s="145" t="n">
        <f aca="false">+'Power Price'!D97</f>
        <v>0</v>
      </c>
      <c r="E46" s="145" t="n">
        <f aca="false">+'Power Price'!E97</f>
        <v>0</v>
      </c>
      <c r="F46" s="145" t="n">
        <f aca="false">+'Power Price'!F97</f>
        <v>0</v>
      </c>
      <c r="G46" s="145" t="n">
        <f aca="false">+'Power Price'!G97</f>
        <v>0</v>
      </c>
      <c r="H46" s="145" t="n">
        <f aca="false">+'Power Price'!H97</f>
        <v>0</v>
      </c>
      <c r="I46" s="145" t="n">
        <f aca="false">+'Power Price'!I97</f>
        <v>0</v>
      </c>
      <c r="J46" s="145" t="n">
        <f aca="false">+'Power Price'!J97</f>
        <v>0</v>
      </c>
      <c r="K46" s="145" t="n">
        <f aca="false">+'Power Price'!K97</f>
        <v>0</v>
      </c>
      <c r="L46" s="145" t="n">
        <f aca="false">+'Power Price'!L97</f>
        <v>0</v>
      </c>
      <c r="M46" s="145" t="n">
        <f aca="false">+'Power Price'!M97</f>
        <v>0</v>
      </c>
      <c r="N46" s="145" t="n">
        <f aca="false">+'Power Price'!N97</f>
        <v>0</v>
      </c>
      <c r="O46" s="145" t="n">
        <f aca="false">+'Power Price'!O97</f>
        <v>0</v>
      </c>
      <c r="P46" s="145" t="n">
        <f aca="false">+'Power Price'!P97</f>
        <v>0</v>
      </c>
      <c r="Q46" s="145" t="n">
        <f aca="false">+'Power Price'!Q97</f>
        <v>0</v>
      </c>
      <c r="R46" s="145" t="n">
        <f aca="false">+'Power Price'!R97</f>
        <v>0</v>
      </c>
      <c r="S46" s="145" t="n">
        <f aca="false">+'Power Price'!S97</f>
        <v>0</v>
      </c>
      <c r="T46" s="145" t="n">
        <f aca="false">+'Power Price'!T97</f>
        <v>0</v>
      </c>
      <c r="U46" s="145" t="n">
        <f aca="false">+'Power Price'!U97</f>
        <v>0</v>
      </c>
      <c r="V46" s="145" t="n">
        <f aca="false">+'Power Price'!V97</f>
        <v>0</v>
      </c>
      <c r="W46" s="145" t="n">
        <f aca="false">+'Power Price'!W97</f>
        <v>0</v>
      </c>
      <c r="X46" s="145" t="n">
        <f aca="false">+'Power Price'!X97</f>
        <v>0</v>
      </c>
      <c r="Y46" s="145" t="n">
        <f aca="false">+'Power Price'!Y97</f>
        <v>0</v>
      </c>
      <c r="Z46" s="145" t="n">
        <f aca="false">+'Power Price'!Z97</f>
        <v>0</v>
      </c>
      <c r="AA46" s="145" t="n">
        <f aca="false">+'Power Price'!AA97</f>
        <v>0</v>
      </c>
      <c r="AB46" s="145" t="n">
        <f aca="false">+'Power Price'!AB97</f>
        <v>0</v>
      </c>
      <c r="AC46" s="145" t="n">
        <f aca="false">+'Power Price'!AC97</f>
        <v>0</v>
      </c>
    </row>
    <row r="48" customFormat="false" ht="11.25" hidden="true" customHeight="false" outlineLevel="0" collapsed="false"/>
    <row r="49" customFormat="false" ht="11.25" hidden="true" customHeight="false" outlineLevel="0" collapsed="false"/>
    <row r="51" customFormat="false" ht="11.25" hidden="false" customHeight="false" outlineLevel="0" collapsed="false">
      <c r="A51" s="222"/>
    </row>
    <row r="52" customFormat="false" ht="16.5" hidden="false" customHeight="false" outlineLevel="0" collapsed="false">
      <c r="A52" s="229" t="s">
        <v>89</v>
      </c>
      <c r="B52" s="230" t="n">
        <f aca="false">'Power Off-Peak Prices'!B66</f>
        <v>0</v>
      </c>
      <c r="C52" s="231" t="str">
        <f aca="false">C9</f>
        <v>Oct 01</v>
      </c>
      <c r="D52" s="231" t="str">
        <f aca="false">D9</f>
        <v>Nov 01</v>
      </c>
      <c r="E52" s="231" t="str">
        <f aca="false">E9</f>
        <v>Dec 01</v>
      </c>
      <c r="F52" s="231" t="str">
        <f aca="false">F9</f>
        <v>2001 Total</v>
      </c>
      <c r="G52" s="156" t="str">
        <f aca="false">G9</f>
        <v>Jan-Feb '02</v>
      </c>
      <c r="H52" s="156" t="n">
        <f aca="false">H9</f>
        <v>37257</v>
      </c>
      <c r="I52" s="156" t="n">
        <f aca="false">I9</f>
        <v>37288</v>
      </c>
      <c r="J52" s="156" t="str">
        <f aca="false">J9</f>
        <v>Mar-Apr '02</v>
      </c>
      <c r="K52" s="156" t="n">
        <f aca="false">K9</f>
        <v>37316</v>
      </c>
      <c r="L52" s="156" t="n">
        <f aca="false">L9</f>
        <v>37347</v>
      </c>
      <c r="M52" s="156" t="n">
        <f aca="false">M9</f>
        <v>37377</v>
      </c>
      <c r="N52" s="156" t="n">
        <f aca="false">N9</f>
        <v>37408</v>
      </c>
      <c r="O52" s="156" t="str">
        <f aca="false">O9</f>
        <v>Jul-Aug '02</v>
      </c>
      <c r="P52" s="156" t="n">
        <f aca="false">P9</f>
        <v>37438</v>
      </c>
      <c r="Q52" s="156" t="n">
        <f aca="false">Q9</f>
        <v>37469</v>
      </c>
      <c r="R52" s="156" t="n">
        <f aca="false">R9</f>
        <v>37500</v>
      </c>
      <c r="S52" s="156" t="str">
        <f aca="false">S9</f>
        <v>Oct-Dec '02</v>
      </c>
      <c r="T52" s="231" t="n">
        <f aca="false">T9</f>
        <v>37530</v>
      </c>
      <c r="U52" s="231" t="n">
        <f aca="false">U9</f>
        <v>37561</v>
      </c>
      <c r="V52" s="231" t="n">
        <f aca="false">V9</f>
        <v>37591</v>
      </c>
      <c r="W52" s="231" t="str">
        <f aca="false">W9</f>
        <v>2002</v>
      </c>
      <c r="X52" s="231" t="str">
        <f aca="false">X9</f>
        <v>2003</v>
      </c>
      <c r="Y52" s="231" t="str">
        <f aca="false">Y9</f>
        <v>2004</v>
      </c>
      <c r="Z52" s="231" t="str">
        <f aca="false">Z9</f>
        <v>2005</v>
      </c>
      <c r="AA52" s="231" t="str">
        <f aca="false">AA9</f>
        <v>2006-2009</v>
      </c>
      <c r="AB52" s="231" t="str">
        <f aca="false">AB9</f>
        <v>&gt; =2010</v>
      </c>
      <c r="AC52" s="231" t="str">
        <f aca="false">+'Power Off-Peak Prices'!AC66</f>
        <v>Total Avg Off Peak</v>
      </c>
    </row>
    <row r="53" customFormat="false" ht="12" hidden="true" customHeight="false" outlineLevel="0" collapsed="false">
      <c r="A53" s="232" t="str">
        <f aca="false">'Power Off-Peak Prices'!A67</f>
        <v>MID-COLUMBIA</v>
      </c>
      <c r="B53" s="73" t="str">
        <f aca="false">'Power Off-Peak Prices'!B67</f>
        <v>NYPP</v>
      </c>
      <c r="C53" s="96" t="n">
        <f aca="false">'Power Off-Peak Prices'!C67</f>
        <v>3788.02690232267</v>
      </c>
      <c r="D53" s="96" t="n">
        <f aca="false">'Power Off-Peak Prices'!D67</f>
        <v>4910.84591462299</v>
      </c>
      <c r="E53" s="96" t="n">
        <f aca="false">'Power Off-Peak Prices'!E67</f>
        <v>7784.22007334038</v>
      </c>
      <c r="F53" s="240" t="n">
        <f aca="false">'Power Off-Peak Prices'!F67</f>
        <v>5494.36429676201</v>
      </c>
      <c r="G53" s="96" t="n">
        <f aca="false">'Power Off-Peak Prices'!G67</f>
        <v>8115.20796460693</v>
      </c>
      <c r="H53" s="96" t="n">
        <f aca="false">'Power Off-Peak Prices'!H67</f>
        <v>8652.37151283663</v>
      </c>
      <c r="I53" s="96" t="n">
        <f aca="false">'Power Off-Peak Prices'!I67</f>
        <v>7578.04441637722</v>
      </c>
      <c r="J53" s="96" t="n">
        <f aca="false">'Power Off-Peak Prices'!J67</f>
        <v>9766.4655614649</v>
      </c>
      <c r="K53" s="96" t="n">
        <f aca="false">'Power Off-Peak Prices'!K67</f>
        <v>9150.27365959934</v>
      </c>
      <c r="L53" s="96" t="n">
        <f aca="false">'Power Off-Peak Prices'!L67</f>
        <v>10382.6574633305</v>
      </c>
      <c r="M53" s="96" t="n">
        <f aca="false">'Power Off-Peak Prices'!M67</f>
        <v>7718.42355175689</v>
      </c>
      <c r="N53" s="96" t="n">
        <f aca="false">'Power Off-Peak Prices'!N67</f>
        <v>7363.2538569425</v>
      </c>
      <c r="O53" s="96" t="n">
        <f aca="false">'Power Off-Peak Prices'!O67</f>
        <v>10453.089969498</v>
      </c>
      <c r="P53" s="96" t="n">
        <f aca="false">'Power Off-Peak Prices'!P67</f>
        <v>9692.48499278134</v>
      </c>
      <c r="Q53" s="96" t="n">
        <f aca="false">'Power Off-Peak Prices'!Q67</f>
        <v>11213.6949462147</v>
      </c>
      <c r="R53" s="96" t="n">
        <f aca="false">'Power Off-Peak Prices'!R67</f>
        <v>9865.44265593561</v>
      </c>
      <c r="S53" s="96" t="n">
        <f aca="false">'Power Off-Peak Prices'!S67</f>
        <v>9134.60918851046</v>
      </c>
      <c r="T53" s="240" t="n">
        <f aca="false">'Power Off-Peak Prices'!T67</f>
        <v>9345.79439252337</v>
      </c>
      <c r="U53" s="240" t="n">
        <f aca="false">'Power Off-Peak Prices'!U67</f>
        <v>8217.46912799002</v>
      </c>
      <c r="V53" s="240" t="n">
        <f aca="false">'Power Off-Peak Prices'!V67</f>
        <v>9840.56404501799</v>
      </c>
      <c r="W53" s="240" t="n">
        <f aca="false">'Power Off-Peak Prices'!W67</f>
        <v>9059.68043039243</v>
      </c>
      <c r="X53" s="240" t="n">
        <f aca="false">'Power Off-Peak Prices'!X67</f>
        <v>8259.90473621765</v>
      </c>
      <c r="Y53" s="240" t="n">
        <f aca="false">'Power Off-Peak Prices'!Y67</f>
        <v>7850.23852106069</v>
      </c>
      <c r="Z53" s="240" t="n">
        <f aca="false">'Power Off-Peak Prices'!Z67</f>
        <v>7715.482146514</v>
      </c>
      <c r="AA53" s="240" t="n">
        <f aca="false">'Power Off-Peak Prices'!AA67</f>
        <v>7398.49472733887</v>
      </c>
      <c r="AB53" s="240" t="n">
        <f aca="false">'Power Off-Peak Prices'!AB67</f>
        <v>7082.96042885471</v>
      </c>
      <c r="AC53" s="240" t="n">
        <f aca="false">'Power Off-Peak Prices'!AC67</f>
        <v>7567.05920761902</v>
      </c>
    </row>
    <row r="54" customFormat="false" ht="12" hidden="true" customHeight="false" outlineLevel="0" collapsed="false">
      <c r="A54" s="232" t="str">
        <f aca="false">'Power Off-Peak Prices'!A68</f>
        <v>COB</v>
      </c>
      <c r="B54" s="102" t="str">
        <f aca="false">'Power Off-Peak Prices'!B68</f>
        <v>NYPP</v>
      </c>
      <c r="C54" s="96" t="n">
        <f aca="false">'Power Off-Peak Prices'!C68</f>
        <v>3883.33854696176</v>
      </c>
      <c r="D54" s="96" t="n">
        <f aca="false">'Power Off-Peak Prices'!D68</f>
        <v>4910.20026041386</v>
      </c>
      <c r="E54" s="96" t="n">
        <f aca="false">'Power Off-Peak Prices'!E68</f>
        <v>7781.92329274818</v>
      </c>
      <c r="F54" s="240" t="n">
        <f aca="false">'Power Off-Peak Prices'!F68</f>
        <v>5525.1540333746</v>
      </c>
      <c r="G54" s="96" t="n">
        <f aca="false">'Power Off-Peak Prices'!G68</f>
        <v>7955.19613070703</v>
      </c>
      <c r="H54" s="96" t="n">
        <f aca="false">'Power Off-Peak Prices'!H68</f>
        <v>8490.12071105095</v>
      </c>
      <c r="I54" s="96" t="n">
        <f aca="false">'Power Off-Peak Prices'!I68</f>
        <v>7420.27155036312</v>
      </c>
      <c r="J54" s="96" t="n">
        <f aca="false">'Power Off-Peak Prices'!J68</f>
        <v>10148.4304409185</v>
      </c>
      <c r="K54" s="96" t="n">
        <f aca="false">'Power Off-Peak Prices'!K68</f>
        <v>9368.04293533131</v>
      </c>
      <c r="L54" s="96" t="n">
        <f aca="false">'Power Off-Peak Prices'!L68</f>
        <v>10928.8179465056</v>
      </c>
      <c r="M54" s="96" t="n">
        <f aca="false">'Power Off-Peak Prices'!M68</f>
        <v>8289.69808483698</v>
      </c>
      <c r="N54" s="96" t="n">
        <f aca="false">'Power Off-Peak Prices'!N68</f>
        <v>7889.20056100982</v>
      </c>
      <c r="O54" s="96" t="n">
        <f aca="false">'Power Off-Peak Prices'!O68</f>
        <v>10941.0354767577</v>
      </c>
      <c r="P54" s="96" t="n">
        <f aca="false">'Power Off-Peak Prices'!P68</f>
        <v>10173.7122497742</v>
      </c>
      <c r="Q54" s="96" t="n">
        <f aca="false">'Power Off-Peak Prices'!Q68</f>
        <v>11708.3587037413</v>
      </c>
      <c r="R54" s="96" t="n">
        <f aca="false">'Power Off-Peak Prices'!R68</f>
        <v>10349.5975855131</v>
      </c>
      <c r="S54" s="96" t="n">
        <f aca="false">'Power Off-Peak Prices'!S68</f>
        <v>9073.23806288789</v>
      </c>
      <c r="T54" s="240" t="n">
        <f aca="false">'Power Off-Peak Prices'!T68</f>
        <v>9865.04069370113</v>
      </c>
      <c r="U54" s="240" t="n">
        <f aca="false">'Power Off-Peak Prices'!U68</f>
        <v>7862.73481711837</v>
      </c>
      <c r="V54" s="240" t="n">
        <f aca="false">'Power Off-Peak Prices'!V68</f>
        <v>9491.93867784415</v>
      </c>
      <c r="W54" s="240" t="n">
        <f aca="false">'Power Off-Peak Prices'!W68</f>
        <v>9278.09765187081</v>
      </c>
      <c r="X54" s="240" t="n">
        <f aca="false">'Power Off-Peak Prices'!X68</f>
        <v>8708.59474383006</v>
      </c>
      <c r="Y54" s="240" t="n">
        <f aca="false">'Power Off-Peak Prices'!Y68</f>
        <v>8190.77932943804</v>
      </c>
      <c r="Z54" s="240" t="n">
        <f aca="false">'Power Off-Peak Prices'!Z68</f>
        <v>8123.48096808284</v>
      </c>
      <c r="AA54" s="240" t="n">
        <f aca="false">'Power Off-Peak Prices'!AA68</f>
        <v>7987.96941481727</v>
      </c>
      <c r="AB54" s="240" t="n">
        <f aca="false">'Power Off-Peak Prices'!AB68</f>
        <v>8087.92599817316</v>
      </c>
      <c r="AC54" s="240" t="n">
        <f aca="false">'Power Off-Peak Prices'!AC68</f>
        <v>8105.0755149239</v>
      </c>
    </row>
    <row r="55" customFormat="false" ht="12" hidden="true" customHeight="false" outlineLevel="0" collapsed="false">
      <c r="A55" s="232" t="str">
        <f aca="false">'Power Off-Peak Prices'!A69</f>
        <v>NP15</v>
      </c>
      <c r="B55" s="73" t="str">
        <f aca="false">'Power Off-Peak Prices'!B69</f>
        <v>NYPP</v>
      </c>
      <c r="C55" s="96" t="n">
        <f aca="false">'Power Off-Peak Prices'!C69</f>
        <v>3893.01634472511</v>
      </c>
      <c r="D55" s="96" t="n">
        <f aca="false">'Power Off-Peak Prices'!D69</f>
        <v>4831.68332813223</v>
      </c>
      <c r="E55" s="96" t="n">
        <f aca="false">'Power Off-Peak Prices'!E69</f>
        <v>7433.47818710932</v>
      </c>
      <c r="F55" s="240" t="n">
        <f aca="false">'Power Off-Peak Prices'!F69</f>
        <v>5386.05928665555</v>
      </c>
      <c r="G55" s="96" t="n">
        <f aca="false">'Power Off-Peak Prices'!G69</f>
        <v>8467.35603360243</v>
      </c>
      <c r="H55" s="96" t="n">
        <f aca="false">'Power Off-Peak Prices'!H69</f>
        <v>8488.16258118584</v>
      </c>
      <c r="I55" s="96" t="n">
        <f aca="false">'Power Off-Peak Prices'!I69</f>
        <v>8446.54948601901</v>
      </c>
      <c r="J55" s="96" t="n">
        <f aca="false">'Power Off-Peak Prices'!J69</f>
        <v>11621.0917284273</v>
      </c>
      <c r="K55" s="96" t="n">
        <f aca="false">'Power Off-Peak Prices'!K69</f>
        <v>11220.1817312291</v>
      </c>
      <c r="L55" s="96" t="n">
        <f aca="false">'Power Off-Peak Prices'!L69</f>
        <v>12022.0017256255</v>
      </c>
      <c r="M55" s="96" t="n">
        <f aca="false">'Power Off-Peak Prices'!M69</f>
        <v>9281.5467711301</v>
      </c>
      <c r="N55" s="96" t="n">
        <f aca="false">'Power Off-Peak Prices'!N69</f>
        <v>9116.49719495091</v>
      </c>
      <c r="O55" s="96" t="n">
        <f aca="false">'Power Off-Peak Prices'!O69</f>
        <v>10186.3205795505</v>
      </c>
      <c r="P55" s="96" t="n">
        <f aca="false">'Power Off-Peak Prices'!P69</f>
        <v>10148.3498391631</v>
      </c>
      <c r="Q55" s="96" t="n">
        <f aca="false">'Power Off-Peak Prices'!Q69</f>
        <v>10224.2913199378</v>
      </c>
      <c r="R55" s="96" t="n">
        <f aca="false">'Power Off-Peak Prices'!R69</f>
        <v>10003.7726358149</v>
      </c>
      <c r="S55" s="96" t="n">
        <f aca="false">'Power Off-Peak Prices'!S69</f>
        <v>9252.06349741868</v>
      </c>
      <c r="T55" s="240" t="n">
        <f aca="false">'Power Off-Peak Prices'!T69</f>
        <v>8999.69823645836</v>
      </c>
      <c r="U55" s="240" t="n">
        <f aca="false">'Power Off-Peak Prices'!U69</f>
        <v>9295.50344428574</v>
      </c>
      <c r="V55" s="240" t="n">
        <f aca="false">'Power Off-Peak Prices'!V69</f>
        <v>9460.98881151193</v>
      </c>
      <c r="W55" s="240" t="n">
        <f aca="false">'Power Off-Peak Prices'!W69</f>
        <v>9620.86341349899</v>
      </c>
      <c r="X55" s="240" t="n">
        <f aca="false">'Power Off-Peak Prices'!X69</f>
        <v>8262.92117593033</v>
      </c>
      <c r="Y55" s="240" t="n">
        <f aca="false">'Power Off-Peak Prices'!Y69</f>
        <v>7860.47116441772</v>
      </c>
      <c r="Z55" s="240" t="n">
        <f aca="false">'Power Off-Peak Prices'!Z69</f>
        <v>7742.71357660207</v>
      </c>
      <c r="AA55" s="240" t="n">
        <f aca="false">'Power Off-Peak Prices'!AA69</f>
        <v>7415.88919535012</v>
      </c>
      <c r="AB55" s="240" t="n">
        <f aca="false">'Power Off-Peak Prices'!AB69</f>
        <v>7104.89404647924</v>
      </c>
      <c r="AC55" s="240" t="n">
        <f aca="false">'Power Off-Peak Prices'!AC69</f>
        <v>7630.80575972181</v>
      </c>
    </row>
    <row r="56" customFormat="false" ht="12" hidden="true" customHeight="false" outlineLevel="0" collapsed="false">
      <c r="A56" s="232" t="str">
        <f aca="false">'Power Off-Peak Prices'!A70</f>
        <v>ZP26</v>
      </c>
      <c r="B56" s="73" t="str">
        <f aca="false">'Power Off-Peak Prices'!B70</f>
        <v>NYPP</v>
      </c>
      <c r="C56" s="96" t="n">
        <f aca="false">'Power Off-Peak Prices'!C70</f>
        <v>4964.80800813326</v>
      </c>
      <c r="D56" s="96" t="n">
        <f aca="false">'Power Off-Peak Prices'!D70</f>
        <v>4019.91298745198</v>
      </c>
      <c r="E56" s="96" t="n">
        <f aca="false">'Power Off-Peak Prices'!E70</f>
        <v>6415.6846624646</v>
      </c>
      <c r="F56" s="240" t="n">
        <f aca="false">'Power Off-Peak Prices'!F70</f>
        <v>5133.46855268328</v>
      </c>
      <c r="G56" s="96" t="n">
        <f aca="false">'Power Off-Peak Prices'!G70</f>
        <v>7635.3279815088</v>
      </c>
      <c r="H56" s="96" t="n">
        <f aca="false">'Power Off-Peak Prices'!H70</f>
        <v>7692.54137858789</v>
      </c>
      <c r="I56" s="96" t="n">
        <f aca="false">'Power Off-Peak Prices'!I70</f>
        <v>7578.11458442971</v>
      </c>
      <c r="J56" s="96" t="n">
        <f aca="false">'Power Off-Peak Prices'!J70</f>
        <v>11130.8850224387</v>
      </c>
      <c r="K56" s="96" t="n">
        <f aca="false">'Power Off-Peak Prices'!K70</f>
        <v>10239.7683192518</v>
      </c>
      <c r="L56" s="96" t="n">
        <f aca="false">'Power Off-Peak Prices'!L70</f>
        <v>12022.0017256255</v>
      </c>
      <c r="M56" s="96" t="n">
        <f aca="false">'Power Off-Peak Prices'!M70</f>
        <v>9292.53719531497</v>
      </c>
      <c r="N56" s="96" t="n">
        <f aca="false">'Power Off-Peak Prices'!N70</f>
        <v>8765.69074333801</v>
      </c>
      <c r="O56" s="96" t="n">
        <f aca="false">'Power Off-Peak Prices'!O70</f>
        <v>10104.4879332759</v>
      </c>
      <c r="P56" s="96" t="n">
        <f aca="false">'Power Off-Peak Prices'!P70</f>
        <v>9984.72683062739</v>
      </c>
      <c r="Q56" s="96" t="n">
        <f aca="false">'Power Off-Peak Prices'!Q70</f>
        <v>10224.2490359245</v>
      </c>
      <c r="R56" s="96" t="n">
        <f aca="false">'Power Off-Peak Prices'!R70</f>
        <v>9352.99295774648</v>
      </c>
      <c r="S56" s="96" t="n">
        <f aca="false">'Power Off-Peak Prices'!S70</f>
        <v>8895.37708252756</v>
      </c>
      <c r="T56" s="240" t="n">
        <f aca="false">'Power Off-Peak Prices'!T70</f>
        <v>8653.38019543627</v>
      </c>
      <c r="U56" s="240" t="n">
        <f aca="false">'Power Off-Peak Prices'!U70</f>
        <v>8920.42886329531</v>
      </c>
      <c r="V56" s="240" t="n">
        <f aca="false">'Power Off-Peak Prices'!V70</f>
        <v>9112.32218885112</v>
      </c>
      <c r="W56" s="240" t="n">
        <f aca="false">'Power Off-Peak Prices'!W70</f>
        <v>9204.87915589025</v>
      </c>
      <c r="X56" s="240" t="n">
        <f aca="false">'Power Off-Peak Prices'!X70</f>
        <v>4974.31355055825</v>
      </c>
      <c r="Y56" s="240" t="n">
        <f aca="false">'Power Off-Peak Prices'!Y70</f>
        <v>4477.60070238813</v>
      </c>
      <c r="Z56" s="240" t="n">
        <f aca="false">'Power Off-Peak Prices'!Z70</f>
        <v>4371.75877221832</v>
      </c>
      <c r="AA56" s="240" t="n">
        <f aca="false">'Power Off-Peak Prices'!AA70</f>
        <v>5131.83256499352</v>
      </c>
      <c r="AB56" s="240" t="n">
        <f aca="false">'Power Off-Peak Prices'!AB70</f>
        <v>5234.86762760731</v>
      </c>
      <c r="AC56" s="240" t="n">
        <f aca="false">'Power Off-Peak Prices'!AC70</f>
        <v>5290.79586197643</v>
      </c>
    </row>
    <row r="57" customFormat="false" ht="12" hidden="true" customHeight="false" outlineLevel="0" collapsed="false">
      <c r="A57" s="232" t="str">
        <f aca="false">'Power Off-Peak Prices'!A71</f>
        <v>SP15</v>
      </c>
      <c r="B57" s="233" t="str">
        <f aca="false">'Power Off-Peak Prices'!B71</f>
        <v>NYPP</v>
      </c>
      <c r="C57" s="96" t="n">
        <f aca="false">'Power Off-Peak Prices'!C71</f>
        <v>3631.9113161805</v>
      </c>
      <c r="D57" s="96" t="n">
        <f aca="false">'Power Off-Peak Prices'!D71</f>
        <v>3983.50891540854</v>
      </c>
      <c r="E57" s="96" t="n">
        <f aca="false">'Power Off-Peak Prices'!E71</f>
        <v>6125.20716699944</v>
      </c>
      <c r="F57" s="240" t="n">
        <f aca="false">'Power Off-Peak Prices'!F71</f>
        <v>4580.20913286282</v>
      </c>
      <c r="G57" s="96" t="n">
        <f aca="false">'Power Off-Peak Prices'!G71</f>
        <v>7548.1845700819</v>
      </c>
      <c r="H57" s="96" t="n">
        <f aca="false">'Power Off-Peak Prices'!H71</f>
        <v>7518.21947170785</v>
      </c>
      <c r="I57" s="96" t="n">
        <f aca="false">'Power Off-Peak Prices'!I71</f>
        <v>7578.14966845595</v>
      </c>
      <c r="J57" s="96" t="n">
        <f aca="false">'Power Off-Peak Prices'!J71</f>
        <v>11786.2702551132</v>
      </c>
      <c r="K57" s="96" t="n">
        <f aca="false">'Power Off-Peak Prices'!K71</f>
        <v>10457.7288910144</v>
      </c>
      <c r="L57" s="96" t="n">
        <f aca="false">'Power Off-Peak Prices'!L71</f>
        <v>13114.811619212</v>
      </c>
      <c r="M57" s="96" t="n">
        <f aca="false">'Power Off-Peak Prices'!M71</f>
        <v>9236.97174738841</v>
      </c>
      <c r="N57" s="96" t="n">
        <f aca="false">'Power Off-Peak Prices'!N71</f>
        <v>8678.1206171108</v>
      </c>
      <c r="O57" s="96" t="n">
        <f aca="false">'Power Off-Peak Prices'!O71</f>
        <v>10604.2879620552</v>
      </c>
      <c r="P57" s="96" t="n">
        <f aca="false">'Power Off-Peak Prices'!P71</f>
        <v>10324.6878245232</v>
      </c>
      <c r="Q57" s="96" t="n">
        <f aca="false">'Power Off-Peak Prices'!Q71</f>
        <v>10883.8880995873</v>
      </c>
      <c r="R57" s="96" t="n">
        <f aca="false">'Power Off-Peak Prices'!R71</f>
        <v>9120.38900067069</v>
      </c>
      <c r="S57" s="96" t="n">
        <f aca="false">'Power Off-Peak Prices'!S71</f>
        <v>8760.79943775409</v>
      </c>
      <c r="T57" s="240" t="n">
        <f aca="false">'Power Off-Peak Prices'!T71</f>
        <v>9172.75075219</v>
      </c>
      <c r="U57" s="240" t="n">
        <f aca="false">'Power Off-Peak Prices'!U71</f>
        <v>8541.86479596449</v>
      </c>
      <c r="V57" s="240" t="n">
        <f aca="false">'Power Off-Peak Prices'!V71</f>
        <v>8567.78276510776</v>
      </c>
      <c r="W57" s="240" t="n">
        <f aca="false">'Power Off-Peak Prices'!W71</f>
        <v>9281.98382523767</v>
      </c>
      <c r="X57" s="240" t="n">
        <f aca="false">'Power Off-Peak Prices'!X71</f>
        <v>8338.72208557812</v>
      </c>
      <c r="Y57" s="240" t="n">
        <f aca="false">'Power Off-Peak Prices'!Y71</f>
        <v>7874.87110664327</v>
      </c>
      <c r="Z57" s="240" t="n">
        <f aca="false">'Power Off-Peak Prices'!Z71</f>
        <v>7782.29174880942</v>
      </c>
      <c r="AA57" s="240" t="n">
        <f aca="false">'Power Off-Peak Prices'!AA71</f>
        <v>7422.75911927688</v>
      </c>
      <c r="AB57" s="240" t="n">
        <f aca="false">'Power Off-Peak Prices'!AB71</f>
        <v>7080.84161317794</v>
      </c>
      <c r="AC57" s="240" t="n">
        <f aca="false">'Power Off-Peak Prices'!AC71</f>
        <v>7595.39739885337</v>
      </c>
    </row>
    <row r="58" customFormat="false" ht="12" hidden="true" customHeight="false" outlineLevel="0" collapsed="false">
      <c r="A58" s="232" t="str">
        <f aca="false">'Power Off-Peak Prices'!A72</f>
        <v>Palo Verde</v>
      </c>
      <c r="B58" s="73" t="str">
        <f aca="false">'Power Off-Peak Prices'!B72</f>
        <v>NYPP</v>
      </c>
      <c r="C58" s="131" t="n">
        <f aca="false">'Power Off-Peak Prices'!C72</f>
        <v>3321.24423242356</v>
      </c>
      <c r="D58" s="131" t="n">
        <f aca="false">'Power Off-Peak Prices'!D72</f>
        <v>3626.4513768576</v>
      </c>
      <c r="E58" s="131" t="n">
        <f aca="false">'Power Off-Peak Prices'!E72</f>
        <v>5653.93649923658</v>
      </c>
      <c r="F58" s="240" t="n">
        <f aca="false">'Power Off-Peak Prices'!F72</f>
        <v>4200.54403617258</v>
      </c>
      <c r="G58" s="96" t="n">
        <f aca="false">'Power Off-Peak Prices'!G72</f>
        <v>6915.61680648448</v>
      </c>
      <c r="H58" s="96" t="n">
        <f aca="false">'Power Off-Peak Prices'!H72</f>
        <v>6884.63150091057</v>
      </c>
      <c r="I58" s="96" t="n">
        <f aca="false">'Power Off-Peak Prices'!I72</f>
        <v>6946.60211205838</v>
      </c>
      <c r="J58" s="96" t="n">
        <f aca="false">'Power Off-Peak Prices'!J72</f>
        <v>10804.1004559075</v>
      </c>
      <c r="K58" s="96" t="n">
        <f aca="false">'Power Off-Peak Prices'!K72</f>
        <v>9586.14166533822</v>
      </c>
      <c r="L58" s="96" t="n">
        <f aca="false">'Power Off-Peak Prices'!L72</f>
        <v>12022.0592464768</v>
      </c>
      <c r="M58" s="96" t="n">
        <f aca="false">'Power Off-Peak Prices'!M72</f>
        <v>8410.98844571067</v>
      </c>
      <c r="N58" s="96" t="n">
        <f aca="false">'Power Off-Peak Prices'!N72</f>
        <v>7976.77068723703</v>
      </c>
      <c r="O58" s="96" t="n">
        <f aca="false">'Power Off-Peak Prices'!O72</f>
        <v>10577.4566017605</v>
      </c>
      <c r="P58" s="96" t="n">
        <f aca="false">'Power Off-Peak Prices'!P72</f>
        <v>10270.8897950913</v>
      </c>
      <c r="Q58" s="96" t="n">
        <f aca="false">'Power Off-Peak Prices'!Q72</f>
        <v>10884.0234084297</v>
      </c>
      <c r="R58" s="96" t="n">
        <f aca="false">'Power Off-Peak Prices'!R72</f>
        <v>9079.476861167</v>
      </c>
      <c r="S58" s="96" t="n">
        <f aca="false">'Power Off-Peak Prices'!S72</f>
        <v>8082.03385481625</v>
      </c>
      <c r="T58" s="240" t="n">
        <f aca="false">'Power Off-Peak Prices'!T72</f>
        <v>8653.53995260537</v>
      </c>
      <c r="U58" s="240" t="n">
        <f aca="false">'Power Off-Peak Prices'!U72</f>
        <v>7859.245330778</v>
      </c>
      <c r="V58" s="240" t="n">
        <f aca="false">'Power Off-Peak Prices'!V72</f>
        <v>7733.31628106538</v>
      </c>
      <c r="W58" s="240" t="n">
        <f aca="false">'Power Off-Peak Prices'!W72</f>
        <v>8736.97579152589</v>
      </c>
      <c r="X58" s="240" t="n">
        <f aca="false">'Power Off-Peak Prices'!X72</f>
        <v>7685.84295756309</v>
      </c>
      <c r="Y58" s="240" t="n">
        <f aca="false">'Power Off-Peak Prices'!Y72</f>
        <v>7248.49656917321</v>
      </c>
      <c r="Z58" s="240" t="n">
        <f aca="false">'Power Off-Peak Prices'!Z72</f>
        <v>7180.72987080027</v>
      </c>
      <c r="AA58" s="240" t="n">
        <f aca="false">'Power Off-Peak Prices'!AA72</f>
        <v>6858.60892666935</v>
      </c>
      <c r="AB58" s="240" t="n">
        <f aca="false">'Power Off-Peak Prices'!AB72</f>
        <v>6551.36620741533</v>
      </c>
      <c r="AC58" s="240" t="n">
        <f aca="false">'Power Off-Peak Prices'!AC72</f>
        <v>7027.41824888083</v>
      </c>
    </row>
    <row r="59" customFormat="false" ht="13.7" hidden="false" customHeight="true" outlineLevel="0" collapsed="false">
      <c r="A59" s="234" t="str">
        <f aca="false">+'Power Off-Peak Prices'!A67</f>
        <v>MID-COLUMBIA</v>
      </c>
      <c r="B59" s="235" t="str">
        <f aca="false">'Power Off-Peak Prices'!B73</f>
        <v>NYPP</v>
      </c>
      <c r="C59" s="145" t="n">
        <f aca="false">+'Power Off-Peak Prices'!C67</f>
        <v>3788.02690232267</v>
      </c>
      <c r="D59" s="145" t="n">
        <f aca="false">+'Power Off-Peak Prices'!D67</f>
        <v>4910.84591462299</v>
      </c>
      <c r="E59" s="145" t="n">
        <f aca="false">+'Power Off-Peak Prices'!E67</f>
        <v>7784.22007334038</v>
      </c>
      <c r="F59" s="169" t="n">
        <f aca="false">+'Power Off-Peak Prices'!F67</f>
        <v>5494.36429676201</v>
      </c>
      <c r="G59" s="145" t="n">
        <f aca="false">+'Power Off-Peak Prices'!G67</f>
        <v>8115.20796460693</v>
      </c>
      <c r="H59" s="145" t="n">
        <f aca="false">+'Power Off-Peak Prices'!H67</f>
        <v>8652.37151283663</v>
      </c>
      <c r="I59" s="145" t="n">
        <f aca="false">+'Power Off-Peak Prices'!I67</f>
        <v>7578.04441637722</v>
      </c>
      <c r="J59" s="145" t="n">
        <f aca="false">+'Power Off-Peak Prices'!J67</f>
        <v>9766.4655614649</v>
      </c>
      <c r="K59" s="145" t="n">
        <f aca="false">+'Power Off-Peak Prices'!K67</f>
        <v>9150.27365959934</v>
      </c>
      <c r="L59" s="145" t="n">
        <f aca="false">+'Power Off-Peak Prices'!L67</f>
        <v>10382.6574633305</v>
      </c>
      <c r="M59" s="145" t="n">
        <f aca="false">+'Power Off-Peak Prices'!M67</f>
        <v>7718.42355175689</v>
      </c>
      <c r="N59" s="145" t="n">
        <f aca="false">+'Power Off-Peak Prices'!N67</f>
        <v>7363.2538569425</v>
      </c>
      <c r="O59" s="145" t="n">
        <f aca="false">+'Power Off-Peak Prices'!O67</f>
        <v>10453.089969498</v>
      </c>
      <c r="P59" s="145" t="n">
        <f aca="false">+'Power Off-Peak Prices'!P67</f>
        <v>9692.48499278134</v>
      </c>
      <c r="Q59" s="145" t="n">
        <f aca="false">+'Power Off-Peak Prices'!Q67</f>
        <v>11213.6949462147</v>
      </c>
      <c r="R59" s="145" t="n">
        <f aca="false">+'Power Off-Peak Prices'!R67</f>
        <v>9865.44265593561</v>
      </c>
      <c r="S59" s="145" t="n">
        <f aca="false">+'Power Off-Peak Prices'!S67</f>
        <v>9134.60918851046</v>
      </c>
      <c r="T59" s="145" t="n">
        <f aca="false">+'Power Off-Peak Prices'!T67</f>
        <v>9345.79439252337</v>
      </c>
      <c r="U59" s="145" t="n">
        <f aca="false">+'Power Off-Peak Prices'!U67</f>
        <v>8217.46912799002</v>
      </c>
      <c r="V59" s="145" t="n">
        <f aca="false">+'Power Off-Peak Prices'!V67</f>
        <v>9840.56404501799</v>
      </c>
      <c r="W59" s="169" t="n">
        <f aca="false">+'Power Off-Peak Prices'!W67</f>
        <v>9059.68043039243</v>
      </c>
      <c r="X59" s="145" t="n">
        <f aca="false">+'Power Off-Peak Prices'!X67</f>
        <v>8259.90473621765</v>
      </c>
      <c r="Y59" s="145" t="n">
        <f aca="false">+'Power Off-Peak Prices'!Y67</f>
        <v>7850.23852106069</v>
      </c>
      <c r="Z59" s="145" t="n">
        <f aca="false">+'Power Off-Peak Prices'!Z67</f>
        <v>7715.482146514</v>
      </c>
      <c r="AA59" s="145" t="n">
        <f aca="false">+'Power Off-Peak Prices'!AA67</f>
        <v>7398.49472733887</v>
      </c>
      <c r="AB59" s="145" t="n">
        <f aca="false">+'Power Off-Peak Prices'!AB67</f>
        <v>7082.96042885471</v>
      </c>
      <c r="AC59" s="170" t="n">
        <f aca="false">+'Power Off-Peak Prices'!AC67</f>
        <v>7567.05920761902</v>
      </c>
    </row>
    <row r="60" customFormat="false" ht="13.7" hidden="false" customHeight="true" outlineLevel="0" collapsed="false">
      <c r="A60" s="236" t="str">
        <f aca="false">+'Power Off-Peak Prices'!A68</f>
        <v>COB</v>
      </c>
      <c r="B60" s="227" t="n">
        <f aca="false">'Power Off-Peak Prices'!B74</f>
        <v>0</v>
      </c>
      <c r="C60" s="139" t="n">
        <f aca="false">+'Power Off-Peak Prices'!C68</f>
        <v>3883.33854696176</v>
      </c>
      <c r="D60" s="139" t="n">
        <f aca="false">+'Power Off-Peak Prices'!D68</f>
        <v>4910.20026041386</v>
      </c>
      <c r="E60" s="139" t="n">
        <f aca="false">+'Power Off-Peak Prices'!E68</f>
        <v>7781.92329274818</v>
      </c>
      <c r="F60" s="141" t="n">
        <f aca="false">+'Power Off-Peak Prices'!F68</f>
        <v>5525.1540333746</v>
      </c>
      <c r="G60" s="139" t="n">
        <f aca="false">+'Power Off-Peak Prices'!G68</f>
        <v>7955.19613070703</v>
      </c>
      <c r="H60" s="139" t="n">
        <f aca="false">+'Power Off-Peak Prices'!H68</f>
        <v>8490.12071105095</v>
      </c>
      <c r="I60" s="139" t="n">
        <f aca="false">+'Power Off-Peak Prices'!I68</f>
        <v>7420.27155036312</v>
      </c>
      <c r="J60" s="139" t="n">
        <f aca="false">+'Power Off-Peak Prices'!J68</f>
        <v>10148.4304409185</v>
      </c>
      <c r="K60" s="139" t="n">
        <f aca="false">+'Power Off-Peak Prices'!K68</f>
        <v>9368.04293533131</v>
      </c>
      <c r="L60" s="139" t="n">
        <f aca="false">+'Power Off-Peak Prices'!L68</f>
        <v>10928.8179465056</v>
      </c>
      <c r="M60" s="139" t="n">
        <f aca="false">+'Power Off-Peak Prices'!M68</f>
        <v>8289.69808483698</v>
      </c>
      <c r="N60" s="139" t="n">
        <f aca="false">+'Power Off-Peak Prices'!N68</f>
        <v>7889.20056100982</v>
      </c>
      <c r="O60" s="139" t="n">
        <f aca="false">+'Power Off-Peak Prices'!O68</f>
        <v>10941.0354767577</v>
      </c>
      <c r="P60" s="139" t="n">
        <f aca="false">+'Power Off-Peak Prices'!P68</f>
        <v>10173.7122497742</v>
      </c>
      <c r="Q60" s="139" t="n">
        <f aca="false">+'Power Off-Peak Prices'!Q68</f>
        <v>11708.3587037413</v>
      </c>
      <c r="R60" s="139" t="n">
        <f aca="false">+'Power Off-Peak Prices'!R68</f>
        <v>10349.5975855131</v>
      </c>
      <c r="S60" s="139" t="n">
        <f aca="false">+'Power Off-Peak Prices'!S68</f>
        <v>9073.23806288789</v>
      </c>
      <c r="T60" s="139" t="n">
        <f aca="false">+'Power Off-Peak Prices'!T68</f>
        <v>9865.04069370113</v>
      </c>
      <c r="U60" s="139" t="n">
        <f aca="false">+'Power Off-Peak Prices'!U68</f>
        <v>7862.73481711837</v>
      </c>
      <c r="V60" s="139" t="n">
        <f aca="false">+'Power Off-Peak Prices'!V68</f>
        <v>9491.93867784415</v>
      </c>
      <c r="W60" s="141" t="n">
        <f aca="false">+'Power Off-Peak Prices'!W68</f>
        <v>9278.09765187081</v>
      </c>
      <c r="X60" s="139" t="n">
        <f aca="false">+'Power Off-Peak Prices'!X68</f>
        <v>8708.59474383006</v>
      </c>
      <c r="Y60" s="139" t="n">
        <f aca="false">+'Power Off-Peak Prices'!Y68</f>
        <v>8190.77932943804</v>
      </c>
      <c r="Z60" s="139" t="n">
        <f aca="false">+'Power Off-Peak Prices'!Z68</f>
        <v>8123.48096808284</v>
      </c>
      <c r="AA60" s="139" t="n">
        <f aca="false">+'Power Off-Peak Prices'!AA68</f>
        <v>7987.96941481727</v>
      </c>
      <c r="AB60" s="139" t="n">
        <f aca="false">+'Power Off-Peak Prices'!AB68</f>
        <v>8087.92599817316</v>
      </c>
      <c r="AC60" s="171" t="n">
        <f aca="false">+'Power Off-Peak Prices'!AC68</f>
        <v>8105.0755149239</v>
      </c>
    </row>
    <row r="61" customFormat="false" ht="13.7" hidden="false" customHeight="true" outlineLevel="0" collapsed="false">
      <c r="A61" s="236" t="str">
        <f aca="false">+'Power Off-Peak Prices'!A69</f>
        <v>NP15</v>
      </c>
      <c r="B61" s="227" t="n">
        <f aca="false">'Power Off-Peak Prices'!B75</f>
        <v>0</v>
      </c>
      <c r="C61" s="139" t="n">
        <f aca="false">+'Power Off-Peak Prices'!C69</f>
        <v>3893.01634472511</v>
      </c>
      <c r="D61" s="139" t="n">
        <f aca="false">+'Power Off-Peak Prices'!D69</f>
        <v>4831.68332813223</v>
      </c>
      <c r="E61" s="139" t="n">
        <f aca="false">+'Power Off-Peak Prices'!E69</f>
        <v>7433.47818710932</v>
      </c>
      <c r="F61" s="141" t="n">
        <f aca="false">+'Power Off-Peak Prices'!F69</f>
        <v>5386.05928665555</v>
      </c>
      <c r="G61" s="139" t="n">
        <f aca="false">+'Power Off-Peak Prices'!G69</f>
        <v>8467.35603360243</v>
      </c>
      <c r="H61" s="139" t="n">
        <f aca="false">+'Power Off-Peak Prices'!H69</f>
        <v>8488.16258118584</v>
      </c>
      <c r="I61" s="139" t="n">
        <f aca="false">+'Power Off-Peak Prices'!I69</f>
        <v>8446.54948601901</v>
      </c>
      <c r="J61" s="139" t="n">
        <f aca="false">+'Power Off-Peak Prices'!J69</f>
        <v>11621.0917284273</v>
      </c>
      <c r="K61" s="139" t="n">
        <f aca="false">+'Power Off-Peak Prices'!K69</f>
        <v>11220.1817312291</v>
      </c>
      <c r="L61" s="139" t="n">
        <f aca="false">+'Power Off-Peak Prices'!L69</f>
        <v>12022.0017256255</v>
      </c>
      <c r="M61" s="139" t="n">
        <f aca="false">+'Power Off-Peak Prices'!M69</f>
        <v>9281.5467711301</v>
      </c>
      <c r="N61" s="139" t="n">
        <f aca="false">+'Power Off-Peak Prices'!N69</f>
        <v>9116.49719495091</v>
      </c>
      <c r="O61" s="139" t="n">
        <f aca="false">+'Power Off-Peak Prices'!O69</f>
        <v>10186.3205795505</v>
      </c>
      <c r="P61" s="139" t="n">
        <f aca="false">+'Power Off-Peak Prices'!P69</f>
        <v>10148.3498391631</v>
      </c>
      <c r="Q61" s="139" t="n">
        <f aca="false">+'Power Off-Peak Prices'!Q69</f>
        <v>10224.2913199378</v>
      </c>
      <c r="R61" s="139" t="n">
        <f aca="false">+'Power Off-Peak Prices'!R69</f>
        <v>10003.7726358149</v>
      </c>
      <c r="S61" s="139" t="n">
        <f aca="false">+'Power Off-Peak Prices'!S69</f>
        <v>9252.06349741868</v>
      </c>
      <c r="T61" s="139" t="n">
        <f aca="false">+'Power Off-Peak Prices'!T69</f>
        <v>8999.69823645836</v>
      </c>
      <c r="U61" s="139" t="n">
        <f aca="false">+'Power Off-Peak Prices'!U69</f>
        <v>9295.50344428574</v>
      </c>
      <c r="V61" s="139" t="n">
        <f aca="false">+'Power Off-Peak Prices'!V69</f>
        <v>9460.98881151193</v>
      </c>
      <c r="W61" s="141" t="n">
        <f aca="false">+'Power Off-Peak Prices'!W69</f>
        <v>9620.86341349899</v>
      </c>
      <c r="X61" s="139" t="n">
        <f aca="false">+'Power Off-Peak Prices'!X69</f>
        <v>8262.92117593033</v>
      </c>
      <c r="Y61" s="139" t="n">
        <f aca="false">+'Power Off-Peak Prices'!Y69</f>
        <v>7860.47116441772</v>
      </c>
      <c r="Z61" s="139" t="n">
        <f aca="false">+'Power Off-Peak Prices'!Z69</f>
        <v>7742.71357660207</v>
      </c>
      <c r="AA61" s="139" t="n">
        <f aca="false">+'Power Off-Peak Prices'!AA69</f>
        <v>7415.88919535012</v>
      </c>
      <c r="AB61" s="139" t="n">
        <f aca="false">+'Power Off-Peak Prices'!AB69</f>
        <v>7104.89404647924</v>
      </c>
      <c r="AC61" s="171" t="n">
        <f aca="false">+'Power Off-Peak Prices'!AC69</f>
        <v>7630.80575972181</v>
      </c>
    </row>
    <row r="62" customFormat="false" ht="13.7" hidden="false" customHeight="true" outlineLevel="0" collapsed="false">
      <c r="A62" s="236" t="str">
        <f aca="false">+'Power Off-Peak Prices'!A70</f>
        <v>ZP26</v>
      </c>
      <c r="B62" s="227" t="n">
        <f aca="false">'Power Off-Peak Prices'!B76</f>
        <v>0</v>
      </c>
      <c r="C62" s="139" t="n">
        <f aca="false">+'Power Off-Peak Prices'!C70</f>
        <v>4964.80800813326</v>
      </c>
      <c r="D62" s="139" t="n">
        <f aca="false">+'Power Off-Peak Prices'!D70</f>
        <v>4019.91298745198</v>
      </c>
      <c r="E62" s="139" t="n">
        <f aca="false">+'Power Off-Peak Prices'!E70</f>
        <v>6415.6846624646</v>
      </c>
      <c r="F62" s="141" t="n">
        <f aca="false">+'Power Off-Peak Prices'!F70</f>
        <v>5133.46855268328</v>
      </c>
      <c r="G62" s="139" t="n">
        <f aca="false">+'Power Off-Peak Prices'!G70</f>
        <v>7635.3279815088</v>
      </c>
      <c r="H62" s="139" t="n">
        <f aca="false">+'Power Off-Peak Prices'!H70</f>
        <v>7692.54137858789</v>
      </c>
      <c r="I62" s="139" t="n">
        <f aca="false">+'Power Off-Peak Prices'!I70</f>
        <v>7578.11458442971</v>
      </c>
      <c r="J62" s="139" t="n">
        <f aca="false">+'Power Off-Peak Prices'!J70</f>
        <v>11130.8850224387</v>
      </c>
      <c r="K62" s="139" t="n">
        <f aca="false">+'Power Off-Peak Prices'!K70</f>
        <v>10239.7683192518</v>
      </c>
      <c r="L62" s="139" t="n">
        <f aca="false">+'Power Off-Peak Prices'!L70</f>
        <v>12022.0017256255</v>
      </c>
      <c r="M62" s="139" t="n">
        <f aca="false">+'Power Off-Peak Prices'!M70</f>
        <v>9292.53719531497</v>
      </c>
      <c r="N62" s="139" t="n">
        <f aca="false">+'Power Off-Peak Prices'!N70</f>
        <v>8765.69074333801</v>
      </c>
      <c r="O62" s="139" t="n">
        <f aca="false">+'Power Off-Peak Prices'!O70</f>
        <v>10104.4879332759</v>
      </c>
      <c r="P62" s="139" t="n">
        <f aca="false">+'Power Off-Peak Prices'!P70</f>
        <v>9984.72683062739</v>
      </c>
      <c r="Q62" s="139" t="n">
        <f aca="false">+'Power Off-Peak Prices'!Q70</f>
        <v>10224.2490359245</v>
      </c>
      <c r="R62" s="139" t="n">
        <f aca="false">+'Power Off-Peak Prices'!R70</f>
        <v>9352.99295774648</v>
      </c>
      <c r="S62" s="139" t="n">
        <f aca="false">+'Power Off-Peak Prices'!S70</f>
        <v>8895.37708252756</v>
      </c>
      <c r="T62" s="139" t="n">
        <f aca="false">+'Power Off-Peak Prices'!T70</f>
        <v>8653.38019543627</v>
      </c>
      <c r="U62" s="139" t="n">
        <f aca="false">+'Power Off-Peak Prices'!U70</f>
        <v>8920.42886329531</v>
      </c>
      <c r="V62" s="139" t="n">
        <f aca="false">+'Power Off-Peak Prices'!V70</f>
        <v>9112.32218885112</v>
      </c>
      <c r="W62" s="141" t="n">
        <f aca="false">+'Power Off-Peak Prices'!W70</f>
        <v>9204.87915589025</v>
      </c>
      <c r="X62" s="139" t="n">
        <f aca="false">+'Power Off-Peak Prices'!X70</f>
        <v>4974.31355055825</v>
      </c>
      <c r="Y62" s="139" t="n">
        <f aca="false">+'Power Off-Peak Prices'!Y70</f>
        <v>4477.60070238813</v>
      </c>
      <c r="Z62" s="139" t="n">
        <f aca="false">+'Power Off-Peak Prices'!Z70</f>
        <v>4371.75877221832</v>
      </c>
      <c r="AA62" s="139" t="n">
        <f aca="false">+'Power Off-Peak Prices'!AA70</f>
        <v>5131.83256499352</v>
      </c>
      <c r="AB62" s="139" t="n">
        <f aca="false">+'Power Off-Peak Prices'!AB70</f>
        <v>5234.86762760731</v>
      </c>
      <c r="AC62" s="171" t="n">
        <f aca="false">+'Power Off-Peak Prices'!AC70</f>
        <v>5290.79586197643</v>
      </c>
    </row>
    <row r="63" customFormat="false" ht="13.7" hidden="false" customHeight="true" outlineLevel="0" collapsed="false">
      <c r="A63" s="236" t="str">
        <f aca="false">+'Power Off-Peak Prices'!A71</f>
        <v>SP15</v>
      </c>
      <c r="B63" s="227" t="n">
        <f aca="false">'Power Off-Peak Prices'!B77</f>
        <v>0</v>
      </c>
      <c r="C63" s="139" t="n">
        <f aca="false">+'Power Off-Peak Prices'!C71</f>
        <v>3631.9113161805</v>
      </c>
      <c r="D63" s="139" t="n">
        <f aca="false">+'Power Off-Peak Prices'!D71</f>
        <v>3983.50891540854</v>
      </c>
      <c r="E63" s="139" t="n">
        <f aca="false">+'Power Off-Peak Prices'!E71</f>
        <v>6125.20716699944</v>
      </c>
      <c r="F63" s="141" t="n">
        <f aca="false">+'Power Off-Peak Prices'!F71</f>
        <v>4580.20913286282</v>
      </c>
      <c r="G63" s="139" t="n">
        <f aca="false">+'Power Off-Peak Prices'!G71</f>
        <v>7548.1845700819</v>
      </c>
      <c r="H63" s="139" t="n">
        <f aca="false">+'Power Off-Peak Prices'!H71</f>
        <v>7518.21947170785</v>
      </c>
      <c r="I63" s="139" t="n">
        <f aca="false">+'Power Off-Peak Prices'!I71</f>
        <v>7578.14966845595</v>
      </c>
      <c r="J63" s="139" t="n">
        <f aca="false">+'Power Off-Peak Prices'!J71</f>
        <v>11786.2702551132</v>
      </c>
      <c r="K63" s="139" t="n">
        <f aca="false">+'Power Off-Peak Prices'!K71</f>
        <v>10457.7288910144</v>
      </c>
      <c r="L63" s="139" t="n">
        <f aca="false">+'Power Off-Peak Prices'!L71</f>
        <v>13114.811619212</v>
      </c>
      <c r="M63" s="139" t="n">
        <f aca="false">+'Power Off-Peak Prices'!M71</f>
        <v>9236.97174738841</v>
      </c>
      <c r="N63" s="139" t="n">
        <f aca="false">+'Power Off-Peak Prices'!N71</f>
        <v>8678.1206171108</v>
      </c>
      <c r="O63" s="139" t="n">
        <f aca="false">+'Power Off-Peak Prices'!O71</f>
        <v>10604.2879620552</v>
      </c>
      <c r="P63" s="139" t="n">
        <f aca="false">+'Power Off-Peak Prices'!P71</f>
        <v>10324.6878245232</v>
      </c>
      <c r="Q63" s="139" t="n">
        <f aca="false">+'Power Off-Peak Prices'!Q71</f>
        <v>10883.8880995873</v>
      </c>
      <c r="R63" s="139" t="n">
        <f aca="false">+'Power Off-Peak Prices'!R71</f>
        <v>9120.38900067069</v>
      </c>
      <c r="S63" s="139" t="n">
        <f aca="false">+'Power Off-Peak Prices'!S71</f>
        <v>8760.79943775409</v>
      </c>
      <c r="T63" s="139" t="n">
        <f aca="false">+'Power Off-Peak Prices'!T71</f>
        <v>9172.75075219</v>
      </c>
      <c r="U63" s="139" t="n">
        <f aca="false">+'Power Off-Peak Prices'!U71</f>
        <v>8541.86479596449</v>
      </c>
      <c r="V63" s="139" t="n">
        <f aca="false">+'Power Off-Peak Prices'!V71</f>
        <v>8567.78276510776</v>
      </c>
      <c r="W63" s="141" t="n">
        <f aca="false">+'Power Off-Peak Prices'!W71</f>
        <v>9281.98382523767</v>
      </c>
      <c r="X63" s="139" t="n">
        <f aca="false">+'Power Off-Peak Prices'!X71</f>
        <v>8338.72208557812</v>
      </c>
      <c r="Y63" s="139" t="n">
        <f aca="false">+'Power Off-Peak Prices'!Y71</f>
        <v>7874.87110664327</v>
      </c>
      <c r="Z63" s="139" t="n">
        <f aca="false">+'Power Off-Peak Prices'!Z71</f>
        <v>7782.29174880942</v>
      </c>
      <c r="AA63" s="139" t="n">
        <f aca="false">+'Power Off-Peak Prices'!AA71</f>
        <v>7422.75911927688</v>
      </c>
      <c r="AB63" s="139" t="n">
        <f aca="false">+'Power Off-Peak Prices'!AB71</f>
        <v>7080.84161317794</v>
      </c>
      <c r="AC63" s="171" t="n">
        <f aca="false">+'Power Off-Peak Prices'!AC71</f>
        <v>7595.39739885337</v>
      </c>
    </row>
    <row r="64" customFormat="false" ht="13.7" hidden="false" customHeight="true" outlineLevel="0" collapsed="false">
      <c r="A64" s="236" t="str">
        <f aca="false">+'Power Off-Peak Prices'!A72</f>
        <v>Palo Verde</v>
      </c>
      <c r="B64" s="227" t="n">
        <f aca="false">'Power Off-Peak Prices'!B78</f>
        <v>0</v>
      </c>
      <c r="C64" s="139" t="n">
        <f aca="false">+'Power Off-Peak Prices'!C72</f>
        <v>3321.24423242356</v>
      </c>
      <c r="D64" s="139" t="n">
        <f aca="false">+'Power Off-Peak Prices'!D72</f>
        <v>3626.4513768576</v>
      </c>
      <c r="E64" s="139" t="n">
        <f aca="false">+'Power Off-Peak Prices'!E72</f>
        <v>5653.93649923658</v>
      </c>
      <c r="F64" s="141" t="n">
        <f aca="false">+'Power Off-Peak Prices'!F72</f>
        <v>4200.54403617258</v>
      </c>
      <c r="G64" s="139" t="n">
        <f aca="false">+'Power Off-Peak Prices'!G72</f>
        <v>6915.61680648448</v>
      </c>
      <c r="H64" s="139" t="n">
        <f aca="false">+'Power Off-Peak Prices'!H72</f>
        <v>6884.63150091057</v>
      </c>
      <c r="I64" s="139" t="n">
        <f aca="false">+'Power Off-Peak Prices'!I72</f>
        <v>6946.60211205838</v>
      </c>
      <c r="J64" s="139" t="n">
        <f aca="false">+'Power Off-Peak Prices'!J72</f>
        <v>10804.1004559075</v>
      </c>
      <c r="K64" s="139" t="n">
        <f aca="false">+'Power Off-Peak Prices'!K72</f>
        <v>9586.14166533822</v>
      </c>
      <c r="L64" s="139" t="n">
        <f aca="false">+'Power Off-Peak Prices'!L72</f>
        <v>12022.0592464768</v>
      </c>
      <c r="M64" s="139" t="n">
        <f aca="false">+'Power Off-Peak Prices'!M72</f>
        <v>8410.98844571067</v>
      </c>
      <c r="N64" s="139" t="n">
        <f aca="false">+'Power Off-Peak Prices'!N72</f>
        <v>7976.77068723703</v>
      </c>
      <c r="O64" s="139" t="n">
        <f aca="false">+'Power Off-Peak Prices'!O72</f>
        <v>10577.4566017605</v>
      </c>
      <c r="P64" s="139" t="n">
        <f aca="false">+'Power Off-Peak Prices'!P72</f>
        <v>10270.8897950913</v>
      </c>
      <c r="Q64" s="139" t="n">
        <f aca="false">+'Power Off-Peak Prices'!Q72</f>
        <v>10884.0234084297</v>
      </c>
      <c r="R64" s="139" t="n">
        <f aca="false">+'Power Off-Peak Prices'!R72</f>
        <v>9079.476861167</v>
      </c>
      <c r="S64" s="139" t="n">
        <f aca="false">+'Power Off-Peak Prices'!S72</f>
        <v>8082.03385481625</v>
      </c>
      <c r="T64" s="139" t="n">
        <f aca="false">+'Power Off-Peak Prices'!T72</f>
        <v>8653.53995260537</v>
      </c>
      <c r="U64" s="139" t="n">
        <f aca="false">+'Power Off-Peak Prices'!U72</f>
        <v>7859.245330778</v>
      </c>
      <c r="V64" s="139" t="n">
        <f aca="false">+'Power Off-Peak Prices'!V72</f>
        <v>7733.31628106538</v>
      </c>
      <c r="W64" s="141" t="n">
        <f aca="false">+'Power Off-Peak Prices'!W72</f>
        <v>8736.97579152589</v>
      </c>
      <c r="X64" s="139" t="n">
        <f aca="false">+'Power Off-Peak Prices'!X72</f>
        <v>7685.84295756309</v>
      </c>
      <c r="Y64" s="139" t="n">
        <f aca="false">+'Power Off-Peak Prices'!Y72</f>
        <v>7248.49656917321</v>
      </c>
      <c r="Z64" s="139" t="n">
        <f aca="false">+'Power Off-Peak Prices'!Z72</f>
        <v>7180.72987080027</v>
      </c>
      <c r="AA64" s="139" t="n">
        <f aca="false">+'Power Off-Peak Prices'!AA72</f>
        <v>6858.60892666935</v>
      </c>
      <c r="AB64" s="139" t="n">
        <f aca="false">+'Power Off-Peak Prices'!AB72</f>
        <v>6551.36620741533</v>
      </c>
      <c r="AC64" s="171" t="n">
        <f aca="false">+'Power Off-Peak Prices'!AC72</f>
        <v>7027.41824888083</v>
      </c>
    </row>
    <row r="65" customFormat="false" ht="13.7" hidden="false" customHeight="true" outlineLevel="0" collapsed="false">
      <c r="A65" s="237" t="str">
        <f aca="false">+'Power Off-Peak Prices'!A73</f>
        <v>Mead</v>
      </c>
      <c r="B65" s="238" t="n">
        <f aca="false">'Power Off-Peak Prices'!B79</f>
        <v>0</v>
      </c>
      <c r="C65" s="142" t="n">
        <f aca="false">+'Power Off-Peak Prices'!C73</f>
        <v>3433.6630953312</v>
      </c>
      <c r="D65" s="142" t="n">
        <f aca="false">+'Power Off-Peak Prices'!D73</f>
        <v>3724.37559857526</v>
      </c>
      <c r="E65" s="142" t="n">
        <f aca="false">+'Power Off-Peak Prices'!E73</f>
        <v>5856.20979002727</v>
      </c>
      <c r="F65" s="143" t="n">
        <f aca="false">+'Power Off-Peak Prices'!F73</f>
        <v>4338.08282797791</v>
      </c>
      <c r="G65" s="142" t="n">
        <f aca="false">+'Power Off-Peak Prices'!G73</f>
        <v>7086.65305011895</v>
      </c>
      <c r="H65" s="142" t="n">
        <f aca="false">+'Power Off-Peak Prices'!H73</f>
        <v>7071.98343244855</v>
      </c>
      <c r="I65" s="142" t="n">
        <f aca="false">+'Power Off-Peak Prices'!I73</f>
        <v>7101.32266778936</v>
      </c>
      <c r="J65" s="142" t="n">
        <f aca="false">+'Power Off-Peak Prices'!J73</f>
        <v>11123.5817449193</v>
      </c>
      <c r="K65" s="142" t="n">
        <f aca="false">+'Power Off-Peak Prices'!K73</f>
        <v>9793.69785854721</v>
      </c>
      <c r="L65" s="142" t="n">
        <f aca="false">+'Power Off-Peak Prices'!L73</f>
        <v>12453.4656312913</v>
      </c>
      <c r="M65" s="142" t="n">
        <f aca="false">+'Power Off-Peak Prices'!M73</f>
        <v>8870.98369737259</v>
      </c>
      <c r="N65" s="142" t="n">
        <f aca="false">+'Power Off-Peak Prices'!N73</f>
        <v>8634.20406732118</v>
      </c>
      <c r="O65" s="142" t="n">
        <f aca="false">+'Power Off-Peak Prices'!O73</f>
        <v>11690.885030879</v>
      </c>
      <c r="P65" s="142" t="n">
        <f aca="false">+'Power Off-Peak Prices'!P73</f>
        <v>11186.94224226</v>
      </c>
      <c r="Q65" s="142" t="n">
        <f aca="false">+'Power Off-Peak Prices'!Q73</f>
        <v>12194.827819498</v>
      </c>
      <c r="R65" s="142" t="n">
        <f aca="false">+'Power Off-Peak Prices'!R73</f>
        <v>9959.75855130785</v>
      </c>
      <c r="S65" s="142" t="n">
        <f aca="false">+'Power Off-Peak Prices'!S73</f>
        <v>8372.33695626423</v>
      </c>
      <c r="T65" s="142" t="n">
        <f aca="false">+'Power Off-Peak Prices'!T73</f>
        <v>8997.46163609092</v>
      </c>
      <c r="U65" s="142" t="n">
        <f aca="false">+'Power Off-Peak Prices'!U73</f>
        <v>8130.44893236182</v>
      </c>
      <c r="V65" s="142" t="n">
        <f aca="false">+'Power Off-Peak Prices'!V73</f>
        <v>7989.10030033995</v>
      </c>
      <c r="W65" s="143" t="n">
        <f aca="false">+'Power Off-Peak Prices'!W73</f>
        <v>9254.32259901588</v>
      </c>
      <c r="X65" s="142" t="n">
        <f aca="false">+'Power Off-Peak Prices'!X73</f>
        <v>8085.19284725692</v>
      </c>
      <c r="Y65" s="142" t="n">
        <f aca="false">+'Power Off-Peak Prices'!Y73</f>
        <v>7607.16355396233</v>
      </c>
      <c r="Z65" s="142" t="n">
        <f aca="false">+'Power Off-Peak Prices'!Z73</f>
        <v>7541.46680491511</v>
      </c>
      <c r="AA65" s="142" t="n">
        <f aca="false">+'Power Off-Peak Prices'!AA73</f>
        <v>7184.04301761936</v>
      </c>
      <c r="AB65" s="142" t="n">
        <f aca="false">+'Power Off-Peak Prices'!AB73</f>
        <v>6839.09732861411</v>
      </c>
      <c r="AC65" s="173" t="n">
        <f aca="false">+'Power Off-Peak Prices'!AC73</f>
        <v>7373.43462239759</v>
      </c>
    </row>
    <row r="66" customFormat="false" ht="13.7" hidden="true" customHeight="true" outlineLevel="0" collapsed="false">
      <c r="A66" s="236" t="n">
        <f aca="false">+'Power Off-Peak Prices'!A74</f>
        <v>0</v>
      </c>
      <c r="B66" s="227" t="n">
        <f aca="false">'Power Off-Peak Prices'!B80</f>
        <v>0</v>
      </c>
      <c r="C66" s="139" t="n">
        <f aca="false">+'Power Off-Peak Prices'!C74</f>
        <v>0</v>
      </c>
      <c r="D66" s="139" t="n">
        <f aca="false">+'Power Off-Peak Prices'!D74</f>
        <v>0</v>
      </c>
      <c r="E66" s="139" t="n">
        <f aca="false">+'Power Off-Peak Prices'!E74</f>
        <v>0</v>
      </c>
      <c r="F66" s="139" t="n">
        <f aca="false">+'Power Off-Peak Prices'!F74</f>
        <v>0</v>
      </c>
      <c r="G66" s="139" t="n">
        <f aca="false">+'Power Off-Peak Prices'!G74</f>
        <v>0</v>
      </c>
      <c r="H66" s="139" t="n">
        <f aca="false">+'Power Off-Peak Prices'!H74</f>
        <v>0</v>
      </c>
      <c r="I66" s="139" t="n">
        <f aca="false">+'Power Off-Peak Prices'!I74</f>
        <v>0</v>
      </c>
      <c r="J66" s="139" t="n">
        <f aca="false">+'Power Off-Peak Prices'!J74</f>
        <v>0</v>
      </c>
      <c r="K66" s="139" t="n">
        <f aca="false">+'Power Off-Peak Prices'!K74</f>
        <v>0</v>
      </c>
      <c r="L66" s="139" t="n">
        <f aca="false">+'Power Off-Peak Prices'!L74</f>
        <v>0</v>
      </c>
      <c r="M66" s="139" t="n">
        <f aca="false">+'Power Off-Peak Prices'!M74</f>
        <v>0</v>
      </c>
      <c r="N66" s="139" t="n">
        <f aca="false">+'Power Off-Peak Prices'!N74</f>
        <v>0</v>
      </c>
      <c r="O66" s="139" t="n">
        <f aca="false">+'Power Off-Peak Prices'!O74</f>
        <v>0</v>
      </c>
      <c r="P66" s="139" t="n">
        <f aca="false">+'Power Off-Peak Prices'!P74</f>
        <v>0</v>
      </c>
      <c r="Q66" s="139" t="n">
        <f aca="false">+'Power Off-Peak Prices'!Q74</f>
        <v>0</v>
      </c>
      <c r="R66" s="139" t="n">
        <f aca="false">+'Power Off-Peak Prices'!R74</f>
        <v>0</v>
      </c>
      <c r="S66" s="139" t="n">
        <f aca="false">+'Power Off-Peak Prices'!S74</f>
        <v>0</v>
      </c>
      <c r="T66" s="139" t="n">
        <f aca="false">+'Power Off-Peak Prices'!T74</f>
        <v>0</v>
      </c>
      <c r="U66" s="139" t="n">
        <f aca="false">+'Power Off-Peak Prices'!U74</f>
        <v>0</v>
      </c>
      <c r="V66" s="139" t="n">
        <f aca="false">+'Power Off-Peak Prices'!V74</f>
        <v>0</v>
      </c>
      <c r="W66" s="139" t="n">
        <f aca="false">+'Power Off-Peak Prices'!W74</f>
        <v>0</v>
      </c>
      <c r="X66" s="139" t="n">
        <f aca="false">+'Power Off-Peak Prices'!X74</f>
        <v>0</v>
      </c>
      <c r="Y66" s="139" t="n">
        <f aca="false">+'Power Off-Peak Prices'!Y74</f>
        <v>0</v>
      </c>
      <c r="Z66" s="139" t="n">
        <f aca="false">+'Power Off-Peak Prices'!Z74</f>
        <v>0</v>
      </c>
      <c r="AA66" s="139" t="n">
        <f aca="false">+'Power Off-Peak Prices'!AA74</f>
        <v>0</v>
      </c>
      <c r="AB66" s="139" t="n">
        <f aca="false">+'Power Off-Peak Prices'!AB74</f>
        <v>0</v>
      </c>
      <c r="AC66" s="139" t="n">
        <f aca="false">+'Power Off-Peak Prices'!AC74</f>
        <v>0</v>
      </c>
    </row>
    <row r="67" customFormat="false" ht="13.7" hidden="true" customHeight="true" outlineLevel="0" collapsed="false">
      <c r="A67" s="234" t="n">
        <f aca="false">+'Power Off-Peak Prices'!A75</f>
        <v>0</v>
      </c>
      <c r="B67" s="227" t="n">
        <f aca="false">'Power Off-Peak Prices'!B81</f>
        <v>0</v>
      </c>
      <c r="C67" s="145" t="n">
        <f aca="false">+'Power Off-Peak Prices'!C75</f>
        <v>0</v>
      </c>
      <c r="D67" s="145" t="n">
        <f aca="false">+'Power Off-Peak Prices'!D75</f>
        <v>0</v>
      </c>
      <c r="E67" s="145" t="n">
        <f aca="false">+'Power Off-Peak Prices'!E75</f>
        <v>0</v>
      </c>
      <c r="F67" s="145" t="n">
        <f aca="false">+'Power Off-Peak Prices'!F75</f>
        <v>0</v>
      </c>
      <c r="G67" s="145" t="n">
        <f aca="false">+'Power Off-Peak Prices'!G75</f>
        <v>0</v>
      </c>
      <c r="H67" s="145" t="n">
        <f aca="false">+'Power Off-Peak Prices'!H75</f>
        <v>0</v>
      </c>
      <c r="I67" s="145" t="n">
        <f aca="false">+'Power Off-Peak Prices'!I75</f>
        <v>0</v>
      </c>
      <c r="J67" s="145" t="n">
        <f aca="false">+'Power Off-Peak Prices'!J75</f>
        <v>0</v>
      </c>
      <c r="K67" s="145" t="n">
        <f aca="false">+'Power Off-Peak Prices'!K75</f>
        <v>0</v>
      </c>
      <c r="L67" s="145" t="n">
        <f aca="false">+'Power Off-Peak Prices'!L75</f>
        <v>0</v>
      </c>
      <c r="M67" s="145" t="n">
        <f aca="false">+'Power Off-Peak Prices'!M75</f>
        <v>0</v>
      </c>
      <c r="N67" s="145" t="n">
        <f aca="false">+'Power Off-Peak Prices'!N75</f>
        <v>0</v>
      </c>
      <c r="O67" s="145" t="n">
        <f aca="false">+'Power Off-Peak Prices'!O75</f>
        <v>0</v>
      </c>
      <c r="P67" s="145" t="n">
        <f aca="false">+'Power Off-Peak Prices'!P75</f>
        <v>0</v>
      </c>
      <c r="Q67" s="145" t="n">
        <f aca="false">+'Power Off-Peak Prices'!Q75</f>
        <v>0</v>
      </c>
      <c r="R67" s="145" t="n">
        <f aca="false">+'Power Off-Peak Prices'!R75</f>
        <v>0</v>
      </c>
      <c r="S67" s="145" t="n">
        <f aca="false">+'Power Off-Peak Prices'!S75</f>
        <v>0</v>
      </c>
      <c r="T67" s="145" t="n">
        <f aca="false">+'Power Off-Peak Prices'!T75</f>
        <v>0</v>
      </c>
      <c r="U67" s="145" t="n">
        <f aca="false">+'Power Off-Peak Prices'!U75</f>
        <v>0</v>
      </c>
      <c r="V67" s="145" t="n">
        <f aca="false">+'Power Off-Peak Prices'!V75</f>
        <v>0</v>
      </c>
      <c r="W67" s="145" t="n">
        <f aca="false">+'Power Off-Peak Prices'!W75</f>
        <v>0</v>
      </c>
      <c r="X67" s="145" t="n">
        <f aca="false">+'Power Off-Peak Prices'!X75</f>
        <v>0</v>
      </c>
      <c r="Y67" s="145" t="n">
        <f aca="false">+'Power Off-Peak Prices'!Y75</f>
        <v>0</v>
      </c>
      <c r="Z67" s="145" t="n">
        <f aca="false">+'Power Off-Peak Prices'!Z75</f>
        <v>0</v>
      </c>
      <c r="AA67" s="145" t="n">
        <f aca="false">+'Power Off-Peak Prices'!AA75</f>
        <v>0</v>
      </c>
      <c r="AB67" s="145" t="n">
        <f aca="false">+'Power Off-Peak Prices'!AB75</f>
        <v>0</v>
      </c>
      <c r="AC67" s="145" t="n">
        <f aca="false">+'Power Off-Peak Prices'!AC75</f>
        <v>0</v>
      </c>
    </row>
    <row r="68" customFormat="false" ht="13.7" hidden="true" customHeight="true" outlineLevel="0" collapsed="false">
      <c r="A68" s="234" t="n">
        <f aca="false">+'Power Off-Peak Prices'!A76</f>
        <v>0</v>
      </c>
      <c r="B68" s="227" t="n">
        <f aca="false">'Power Off-Peak Prices'!B82</f>
        <v>0</v>
      </c>
      <c r="C68" s="145" t="n">
        <f aca="false">+'Power Off-Peak Prices'!C76</f>
        <v>0</v>
      </c>
      <c r="D68" s="145" t="n">
        <f aca="false">+'Power Off-Peak Prices'!D76</f>
        <v>0</v>
      </c>
      <c r="E68" s="145" t="n">
        <f aca="false">+'Power Off-Peak Prices'!E76</f>
        <v>0</v>
      </c>
      <c r="F68" s="145" t="n">
        <f aca="false">+'Power Off-Peak Prices'!F76</f>
        <v>0</v>
      </c>
      <c r="G68" s="145" t="n">
        <f aca="false">+'Power Off-Peak Prices'!G76</f>
        <v>0</v>
      </c>
      <c r="H68" s="145" t="n">
        <f aca="false">+'Power Off-Peak Prices'!H76</f>
        <v>0</v>
      </c>
      <c r="I68" s="145" t="n">
        <f aca="false">+'Power Off-Peak Prices'!I76</f>
        <v>0</v>
      </c>
      <c r="J68" s="145" t="n">
        <f aca="false">+'Power Off-Peak Prices'!J76</f>
        <v>0</v>
      </c>
      <c r="K68" s="145" t="n">
        <f aca="false">+'Power Off-Peak Prices'!K76</f>
        <v>0</v>
      </c>
      <c r="L68" s="145" t="n">
        <f aca="false">+'Power Off-Peak Prices'!L76</f>
        <v>0</v>
      </c>
      <c r="M68" s="145" t="n">
        <f aca="false">+'Power Off-Peak Prices'!M76</f>
        <v>0</v>
      </c>
      <c r="N68" s="145" t="n">
        <f aca="false">+'Power Off-Peak Prices'!N76</f>
        <v>0</v>
      </c>
      <c r="O68" s="145" t="n">
        <f aca="false">+'Power Off-Peak Prices'!O76</f>
        <v>0</v>
      </c>
      <c r="P68" s="145" t="n">
        <f aca="false">+'Power Off-Peak Prices'!P76</f>
        <v>0</v>
      </c>
      <c r="Q68" s="145" t="n">
        <f aca="false">+'Power Off-Peak Prices'!Q76</f>
        <v>0</v>
      </c>
      <c r="R68" s="145" t="n">
        <f aca="false">+'Power Off-Peak Prices'!R76</f>
        <v>0</v>
      </c>
      <c r="S68" s="145" t="n">
        <f aca="false">+'Power Off-Peak Prices'!S76</f>
        <v>0</v>
      </c>
      <c r="T68" s="145" t="n">
        <f aca="false">+'Power Off-Peak Prices'!T76</f>
        <v>0</v>
      </c>
      <c r="U68" s="145" t="n">
        <f aca="false">+'Power Off-Peak Prices'!U76</f>
        <v>0</v>
      </c>
      <c r="V68" s="145" t="n">
        <f aca="false">+'Power Off-Peak Prices'!V76</f>
        <v>0</v>
      </c>
      <c r="W68" s="145" t="n">
        <f aca="false">+'Power Off-Peak Prices'!W76</f>
        <v>0</v>
      </c>
      <c r="X68" s="145" t="n">
        <f aca="false">+'Power Off-Peak Prices'!X76</f>
        <v>0</v>
      </c>
      <c r="Y68" s="145" t="n">
        <f aca="false">+'Power Off-Peak Prices'!Y76</f>
        <v>0</v>
      </c>
      <c r="Z68" s="145" t="n">
        <f aca="false">+'Power Off-Peak Prices'!Z76</f>
        <v>0</v>
      </c>
      <c r="AA68" s="145" t="n">
        <f aca="false">+'Power Off-Peak Prices'!AA76</f>
        <v>0</v>
      </c>
      <c r="AB68" s="145" t="n">
        <f aca="false">+'Power Off-Peak Prices'!AB76</f>
        <v>0</v>
      </c>
      <c r="AC68" s="145" t="n">
        <f aca="false">+'Power Off-Peak Prices'!AC76</f>
        <v>0</v>
      </c>
    </row>
    <row r="69" customFormat="false" ht="13.7" hidden="true" customHeight="true" outlineLevel="0" collapsed="false">
      <c r="A69" s="107" t="n">
        <f aca="false">'Power Off-Peak Prices'!A83</f>
        <v>0</v>
      </c>
      <c r="B69" s="122" t="n">
        <f aca="false">'Power Off-Peak Prices'!B83</f>
        <v>0</v>
      </c>
      <c r="C69" s="145" t="n">
        <f aca="false">+'Power Off-Peak Prices'!C77</f>
        <v>0</v>
      </c>
      <c r="D69" s="145" t="n">
        <f aca="false">+'Power Off-Peak Prices'!D77</f>
        <v>0</v>
      </c>
      <c r="E69" s="145" t="n">
        <f aca="false">+'Power Off-Peak Prices'!E77</f>
        <v>0</v>
      </c>
      <c r="F69" s="145" t="n">
        <f aca="false">+'Power Off-Peak Prices'!F77</f>
        <v>0</v>
      </c>
      <c r="G69" s="145" t="n">
        <f aca="false">+'Power Off-Peak Prices'!G77</f>
        <v>0</v>
      </c>
      <c r="H69" s="145" t="n">
        <f aca="false">+'Power Off-Peak Prices'!H77</f>
        <v>0</v>
      </c>
      <c r="I69" s="145" t="n">
        <f aca="false">+'Power Off-Peak Prices'!I77</f>
        <v>0</v>
      </c>
      <c r="J69" s="145" t="n">
        <f aca="false">+'Power Off-Peak Prices'!J77</f>
        <v>0</v>
      </c>
      <c r="K69" s="145" t="n">
        <f aca="false">+'Power Off-Peak Prices'!K77</f>
        <v>0</v>
      </c>
      <c r="L69" s="145" t="n">
        <f aca="false">+'Power Off-Peak Prices'!L77</f>
        <v>0</v>
      </c>
      <c r="M69" s="145" t="n">
        <f aca="false">+'Power Off-Peak Prices'!M77</f>
        <v>0</v>
      </c>
      <c r="N69" s="145" t="n">
        <f aca="false">+'Power Off-Peak Prices'!N77</f>
        <v>0</v>
      </c>
      <c r="O69" s="145" t="n">
        <f aca="false">+'Power Off-Peak Prices'!O77</f>
        <v>0</v>
      </c>
      <c r="P69" s="145" t="n">
        <f aca="false">+'Power Off-Peak Prices'!P77</f>
        <v>0</v>
      </c>
      <c r="Q69" s="145" t="n">
        <f aca="false">+'Power Off-Peak Prices'!Q77</f>
        <v>0</v>
      </c>
      <c r="R69" s="145" t="n">
        <f aca="false">+'Power Off-Peak Prices'!R77</f>
        <v>0</v>
      </c>
      <c r="S69" s="145" t="n">
        <f aca="false">+'Power Off-Peak Prices'!S77</f>
        <v>0</v>
      </c>
      <c r="T69" s="145" t="n">
        <f aca="false">+'Power Off-Peak Prices'!T77</f>
        <v>0</v>
      </c>
      <c r="U69" s="145" t="n">
        <f aca="false">+'Power Off-Peak Prices'!U77</f>
        <v>0</v>
      </c>
      <c r="V69" s="145" t="n">
        <f aca="false">+'Power Off-Peak Prices'!V77</f>
        <v>0</v>
      </c>
      <c r="W69" s="145" t="n">
        <f aca="false">+'Power Off-Peak Prices'!W77</f>
        <v>0</v>
      </c>
      <c r="X69" s="145" t="n">
        <f aca="false">+'Power Off-Peak Prices'!X77</f>
        <v>0</v>
      </c>
      <c r="Y69" s="145" t="n">
        <f aca="false">+'Power Off-Peak Prices'!Y77</f>
        <v>0</v>
      </c>
      <c r="Z69" s="145" t="n">
        <f aca="false">+'Power Off-Peak Prices'!Z77</f>
        <v>0</v>
      </c>
      <c r="AA69" s="145" t="n">
        <f aca="false">+'Power Off-Peak Prices'!AA77</f>
        <v>0</v>
      </c>
      <c r="AB69" s="145" t="n">
        <f aca="false">+'Power Off-Peak Prices'!AB77</f>
        <v>0</v>
      </c>
      <c r="AC69" s="145" t="n">
        <f aca="false">+'Power Off-Peak Prices'!AC77</f>
        <v>0</v>
      </c>
    </row>
    <row r="70" customFormat="false" ht="11.25" hidden="false" customHeight="false" outlineLevel="0" collapsed="false">
      <c r="C70" s="241"/>
      <c r="D70" s="241"/>
      <c r="E70" s="241"/>
      <c r="F70" s="241"/>
      <c r="G70" s="148"/>
      <c r="H70" s="148"/>
      <c r="I70" s="148"/>
      <c r="J70" s="148"/>
      <c r="K70" s="148"/>
      <c r="L70" s="148"/>
      <c r="M70" s="148"/>
      <c r="N70" s="148"/>
      <c r="O70" s="148"/>
      <c r="P70" s="148"/>
      <c r="Q70" s="148"/>
      <c r="R70" s="148"/>
      <c r="S70" s="148"/>
      <c r="T70" s="241"/>
      <c r="U70" s="241"/>
      <c r="V70" s="241"/>
      <c r="W70" s="241"/>
      <c r="X70" s="241"/>
      <c r="Y70" s="241"/>
      <c r="Z70" s="241"/>
      <c r="AA70" s="241"/>
      <c r="AB70" s="241"/>
      <c r="AC70" s="241"/>
    </row>
    <row r="71" customFormat="false" ht="3" hidden="false" customHeight="true" outlineLevel="0" collapsed="false">
      <c r="A71" s="221" t="n">
        <f aca="false">'Power Off-Peak Prices'!A85</f>
        <v>0</v>
      </c>
      <c r="B71" s="221" t="n">
        <f aca="false">'Power Off-Peak Prices'!B85</f>
        <v>0</v>
      </c>
      <c r="C71" s="241" t="n">
        <f aca="false">'Power Off-Peak Prices'!C85</f>
        <v>0</v>
      </c>
      <c r="D71" s="241" t="n">
        <f aca="false">'Power Off-Peak Prices'!D85</f>
        <v>0</v>
      </c>
      <c r="E71" s="241" t="n">
        <f aca="false">'Power Off-Peak Prices'!E85</f>
        <v>0</v>
      </c>
      <c r="F71" s="241" t="n">
        <f aca="false">'Power Off-Peak Prices'!F85</f>
        <v>0</v>
      </c>
      <c r="G71" s="148" t="n">
        <f aca="false">'Power Off-Peak Prices'!G85</f>
        <v>0</v>
      </c>
      <c r="H71" s="148" t="n">
        <f aca="false">'Power Off-Peak Prices'!H85</f>
        <v>0</v>
      </c>
      <c r="I71" s="148" t="n">
        <f aca="false">'Power Off-Peak Prices'!I85</f>
        <v>0</v>
      </c>
      <c r="J71" s="148" t="n">
        <f aca="false">'Power Off-Peak Prices'!J85</f>
        <v>0</v>
      </c>
      <c r="K71" s="148" t="n">
        <f aca="false">'Power Off-Peak Prices'!K85</f>
        <v>0</v>
      </c>
      <c r="L71" s="148" t="n">
        <f aca="false">'Power Off-Peak Prices'!L85</f>
        <v>0</v>
      </c>
      <c r="M71" s="148" t="n">
        <f aca="false">'Power Off-Peak Prices'!M85</f>
        <v>0</v>
      </c>
      <c r="N71" s="148" t="n">
        <f aca="false">'Power Off-Peak Prices'!N85</f>
        <v>0</v>
      </c>
      <c r="O71" s="148" t="n">
        <f aca="false">'Power Off-Peak Prices'!O85</f>
        <v>0</v>
      </c>
      <c r="P71" s="148" t="n">
        <f aca="false">'Power Off-Peak Prices'!P85</f>
        <v>0</v>
      </c>
      <c r="Q71" s="148" t="n">
        <f aca="false">'Power Off-Peak Prices'!Q85</f>
        <v>0</v>
      </c>
      <c r="R71" s="148" t="n">
        <f aca="false">'Power Off-Peak Prices'!R85</f>
        <v>0</v>
      </c>
      <c r="S71" s="148" t="n">
        <f aca="false">'Power Off-Peak Prices'!S85</f>
        <v>0</v>
      </c>
      <c r="T71" s="241" t="n">
        <f aca="false">'Power Off-Peak Prices'!T85</f>
        <v>0</v>
      </c>
      <c r="U71" s="241" t="n">
        <f aca="false">'Power Off-Peak Prices'!U85</f>
        <v>0</v>
      </c>
      <c r="V71" s="241" t="n">
        <f aca="false">'Power Off-Peak Prices'!V85</f>
        <v>0</v>
      </c>
      <c r="W71" s="241" t="n">
        <f aca="false">'Power Off-Peak Prices'!W85</f>
        <v>0</v>
      </c>
      <c r="X71" s="241" t="n">
        <f aca="false">'Power Off-Peak Prices'!X85</f>
        <v>0</v>
      </c>
      <c r="Y71" s="241" t="n">
        <f aca="false">'Power Off-Peak Prices'!Y85</f>
        <v>0</v>
      </c>
      <c r="Z71" s="241" t="n">
        <f aca="false">'Power Off-Peak Prices'!Z85</f>
        <v>0</v>
      </c>
      <c r="AA71" s="241" t="n">
        <f aca="false">'Power Off-Peak Prices'!AA85</f>
        <v>0</v>
      </c>
      <c r="AB71" s="241" t="n">
        <f aca="false">'Power Off-Peak Prices'!AB85</f>
        <v>0</v>
      </c>
      <c r="AC71" s="241" t="n">
        <f aca="false">'Power Off-Peak Prices'!AC85</f>
        <v>0</v>
      </c>
    </row>
    <row r="72" customFormat="false" ht="19.5" hidden="false" customHeight="true" outlineLevel="0" collapsed="false">
      <c r="A72" s="239" t="str">
        <f aca="false">'Power Off-Peak Prices'!A86</f>
        <v>Change</v>
      </c>
      <c r="B72" s="122" t="n">
        <f aca="false">'Power Off-Peak Prices'!B86</f>
        <v>0</v>
      </c>
      <c r="C72" s="149"/>
      <c r="D72" s="149"/>
      <c r="E72" s="149"/>
      <c r="F72" s="149"/>
      <c r="G72" s="149"/>
      <c r="H72" s="149"/>
      <c r="I72" s="149"/>
      <c r="J72" s="149"/>
      <c r="K72" s="149"/>
      <c r="L72" s="149"/>
      <c r="M72" s="149"/>
      <c r="N72" s="149"/>
      <c r="O72" s="149"/>
      <c r="P72" s="149"/>
      <c r="Q72" s="149"/>
      <c r="R72" s="149"/>
      <c r="S72" s="149"/>
      <c r="T72" s="149"/>
      <c r="U72" s="149"/>
      <c r="V72" s="149"/>
      <c r="W72" s="149"/>
      <c r="X72" s="149"/>
      <c r="Y72" s="149"/>
      <c r="Z72" s="149"/>
      <c r="AA72" s="149"/>
      <c r="AB72" s="149"/>
      <c r="AC72" s="149"/>
    </row>
    <row r="73" customFormat="false" ht="12" hidden="true" customHeight="false" outlineLevel="0" collapsed="false">
      <c r="A73" s="232" t="str">
        <f aca="false">'Power Off-Peak Prices'!A87</f>
        <v>MID-COLUMBIA</v>
      </c>
      <c r="B73" s="73" t="n">
        <f aca="false">'Power Off-Peak Prices'!B87</f>
        <v>0</v>
      </c>
      <c r="C73" s="139" t="n">
        <f aca="false">'Power Off-Peak Prices'!C87</f>
        <v>177.792875576758</v>
      </c>
      <c r="D73" s="139" t="n">
        <f aca="false">'Power Off-Peak Prices'!D87</f>
        <v>-61.1326927008795</v>
      </c>
      <c r="E73" s="139" t="n">
        <f aca="false">'Power Off-Peak Prices'!E87</f>
        <v>-14.7855250623143</v>
      </c>
      <c r="F73" s="242" t="n">
        <f aca="false">'Power Off-Peak Prices'!F87</f>
        <v>33.9582192711878</v>
      </c>
      <c r="G73" s="139" t="n">
        <f aca="false">'Power Off-Peak Prices'!G87</f>
        <v>-6.64939748218603</v>
      </c>
      <c r="H73" s="139" t="n">
        <f aca="false">'Power Off-Peak Prices'!H87</f>
        <v>-13.2637109381285</v>
      </c>
      <c r="I73" s="139" t="n">
        <f aca="false">'Power Off-Peak Prices'!I87</f>
        <v>-0.0350840262435668</v>
      </c>
      <c r="J73" s="139" t="n">
        <f aca="false">'Power Off-Peak Prices'!J87</f>
        <v>-0.0159413358851452</v>
      </c>
      <c r="K73" s="139" t="n">
        <f aca="false">'Power Off-Peak Prices'!K87</f>
        <v>-0.0318826717702905</v>
      </c>
      <c r="L73" s="139" t="n">
        <f aca="false">'Power Off-Peak Prices'!L87</f>
        <v>0</v>
      </c>
      <c r="M73" s="139" t="n">
        <f aca="false">'Power Off-Peak Prices'!M87</f>
        <v>-694.593204405372</v>
      </c>
      <c r="N73" s="139" t="n">
        <f aca="false">'Power Off-Peak Prices'!N87</f>
        <v>-531.482985162767</v>
      </c>
      <c r="O73" s="139" t="n">
        <f aca="false">'Power Off-Peak Prices'!O87</f>
        <v>-675.787310550721</v>
      </c>
      <c r="P73" s="139" t="n">
        <f aca="false">'Power Off-Peak Prices'!P87</f>
        <v>-635.471996465976</v>
      </c>
      <c r="Q73" s="139" t="n">
        <f aca="false">'Power Off-Peak Prices'!Q87</f>
        <v>-716.102624635467</v>
      </c>
      <c r="R73" s="139" t="n">
        <f aca="false">'Power Off-Peak Prices'!R87</f>
        <v>-603.863393886451</v>
      </c>
      <c r="S73" s="139" t="n">
        <f aca="false">'Power Off-Peak Prices'!S87</f>
        <v>-515.88185996352</v>
      </c>
      <c r="T73" s="242" t="n">
        <f aca="false">'Power Off-Peak Prices'!T87</f>
        <v>-555.195706486536</v>
      </c>
      <c r="U73" s="242" t="n">
        <f aca="false">'Power Off-Peak Prices'!U87</f>
        <v>-459.00988237594</v>
      </c>
      <c r="V73" s="242" t="n">
        <f aca="false">'Power Off-Peak Prices'!V87</f>
        <v>-533.439991028077</v>
      </c>
      <c r="W73" s="242" t="n">
        <f aca="false">'Power Off-Peak Prices'!W87</f>
        <v>-398.056609252715</v>
      </c>
      <c r="X73" s="242" t="n">
        <f aca="false">'Power Off-Peak Prices'!X87</f>
        <v>-359.328455875761</v>
      </c>
      <c r="Y73" s="242" t="n">
        <f aca="false">'Power Off-Peak Prices'!Y87</f>
        <v>-275.182125955634</v>
      </c>
      <c r="Z73" s="242" t="n">
        <f aca="false">'Power Off-Peak Prices'!Z87</f>
        <v>-246.602007824512</v>
      </c>
      <c r="AA73" s="242" t="n">
        <f aca="false">'Power Off-Peak Prices'!AA87</f>
        <v>-208.199381691497</v>
      </c>
      <c r="AB73" s="242" t="n">
        <f aca="false">'Power Off-Peak Prices'!AB87</f>
        <v>-175.062082198102</v>
      </c>
      <c r="AC73" s="242" t="n">
        <f aca="false">'Power Off-Peak Prices'!AC87</f>
        <v>-228.07771967996</v>
      </c>
    </row>
    <row r="74" customFormat="false" ht="12" hidden="true" customHeight="false" outlineLevel="0" collapsed="false">
      <c r="A74" s="232" t="str">
        <f aca="false">'Power Off-Peak Prices'!A88</f>
        <v>COB</v>
      </c>
      <c r="B74" s="102" t="n">
        <f aca="false">'Power Off-Peak Prices'!B88</f>
        <v>0</v>
      </c>
      <c r="C74" s="139" t="n">
        <f aca="false">'Power Off-Peak Prices'!C88</f>
        <v>138.446273559083</v>
      </c>
      <c r="D74" s="139" t="n">
        <f aca="false">'Power Off-Peak Prices'!D88</f>
        <v>-56.4947432986482</v>
      </c>
      <c r="E74" s="139" t="n">
        <f aca="false">'Power Off-Peak Prices'!E88</f>
        <v>-14.5832517715226</v>
      </c>
      <c r="F74" s="242" t="n">
        <f aca="false">'Power Off-Peak Prices'!F88</f>
        <v>22.456092829636</v>
      </c>
      <c r="G74" s="139" t="n">
        <f aca="false">'Power Off-Peak Prices'!G88</f>
        <v>-6.64939748218603</v>
      </c>
      <c r="H74" s="139" t="n">
        <f aca="false">'Power Off-Peak Prices'!H88</f>
        <v>-13.2637109381285</v>
      </c>
      <c r="I74" s="139" t="n">
        <f aca="false">'Power Off-Peak Prices'!I88</f>
        <v>-0.0350840262426573</v>
      </c>
      <c r="J74" s="139" t="n">
        <f aca="false">'Power Off-Peak Prices'!J88</f>
        <v>-0.0159413358833262</v>
      </c>
      <c r="K74" s="139" t="n">
        <f aca="false">'Power Off-Peak Prices'!K88</f>
        <v>-0.0318826717684715</v>
      </c>
      <c r="L74" s="139" t="n">
        <f aca="false">'Power Off-Peak Prices'!L88</f>
        <v>0</v>
      </c>
      <c r="M74" s="139" t="n">
        <f aca="false">'Power Off-Peak Prices'!M88</f>
        <v>-746.00310771872</v>
      </c>
      <c r="N74" s="139" t="n">
        <f aca="false">'Power Off-Peak Prices'!N88</f>
        <v>-569.446055531536</v>
      </c>
      <c r="O74" s="139" t="n">
        <f aca="false">'Power Off-Peak Prices'!O88</f>
        <v>-707.189664078331</v>
      </c>
      <c r="P74" s="139" t="n">
        <f aca="false">'Power Off-Peak Prices'!P88</f>
        <v>-666.687649531777</v>
      </c>
      <c r="Q74" s="139" t="n">
        <f aca="false">'Power Off-Peak Prices'!Q88</f>
        <v>-747.691678624882</v>
      </c>
      <c r="R74" s="139" t="n">
        <f aca="false">'Power Off-Peak Prices'!R88</f>
        <v>-633.498499896175</v>
      </c>
      <c r="S74" s="139" t="n">
        <f aca="false">'Power Off-Peak Prices'!S88</f>
        <v>-513.259610463474</v>
      </c>
      <c r="T74" s="242" t="n">
        <f aca="false">'Power Off-Peak Prices'!T88</f>
        <v>-586.042021407988</v>
      </c>
      <c r="U74" s="242" t="n">
        <f aca="false">'Power Off-Peak Prices'!U88</f>
        <v>-439.19519834466</v>
      </c>
      <c r="V74" s="242" t="n">
        <f aca="false">'Power Off-Peak Prices'!V88</f>
        <v>-514.541611637771</v>
      </c>
      <c r="W74" s="242" t="n">
        <f aca="false">'Power Off-Peak Prices'!W88</f>
        <v>-407.60796893175</v>
      </c>
      <c r="X74" s="242" t="n">
        <f aca="false">'Power Off-Peak Prices'!X88</f>
        <v>-378.667409244838</v>
      </c>
      <c r="Y74" s="242" t="n">
        <f aca="false">'Power Off-Peak Prices'!Y88</f>
        <v>-286.983524103918</v>
      </c>
      <c r="Z74" s="242" t="n">
        <f aca="false">'Power Off-Peak Prices'!Z88</f>
        <v>-259.549291193641</v>
      </c>
      <c r="AA74" s="242" t="n">
        <f aca="false">'Power Off-Peak Prices'!AA88</f>
        <v>-224.592553362363</v>
      </c>
      <c r="AB74" s="242" t="n">
        <f aca="false">'Power Off-Peak Prices'!AB88</f>
        <v>-199.584369457732</v>
      </c>
      <c r="AC74" s="242" t="n">
        <f aca="false">'Power Off-Peak Prices'!AC88</f>
        <v>-244.317467649506</v>
      </c>
    </row>
    <row r="75" customFormat="false" ht="12" hidden="true" customHeight="false" outlineLevel="0" collapsed="false">
      <c r="A75" s="232" t="str">
        <f aca="false">'Power Off-Peak Prices'!A89</f>
        <v>NP15</v>
      </c>
      <c r="B75" s="73" t="n">
        <f aca="false">'Power Off-Peak Prices'!B89</f>
        <v>0</v>
      </c>
      <c r="C75" s="139" t="n">
        <f aca="false">'Power Off-Peak Prices'!C89</f>
        <v>337.109955423477</v>
      </c>
      <c r="D75" s="139" t="n">
        <f aca="false">'Power Off-Peak Prices'!D89</f>
        <v>102.615975637314</v>
      </c>
      <c r="E75" s="139" t="n">
        <f aca="false">'Power Off-Peak Prices'!E89</f>
        <v>335.956361168747</v>
      </c>
      <c r="F75" s="242" t="n">
        <f aca="false">'Power Off-Peak Prices'!F89</f>
        <v>258.560764076513</v>
      </c>
      <c r="G75" s="139" t="n">
        <f aca="false">'Power Off-Peak Prices'!G89</f>
        <v>-1.54170954613073</v>
      </c>
      <c r="H75" s="139" t="n">
        <f aca="false">'Power Off-Peak Prices'!H89</f>
        <v>-3.11850311850321</v>
      </c>
      <c r="I75" s="139" t="n">
        <f aca="false">'Power Off-Peak Prices'!I89</f>
        <v>0.0350840262417478</v>
      </c>
      <c r="J75" s="139" t="n">
        <f aca="false">'Power Off-Peak Prices'!J89</f>
        <v>0</v>
      </c>
      <c r="K75" s="139" t="n">
        <f aca="false">'Power Off-Peak Prices'!K89</f>
        <v>0</v>
      </c>
      <c r="L75" s="139" t="n">
        <f aca="false">'Power Off-Peak Prices'!L89</f>
        <v>0</v>
      </c>
      <c r="M75" s="139" t="n">
        <f aca="false">'Power Off-Peak Prices'!M89</f>
        <v>-839.142884042309</v>
      </c>
      <c r="N75" s="139" t="n">
        <f aca="false">'Power Off-Peak Prices'!N89</f>
        <v>-658.032880237059</v>
      </c>
      <c r="O75" s="139" t="n">
        <f aca="false">'Power Off-Peak Prices'!O89</f>
        <v>-660.576869596203</v>
      </c>
      <c r="P75" s="139" t="n">
        <f aca="false">'Power Off-Peak Prices'!P89</f>
        <v>-668.279067227335</v>
      </c>
      <c r="Q75" s="139" t="n">
        <f aca="false">'Power Off-Peak Prices'!Q89</f>
        <v>-652.874671965075</v>
      </c>
      <c r="R75" s="139" t="n">
        <f aca="false">'Power Off-Peak Prices'!R89</f>
        <v>-615.666865964473</v>
      </c>
      <c r="S75" s="139" t="n">
        <f aca="false">'Power Off-Peak Prices'!S89</f>
        <v>-517.344637859071</v>
      </c>
      <c r="T75" s="242" t="n">
        <f aca="false">'Power Off-Peak Prices'!T89</f>
        <v>-534.635538799506</v>
      </c>
      <c r="U75" s="242" t="n">
        <f aca="false">'Power Off-Peak Prices'!U89</f>
        <v>-501.472673920547</v>
      </c>
      <c r="V75" s="242" t="n">
        <f aca="false">'Power Off-Peak Prices'!V89</f>
        <v>-515.925700857157</v>
      </c>
      <c r="W75" s="242" t="n">
        <f aca="false">'Power Off-Peak Prices'!W89</f>
        <v>-421.204795562577</v>
      </c>
      <c r="X75" s="242" t="n">
        <f aca="false">'Power Off-Peak Prices'!X89</f>
        <v>-355.350083959424</v>
      </c>
      <c r="Y75" s="242" t="n">
        <f aca="false">'Power Off-Peak Prices'!Y89</f>
        <v>-272.309484376899</v>
      </c>
      <c r="Z75" s="242" t="n">
        <f aca="false">'Power Off-Peak Prices'!Z89</f>
        <v>-245.095791292156</v>
      </c>
      <c r="AA75" s="242" t="n">
        <f aca="false">'Power Off-Peak Prices'!AA89</f>
        <v>-206.832553951635</v>
      </c>
      <c r="AB75" s="242" t="n">
        <f aca="false">'Power Off-Peak Prices'!AB89</f>
        <v>-174.010125829835</v>
      </c>
      <c r="AC75" s="242" t="n">
        <f aca="false">'Power Off-Peak Prices'!AC89</f>
        <v>-221.183160613623</v>
      </c>
    </row>
    <row r="76" customFormat="false" ht="12" hidden="true" customHeight="false" outlineLevel="0" collapsed="false">
      <c r="A76" s="232" t="str">
        <f aca="false">'Power Off-Peak Prices'!A90</f>
        <v>ZP26</v>
      </c>
      <c r="B76" s="73" t="n">
        <f aca="false">'Power Off-Peak Prices'!B90</f>
        <v>0</v>
      </c>
      <c r="C76" s="139" t="n">
        <f aca="false">'Power Off-Peak Prices'!C90</f>
        <v>4.39288926253357</v>
      </c>
      <c r="D76" s="139" t="n">
        <f aca="false">'Power Off-Peak Prices'!D90</f>
        <v>-15.0975537475338</v>
      </c>
      <c r="E76" s="139" t="n">
        <f aca="false">'Power Off-Peak Prices'!E90</f>
        <v>0</v>
      </c>
      <c r="F76" s="242" t="n">
        <f aca="false">'Power Off-Peak Prices'!F90</f>
        <v>-3.56822149500022</v>
      </c>
      <c r="G76" s="139" t="n">
        <f aca="false">'Power Off-Peak Prices'!G90</f>
        <v>0</v>
      </c>
      <c r="H76" s="139" t="n">
        <f aca="false">'Power Off-Peak Prices'!H90</f>
        <v>0</v>
      </c>
      <c r="I76" s="139" t="n">
        <f aca="false">'Power Off-Peak Prices'!I90</f>
        <v>0</v>
      </c>
      <c r="J76" s="139" t="n">
        <f aca="false">'Power Off-Peak Prices'!J90</f>
        <v>0</v>
      </c>
      <c r="K76" s="139" t="n">
        <f aca="false">'Power Off-Peak Prices'!K90</f>
        <v>0</v>
      </c>
      <c r="L76" s="139" t="n">
        <f aca="false">'Power Off-Peak Prices'!L90</f>
        <v>0</v>
      </c>
      <c r="M76" s="139" t="n">
        <f aca="false">'Power Off-Peak Prices'!M90</f>
        <v>-836.25019335467</v>
      </c>
      <c r="N76" s="139" t="n">
        <f aca="false">'Power Off-Peak Prices'!N90</f>
        <v>-632.71151230109</v>
      </c>
      <c r="O76" s="139" t="n">
        <f aca="false">'Power Off-Peak Prices'!O90</f>
        <v>-650.296918323331</v>
      </c>
      <c r="P76" s="139" t="n">
        <f aca="false">'Power Off-Peak Prices'!P90</f>
        <v>-647.676880668327</v>
      </c>
      <c r="Q76" s="139" t="n">
        <f aca="false">'Power Off-Peak Prices'!Q90</f>
        <v>-652.916955978337</v>
      </c>
      <c r="R76" s="139" t="n">
        <f aca="false">'Power Off-Peak Prices'!R90</f>
        <v>-572.496366096939</v>
      </c>
      <c r="S76" s="139" t="n">
        <f aca="false">'Power Off-Peak Prices'!S90</f>
        <v>-502.100375036642</v>
      </c>
      <c r="T76" s="242" t="n">
        <f aca="false">'Power Off-Peak Prices'!T90</f>
        <v>-514.062189827897</v>
      </c>
      <c r="U76" s="242" t="n">
        <f aca="false">'Power Off-Peak Prices'!U90</f>
        <v>-498.275678254435</v>
      </c>
      <c r="V76" s="242" t="n">
        <f aca="false">'Power Off-Peak Prices'!V90</f>
        <v>-493.963257027592</v>
      </c>
      <c r="W76" s="242" t="n">
        <f aca="false">'Power Off-Peak Prices'!W90</f>
        <v>-402.528294357293</v>
      </c>
      <c r="X76" s="242" t="n">
        <f aca="false">'Power Off-Peak Prices'!X90</f>
        <v>-214.241749407238</v>
      </c>
      <c r="Y76" s="242" t="n">
        <f aca="false">'Power Off-Peak Prices'!Y90</f>
        <v>-154.854640520761</v>
      </c>
      <c r="Z76" s="242" t="n">
        <f aca="false">'Power Off-Peak Prices'!Z90</f>
        <v>-137.882222970222</v>
      </c>
      <c r="AA76" s="242" t="n">
        <f aca="false">'Power Off-Peak Prices'!AA90</f>
        <v>-142.261715350758</v>
      </c>
      <c r="AB76" s="242" t="n">
        <f aca="false">'Power Off-Peak Prices'!AB90</f>
        <v>-127.241753895686</v>
      </c>
      <c r="AC76" s="242" t="n">
        <f aca="false">'Power Off-Peak Prices'!AC90</f>
        <v>-158.462358298969</v>
      </c>
    </row>
    <row r="77" customFormat="false" ht="12" hidden="true" customHeight="false" outlineLevel="0" collapsed="false">
      <c r="A77" s="232" t="str">
        <f aca="false">'Power Off-Peak Prices'!A91</f>
        <v>SP15</v>
      </c>
      <c r="B77" s="233" t="n">
        <f aca="false">'Power Off-Peak Prices'!B91</f>
        <v>0</v>
      </c>
      <c r="C77" s="139" t="n">
        <f aca="false">'Power Off-Peak Prices'!C91</f>
        <v>359.251583639634</v>
      </c>
      <c r="D77" s="139" t="n">
        <f aca="false">'Power Off-Peak Prices'!D91</f>
        <v>186.760860441843</v>
      </c>
      <c r="E77" s="139" t="n">
        <f aca="false">'Power Off-Peak Prices'!E91</f>
        <v>200.642054574639</v>
      </c>
      <c r="F77" s="242" t="n">
        <f aca="false">'Power Off-Peak Prices'!F91</f>
        <v>248.884832885372</v>
      </c>
      <c r="G77" s="139" t="n">
        <f aca="false">'Power Off-Peak Prices'!G91</f>
        <v>193.415004003487</v>
      </c>
      <c r="H77" s="139" t="n">
        <f aca="false">'Power Off-Peak Prices'!H91</f>
        <v>150.08299892021</v>
      </c>
      <c r="I77" s="139" t="n">
        <f aca="false">'Power Off-Peak Prices'!I91</f>
        <v>236.747009086763</v>
      </c>
      <c r="J77" s="139" t="n">
        <f aca="false">'Power Off-Peak Prices'!J91</f>
        <v>368.345486022998</v>
      </c>
      <c r="K77" s="139" t="n">
        <f aca="false">'Power Off-Peak Prices'!K91</f>
        <v>326.797385620916</v>
      </c>
      <c r="L77" s="139" t="n">
        <f aca="false">'Power Off-Peak Prices'!L91</f>
        <v>409.89358642508</v>
      </c>
      <c r="M77" s="139" t="n">
        <f aca="false">'Power Off-Peak Prices'!M91</f>
        <v>-507.76095192797</v>
      </c>
      <c r="N77" s="139" t="n">
        <f aca="false">'Power Off-Peak Prices'!N91</f>
        <v>-250.544796423039</v>
      </c>
      <c r="O77" s="139" t="n">
        <f aca="false">'Power Off-Peak Prices'!O91</f>
        <v>-509.125324009916</v>
      </c>
      <c r="P77" s="139" t="n">
        <f aca="false">'Power Off-Peak Prices'!P91</f>
        <v>-498.728941039441</v>
      </c>
      <c r="Q77" s="139" t="n">
        <f aca="false">'Power Off-Peak Prices'!Q91</f>
        <v>-519.521706980391</v>
      </c>
      <c r="R77" s="139" t="n">
        <f aca="false">'Power Off-Peak Prices'!R91</f>
        <v>-384.771141678066</v>
      </c>
      <c r="S77" s="139" t="n">
        <f aca="false">'Power Off-Peak Prices'!S91</f>
        <v>-318.559951392957</v>
      </c>
      <c r="T77" s="242" t="n">
        <f aca="false">'Power Off-Peak Prices'!T91</f>
        <v>-361.667646914864</v>
      </c>
      <c r="U77" s="242" t="n">
        <f aca="false">'Power Off-Peak Prices'!U91</f>
        <v>-300.412278658954</v>
      </c>
      <c r="V77" s="242" t="n">
        <f aca="false">'Power Off-Peak Prices'!V91</f>
        <v>-293.599928605052</v>
      </c>
      <c r="W77" s="242" t="n">
        <f aca="false">'Power Off-Peak Prices'!W91</f>
        <v>-175.481591457085</v>
      </c>
      <c r="X77" s="242" t="n">
        <f aca="false">'Power Off-Peak Prices'!X91</f>
        <v>-197.960668160787</v>
      </c>
      <c r="Y77" s="242" t="n">
        <f aca="false">'Power Off-Peak Prices'!Y91</f>
        <v>-121.676959922384</v>
      </c>
      <c r="Z77" s="242" t="n">
        <f aca="false">'Power Off-Peak Prices'!Z91</f>
        <v>-98.9704000967822</v>
      </c>
      <c r="AA77" s="242" t="n">
        <f aca="false">'Power Off-Peak Prices'!AA91</f>
        <v>-68.8366867869318</v>
      </c>
      <c r="AB77" s="242" t="n">
        <f aca="false">'Power Off-Peak Prices'!AB91</f>
        <v>-43.9981522546404</v>
      </c>
      <c r="AC77" s="242" t="n">
        <f aca="false">'Power Off-Peak Prices'!AC91</f>
        <v>-75.9182060848007</v>
      </c>
    </row>
    <row r="78" customFormat="false" ht="12" hidden="true" customHeight="false" outlineLevel="0" collapsed="false">
      <c r="A78" s="232" t="str">
        <f aca="false">'Power Off-Peak Prices'!A92</f>
        <v>Palo Verde</v>
      </c>
      <c r="B78" s="73" t="n">
        <f aca="false">'Power Off-Peak Prices'!B92</f>
        <v>0</v>
      </c>
      <c r="C78" s="139" t="n">
        <f aca="false">'Power Off-Peak Prices'!C92</f>
        <v>398.231602408696</v>
      </c>
      <c r="D78" s="139" t="n">
        <f aca="false">'Power Off-Peak Prices'!D92</f>
        <v>0.559566981243734</v>
      </c>
      <c r="E78" s="139" t="n">
        <f aca="false">'Power Off-Peak Prices'!E92</f>
        <v>198.280024533792</v>
      </c>
      <c r="F78" s="242" t="n">
        <f aca="false">'Power Off-Peak Prices'!F92</f>
        <v>199.02373130791</v>
      </c>
      <c r="G78" s="139" t="n">
        <f aca="false">'Power Off-Peak Prices'!G92</f>
        <v>193.447236593857</v>
      </c>
      <c r="H78" s="139" t="n">
        <f aca="false">'Power Off-Peak Prices'!H92</f>
        <v>150.147464100951</v>
      </c>
      <c r="I78" s="139" t="n">
        <f aca="false">'Power Off-Peak Prices'!I92</f>
        <v>236.747009086764</v>
      </c>
      <c r="J78" s="139" t="n">
        <f aca="false">'Power Off-Peak Prices'!J92</f>
        <v>368.345486022996</v>
      </c>
      <c r="K78" s="139" t="n">
        <f aca="false">'Power Off-Peak Prices'!K92</f>
        <v>326.797385620914</v>
      </c>
      <c r="L78" s="139" t="n">
        <f aca="false">'Power Off-Peak Prices'!L92</f>
        <v>409.89358642508</v>
      </c>
      <c r="M78" s="139" t="n">
        <f aca="false">'Power Off-Peak Prices'!M92</f>
        <v>-433.429401650828</v>
      </c>
      <c r="N78" s="139" t="n">
        <f aca="false">'Power Off-Peak Prices'!N92</f>
        <v>-199.921042086281</v>
      </c>
      <c r="O78" s="139" t="n">
        <f aca="false">'Power Off-Peak Prices'!O92</f>
        <v>-507.384792461175</v>
      </c>
      <c r="P78" s="139" t="n">
        <f aca="false">'Power Off-Peak Prices'!P92</f>
        <v>-495.239237166752</v>
      </c>
      <c r="Q78" s="139" t="n">
        <f aca="false">'Power Off-Peak Prices'!Q92</f>
        <v>-519.530347755595</v>
      </c>
      <c r="R78" s="139" t="n">
        <f aca="false">'Power Off-Peak Prices'!R92</f>
        <v>-382.266911074988</v>
      </c>
      <c r="S78" s="139" t="n">
        <f aca="false">'Power Off-Peak Prices'!S92</f>
        <v>-280.61301746031</v>
      </c>
      <c r="T78" s="242" t="n">
        <f aca="false">'Power Off-Peak Prices'!T92</f>
        <v>-330.823440998944</v>
      </c>
      <c r="U78" s="242" t="n">
        <f aca="false">'Power Off-Peak Prices'!U92</f>
        <v>-262.607178623911</v>
      </c>
      <c r="V78" s="242" t="n">
        <f aca="false">'Power Off-Peak Prices'!V92</f>
        <v>-248.408432758074</v>
      </c>
      <c r="W78" s="242" t="n">
        <f aca="false">'Power Off-Peak Prices'!W92</f>
        <v>-151.673913413546</v>
      </c>
      <c r="X78" s="242" t="n">
        <f aca="false">'Power Off-Peak Prices'!X92</f>
        <v>-169.791677462857</v>
      </c>
      <c r="Y78" s="242" t="n">
        <f aca="false">'Power Off-Peak Prices'!Y92</f>
        <v>-99.9941000048448</v>
      </c>
      <c r="Z78" s="242" t="n">
        <f aca="false">'Power Off-Peak Prices'!Z92</f>
        <v>-79.4507359735098</v>
      </c>
      <c r="AA78" s="242" t="n">
        <f aca="false">'Power Off-Peak Prices'!AA92</f>
        <v>-53.3047504327906</v>
      </c>
      <c r="AB78" s="242" t="n">
        <f aca="false">'Power Off-Peak Prices'!AB92</f>
        <v>-31.1987388088719</v>
      </c>
      <c r="AC78" s="242" t="n">
        <f aca="false">'Power Off-Peak Prices'!AC92</f>
        <v>-60.9899730176403</v>
      </c>
    </row>
    <row r="79" customFormat="false" ht="13.7" hidden="false" customHeight="true" outlineLevel="0" collapsed="false">
      <c r="A79" s="234" t="str">
        <f aca="false">+'Power Off-Peak Prices'!A87</f>
        <v>MID-COLUMBIA</v>
      </c>
      <c r="B79" s="235" t="n">
        <f aca="false">'Power Off-Peak Prices'!B93</f>
        <v>0</v>
      </c>
      <c r="C79" s="145" t="n">
        <f aca="false">+'Power Off-Peak Prices'!C87</f>
        <v>177.792875576758</v>
      </c>
      <c r="D79" s="145" t="n">
        <f aca="false">+'Power Off-Peak Prices'!D87</f>
        <v>-61.1326927008795</v>
      </c>
      <c r="E79" s="145" t="n">
        <f aca="false">+'Power Off-Peak Prices'!E87</f>
        <v>-14.7855250623143</v>
      </c>
      <c r="F79" s="169" t="n">
        <f aca="false">+'Power Off-Peak Prices'!F87</f>
        <v>33.9582192711878</v>
      </c>
      <c r="G79" s="145" t="n">
        <f aca="false">+'Power Off-Peak Prices'!G87</f>
        <v>-6.64939748218603</v>
      </c>
      <c r="H79" s="145" t="n">
        <f aca="false">+'Power Off-Peak Prices'!H87</f>
        <v>-13.2637109381285</v>
      </c>
      <c r="I79" s="145" t="n">
        <f aca="false">+'Power Off-Peak Prices'!I87</f>
        <v>-0.0350840262435668</v>
      </c>
      <c r="J79" s="145" t="n">
        <f aca="false">+'Power Off-Peak Prices'!J87</f>
        <v>-0.0159413358851452</v>
      </c>
      <c r="K79" s="145" t="n">
        <f aca="false">+'Power Off-Peak Prices'!K87</f>
        <v>-0.0318826717702905</v>
      </c>
      <c r="L79" s="145" t="n">
        <f aca="false">+'Power Off-Peak Prices'!L87</f>
        <v>0</v>
      </c>
      <c r="M79" s="145" t="n">
        <f aca="false">+'Power Off-Peak Prices'!M87</f>
        <v>-694.593204405372</v>
      </c>
      <c r="N79" s="145" t="n">
        <f aca="false">+'Power Off-Peak Prices'!N87</f>
        <v>-531.482985162767</v>
      </c>
      <c r="O79" s="145" t="n">
        <f aca="false">+'Power Off-Peak Prices'!O87</f>
        <v>-675.787310550721</v>
      </c>
      <c r="P79" s="145" t="n">
        <f aca="false">+'Power Off-Peak Prices'!P87</f>
        <v>-635.471996465976</v>
      </c>
      <c r="Q79" s="145" t="n">
        <f aca="false">+'Power Off-Peak Prices'!Q87</f>
        <v>-716.102624635467</v>
      </c>
      <c r="R79" s="145" t="n">
        <f aca="false">+'Power Off-Peak Prices'!R87</f>
        <v>-603.863393886451</v>
      </c>
      <c r="S79" s="145" t="n">
        <f aca="false">+'Power Off-Peak Prices'!S87</f>
        <v>-515.88185996352</v>
      </c>
      <c r="T79" s="145" t="n">
        <f aca="false">+'Power Off-Peak Prices'!T87</f>
        <v>-555.195706486536</v>
      </c>
      <c r="U79" s="145" t="n">
        <f aca="false">+'Power Off-Peak Prices'!U87</f>
        <v>-459.00988237594</v>
      </c>
      <c r="V79" s="145" t="n">
        <f aca="false">+'Power Off-Peak Prices'!V87</f>
        <v>-533.439991028077</v>
      </c>
      <c r="W79" s="169" t="n">
        <f aca="false">+'Power Off-Peak Prices'!W87</f>
        <v>-398.056609252715</v>
      </c>
      <c r="X79" s="145" t="n">
        <f aca="false">+'Power Off-Peak Prices'!X87</f>
        <v>-359.328455875761</v>
      </c>
      <c r="Y79" s="145" t="n">
        <f aca="false">+'Power Off-Peak Prices'!Y87</f>
        <v>-275.182125955634</v>
      </c>
      <c r="Z79" s="145" t="n">
        <f aca="false">+'Power Off-Peak Prices'!Z87</f>
        <v>-246.602007824512</v>
      </c>
      <c r="AA79" s="145" t="n">
        <f aca="false">+'Power Off-Peak Prices'!AA87</f>
        <v>-208.199381691497</v>
      </c>
      <c r="AB79" s="145" t="n">
        <f aca="false">+'Power Off-Peak Prices'!AB87</f>
        <v>-175.062082198102</v>
      </c>
      <c r="AC79" s="170" t="n">
        <f aca="false">+'Power Off-Peak Prices'!AC87</f>
        <v>-228.07771967996</v>
      </c>
    </row>
    <row r="80" customFormat="false" ht="13.7" hidden="false" customHeight="true" outlineLevel="0" collapsed="false">
      <c r="A80" s="236" t="str">
        <f aca="false">+'Power Off-Peak Prices'!A88</f>
        <v>COB</v>
      </c>
      <c r="B80" s="227" t="n">
        <f aca="false">'Power Off-Peak Prices'!B94</f>
        <v>0</v>
      </c>
      <c r="C80" s="139" t="n">
        <f aca="false">+'Power Off-Peak Prices'!C88</f>
        <v>138.446273559083</v>
      </c>
      <c r="D80" s="139" t="n">
        <f aca="false">+'Power Off-Peak Prices'!D88</f>
        <v>-56.4947432986482</v>
      </c>
      <c r="E80" s="139" t="n">
        <f aca="false">+'Power Off-Peak Prices'!E88</f>
        <v>-14.5832517715226</v>
      </c>
      <c r="F80" s="141" t="n">
        <f aca="false">+'Power Off-Peak Prices'!F88</f>
        <v>22.456092829636</v>
      </c>
      <c r="G80" s="139" t="n">
        <f aca="false">+'Power Off-Peak Prices'!G88</f>
        <v>-6.64939748218603</v>
      </c>
      <c r="H80" s="139" t="n">
        <f aca="false">+'Power Off-Peak Prices'!H88</f>
        <v>-13.2637109381285</v>
      </c>
      <c r="I80" s="139" t="n">
        <f aca="false">+'Power Off-Peak Prices'!I88</f>
        <v>-0.0350840262426573</v>
      </c>
      <c r="J80" s="139" t="n">
        <f aca="false">+'Power Off-Peak Prices'!J88</f>
        <v>-0.0159413358833262</v>
      </c>
      <c r="K80" s="139" t="n">
        <f aca="false">+'Power Off-Peak Prices'!K88</f>
        <v>-0.0318826717684715</v>
      </c>
      <c r="L80" s="139" t="n">
        <f aca="false">+'Power Off-Peak Prices'!L88</f>
        <v>0</v>
      </c>
      <c r="M80" s="139" t="n">
        <f aca="false">+'Power Off-Peak Prices'!M88</f>
        <v>-746.00310771872</v>
      </c>
      <c r="N80" s="139" t="n">
        <f aca="false">+'Power Off-Peak Prices'!N88</f>
        <v>-569.446055531536</v>
      </c>
      <c r="O80" s="139" t="n">
        <f aca="false">+'Power Off-Peak Prices'!O88</f>
        <v>-707.189664078331</v>
      </c>
      <c r="P80" s="139" t="n">
        <f aca="false">+'Power Off-Peak Prices'!P88</f>
        <v>-666.687649531777</v>
      </c>
      <c r="Q80" s="139" t="n">
        <f aca="false">+'Power Off-Peak Prices'!Q88</f>
        <v>-747.691678624882</v>
      </c>
      <c r="R80" s="139" t="n">
        <f aca="false">+'Power Off-Peak Prices'!R88</f>
        <v>-633.498499896175</v>
      </c>
      <c r="S80" s="139" t="n">
        <f aca="false">+'Power Off-Peak Prices'!S88</f>
        <v>-513.259610463474</v>
      </c>
      <c r="T80" s="139" t="n">
        <f aca="false">+'Power Off-Peak Prices'!T88</f>
        <v>-586.042021407988</v>
      </c>
      <c r="U80" s="139" t="n">
        <f aca="false">+'Power Off-Peak Prices'!U88</f>
        <v>-439.19519834466</v>
      </c>
      <c r="V80" s="139" t="n">
        <f aca="false">+'Power Off-Peak Prices'!V88</f>
        <v>-514.541611637771</v>
      </c>
      <c r="W80" s="141" t="n">
        <f aca="false">+'Power Off-Peak Prices'!W88</f>
        <v>-407.60796893175</v>
      </c>
      <c r="X80" s="139" t="n">
        <f aca="false">+'Power Off-Peak Prices'!X88</f>
        <v>-378.667409244838</v>
      </c>
      <c r="Y80" s="139" t="n">
        <f aca="false">+'Power Off-Peak Prices'!Y88</f>
        <v>-286.983524103918</v>
      </c>
      <c r="Z80" s="139" t="n">
        <f aca="false">+'Power Off-Peak Prices'!Z88</f>
        <v>-259.549291193641</v>
      </c>
      <c r="AA80" s="139" t="n">
        <f aca="false">+'Power Off-Peak Prices'!AA88</f>
        <v>-224.592553362363</v>
      </c>
      <c r="AB80" s="139" t="n">
        <f aca="false">+'Power Off-Peak Prices'!AB88</f>
        <v>-199.584369457732</v>
      </c>
      <c r="AC80" s="171" t="n">
        <f aca="false">+'Power Off-Peak Prices'!AC88</f>
        <v>-244.317467649506</v>
      </c>
    </row>
    <row r="81" customFormat="false" ht="13.7" hidden="false" customHeight="true" outlineLevel="0" collapsed="false">
      <c r="A81" s="236" t="str">
        <f aca="false">+'Power Off-Peak Prices'!A89</f>
        <v>NP15</v>
      </c>
      <c r="B81" s="227" t="n">
        <f aca="false">'Power Off-Peak Prices'!B95</f>
        <v>0</v>
      </c>
      <c r="C81" s="139" t="n">
        <f aca="false">+'Power Off-Peak Prices'!C89</f>
        <v>337.109955423477</v>
      </c>
      <c r="D81" s="139" t="n">
        <f aca="false">+'Power Off-Peak Prices'!D89</f>
        <v>102.615975637314</v>
      </c>
      <c r="E81" s="139" t="n">
        <f aca="false">+'Power Off-Peak Prices'!E89</f>
        <v>335.956361168747</v>
      </c>
      <c r="F81" s="141" t="n">
        <f aca="false">+'Power Off-Peak Prices'!F89</f>
        <v>258.560764076513</v>
      </c>
      <c r="G81" s="139" t="n">
        <f aca="false">+'Power Off-Peak Prices'!G89</f>
        <v>-1.54170954613073</v>
      </c>
      <c r="H81" s="139" t="n">
        <f aca="false">+'Power Off-Peak Prices'!H89</f>
        <v>-3.11850311850321</v>
      </c>
      <c r="I81" s="139" t="n">
        <f aca="false">+'Power Off-Peak Prices'!I89</f>
        <v>0.0350840262417478</v>
      </c>
      <c r="J81" s="139" t="n">
        <f aca="false">+'Power Off-Peak Prices'!J89</f>
        <v>0</v>
      </c>
      <c r="K81" s="139" t="n">
        <f aca="false">+'Power Off-Peak Prices'!K89</f>
        <v>0</v>
      </c>
      <c r="L81" s="139" t="n">
        <f aca="false">+'Power Off-Peak Prices'!L89</f>
        <v>0</v>
      </c>
      <c r="M81" s="139" t="n">
        <f aca="false">+'Power Off-Peak Prices'!M89</f>
        <v>-839.142884042309</v>
      </c>
      <c r="N81" s="139" t="n">
        <f aca="false">+'Power Off-Peak Prices'!N89</f>
        <v>-658.032880237059</v>
      </c>
      <c r="O81" s="139" t="n">
        <f aca="false">+'Power Off-Peak Prices'!O89</f>
        <v>-660.576869596203</v>
      </c>
      <c r="P81" s="139" t="n">
        <f aca="false">+'Power Off-Peak Prices'!P89</f>
        <v>-668.279067227335</v>
      </c>
      <c r="Q81" s="139" t="n">
        <f aca="false">+'Power Off-Peak Prices'!Q89</f>
        <v>-652.874671965075</v>
      </c>
      <c r="R81" s="139" t="n">
        <f aca="false">+'Power Off-Peak Prices'!R89</f>
        <v>-615.666865964473</v>
      </c>
      <c r="S81" s="139" t="n">
        <f aca="false">+'Power Off-Peak Prices'!S89</f>
        <v>-517.344637859071</v>
      </c>
      <c r="T81" s="139" t="n">
        <f aca="false">+'Power Off-Peak Prices'!T89</f>
        <v>-534.635538799506</v>
      </c>
      <c r="U81" s="139" t="n">
        <f aca="false">+'Power Off-Peak Prices'!U89</f>
        <v>-501.472673920547</v>
      </c>
      <c r="V81" s="139" t="n">
        <f aca="false">+'Power Off-Peak Prices'!V89</f>
        <v>-515.925700857157</v>
      </c>
      <c r="W81" s="141" t="n">
        <f aca="false">+'Power Off-Peak Prices'!W89</f>
        <v>-421.204795562577</v>
      </c>
      <c r="X81" s="139" t="n">
        <f aca="false">+'Power Off-Peak Prices'!X89</f>
        <v>-355.350083959424</v>
      </c>
      <c r="Y81" s="139" t="n">
        <f aca="false">+'Power Off-Peak Prices'!Y89</f>
        <v>-272.309484376899</v>
      </c>
      <c r="Z81" s="139" t="n">
        <f aca="false">+'Power Off-Peak Prices'!Z89</f>
        <v>-245.095791292156</v>
      </c>
      <c r="AA81" s="139" t="n">
        <f aca="false">+'Power Off-Peak Prices'!AA89</f>
        <v>-206.832553951635</v>
      </c>
      <c r="AB81" s="139" t="n">
        <f aca="false">+'Power Off-Peak Prices'!AB89</f>
        <v>-174.010125829835</v>
      </c>
      <c r="AC81" s="171" t="n">
        <f aca="false">+'Power Off-Peak Prices'!AC89</f>
        <v>-221.183160613623</v>
      </c>
    </row>
    <row r="82" customFormat="false" ht="13.7" hidden="false" customHeight="true" outlineLevel="0" collapsed="false">
      <c r="A82" s="236" t="str">
        <f aca="false">+'Power Off-Peak Prices'!A90</f>
        <v>ZP26</v>
      </c>
      <c r="B82" s="227" t="n">
        <f aca="false">'Power Off-Peak Prices'!B96</f>
        <v>0</v>
      </c>
      <c r="C82" s="139" t="n">
        <f aca="false">+'Power Off-Peak Prices'!C90</f>
        <v>4.39288926253357</v>
      </c>
      <c r="D82" s="139" t="n">
        <f aca="false">+'Power Off-Peak Prices'!D90</f>
        <v>-15.0975537475338</v>
      </c>
      <c r="E82" s="139" t="n">
        <f aca="false">+'Power Off-Peak Prices'!E90</f>
        <v>0</v>
      </c>
      <c r="F82" s="141" t="n">
        <f aca="false">+'Power Off-Peak Prices'!F90</f>
        <v>-3.56822149500022</v>
      </c>
      <c r="G82" s="139" t="n">
        <f aca="false">+'Power Off-Peak Prices'!G90</f>
        <v>0</v>
      </c>
      <c r="H82" s="139" t="n">
        <f aca="false">+'Power Off-Peak Prices'!H90</f>
        <v>0</v>
      </c>
      <c r="I82" s="139" t="n">
        <f aca="false">+'Power Off-Peak Prices'!I90</f>
        <v>0</v>
      </c>
      <c r="J82" s="139" t="n">
        <f aca="false">+'Power Off-Peak Prices'!J90</f>
        <v>0</v>
      </c>
      <c r="K82" s="139" t="n">
        <f aca="false">+'Power Off-Peak Prices'!K90</f>
        <v>0</v>
      </c>
      <c r="L82" s="139" t="n">
        <f aca="false">+'Power Off-Peak Prices'!L90</f>
        <v>0</v>
      </c>
      <c r="M82" s="139" t="n">
        <f aca="false">+'Power Off-Peak Prices'!M90</f>
        <v>-836.25019335467</v>
      </c>
      <c r="N82" s="139" t="n">
        <f aca="false">+'Power Off-Peak Prices'!N90</f>
        <v>-632.71151230109</v>
      </c>
      <c r="O82" s="139" t="n">
        <f aca="false">+'Power Off-Peak Prices'!O90</f>
        <v>-650.296918323331</v>
      </c>
      <c r="P82" s="139" t="n">
        <f aca="false">+'Power Off-Peak Prices'!P90</f>
        <v>-647.676880668327</v>
      </c>
      <c r="Q82" s="139" t="n">
        <f aca="false">+'Power Off-Peak Prices'!Q90</f>
        <v>-652.916955978337</v>
      </c>
      <c r="R82" s="139" t="n">
        <f aca="false">+'Power Off-Peak Prices'!R90</f>
        <v>-572.496366096939</v>
      </c>
      <c r="S82" s="139" t="n">
        <f aca="false">+'Power Off-Peak Prices'!S90</f>
        <v>-502.100375036642</v>
      </c>
      <c r="T82" s="139" t="n">
        <f aca="false">+'Power Off-Peak Prices'!T90</f>
        <v>-514.062189827897</v>
      </c>
      <c r="U82" s="139" t="n">
        <f aca="false">+'Power Off-Peak Prices'!U90</f>
        <v>-498.275678254435</v>
      </c>
      <c r="V82" s="139" t="n">
        <f aca="false">+'Power Off-Peak Prices'!V90</f>
        <v>-493.963257027592</v>
      </c>
      <c r="W82" s="141" t="n">
        <f aca="false">+'Power Off-Peak Prices'!W90</f>
        <v>-402.528294357293</v>
      </c>
      <c r="X82" s="139" t="n">
        <f aca="false">+'Power Off-Peak Prices'!X90</f>
        <v>-214.241749407238</v>
      </c>
      <c r="Y82" s="139" t="n">
        <f aca="false">+'Power Off-Peak Prices'!Y90</f>
        <v>-154.854640520761</v>
      </c>
      <c r="Z82" s="139" t="n">
        <f aca="false">+'Power Off-Peak Prices'!Z90</f>
        <v>-137.882222970222</v>
      </c>
      <c r="AA82" s="139" t="n">
        <f aca="false">+'Power Off-Peak Prices'!AA90</f>
        <v>-142.261715350758</v>
      </c>
      <c r="AB82" s="139" t="n">
        <f aca="false">+'Power Off-Peak Prices'!AB90</f>
        <v>-127.241753895686</v>
      </c>
      <c r="AC82" s="171" t="n">
        <f aca="false">+'Power Off-Peak Prices'!AC90</f>
        <v>-158.462358298969</v>
      </c>
    </row>
    <row r="83" customFormat="false" ht="13.7" hidden="false" customHeight="true" outlineLevel="0" collapsed="false">
      <c r="A83" s="236" t="str">
        <f aca="false">+'Power Off-Peak Prices'!A91</f>
        <v>SP15</v>
      </c>
      <c r="B83" s="227" t="n">
        <f aca="false">'Power Off-Peak Prices'!B97</f>
        <v>0</v>
      </c>
      <c r="C83" s="139" t="n">
        <f aca="false">+'Power Off-Peak Prices'!C91</f>
        <v>359.251583639634</v>
      </c>
      <c r="D83" s="139" t="n">
        <f aca="false">+'Power Off-Peak Prices'!D91</f>
        <v>186.760860441843</v>
      </c>
      <c r="E83" s="139" t="n">
        <f aca="false">+'Power Off-Peak Prices'!E91</f>
        <v>200.642054574639</v>
      </c>
      <c r="F83" s="141" t="n">
        <f aca="false">+'Power Off-Peak Prices'!F91</f>
        <v>248.884832885372</v>
      </c>
      <c r="G83" s="139" t="n">
        <f aca="false">+'Power Off-Peak Prices'!G91</f>
        <v>193.415004003487</v>
      </c>
      <c r="H83" s="139" t="n">
        <f aca="false">+'Power Off-Peak Prices'!H91</f>
        <v>150.08299892021</v>
      </c>
      <c r="I83" s="139" t="n">
        <f aca="false">+'Power Off-Peak Prices'!I91</f>
        <v>236.747009086763</v>
      </c>
      <c r="J83" s="139" t="n">
        <f aca="false">+'Power Off-Peak Prices'!J91</f>
        <v>368.345486022998</v>
      </c>
      <c r="K83" s="139" t="n">
        <f aca="false">+'Power Off-Peak Prices'!K91</f>
        <v>326.797385620916</v>
      </c>
      <c r="L83" s="139" t="n">
        <f aca="false">+'Power Off-Peak Prices'!L91</f>
        <v>409.89358642508</v>
      </c>
      <c r="M83" s="139" t="n">
        <f aca="false">+'Power Off-Peak Prices'!M91</f>
        <v>-507.76095192797</v>
      </c>
      <c r="N83" s="139" t="n">
        <f aca="false">+'Power Off-Peak Prices'!N91</f>
        <v>-250.544796423039</v>
      </c>
      <c r="O83" s="139" t="n">
        <f aca="false">+'Power Off-Peak Prices'!O91</f>
        <v>-509.125324009916</v>
      </c>
      <c r="P83" s="139" t="n">
        <f aca="false">+'Power Off-Peak Prices'!P91</f>
        <v>-498.728941039441</v>
      </c>
      <c r="Q83" s="139" t="n">
        <f aca="false">+'Power Off-Peak Prices'!Q91</f>
        <v>-519.521706980391</v>
      </c>
      <c r="R83" s="139" t="n">
        <f aca="false">+'Power Off-Peak Prices'!R91</f>
        <v>-384.771141678066</v>
      </c>
      <c r="S83" s="139" t="n">
        <f aca="false">+'Power Off-Peak Prices'!S91</f>
        <v>-318.559951392957</v>
      </c>
      <c r="T83" s="139" t="n">
        <f aca="false">+'Power Off-Peak Prices'!T91</f>
        <v>-361.667646914864</v>
      </c>
      <c r="U83" s="139" t="n">
        <f aca="false">+'Power Off-Peak Prices'!U91</f>
        <v>-300.412278658954</v>
      </c>
      <c r="V83" s="139" t="n">
        <f aca="false">+'Power Off-Peak Prices'!V91</f>
        <v>-293.599928605052</v>
      </c>
      <c r="W83" s="141" t="n">
        <f aca="false">+'Power Off-Peak Prices'!W91</f>
        <v>-175.481591457085</v>
      </c>
      <c r="X83" s="139" t="n">
        <f aca="false">+'Power Off-Peak Prices'!X91</f>
        <v>-197.960668160787</v>
      </c>
      <c r="Y83" s="139" t="n">
        <f aca="false">+'Power Off-Peak Prices'!Y91</f>
        <v>-121.676959922384</v>
      </c>
      <c r="Z83" s="139" t="n">
        <f aca="false">+'Power Off-Peak Prices'!Z91</f>
        <v>-98.9704000967822</v>
      </c>
      <c r="AA83" s="139" t="n">
        <f aca="false">+'Power Off-Peak Prices'!AA91</f>
        <v>-68.8366867869318</v>
      </c>
      <c r="AB83" s="139" t="n">
        <f aca="false">+'Power Off-Peak Prices'!AB91</f>
        <v>-43.9981522546404</v>
      </c>
      <c r="AC83" s="171" t="n">
        <f aca="false">+'Power Off-Peak Prices'!AC91</f>
        <v>-75.9182060848007</v>
      </c>
    </row>
    <row r="84" customFormat="false" ht="13.7" hidden="false" customHeight="true" outlineLevel="0" collapsed="false">
      <c r="A84" s="236" t="str">
        <f aca="false">+'Power Off-Peak Prices'!A92</f>
        <v>Palo Verde</v>
      </c>
      <c r="B84" s="227" t="n">
        <f aca="false">'Power Off-Peak Prices'!B98</f>
        <v>0</v>
      </c>
      <c r="C84" s="139" t="n">
        <f aca="false">+'Power Off-Peak Prices'!C92</f>
        <v>398.231602408696</v>
      </c>
      <c r="D84" s="139" t="n">
        <f aca="false">+'Power Off-Peak Prices'!D92</f>
        <v>0.559566981243734</v>
      </c>
      <c r="E84" s="139" t="n">
        <f aca="false">+'Power Off-Peak Prices'!E92</f>
        <v>198.280024533792</v>
      </c>
      <c r="F84" s="141" t="n">
        <f aca="false">+'Power Off-Peak Prices'!F92</f>
        <v>199.02373130791</v>
      </c>
      <c r="G84" s="139" t="n">
        <f aca="false">+'Power Off-Peak Prices'!G92</f>
        <v>193.447236593857</v>
      </c>
      <c r="H84" s="139" t="n">
        <f aca="false">+'Power Off-Peak Prices'!H92</f>
        <v>150.147464100951</v>
      </c>
      <c r="I84" s="139" t="n">
        <f aca="false">+'Power Off-Peak Prices'!I92</f>
        <v>236.747009086764</v>
      </c>
      <c r="J84" s="139" t="n">
        <f aca="false">+'Power Off-Peak Prices'!J92</f>
        <v>368.345486022996</v>
      </c>
      <c r="K84" s="139" t="n">
        <f aca="false">+'Power Off-Peak Prices'!K92</f>
        <v>326.797385620914</v>
      </c>
      <c r="L84" s="139" t="n">
        <f aca="false">+'Power Off-Peak Prices'!L92</f>
        <v>409.89358642508</v>
      </c>
      <c r="M84" s="139" t="n">
        <f aca="false">+'Power Off-Peak Prices'!M92</f>
        <v>-433.429401650828</v>
      </c>
      <c r="N84" s="139" t="n">
        <f aca="false">+'Power Off-Peak Prices'!N92</f>
        <v>-199.921042086281</v>
      </c>
      <c r="O84" s="139" t="n">
        <f aca="false">+'Power Off-Peak Prices'!O92</f>
        <v>-507.384792461175</v>
      </c>
      <c r="P84" s="139" t="n">
        <f aca="false">+'Power Off-Peak Prices'!P92</f>
        <v>-495.239237166752</v>
      </c>
      <c r="Q84" s="139" t="n">
        <f aca="false">+'Power Off-Peak Prices'!Q92</f>
        <v>-519.530347755595</v>
      </c>
      <c r="R84" s="139" t="n">
        <f aca="false">+'Power Off-Peak Prices'!R92</f>
        <v>-382.266911074988</v>
      </c>
      <c r="S84" s="139" t="n">
        <f aca="false">+'Power Off-Peak Prices'!S92</f>
        <v>-280.61301746031</v>
      </c>
      <c r="T84" s="139" t="n">
        <f aca="false">+'Power Off-Peak Prices'!T92</f>
        <v>-330.823440998944</v>
      </c>
      <c r="U84" s="139" t="n">
        <f aca="false">+'Power Off-Peak Prices'!U92</f>
        <v>-262.607178623911</v>
      </c>
      <c r="V84" s="139" t="n">
        <f aca="false">+'Power Off-Peak Prices'!V92</f>
        <v>-248.408432758074</v>
      </c>
      <c r="W84" s="141" t="n">
        <f aca="false">+'Power Off-Peak Prices'!W92</f>
        <v>-151.673913413546</v>
      </c>
      <c r="X84" s="139" t="n">
        <f aca="false">+'Power Off-Peak Prices'!X92</f>
        <v>-169.791677462857</v>
      </c>
      <c r="Y84" s="139" t="n">
        <f aca="false">+'Power Off-Peak Prices'!Y92</f>
        <v>-99.9941000048448</v>
      </c>
      <c r="Z84" s="139" t="n">
        <f aca="false">+'Power Off-Peak Prices'!Z92</f>
        <v>-79.4507359735098</v>
      </c>
      <c r="AA84" s="139" t="n">
        <f aca="false">+'Power Off-Peak Prices'!AA92</f>
        <v>-53.3047504327906</v>
      </c>
      <c r="AB84" s="139" t="n">
        <f aca="false">+'Power Off-Peak Prices'!AB92</f>
        <v>-31.1987388088719</v>
      </c>
      <c r="AC84" s="171" t="n">
        <f aca="false">+'Power Off-Peak Prices'!AC92</f>
        <v>-60.9899730176403</v>
      </c>
    </row>
    <row r="85" customFormat="false" ht="13.7" hidden="false" customHeight="true" outlineLevel="0" collapsed="false">
      <c r="A85" s="237" t="str">
        <f aca="false">+'Power Off-Peak Prices'!A93</f>
        <v>Mead</v>
      </c>
      <c r="B85" s="238" t="n">
        <f aca="false">'Power Off-Peak Prices'!B99</f>
        <v>0</v>
      </c>
      <c r="C85" s="142" t="n">
        <f aca="false">+'Power Off-Peak Prices'!C93</f>
        <v>399.209157738328</v>
      </c>
      <c r="D85" s="142" t="n">
        <f aca="false">+'Power Off-Peak Prices'!D93</f>
        <v>-3.47577182580062</v>
      </c>
      <c r="E85" s="142" t="n">
        <f aca="false">+'Power Off-Peak Prices'!E93</f>
        <v>198.280024533791</v>
      </c>
      <c r="F85" s="143" t="n">
        <f aca="false">+'Power Off-Peak Prices'!F93</f>
        <v>198.004470148772</v>
      </c>
      <c r="G85" s="142" t="n">
        <f aca="false">+'Power Off-Peak Prices'!G93</f>
        <v>193.447236593856</v>
      </c>
      <c r="H85" s="142" t="n">
        <f aca="false">+'Power Off-Peak Prices'!H93</f>
        <v>150.147464100951</v>
      </c>
      <c r="I85" s="142" t="n">
        <f aca="false">+'Power Off-Peak Prices'!I93</f>
        <v>236.747009086763</v>
      </c>
      <c r="J85" s="142" t="n">
        <f aca="false">+'Power Off-Peak Prices'!J93</f>
        <v>368.345486022998</v>
      </c>
      <c r="K85" s="142" t="n">
        <f aca="false">+'Power Off-Peak Prices'!K93</f>
        <v>326.797385620914</v>
      </c>
      <c r="L85" s="142" t="n">
        <f aca="false">+'Power Off-Peak Prices'!L93</f>
        <v>409.893586425082</v>
      </c>
      <c r="M85" s="142" t="n">
        <f aca="false">+'Power Off-Peak Prices'!M93</f>
        <v>-474.825105543028</v>
      </c>
      <c r="N85" s="142" t="n">
        <f aca="false">+'Power Off-Peak Prices'!N93</f>
        <v>-247.374880047244</v>
      </c>
      <c r="O85" s="142" t="n">
        <f aca="false">+'Power Off-Peak Prices'!O93</f>
        <v>-578.949224536938</v>
      </c>
      <c r="P85" s="142" t="n">
        <f aca="false">+'Power Off-Peak Prices'!P93</f>
        <v>-554.660591558835</v>
      </c>
      <c r="Q85" s="142" t="n">
        <f aca="false">+'Power Off-Peak Prices'!Q93</f>
        <v>-603.23785751504</v>
      </c>
      <c r="R85" s="142" t="n">
        <f aca="false">+'Power Off-Peak Prices'!R93</f>
        <v>-436.148922001759</v>
      </c>
      <c r="S85" s="142" t="n">
        <f aca="false">+'Power Off-Peak Prices'!S93</f>
        <v>-297.094831552082</v>
      </c>
      <c r="T85" s="142" t="n">
        <f aca="false">+'Power Off-Peak Prices'!T93</f>
        <v>-351.254432097096</v>
      </c>
      <c r="U85" s="142" t="n">
        <f aca="false">+'Power Off-Peak Prices'!U93</f>
        <v>-277.756019626418</v>
      </c>
      <c r="V85" s="142" t="n">
        <f aca="false">+'Power Off-Peak Prices'!V93</f>
        <v>-262.274042932731</v>
      </c>
      <c r="W85" s="143" t="n">
        <f aca="false">+'Power Off-Peak Prices'!W93</f>
        <v>-174.297429103792</v>
      </c>
      <c r="X85" s="142" t="n">
        <f aca="false">+'Power Off-Peak Prices'!X93</f>
        <v>-186.991521848217</v>
      </c>
      <c r="Y85" s="142" t="n">
        <f aca="false">+'Power Off-Peak Prices'!Y93</f>
        <v>-112.398342966164</v>
      </c>
      <c r="Z85" s="142" t="n">
        <f aca="false">+'Power Off-Peak Prices'!Z93</f>
        <v>-90.828127310675</v>
      </c>
      <c r="AA85" s="142" t="n">
        <f aca="false">+'Power Off-Peak Prices'!AA93</f>
        <v>-62.3262474177036</v>
      </c>
      <c r="AB85" s="142" t="n">
        <f aca="false">+'Power Off-Peak Prices'!AB93</f>
        <v>-38.1924997052547</v>
      </c>
      <c r="AC85" s="173" t="n">
        <f aca="false">+'Power Off-Peak Prices'!AC93</f>
        <v>-71.3239470594053</v>
      </c>
    </row>
    <row r="86" customFormat="false" ht="13.7" hidden="true" customHeight="true" outlineLevel="0" collapsed="false">
      <c r="A86" s="236" t="n">
        <f aca="false">+'Power Off-Peak Prices'!A94</f>
        <v>0</v>
      </c>
      <c r="B86" s="227" t="n">
        <f aca="false">'Power Off-Peak Prices'!B100</f>
        <v>0</v>
      </c>
      <c r="C86" s="139" t="n">
        <f aca="false">+'Power Off-Peak Prices'!C94</f>
        <v>0</v>
      </c>
      <c r="D86" s="139" t="n">
        <f aca="false">+'Power Off-Peak Prices'!D94</f>
        <v>0</v>
      </c>
      <c r="E86" s="139" t="n">
        <f aca="false">+'Power Off-Peak Prices'!E94</f>
        <v>0</v>
      </c>
      <c r="F86" s="139" t="n">
        <f aca="false">+'Power Off-Peak Prices'!F94</f>
        <v>0</v>
      </c>
      <c r="G86" s="139" t="n">
        <f aca="false">+'Power Off-Peak Prices'!G94</f>
        <v>0</v>
      </c>
      <c r="H86" s="139" t="n">
        <f aca="false">+'Power Off-Peak Prices'!H94</f>
        <v>0</v>
      </c>
      <c r="I86" s="139" t="n">
        <f aca="false">+'Power Off-Peak Prices'!I94</f>
        <v>0</v>
      </c>
      <c r="J86" s="139" t="n">
        <f aca="false">+'Power Off-Peak Prices'!J94</f>
        <v>0</v>
      </c>
      <c r="K86" s="139" t="n">
        <f aca="false">+'Power Off-Peak Prices'!K94</f>
        <v>0</v>
      </c>
      <c r="L86" s="139" t="n">
        <f aca="false">+'Power Off-Peak Prices'!L94</f>
        <v>0</v>
      </c>
      <c r="M86" s="139" t="n">
        <f aca="false">+'Power Off-Peak Prices'!M94</f>
        <v>0</v>
      </c>
      <c r="N86" s="139" t="n">
        <f aca="false">+'Power Off-Peak Prices'!N94</f>
        <v>0</v>
      </c>
      <c r="O86" s="139" t="n">
        <f aca="false">+'Power Off-Peak Prices'!O94</f>
        <v>0</v>
      </c>
      <c r="P86" s="139" t="n">
        <f aca="false">+'Power Off-Peak Prices'!P94</f>
        <v>0</v>
      </c>
      <c r="Q86" s="139" t="n">
        <f aca="false">+'Power Off-Peak Prices'!Q94</f>
        <v>0</v>
      </c>
      <c r="R86" s="139" t="n">
        <f aca="false">+'Power Off-Peak Prices'!R94</f>
        <v>0</v>
      </c>
      <c r="S86" s="139" t="n">
        <f aca="false">+'Power Off-Peak Prices'!S94</f>
        <v>0</v>
      </c>
      <c r="T86" s="139" t="n">
        <f aca="false">+'Power Off-Peak Prices'!T94</f>
        <v>0</v>
      </c>
      <c r="U86" s="139" t="n">
        <f aca="false">+'Power Off-Peak Prices'!U94</f>
        <v>0</v>
      </c>
      <c r="V86" s="139" t="n">
        <f aca="false">+'Power Off-Peak Prices'!V94</f>
        <v>0</v>
      </c>
      <c r="W86" s="139" t="n">
        <f aca="false">+'Power Off-Peak Prices'!W94</f>
        <v>0</v>
      </c>
      <c r="X86" s="139" t="n">
        <f aca="false">+'Power Off-Peak Prices'!X94</f>
        <v>0</v>
      </c>
      <c r="Y86" s="139" t="n">
        <f aca="false">+'Power Off-Peak Prices'!Y94</f>
        <v>0</v>
      </c>
      <c r="Z86" s="139" t="n">
        <f aca="false">+'Power Off-Peak Prices'!Z94</f>
        <v>0</v>
      </c>
      <c r="AA86" s="139" t="n">
        <f aca="false">+'Power Off-Peak Prices'!AA94</f>
        <v>0</v>
      </c>
      <c r="AB86" s="139" t="n">
        <f aca="false">+'Power Off-Peak Prices'!AB94</f>
        <v>0</v>
      </c>
      <c r="AC86" s="139" t="n">
        <f aca="false">+'Power Off-Peak Prices'!AC94</f>
        <v>0</v>
      </c>
    </row>
    <row r="87" customFormat="false" ht="13.7" hidden="true" customHeight="true" outlineLevel="0" collapsed="false">
      <c r="A87" s="234" t="n">
        <f aca="false">+'Power Off-Peak Prices'!A95</f>
        <v>0</v>
      </c>
      <c r="B87" s="227" t="n">
        <f aca="false">'Power Off-Peak Prices'!B101</f>
        <v>0</v>
      </c>
      <c r="C87" s="145" t="n">
        <f aca="false">+'Power Off-Peak Prices'!C95</f>
        <v>0</v>
      </c>
      <c r="D87" s="145" t="n">
        <f aca="false">+'Power Off-Peak Prices'!D95</f>
        <v>0</v>
      </c>
      <c r="E87" s="145" t="n">
        <f aca="false">+'Power Off-Peak Prices'!E95</f>
        <v>0</v>
      </c>
      <c r="F87" s="145" t="n">
        <f aca="false">+'Power Off-Peak Prices'!F95</f>
        <v>0</v>
      </c>
      <c r="G87" s="145" t="n">
        <f aca="false">+'Power Off-Peak Prices'!G95</f>
        <v>0</v>
      </c>
      <c r="H87" s="145" t="n">
        <f aca="false">+'Power Off-Peak Prices'!H95</f>
        <v>0</v>
      </c>
      <c r="I87" s="145" t="n">
        <f aca="false">+'Power Off-Peak Prices'!I95</f>
        <v>0</v>
      </c>
      <c r="J87" s="145" t="n">
        <f aca="false">+'Power Off-Peak Prices'!J95</f>
        <v>0</v>
      </c>
      <c r="K87" s="145" t="n">
        <f aca="false">+'Power Off-Peak Prices'!K95</f>
        <v>0</v>
      </c>
      <c r="L87" s="145" t="n">
        <f aca="false">+'Power Off-Peak Prices'!L95</f>
        <v>0</v>
      </c>
      <c r="M87" s="145" t="n">
        <f aca="false">+'Power Off-Peak Prices'!M95</f>
        <v>0</v>
      </c>
      <c r="N87" s="145" t="n">
        <f aca="false">+'Power Off-Peak Prices'!N95</f>
        <v>0</v>
      </c>
      <c r="O87" s="145" t="n">
        <f aca="false">+'Power Off-Peak Prices'!O95</f>
        <v>0</v>
      </c>
      <c r="P87" s="145" t="n">
        <f aca="false">+'Power Off-Peak Prices'!P95</f>
        <v>0</v>
      </c>
      <c r="Q87" s="145" t="n">
        <f aca="false">+'Power Off-Peak Prices'!Q95</f>
        <v>0</v>
      </c>
      <c r="R87" s="145" t="n">
        <f aca="false">+'Power Off-Peak Prices'!R95</f>
        <v>0</v>
      </c>
      <c r="S87" s="145" t="n">
        <f aca="false">+'Power Off-Peak Prices'!S95</f>
        <v>0</v>
      </c>
      <c r="T87" s="145" t="n">
        <f aca="false">+'Power Off-Peak Prices'!T95</f>
        <v>0</v>
      </c>
      <c r="U87" s="145" t="n">
        <f aca="false">+'Power Off-Peak Prices'!U95</f>
        <v>0</v>
      </c>
      <c r="V87" s="145" t="n">
        <f aca="false">+'Power Off-Peak Prices'!V95</f>
        <v>0</v>
      </c>
      <c r="W87" s="145" t="n">
        <f aca="false">+'Power Off-Peak Prices'!W95</f>
        <v>0</v>
      </c>
      <c r="X87" s="145" t="n">
        <f aca="false">+'Power Off-Peak Prices'!X95</f>
        <v>0</v>
      </c>
      <c r="Y87" s="145" t="n">
        <f aca="false">+'Power Off-Peak Prices'!Y95</f>
        <v>0</v>
      </c>
      <c r="Z87" s="145" t="n">
        <f aca="false">+'Power Off-Peak Prices'!Z95</f>
        <v>0</v>
      </c>
      <c r="AA87" s="145" t="n">
        <f aca="false">+'Power Off-Peak Prices'!AA95</f>
        <v>0</v>
      </c>
      <c r="AB87" s="145" t="n">
        <f aca="false">+'Power Off-Peak Prices'!AB95</f>
        <v>0</v>
      </c>
      <c r="AC87" s="145" t="n">
        <f aca="false">+'Power Off-Peak Prices'!AC95</f>
        <v>0</v>
      </c>
    </row>
    <row r="88" customFormat="false" ht="13.7" hidden="true" customHeight="true" outlineLevel="0" collapsed="false">
      <c r="A88" s="234" t="n">
        <f aca="false">+'Power Off-Peak Prices'!A96</f>
        <v>0</v>
      </c>
      <c r="B88" s="227" t="n">
        <f aca="false">'Power Off-Peak Prices'!B102</f>
        <v>0</v>
      </c>
      <c r="C88" s="145" t="n">
        <f aca="false">+'Power Off-Peak Prices'!C96</f>
        <v>0</v>
      </c>
      <c r="D88" s="145" t="n">
        <f aca="false">+'Power Off-Peak Prices'!D96</f>
        <v>0</v>
      </c>
      <c r="E88" s="145" t="n">
        <f aca="false">+'Power Off-Peak Prices'!E96</f>
        <v>0</v>
      </c>
      <c r="F88" s="145" t="n">
        <f aca="false">+'Power Off-Peak Prices'!F96</f>
        <v>0</v>
      </c>
      <c r="G88" s="145" t="n">
        <f aca="false">+'Power Off-Peak Prices'!G96</f>
        <v>0</v>
      </c>
      <c r="H88" s="145" t="n">
        <f aca="false">+'Power Off-Peak Prices'!H96</f>
        <v>0</v>
      </c>
      <c r="I88" s="145" t="n">
        <f aca="false">+'Power Off-Peak Prices'!I96</f>
        <v>0</v>
      </c>
      <c r="J88" s="145" t="n">
        <f aca="false">+'Power Off-Peak Prices'!J96</f>
        <v>0</v>
      </c>
      <c r="K88" s="145" t="n">
        <f aca="false">+'Power Off-Peak Prices'!K96</f>
        <v>0</v>
      </c>
      <c r="L88" s="145" t="n">
        <f aca="false">+'Power Off-Peak Prices'!L96</f>
        <v>0</v>
      </c>
      <c r="M88" s="145" t="n">
        <f aca="false">+'Power Off-Peak Prices'!M96</f>
        <v>0</v>
      </c>
      <c r="N88" s="145" t="n">
        <f aca="false">+'Power Off-Peak Prices'!N96</f>
        <v>0</v>
      </c>
      <c r="O88" s="145" t="n">
        <f aca="false">+'Power Off-Peak Prices'!O96</f>
        <v>0</v>
      </c>
      <c r="P88" s="145" t="n">
        <f aca="false">+'Power Off-Peak Prices'!P96</f>
        <v>0</v>
      </c>
      <c r="Q88" s="145" t="n">
        <f aca="false">+'Power Off-Peak Prices'!Q96</f>
        <v>0</v>
      </c>
      <c r="R88" s="145" t="n">
        <f aca="false">+'Power Off-Peak Prices'!R96</f>
        <v>0</v>
      </c>
      <c r="S88" s="145" t="n">
        <f aca="false">+'Power Off-Peak Prices'!S96</f>
        <v>0</v>
      </c>
      <c r="T88" s="145" t="n">
        <f aca="false">+'Power Off-Peak Prices'!T96</f>
        <v>0</v>
      </c>
      <c r="U88" s="145" t="n">
        <f aca="false">+'Power Off-Peak Prices'!U96</f>
        <v>0</v>
      </c>
      <c r="V88" s="145" t="n">
        <f aca="false">+'Power Off-Peak Prices'!V96</f>
        <v>0</v>
      </c>
      <c r="W88" s="145" t="n">
        <f aca="false">+'Power Off-Peak Prices'!W96</f>
        <v>0</v>
      </c>
      <c r="X88" s="145" t="n">
        <f aca="false">+'Power Off-Peak Prices'!X96</f>
        <v>0</v>
      </c>
      <c r="Y88" s="145" t="n">
        <f aca="false">+'Power Off-Peak Prices'!Y96</f>
        <v>0</v>
      </c>
      <c r="Z88" s="145" t="n">
        <f aca="false">+'Power Off-Peak Prices'!Z96</f>
        <v>0</v>
      </c>
      <c r="AA88" s="145" t="n">
        <f aca="false">+'Power Off-Peak Prices'!AA96</f>
        <v>0</v>
      </c>
      <c r="AB88" s="145" t="n">
        <f aca="false">+'Power Off-Peak Prices'!AB96</f>
        <v>0</v>
      </c>
      <c r="AC88" s="145" t="n">
        <f aca="false">+'Power Off-Peak Prices'!AC96</f>
        <v>0</v>
      </c>
    </row>
    <row r="89" customFormat="false" ht="13.7" hidden="true" customHeight="true" outlineLevel="0" collapsed="false">
      <c r="A89" s="107" t="n">
        <f aca="false">'Power Off-Peak Prices'!A103</f>
        <v>0</v>
      </c>
      <c r="B89" s="108" t="n">
        <f aca="false">'Power Off-Peak Prices'!B103</f>
        <v>0</v>
      </c>
      <c r="C89" s="145" t="n">
        <f aca="false">+'Power Off-Peak Prices'!C97</f>
        <v>0</v>
      </c>
      <c r="D89" s="145" t="n">
        <f aca="false">+'Power Off-Peak Prices'!D97</f>
        <v>0</v>
      </c>
      <c r="E89" s="145" t="n">
        <f aca="false">+'Power Off-Peak Prices'!E97</f>
        <v>0</v>
      </c>
      <c r="F89" s="145" t="n">
        <f aca="false">+'Power Off-Peak Prices'!F97</f>
        <v>0</v>
      </c>
      <c r="G89" s="145" t="n">
        <f aca="false">+'Power Off-Peak Prices'!G97</f>
        <v>0</v>
      </c>
      <c r="H89" s="145" t="n">
        <f aca="false">+'Power Off-Peak Prices'!H97</f>
        <v>0</v>
      </c>
      <c r="I89" s="145" t="n">
        <f aca="false">+'Power Off-Peak Prices'!I97</f>
        <v>0</v>
      </c>
      <c r="J89" s="145" t="n">
        <f aca="false">+'Power Off-Peak Prices'!J97</f>
        <v>0</v>
      </c>
      <c r="K89" s="145" t="n">
        <f aca="false">+'Power Off-Peak Prices'!K97</f>
        <v>0</v>
      </c>
      <c r="L89" s="145" t="n">
        <f aca="false">+'Power Off-Peak Prices'!L97</f>
        <v>0</v>
      </c>
      <c r="M89" s="145" t="n">
        <f aca="false">+'Power Off-Peak Prices'!M97</f>
        <v>0</v>
      </c>
      <c r="N89" s="145" t="n">
        <f aca="false">+'Power Off-Peak Prices'!N97</f>
        <v>0</v>
      </c>
      <c r="O89" s="145" t="n">
        <f aca="false">+'Power Off-Peak Prices'!O97</f>
        <v>0</v>
      </c>
      <c r="P89" s="145" t="n">
        <f aca="false">+'Power Off-Peak Prices'!P97</f>
        <v>0</v>
      </c>
      <c r="Q89" s="145" t="n">
        <f aca="false">+'Power Off-Peak Prices'!Q97</f>
        <v>0</v>
      </c>
      <c r="R89" s="145" t="n">
        <f aca="false">+'Power Off-Peak Prices'!R97</f>
        <v>0</v>
      </c>
      <c r="S89" s="145" t="n">
        <f aca="false">+'Power Off-Peak Prices'!S97</f>
        <v>0</v>
      </c>
      <c r="T89" s="145" t="n">
        <f aca="false">+'Power Off-Peak Prices'!T97</f>
        <v>0</v>
      </c>
      <c r="U89" s="145" t="n">
        <f aca="false">+'Power Off-Peak Prices'!U97</f>
        <v>0</v>
      </c>
      <c r="V89" s="145" t="n">
        <f aca="false">+'Power Off-Peak Prices'!V97</f>
        <v>0</v>
      </c>
      <c r="W89" s="145" t="n">
        <f aca="false">+'Power Off-Peak Prices'!W97</f>
        <v>0</v>
      </c>
      <c r="X89" s="145" t="n">
        <f aca="false">+'Power Off-Peak Prices'!X97</f>
        <v>0</v>
      </c>
      <c r="Y89" s="145" t="n">
        <f aca="false">+'Power Off-Peak Prices'!Y97</f>
        <v>0</v>
      </c>
      <c r="Z89" s="145" t="n">
        <f aca="false">+'Power Off-Peak Prices'!Z97</f>
        <v>0</v>
      </c>
      <c r="AA89" s="145" t="n">
        <f aca="false">+'Power Off-Peak Prices'!AA97</f>
        <v>0</v>
      </c>
      <c r="AB89" s="145" t="n">
        <f aca="false">+'Power Off-Peak Prices'!AB97</f>
        <v>0</v>
      </c>
      <c r="AC89" s="145" t="n">
        <f aca="false">+'Power Off-Peak Prices'!AC97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HEAT RATES
PEAK AND OFF PEAK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>
                <anchor moveWithCells="true" sizeWithCells="false">
                  <from>
                    <xdr:col>2</xdr:col>
                    <xdr:colOff>40320</xdr:colOff>
                    <xdr:row>1</xdr:row>
                    <xdr:rowOff>0</xdr:rowOff>
                  </from>
                  <to>
                    <xdr:col>5</xdr:col>
                    <xdr:colOff>234360</xdr:colOff>
                    <xdr:row>3</xdr:row>
                    <xdr:rowOff>57240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AL30"/>
  <sheetViews>
    <sheetView showFormulas="false" showGridLines="false" showRowColHeaders="true" showZeros="true" rightToLeft="false" tabSelected="false" showOutlineSymbols="true" defaultGridColor="true" view="normal" topLeftCell="H1" colorId="64" zoomScale="100" zoomScaleNormal="100" zoomScalePageLayoutView="100" workbookViewId="0">
      <selection pane="topLeft" activeCell="AG6" activeCellId="0" sqref="AG6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221" width="32.7"/>
    <col collapsed="false" customWidth="false" hidden="false" outlineLevel="0" max="14" min="2" style="221" width="9.13"/>
    <col collapsed="false" customWidth="true" hidden="true" outlineLevel="0" max="16" min="15" style="221" width="9.28"/>
    <col collapsed="false" customWidth="false" hidden="true" outlineLevel="0" max="28" min="17" style="221" width="9.13"/>
    <col collapsed="false" customWidth="true" hidden="true" outlineLevel="0" max="29" min="29" style="221" width="12.56"/>
    <col collapsed="false" customWidth="true" hidden="true" outlineLevel="0" max="30" min="30" style="221" width="9.28"/>
    <col collapsed="false" customWidth="false" hidden="true" outlineLevel="0" max="32" min="31" style="221" width="9.13"/>
    <col collapsed="false" customWidth="true" hidden="false" outlineLevel="0" max="33" min="33" style="221" width="15.27"/>
    <col collapsed="false" customWidth="false" hidden="false" outlineLevel="0" max="257" min="34" style="221" width="9.13"/>
  </cols>
  <sheetData>
    <row r="3" customFormat="false" ht="19.5" hidden="false" customHeight="true" outlineLevel="0" collapsed="false">
      <c r="A3" s="243" t="n">
        <f aca="false">+'Power Desk Daily Price'!A6</f>
        <v>37180</v>
      </c>
    </row>
    <row r="5" customFormat="false" ht="15.75" hidden="false" customHeight="false" outlineLevel="0" collapsed="false">
      <c r="A5" s="244" t="str">
        <f aca="false">+'Power Desk Daily Price'!A8</f>
        <v>West Daily Peak Prices</v>
      </c>
      <c r="B5" s="245" t="n">
        <f aca="false">+'Power Desk Daily Price'!B8</f>
        <v>37181</v>
      </c>
      <c r="C5" s="245" t="n">
        <f aca="false">+'Power Desk Daily Price'!C8</f>
        <v>37182</v>
      </c>
      <c r="D5" s="245" t="n">
        <f aca="false">+'Power Desk Daily Price'!D8</f>
        <v>37183</v>
      </c>
      <c r="E5" s="245" t="n">
        <f aca="false">+'Power Desk Daily Price'!E8</f>
        <v>37184</v>
      </c>
      <c r="F5" s="245" t="n">
        <f aca="false">+'Power Desk Daily Price'!F8</f>
        <v>37186</v>
      </c>
      <c r="G5" s="245" t="n">
        <f aca="false">+'Power Desk Daily Price'!G8</f>
        <v>37187</v>
      </c>
      <c r="H5" s="245" t="n">
        <f aca="false">+'Power Desk Daily Price'!H8</f>
        <v>37188</v>
      </c>
      <c r="I5" s="245" t="n">
        <f aca="false">+'Power Desk Daily Price'!I8</f>
        <v>37189</v>
      </c>
      <c r="J5" s="245" t="n">
        <f aca="false">+'Power Desk Daily Price'!J8</f>
        <v>37190</v>
      </c>
      <c r="K5" s="245" t="n">
        <f aca="false">+'Power Desk Daily Price'!K8</f>
        <v>37191</v>
      </c>
      <c r="L5" s="245" t="n">
        <f aca="false">+'Power Desk Daily Price'!L8</f>
        <v>37193</v>
      </c>
      <c r="M5" s="245" t="n">
        <f aca="false">+'Power Desk Daily Price'!M8</f>
        <v>37194</v>
      </c>
      <c r="N5" s="245" t="n">
        <f aca="false">+'Power Desk Daily Price'!N8</f>
        <v>37195</v>
      </c>
      <c r="O5" s="245" t="n">
        <f aca="false">+'Power Desk Daily Price'!O8</f>
        <v>37196</v>
      </c>
      <c r="P5" s="245" t="n">
        <f aca="false">+'Power Desk Daily Price'!P8</f>
        <v>37197</v>
      </c>
      <c r="Q5" s="245" t="n">
        <f aca="false">+'Power Desk Daily Price'!Q8</f>
        <v>37198</v>
      </c>
      <c r="R5" s="245" t="n">
        <f aca="false">+'Power Desk Daily Price'!R8</f>
        <v>37200</v>
      </c>
      <c r="S5" s="245" t="n">
        <f aca="false">+'Power Desk Daily Price'!S8</f>
        <v>37201</v>
      </c>
      <c r="T5" s="245" t="n">
        <f aca="false">+'Power Desk Daily Price'!T8</f>
        <v>37202</v>
      </c>
      <c r="U5" s="245" t="n">
        <f aca="false">+'Power Desk Daily Price'!U8</f>
        <v>37203</v>
      </c>
      <c r="V5" s="245" t="n">
        <f aca="false">+'Power Desk Daily Price'!V8</f>
        <v>37204</v>
      </c>
      <c r="W5" s="245" t="n">
        <f aca="false">+'Power Desk Daily Price'!W8</f>
        <v>37205</v>
      </c>
      <c r="X5" s="245" t="n">
        <f aca="false">+'Power Desk Daily Price'!X8</f>
        <v>37207</v>
      </c>
      <c r="Y5" s="245" t="n">
        <f aca="false">+'Power Desk Daily Price'!Y8</f>
        <v>37208</v>
      </c>
      <c r="Z5" s="245" t="n">
        <f aca="false">+'Power Desk Daily Price'!Z8</f>
        <v>37209</v>
      </c>
      <c r="AA5" s="245" t="n">
        <f aca="false">+'Power Desk Daily Price'!AA8</f>
        <v>37210</v>
      </c>
      <c r="AB5" s="245" t="n">
        <f aca="false">+'Power Desk Daily Price'!AB8</f>
        <v>37211</v>
      </c>
      <c r="AC5" s="245" t="str">
        <f aca="false">+'Power Desk Daily Price'!AC8</f>
        <v>Total Avg Peak</v>
      </c>
      <c r="AD5" s="246"/>
      <c r="AE5" s="246"/>
      <c r="AF5" s="246"/>
      <c r="AG5" s="245" t="str">
        <f aca="false">+'Power Desk Daily Price'!AC8</f>
        <v>Total Avg Peak</v>
      </c>
      <c r="AH5" s="225"/>
      <c r="AI5" s="225"/>
      <c r="AJ5" s="225"/>
      <c r="AK5" s="225"/>
      <c r="AL5" s="225"/>
    </row>
    <row r="6" customFormat="false" ht="12" hidden="false" customHeight="false" outlineLevel="0" collapsed="false">
      <c r="A6" s="247" t="str">
        <f aca="false">+'Power Desk Daily Price'!A9</f>
        <v>MID-COLUMBIA</v>
      </c>
      <c r="B6" s="248" t="n">
        <f aca="false">+'Power Desk Daily Price'!B9</f>
        <v>22.75</v>
      </c>
      <c r="C6" s="249" t="n">
        <f aca="false">+'Power Desk Daily Price'!C9</f>
        <v>24</v>
      </c>
      <c r="D6" s="249" t="n">
        <f aca="false">+'Power Desk Daily Price'!D9</f>
        <v>24</v>
      </c>
      <c r="E6" s="249" t="n">
        <f aca="false">+'Power Desk Daily Price'!E9</f>
        <v>24</v>
      </c>
      <c r="F6" s="249" t="n">
        <f aca="false">+'Power Desk Daily Price'!F9</f>
        <v>24</v>
      </c>
      <c r="G6" s="249" t="n">
        <f aca="false">+'Power Desk Daily Price'!G9</f>
        <v>24</v>
      </c>
      <c r="H6" s="249" t="n">
        <f aca="false">+'Power Desk Daily Price'!H9</f>
        <v>24</v>
      </c>
      <c r="I6" s="249" t="n">
        <f aca="false">+'Power Desk Daily Price'!I9</f>
        <v>24</v>
      </c>
      <c r="J6" s="249" t="n">
        <f aca="false">+'Power Desk Daily Price'!J9</f>
        <v>24</v>
      </c>
      <c r="K6" s="249" t="n">
        <f aca="false">+'Power Desk Daily Price'!K9</f>
        <v>24</v>
      </c>
      <c r="L6" s="249" t="n">
        <f aca="false">+'Power Desk Daily Price'!L9</f>
        <v>24</v>
      </c>
      <c r="M6" s="249" t="n">
        <f aca="false">+'Power Desk Daily Price'!M9</f>
        <v>24</v>
      </c>
      <c r="N6" s="249" t="n">
        <f aca="false">+'Power Desk Daily Price'!N9</f>
        <v>24</v>
      </c>
      <c r="O6" s="249" t="n">
        <f aca="false">+'Power Desk Daily Price'!O9</f>
        <v>28</v>
      </c>
      <c r="P6" s="249" t="n">
        <f aca="false">+'Power Desk Daily Price'!P9</f>
        <v>28</v>
      </c>
      <c r="Q6" s="249" t="n">
        <f aca="false">+'Power Desk Daily Price'!Q9</f>
        <v>28</v>
      </c>
      <c r="R6" s="249" t="n">
        <f aca="false">+'Power Desk Daily Price'!R9</f>
        <v>28</v>
      </c>
      <c r="S6" s="249" t="n">
        <f aca="false">+'Power Desk Daily Price'!S9</f>
        <v>28</v>
      </c>
      <c r="T6" s="249" t="n">
        <f aca="false">+'Power Desk Daily Price'!T9</f>
        <v>28</v>
      </c>
      <c r="U6" s="249" t="n">
        <f aca="false">+'Power Desk Daily Price'!U9</f>
        <v>28</v>
      </c>
      <c r="V6" s="249" t="n">
        <f aca="false">+'Power Desk Daily Price'!V9</f>
        <v>28</v>
      </c>
      <c r="W6" s="249" t="n">
        <f aca="false">+'Power Desk Daily Price'!W9</f>
        <v>28</v>
      </c>
      <c r="X6" s="249" t="n">
        <f aca="false">+'Power Desk Daily Price'!X9</f>
        <v>28</v>
      </c>
      <c r="Y6" s="249" t="n">
        <f aca="false">+'Power Desk Daily Price'!Y9</f>
        <v>28</v>
      </c>
      <c r="Z6" s="249" t="n">
        <f aca="false">+'Power Desk Daily Price'!Z9</f>
        <v>28</v>
      </c>
      <c r="AA6" s="249" t="n">
        <f aca="false">+'Power Desk Daily Price'!AA9</f>
        <v>28</v>
      </c>
      <c r="AB6" s="249" t="n">
        <f aca="false">+'Power Desk Daily Price'!AB9</f>
        <v>28</v>
      </c>
      <c r="AC6" s="250" t="n">
        <f aca="false">+'Power Desk Daily Price'!AC9</f>
        <v>23.9038461538462</v>
      </c>
      <c r="AD6" s="225"/>
      <c r="AE6" s="225"/>
      <c r="AF6" s="225"/>
      <c r="AG6" s="250" t="n">
        <f aca="false">+'Power Desk Daily Price'!AC9</f>
        <v>23.9038461538462</v>
      </c>
      <c r="AH6" s="225"/>
      <c r="AI6" s="225"/>
      <c r="AJ6" s="225"/>
      <c r="AK6" s="225"/>
      <c r="AL6" s="225"/>
    </row>
    <row r="7" customFormat="false" ht="12" hidden="false" customHeight="false" outlineLevel="0" collapsed="false">
      <c r="A7" s="251" t="str">
        <f aca="false">+'Power Desk Daily Price'!A10</f>
        <v>COB</v>
      </c>
      <c r="B7" s="252" t="n">
        <f aca="false">+'Power Desk Daily Price'!B10</f>
        <v>25.25</v>
      </c>
      <c r="C7" s="253" t="n">
        <f aca="false">+'Power Desk Daily Price'!C10</f>
        <v>27</v>
      </c>
      <c r="D7" s="253" t="n">
        <f aca="false">+'Power Desk Daily Price'!D10</f>
        <v>27</v>
      </c>
      <c r="E7" s="253" t="n">
        <f aca="false">+'Power Desk Daily Price'!E10</f>
        <v>27</v>
      </c>
      <c r="F7" s="253" t="n">
        <f aca="false">+'Power Desk Daily Price'!F10</f>
        <v>27</v>
      </c>
      <c r="G7" s="253" t="n">
        <f aca="false">+'Power Desk Daily Price'!G10</f>
        <v>27</v>
      </c>
      <c r="H7" s="253" t="n">
        <f aca="false">+'Power Desk Daily Price'!H10</f>
        <v>27</v>
      </c>
      <c r="I7" s="253" t="n">
        <f aca="false">+'Power Desk Daily Price'!I10</f>
        <v>27</v>
      </c>
      <c r="J7" s="253" t="n">
        <f aca="false">+'Power Desk Daily Price'!J10</f>
        <v>27</v>
      </c>
      <c r="K7" s="253" t="n">
        <f aca="false">+'Power Desk Daily Price'!K10</f>
        <v>27</v>
      </c>
      <c r="L7" s="253" t="n">
        <f aca="false">+'Power Desk Daily Price'!L10</f>
        <v>27</v>
      </c>
      <c r="M7" s="253" t="n">
        <f aca="false">+'Power Desk Daily Price'!M10</f>
        <v>27</v>
      </c>
      <c r="N7" s="253" t="n">
        <f aca="false">+'Power Desk Daily Price'!N10</f>
        <v>27</v>
      </c>
      <c r="O7" s="253" t="n">
        <f aca="false">+'Power Desk Daily Price'!O10</f>
        <v>28.75</v>
      </c>
      <c r="P7" s="253" t="n">
        <f aca="false">+'Power Desk Daily Price'!P10</f>
        <v>28.75</v>
      </c>
      <c r="Q7" s="253" t="n">
        <f aca="false">+'Power Desk Daily Price'!Q10</f>
        <v>28.75</v>
      </c>
      <c r="R7" s="253" t="n">
        <f aca="false">+'Power Desk Daily Price'!R10</f>
        <v>28.75</v>
      </c>
      <c r="S7" s="253" t="n">
        <f aca="false">+'Power Desk Daily Price'!S10</f>
        <v>28.75</v>
      </c>
      <c r="T7" s="253" t="n">
        <f aca="false">+'Power Desk Daily Price'!T10</f>
        <v>28.75</v>
      </c>
      <c r="U7" s="253" t="n">
        <f aca="false">+'Power Desk Daily Price'!U10</f>
        <v>28.75</v>
      </c>
      <c r="V7" s="253" t="n">
        <f aca="false">+'Power Desk Daily Price'!V10</f>
        <v>28.75</v>
      </c>
      <c r="W7" s="253" t="n">
        <f aca="false">+'Power Desk Daily Price'!W10</f>
        <v>28.75</v>
      </c>
      <c r="X7" s="253" t="n">
        <f aca="false">+'Power Desk Daily Price'!X10</f>
        <v>28.75</v>
      </c>
      <c r="Y7" s="253" t="n">
        <f aca="false">+'Power Desk Daily Price'!Y10</f>
        <v>28.75</v>
      </c>
      <c r="Z7" s="253" t="n">
        <f aca="false">+'Power Desk Daily Price'!Z10</f>
        <v>28.75</v>
      </c>
      <c r="AA7" s="253" t="n">
        <f aca="false">+'Power Desk Daily Price'!AA10</f>
        <v>28.75</v>
      </c>
      <c r="AB7" s="253" t="n">
        <f aca="false">+'Power Desk Daily Price'!AB10</f>
        <v>28.75</v>
      </c>
      <c r="AC7" s="254" t="n">
        <f aca="false">+'Power Desk Daily Price'!AC10</f>
        <v>26.8653846153846</v>
      </c>
      <c r="AD7" s="225"/>
      <c r="AE7" s="225"/>
      <c r="AF7" s="225"/>
      <c r="AG7" s="254" t="n">
        <f aca="false">+'Power Desk Daily Price'!AC10</f>
        <v>26.8653846153846</v>
      </c>
      <c r="AH7" s="225"/>
      <c r="AI7" s="225"/>
      <c r="AJ7" s="225"/>
      <c r="AK7" s="225"/>
      <c r="AL7" s="225"/>
    </row>
    <row r="8" customFormat="false" ht="12" hidden="false" customHeight="false" outlineLevel="0" collapsed="false">
      <c r="A8" s="251" t="str">
        <f aca="false">+'Power Desk Daily Price'!A11</f>
        <v>NP15</v>
      </c>
      <c r="B8" s="252" t="n">
        <f aca="false">+'Power Desk Daily Price'!B11</f>
        <v>26.31</v>
      </c>
      <c r="C8" s="253" t="n">
        <f aca="false">+'Power Desk Daily Price'!C11</f>
        <v>27.25</v>
      </c>
      <c r="D8" s="253" t="n">
        <f aca="false">+'Power Desk Daily Price'!D11</f>
        <v>27.25</v>
      </c>
      <c r="E8" s="253" t="n">
        <f aca="false">+'Power Desk Daily Price'!E11</f>
        <v>27.25</v>
      </c>
      <c r="F8" s="253" t="n">
        <f aca="false">+'Power Desk Daily Price'!F11</f>
        <v>27.25</v>
      </c>
      <c r="G8" s="253" t="n">
        <f aca="false">+'Power Desk Daily Price'!G11</f>
        <v>27.25</v>
      </c>
      <c r="H8" s="253" t="n">
        <f aca="false">+'Power Desk Daily Price'!H11</f>
        <v>27.25</v>
      </c>
      <c r="I8" s="253" t="n">
        <f aca="false">+'Power Desk Daily Price'!I11</f>
        <v>27.25</v>
      </c>
      <c r="J8" s="253" t="n">
        <f aca="false">+'Power Desk Daily Price'!J11</f>
        <v>27.25</v>
      </c>
      <c r="K8" s="253" t="n">
        <f aca="false">+'Power Desk Daily Price'!K11</f>
        <v>27.25</v>
      </c>
      <c r="L8" s="253" t="n">
        <f aca="false">+'Power Desk Daily Price'!L11</f>
        <v>27.25</v>
      </c>
      <c r="M8" s="253" t="n">
        <f aca="false">+'Power Desk Daily Price'!M11</f>
        <v>27.25</v>
      </c>
      <c r="N8" s="253" t="n">
        <f aca="false">+'Power Desk Daily Price'!N11</f>
        <v>27.25</v>
      </c>
      <c r="O8" s="253" t="n">
        <f aca="false">+'Power Desk Daily Price'!O11</f>
        <v>29.25</v>
      </c>
      <c r="P8" s="253" t="n">
        <f aca="false">+'Power Desk Daily Price'!P11</f>
        <v>29.25</v>
      </c>
      <c r="Q8" s="253" t="n">
        <f aca="false">+'Power Desk Daily Price'!Q11</f>
        <v>29.25</v>
      </c>
      <c r="R8" s="253" t="n">
        <f aca="false">+'Power Desk Daily Price'!R11</f>
        <v>29.25</v>
      </c>
      <c r="S8" s="253" t="n">
        <f aca="false">+'Power Desk Daily Price'!S11</f>
        <v>29.25</v>
      </c>
      <c r="T8" s="253" t="n">
        <f aca="false">+'Power Desk Daily Price'!T11</f>
        <v>29.25</v>
      </c>
      <c r="U8" s="253" t="n">
        <f aca="false">+'Power Desk Daily Price'!U11</f>
        <v>29.25</v>
      </c>
      <c r="V8" s="253" t="n">
        <f aca="false">+'Power Desk Daily Price'!V11</f>
        <v>29.25</v>
      </c>
      <c r="W8" s="253" t="n">
        <f aca="false">+'Power Desk Daily Price'!W11</f>
        <v>29.25</v>
      </c>
      <c r="X8" s="253" t="n">
        <f aca="false">+'Power Desk Daily Price'!X11</f>
        <v>29.25</v>
      </c>
      <c r="Y8" s="253" t="n">
        <f aca="false">+'Power Desk Daily Price'!Y11</f>
        <v>29.25</v>
      </c>
      <c r="Z8" s="253" t="n">
        <f aca="false">+'Power Desk Daily Price'!Z11</f>
        <v>29.25</v>
      </c>
      <c r="AA8" s="253" t="n">
        <f aca="false">+'Power Desk Daily Price'!AA11</f>
        <v>29.25</v>
      </c>
      <c r="AB8" s="253" t="n">
        <f aca="false">+'Power Desk Daily Price'!AB11</f>
        <v>29.25</v>
      </c>
      <c r="AC8" s="254" t="n">
        <f aca="false">+'Power Desk Daily Price'!AC11</f>
        <v>27.1776923076923</v>
      </c>
      <c r="AD8" s="225"/>
      <c r="AE8" s="225"/>
      <c r="AF8" s="225"/>
      <c r="AG8" s="254" t="n">
        <f aca="false">+'Power Desk Daily Price'!AC11</f>
        <v>27.1776923076923</v>
      </c>
      <c r="AH8" s="225"/>
      <c r="AI8" s="225"/>
      <c r="AJ8" s="225"/>
      <c r="AK8" s="225"/>
      <c r="AL8" s="225"/>
    </row>
    <row r="9" customFormat="false" ht="12" hidden="false" customHeight="false" outlineLevel="0" collapsed="false">
      <c r="A9" s="251" t="str">
        <f aca="false">+'Power Desk Daily Price'!A12</f>
        <v>ZP26</v>
      </c>
      <c r="B9" s="252" t="n">
        <f aca="false">+'Power Desk Daily Price'!B12</f>
        <v>26.78</v>
      </c>
      <c r="C9" s="253" t="n">
        <f aca="false">+'Power Desk Daily Price'!C12</f>
        <v>27.1875</v>
      </c>
      <c r="D9" s="253" t="n">
        <f aca="false">+'Power Desk Daily Price'!D12</f>
        <v>27.1875</v>
      </c>
      <c r="E9" s="253" t="n">
        <f aca="false">+'Power Desk Daily Price'!E12</f>
        <v>30.25</v>
      </c>
      <c r="F9" s="253" t="n">
        <f aca="false">+'Power Desk Daily Price'!F12</f>
        <v>27.1875</v>
      </c>
      <c r="G9" s="253" t="n">
        <f aca="false">+'Power Desk Daily Price'!G12</f>
        <v>27.1875</v>
      </c>
      <c r="H9" s="253" t="n">
        <f aca="false">+'Power Desk Daily Price'!H12</f>
        <v>27.1875</v>
      </c>
      <c r="I9" s="253" t="n">
        <f aca="false">+'Power Desk Daily Price'!I12</f>
        <v>27.1875</v>
      </c>
      <c r="J9" s="253" t="n">
        <f aca="false">+'Power Desk Daily Price'!J12</f>
        <v>27.1875</v>
      </c>
      <c r="K9" s="253" t="n">
        <f aca="false">+'Power Desk Daily Price'!K12</f>
        <v>25.5</v>
      </c>
      <c r="L9" s="253" t="n">
        <f aca="false">+'Power Desk Daily Price'!L12</f>
        <v>27.1875</v>
      </c>
      <c r="M9" s="253" t="n">
        <f aca="false">+'Power Desk Daily Price'!M12</f>
        <v>27.1875</v>
      </c>
      <c r="N9" s="253" t="n">
        <f aca="false">+'Power Desk Daily Price'!N12</f>
        <v>27.1875</v>
      </c>
      <c r="O9" s="253" t="n">
        <f aca="false">+'Power Desk Daily Price'!O12</f>
        <v>24.9</v>
      </c>
      <c r="P9" s="253" t="n">
        <f aca="false">+'Power Desk Daily Price'!P12</f>
        <v>24.9</v>
      </c>
      <c r="Q9" s="253" t="n">
        <f aca="false">+'Power Desk Daily Price'!Q12</f>
        <v>24.8999996185303</v>
      </c>
      <c r="R9" s="253" t="n">
        <f aca="false">+'Power Desk Daily Price'!R12</f>
        <v>20.1749992370605</v>
      </c>
      <c r="S9" s="253" t="n">
        <f aca="false">+'Power Desk Daily Price'!S12</f>
        <v>20.1749992370605</v>
      </c>
      <c r="T9" s="253" t="n">
        <f aca="false">+'Power Desk Daily Price'!T12</f>
        <v>20.1749992370605</v>
      </c>
      <c r="U9" s="253" t="n">
        <f aca="false">+'Power Desk Daily Price'!U12</f>
        <v>20.1749992370605</v>
      </c>
      <c r="V9" s="253" t="n">
        <f aca="false">+'Power Desk Daily Price'!V12</f>
        <v>20.1749992370605</v>
      </c>
      <c r="W9" s="253" t="n">
        <f aca="false">+'Power Desk Daily Price'!W12</f>
        <v>26</v>
      </c>
      <c r="X9" s="253" t="n">
        <f aca="false">+'Power Desk Daily Price'!X12</f>
        <v>20.1749992370605</v>
      </c>
      <c r="Y9" s="253" t="n">
        <f aca="false">+'Power Desk Daily Price'!Y12</f>
        <v>20.1749992370605</v>
      </c>
      <c r="Z9" s="253" t="n">
        <f aca="false">+'Power Desk Daily Price'!Z12</f>
        <v>20.1749992370605</v>
      </c>
      <c r="AA9" s="253" t="n">
        <f aca="false">+'Power Desk Daily Price'!AA12</f>
        <v>20.1749992370605</v>
      </c>
      <c r="AB9" s="253" t="n">
        <f aca="false">+'Power Desk Daily Price'!AB12</f>
        <v>20.1749992370605</v>
      </c>
      <c r="AC9" s="254" t="n">
        <f aca="false">+'Power Desk Daily Price'!AC12</f>
        <v>27.2619230769231</v>
      </c>
      <c r="AD9" s="225"/>
      <c r="AE9" s="225"/>
      <c r="AF9" s="225"/>
      <c r="AG9" s="254" t="n">
        <f aca="false">+'Power Desk Daily Price'!AC12</f>
        <v>27.2619230769231</v>
      </c>
      <c r="AH9" s="225"/>
      <c r="AI9" s="225"/>
      <c r="AJ9" s="225"/>
      <c r="AK9" s="225"/>
      <c r="AL9" s="225"/>
    </row>
    <row r="10" customFormat="false" ht="12" hidden="false" customHeight="false" outlineLevel="0" collapsed="false">
      <c r="A10" s="251" t="str">
        <f aca="false">+'Power Desk Daily Price'!A13</f>
        <v>SP15</v>
      </c>
      <c r="B10" s="252" t="n">
        <f aca="false">+'Power Desk Daily Price'!B13</f>
        <v>26.78</v>
      </c>
      <c r="C10" s="253" t="n">
        <f aca="false">+'Power Desk Daily Price'!C13</f>
        <v>27.75</v>
      </c>
      <c r="D10" s="253" t="n">
        <f aca="false">+'Power Desk Daily Price'!D13</f>
        <v>27.75</v>
      </c>
      <c r="E10" s="253" t="n">
        <f aca="false">+'Power Desk Daily Price'!E13</f>
        <v>27.75</v>
      </c>
      <c r="F10" s="253" t="n">
        <f aca="false">+'Power Desk Daily Price'!F13</f>
        <v>27.75</v>
      </c>
      <c r="G10" s="253" t="n">
        <f aca="false">+'Power Desk Daily Price'!G13</f>
        <v>27.75</v>
      </c>
      <c r="H10" s="253" t="n">
        <f aca="false">+'Power Desk Daily Price'!H13</f>
        <v>27.75</v>
      </c>
      <c r="I10" s="253" t="n">
        <f aca="false">+'Power Desk Daily Price'!I13</f>
        <v>27.75</v>
      </c>
      <c r="J10" s="253" t="n">
        <f aca="false">+'Power Desk Daily Price'!J13</f>
        <v>27.75</v>
      </c>
      <c r="K10" s="253" t="n">
        <f aca="false">+'Power Desk Daily Price'!K13</f>
        <v>27.75</v>
      </c>
      <c r="L10" s="253" t="n">
        <f aca="false">+'Power Desk Daily Price'!L13</f>
        <v>27.75</v>
      </c>
      <c r="M10" s="253" t="n">
        <f aca="false">+'Power Desk Daily Price'!M13</f>
        <v>27.75</v>
      </c>
      <c r="N10" s="253" t="n">
        <f aca="false">+'Power Desk Daily Price'!N13</f>
        <v>27.75</v>
      </c>
      <c r="O10" s="253" t="n">
        <f aca="false">+'Power Desk Daily Price'!O13</f>
        <v>28.25</v>
      </c>
      <c r="P10" s="253" t="n">
        <f aca="false">+'Power Desk Daily Price'!P13</f>
        <v>28.25</v>
      </c>
      <c r="Q10" s="253" t="n">
        <f aca="false">+'Power Desk Daily Price'!Q13</f>
        <v>28.25</v>
      </c>
      <c r="R10" s="253" t="n">
        <f aca="false">+'Power Desk Daily Price'!R13</f>
        <v>28.25</v>
      </c>
      <c r="S10" s="253" t="n">
        <f aca="false">+'Power Desk Daily Price'!S13</f>
        <v>28.25</v>
      </c>
      <c r="T10" s="253" t="n">
        <f aca="false">+'Power Desk Daily Price'!T13</f>
        <v>28.25</v>
      </c>
      <c r="U10" s="253" t="n">
        <f aca="false">+'Power Desk Daily Price'!U13</f>
        <v>28.25</v>
      </c>
      <c r="V10" s="253" t="n">
        <f aca="false">+'Power Desk Daily Price'!V13</f>
        <v>28.25</v>
      </c>
      <c r="W10" s="253" t="n">
        <f aca="false">+'Power Desk Daily Price'!W13</f>
        <v>28.25</v>
      </c>
      <c r="X10" s="253" t="n">
        <f aca="false">+'Power Desk Daily Price'!X13</f>
        <v>28.25</v>
      </c>
      <c r="Y10" s="253" t="n">
        <f aca="false">+'Power Desk Daily Price'!Y13</f>
        <v>28.25</v>
      </c>
      <c r="Z10" s="253" t="n">
        <f aca="false">+'Power Desk Daily Price'!Z13</f>
        <v>28.25</v>
      </c>
      <c r="AA10" s="253" t="n">
        <f aca="false">+'Power Desk Daily Price'!AA13</f>
        <v>28.25</v>
      </c>
      <c r="AB10" s="253" t="n">
        <f aca="false">+'Power Desk Daily Price'!AB13</f>
        <v>28.25</v>
      </c>
      <c r="AC10" s="254" t="n">
        <f aca="false">+'Power Desk Daily Price'!AC13</f>
        <v>27.6753846153846</v>
      </c>
      <c r="AD10" s="225"/>
      <c r="AE10" s="225"/>
      <c r="AF10" s="225"/>
      <c r="AG10" s="254" t="n">
        <f aca="false">+'Power Desk Daily Price'!AC13</f>
        <v>27.6753846153846</v>
      </c>
      <c r="AH10" s="225"/>
      <c r="AI10" s="225"/>
      <c r="AJ10" s="225"/>
      <c r="AK10" s="225"/>
      <c r="AL10" s="225"/>
    </row>
    <row r="11" customFormat="false" ht="12" hidden="false" customHeight="false" outlineLevel="0" collapsed="false">
      <c r="A11" s="251" t="str">
        <f aca="false">+'Power Desk Daily Price'!A14</f>
        <v>Palo Verde</v>
      </c>
      <c r="B11" s="252" t="n">
        <f aca="false">+'Power Desk Daily Price'!B14</f>
        <v>25.9</v>
      </c>
      <c r="C11" s="253" t="n">
        <f aca="false">+'Power Desk Daily Price'!C14</f>
        <v>27</v>
      </c>
      <c r="D11" s="253" t="n">
        <f aca="false">+'Power Desk Daily Price'!D14</f>
        <v>27</v>
      </c>
      <c r="E11" s="253" t="n">
        <f aca="false">+'Power Desk Daily Price'!E14</f>
        <v>27</v>
      </c>
      <c r="F11" s="253" t="n">
        <f aca="false">+'Power Desk Daily Price'!F14</f>
        <v>27</v>
      </c>
      <c r="G11" s="253" t="n">
        <f aca="false">+'Power Desk Daily Price'!G14</f>
        <v>27</v>
      </c>
      <c r="H11" s="253" t="n">
        <f aca="false">+'Power Desk Daily Price'!H14</f>
        <v>27</v>
      </c>
      <c r="I11" s="253" t="n">
        <f aca="false">+'Power Desk Daily Price'!I14</f>
        <v>27</v>
      </c>
      <c r="J11" s="253" t="n">
        <f aca="false">+'Power Desk Daily Price'!J14</f>
        <v>27</v>
      </c>
      <c r="K11" s="253" t="n">
        <f aca="false">+'Power Desk Daily Price'!K14</f>
        <v>27</v>
      </c>
      <c r="L11" s="253" t="n">
        <f aca="false">+'Power Desk Daily Price'!L14</f>
        <v>27</v>
      </c>
      <c r="M11" s="253" t="n">
        <f aca="false">+'Power Desk Daily Price'!M14</f>
        <v>27</v>
      </c>
      <c r="N11" s="253" t="n">
        <f aca="false">+'Power Desk Daily Price'!N14</f>
        <v>27</v>
      </c>
      <c r="O11" s="253" t="n">
        <f aca="false">+'Power Desk Daily Price'!O14</f>
        <v>27</v>
      </c>
      <c r="P11" s="253" t="n">
        <f aca="false">+'Power Desk Daily Price'!P14</f>
        <v>27</v>
      </c>
      <c r="Q11" s="253" t="n">
        <f aca="false">+'Power Desk Daily Price'!Q14</f>
        <v>27</v>
      </c>
      <c r="R11" s="253" t="n">
        <f aca="false">+'Power Desk Daily Price'!R14</f>
        <v>27</v>
      </c>
      <c r="S11" s="253" t="n">
        <f aca="false">+'Power Desk Daily Price'!S14</f>
        <v>27</v>
      </c>
      <c r="T11" s="253" t="n">
        <f aca="false">+'Power Desk Daily Price'!T14</f>
        <v>27</v>
      </c>
      <c r="U11" s="253" t="n">
        <f aca="false">+'Power Desk Daily Price'!U14</f>
        <v>27</v>
      </c>
      <c r="V11" s="253" t="n">
        <f aca="false">+'Power Desk Daily Price'!V14</f>
        <v>27</v>
      </c>
      <c r="W11" s="253" t="n">
        <f aca="false">+'Power Desk Daily Price'!W14</f>
        <v>27</v>
      </c>
      <c r="X11" s="253" t="n">
        <f aca="false">+'Power Desk Daily Price'!X14</f>
        <v>27</v>
      </c>
      <c r="Y11" s="253" t="n">
        <f aca="false">+'Power Desk Daily Price'!Y14</f>
        <v>27</v>
      </c>
      <c r="Z11" s="253" t="n">
        <f aca="false">+'Power Desk Daily Price'!Z14</f>
        <v>27</v>
      </c>
      <c r="AA11" s="253" t="n">
        <f aca="false">+'Power Desk Daily Price'!AA14</f>
        <v>27</v>
      </c>
      <c r="AB11" s="253" t="n">
        <f aca="false">+'Power Desk Daily Price'!AB14</f>
        <v>27</v>
      </c>
      <c r="AC11" s="254" t="n">
        <f aca="false">+'Power Desk Daily Price'!AC14</f>
        <v>26.9153846153846</v>
      </c>
      <c r="AD11" s="225"/>
      <c r="AE11" s="225"/>
      <c r="AF11" s="225"/>
      <c r="AG11" s="254" t="n">
        <f aca="false">+'Power Desk Daily Price'!AC14</f>
        <v>26.9153846153846</v>
      </c>
      <c r="AH11" s="225"/>
      <c r="AI11" s="225"/>
      <c r="AJ11" s="225"/>
      <c r="AK11" s="225"/>
      <c r="AL11" s="225"/>
    </row>
    <row r="12" customFormat="false" ht="12.75" hidden="false" customHeight="false" outlineLevel="0" collapsed="false">
      <c r="A12" s="255" t="str">
        <f aca="false">+'Power Desk Daily Price'!A15</f>
        <v>Mead</v>
      </c>
      <c r="B12" s="256" t="n">
        <f aca="false">+'Power Desk Daily Price'!B15</f>
        <v>26.9</v>
      </c>
      <c r="C12" s="257" t="n">
        <f aca="false">+'Power Desk Daily Price'!C15</f>
        <v>28</v>
      </c>
      <c r="D12" s="257" t="n">
        <f aca="false">+'Power Desk Daily Price'!D15</f>
        <v>28</v>
      </c>
      <c r="E12" s="257" t="n">
        <f aca="false">+'Power Desk Daily Price'!E15</f>
        <v>28</v>
      </c>
      <c r="F12" s="257" t="n">
        <f aca="false">+'Power Desk Daily Price'!F15</f>
        <v>28</v>
      </c>
      <c r="G12" s="257" t="n">
        <f aca="false">+'Power Desk Daily Price'!G15</f>
        <v>28</v>
      </c>
      <c r="H12" s="257" t="n">
        <f aca="false">+'Power Desk Daily Price'!H15</f>
        <v>28</v>
      </c>
      <c r="I12" s="257" t="n">
        <f aca="false">+'Power Desk Daily Price'!I15</f>
        <v>28</v>
      </c>
      <c r="J12" s="257" t="n">
        <f aca="false">+'Power Desk Daily Price'!J15</f>
        <v>28</v>
      </c>
      <c r="K12" s="257" t="n">
        <f aca="false">+'Power Desk Daily Price'!K15</f>
        <v>28</v>
      </c>
      <c r="L12" s="257" t="n">
        <f aca="false">+'Power Desk Daily Price'!L15</f>
        <v>28</v>
      </c>
      <c r="M12" s="257" t="n">
        <f aca="false">+'Power Desk Daily Price'!M15</f>
        <v>28</v>
      </c>
      <c r="N12" s="257" t="n">
        <f aca="false">+'Power Desk Daily Price'!N15</f>
        <v>28</v>
      </c>
      <c r="O12" s="257" t="n">
        <f aca="false">+'Power Desk Daily Price'!O15</f>
        <v>28</v>
      </c>
      <c r="P12" s="257" t="n">
        <f aca="false">+'Power Desk Daily Price'!P15</f>
        <v>28</v>
      </c>
      <c r="Q12" s="257" t="n">
        <f aca="false">+'Power Desk Daily Price'!Q15</f>
        <v>28</v>
      </c>
      <c r="R12" s="257" t="n">
        <f aca="false">+'Power Desk Daily Price'!R15</f>
        <v>28</v>
      </c>
      <c r="S12" s="257" t="n">
        <f aca="false">+'Power Desk Daily Price'!S15</f>
        <v>28</v>
      </c>
      <c r="T12" s="257" t="n">
        <f aca="false">+'Power Desk Daily Price'!T15</f>
        <v>28</v>
      </c>
      <c r="U12" s="257" t="n">
        <f aca="false">+'Power Desk Daily Price'!U15</f>
        <v>28</v>
      </c>
      <c r="V12" s="257" t="n">
        <f aca="false">+'Power Desk Daily Price'!V15</f>
        <v>28</v>
      </c>
      <c r="W12" s="257" t="n">
        <f aca="false">+'Power Desk Daily Price'!W15</f>
        <v>28</v>
      </c>
      <c r="X12" s="257" t="n">
        <f aca="false">+'Power Desk Daily Price'!X15</f>
        <v>28</v>
      </c>
      <c r="Y12" s="257" t="n">
        <f aca="false">+'Power Desk Daily Price'!Y15</f>
        <v>28</v>
      </c>
      <c r="Z12" s="257" t="n">
        <f aca="false">+'Power Desk Daily Price'!Z15</f>
        <v>28</v>
      </c>
      <c r="AA12" s="257" t="n">
        <f aca="false">+'Power Desk Daily Price'!AA15</f>
        <v>28</v>
      </c>
      <c r="AB12" s="257" t="n">
        <f aca="false">+'Power Desk Daily Price'!AB15</f>
        <v>28</v>
      </c>
      <c r="AC12" s="258" t="n">
        <f aca="false">+'Power Desk Daily Price'!AC15</f>
        <v>27.9153846153846</v>
      </c>
      <c r="AD12" s="225"/>
      <c r="AE12" s="225"/>
      <c r="AF12" s="225"/>
      <c r="AG12" s="258" t="n">
        <f aca="false">+'Power Desk Daily Price'!AC15</f>
        <v>27.9153846153846</v>
      </c>
      <c r="AH12" s="225"/>
      <c r="AI12" s="225"/>
      <c r="AJ12" s="225"/>
      <c r="AK12" s="225"/>
      <c r="AL12" s="225"/>
    </row>
    <row r="13" customFormat="false" ht="11.25" hidden="false" customHeight="false" outlineLevel="0" collapsed="false">
      <c r="B13" s="225"/>
      <c r="C13" s="225"/>
      <c r="D13" s="225"/>
      <c r="E13" s="225"/>
      <c r="F13" s="225"/>
      <c r="G13" s="225"/>
      <c r="H13" s="225"/>
      <c r="I13" s="225"/>
      <c r="J13" s="225"/>
      <c r="K13" s="225"/>
      <c r="L13" s="225"/>
      <c r="M13" s="225"/>
      <c r="N13" s="225"/>
      <c r="O13" s="225"/>
      <c r="P13" s="225"/>
      <c r="Q13" s="225"/>
      <c r="R13" s="225"/>
      <c r="S13" s="225"/>
      <c r="T13" s="225"/>
      <c r="U13" s="225"/>
      <c r="V13" s="225"/>
      <c r="W13" s="225"/>
      <c r="X13" s="225"/>
      <c r="Y13" s="225"/>
      <c r="Z13" s="225"/>
      <c r="AA13" s="225"/>
      <c r="AB13" s="225"/>
      <c r="AC13" s="225"/>
      <c r="AD13" s="225"/>
      <c r="AE13" s="225"/>
      <c r="AF13" s="225"/>
      <c r="AG13" s="225"/>
      <c r="AH13" s="225"/>
      <c r="AI13" s="225"/>
      <c r="AJ13" s="225"/>
      <c r="AK13" s="225"/>
      <c r="AL13" s="225"/>
    </row>
    <row r="14" customFormat="false" ht="11.25" hidden="false" customHeight="false" outlineLevel="0" collapsed="false">
      <c r="B14" s="225"/>
      <c r="C14" s="225"/>
      <c r="D14" s="225"/>
      <c r="E14" s="225"/>
      <c r="F14" s="225"/>
      <c r="G14" s="225"/>
      <c r="H14" s="225"/>
      <c r="I14" s="225"/>
      <c r="J14" s="225"/>
      <c r="K14" s="225"/>
      <c r="L14" s="225"/>
      <c r="M14" s="225"/>
      <c r="N14" s="225"/>
      <c r="O14" s="225"/>
      <c r="P14" s="225"/>
      <c r="Q14" s="225"/>
      <c r="R14" s="225"/>
      <c r="S14" s="225"/>
      <c r="T14" s="225"/>
      <c r="U14" s="225"/>
      <c r="V14" s="225"/>
      <c r="W14" s="225"/>
      <c r="X14" s="225"/>
      <c r="Y14" s="225"/>
      <c r="Z14" s="225"/>
      <c r="AA14" s="225"/>
      <c r="AB14" s="225"/>
      <c r="AC14" s="225"/>
      <c r="AD14" s="225"/>
      <c r="AE14" s="225"/>
      <c r="AF14" s="225"/>
      <c r="AG14" s="225"/>
      <c r="AH14" s="225"/>
      <c r="AI14" s="225"/>
      <c r="AJ14" s="225"/>
      <c r="AK14" s="225"/>
      <c r="AL14" s="225"/>
    </row>
    <row r="15" customFormat="false" ht="15.75" hidden="false" customHeight="false" outlineLevel="0" collapsed="false">
      <c r="A15" s="259" t="str">
        <f aca="false">+'Power Desk Daily Price'!A17</f>
        <v>Alberta Daily Peak Prices</v>
      </c>
      <c r="B15" s="225"/>
      <c r="C15" s="225"/>
      <c r="D15" s="225"/>
      <c r="E15" s="225"/>
      <c r="F15" s="225"/>
      <c r="G15" s="225"/>
      <c r="H15" s="225"/>
      <c r="I15" s="225"/>
      <c r="J15" s="225"/>
      <c r="K15" s="225"/>
      <c r="L15" s="225"/>
      <c r="M15" s="225"/>
      <c r="N15" s="225"/>
      <c r="O15" s="225"/>
      <c r="P15" s="225"/>
      <c r="Q15" s="225"/>
      <c r="R15" s="225"/>
      <c r="S15" s="225"/>
      <c r="T15" s="225"/>
      <c r="U15" s="225"/>
      <c r="V15" s="225"/>
      <c r="W15" s="225"/>
      <c r="X15" s="225"/>
      <c r="Y15" s="225"/>
      <c r="Z15" s="225"/>
      <c r="AA15" s="225"/>
      <c r="AB15" s="225"/>
      <c r="AC15" s="225"/>
      <c r="AD15" s="225"/>
      <c r="AE15" s="225"/>
      <c r="AF15" s="225"/>
      <c r="AG15" s="225"/>
      <c r="AH15" s="225"/>
      <c r="AI15" s="225"/>
      <c r="AJ15" s="225"/>
      <c r="AK15" s="225"/>
      <c r="AL15" s="225"/>
    </row>
    <row r="16" customFormat="false" ht="12.75" hidden="false" customHeight="false" outlineLevel="0" collapsed="false">
      <c r="A16" s="260" t="str">
        <f aca="false">+'Power Desk Daily Price'!A18</f>
        <v>ALBERTA</v>
      </c>
      <c r="B16" s="261" t="n">
        <f aca="false">+'Power Desk Daily Price'!B18</f>
        <v>62</v>
      </c>
      <c r="C16" s="262" t="n">
        <f aca="false">+'Power Desk Daily Price'!C18</f>
        <v>49.5</v>
      </c>
      <c r="D16" s="262" t="n">
        <f aca="false">+'Power Desk Daily Price'!D18</f>
        <v>49.5</v>
      </c>
      <c r="E16" s="262" t="n">
        <f aca="false">+'Power Desk Daily Price'!E18</f>
        <v>0</v>
      </c>
      <c r="F16" s="262" t="n">
        <f aca="false">+'Power Desk Daily Price'!F18</f>
        <v>49.5</v>
      </c>
      <c r="G16" s="262" t="n">
        <f aca="false">+'Power Desk Daily Price'!G18</f>
        <v>49.5</v>
      </c>
      <c r="H16" s="262" t="n">
        <f aca="false">+'Power Desk Daily Price'!H18</f>
        <v>49.5</v>
      </c>
      <c r="I16" s="262" t="n">
        <f aca="false">+'Power Desk Daily Price'!I18</f>
        <v>49.5</v>
      </c>
      <c r="J16" s="262" t="n">
        <f aca="false">+'Power Desk Daily Price'!J18</f>
        <v>49.5</v>
      </c>
      <c r="K16" s="262" t="n">
        <f aca="false">+'Power Desk Daily Price'!K18</f>
        <v>0</v>
      </c>
      <c r="L16" s="262" t="n">
        <f aca="false">+'Power Desk Daily Price'!L18</f>
        <v>49.5</v>
      </c>
      <c r="M16" s="262" t="n">
        <f aca="false">+'Power Desk Daily Price'!M18</f>
        <v>49.5</v>
      </c>
      <c r="N16" s="262" t="n">
        <f aca="false">+'Power Desk Daily Price'!N18</f>
        <v>49.5</v>
      </c>
      <c r="O16" s="262" t="n">
        <f aca="false">+'Power Desk Daily Price'!O18</f>
        <v>46.4999961853027</v>
      </c>
      <c r="P16" s="262" t="n">
        <f aca="false">+'Power Desk Daily Price'!P18</f>
        <v>46.4999961853027</v>
      </c>
      <c r="Q16" s="262" t="n">
        <f aca="false">+'Power Desk Daily Price'!Q18</f>
        <v>0</v>
      </c>
      <c r="R16" s="262" t="n">
        <f aca="false">+'Power Desk Daily Price'!R18</f>
        <v>46.4999961853027</v>
      </c>
      <c r="S16" s="262" t="n">
        <f aca="false">+'Power Desk Daily Price'!S18</f>
        <v>46.4999961853027</v>
      </c>
      <c r="T16" s="262" t="n">
        <f aca="false">+'Power Desk Daily Price'!T18</f>
        <v>46.4999961853027</v>
      </c>
      <c r="U16" s="262" t="n">
        <f aca="false">+'Power Desk Daily Price'!U18</f>
        <v>46.4999961853027</v>
      </c>
      <c r="V16" s="262" t="n">
        <f aca="false">+'Power Desk Daily Price'!V18</f>
        <v>46.4999961853027</v>
      </c>
      <c r="W16" s="262" t="n">
        <f aca="false">+'Power Desk Daily Price'!W18</f>
        <v>0</v>
      </c>
      <c r="X16" s="262" t="n">
        <f aca="false">+'Power Desk Daily Price'!X18</f>
        <v>46.4999961853027</v>
      </c>
      <c r="Y16" s="262" t="n">
        <f aca="false">+'Power Desk Daily Price'!Y18</f>
        <v>46.4999961853027</v>
      </c>
      <c r="Z16" s="262" t="n">
        <f aca="false">+'Power Desk Daily Price'!Z18</f>
        <v>46.4999961853027</v>
      </c>
      <c r="AA16" s="262" t="n">
        <f aca="false">+'Power Desk Daily Price'!AA18</f>
        <v>46.4999961853027</v>
      </c>
      <c r="AB16" s="262" t="n">
        <f aca="false">+'Power Desk Daily Price'!AB18</f>
        <v>46.4999961853027</v>
      </c>
      <c r="AC16" s="262" t="n">
        <f aca="false">+'Power Desk Daily Price'!AC18</f>
        <v>42.8461538461539</v>
      </c>
      <c r="AD16" s="262" t="n">
        <f aca="false">+'Power Desk Daily Price'!AD18</f>
        <v>0</v>
      </c>
      <c r="AE16" s="262" t="n">
        <f aca="false">+'Power Desk Daily Price'!AE18</f>
        <v>0</v>
      </c>
      <c r="AF16" s="262" t="n">
        <f aca="false">+'Power Desk Daily Price'!AF18</f>
        <v>0</v>
      </c>
      <c r="AG16" s="263" t="n">
        <f aca="false">+'Power Desk Daily Price'!AC18</f>
        <v>42.8461538461539</v>
      </c>
      <c r="AH16" s="225"/>
      <c r="AI16" s="225"/>
      <c r="AJ16" s="225"/>
      <c r="AK16" s="225"/>
      <c r="AL16" s="225"/>
    </row>
    <row r="17" customFormat="false" ht="11.25" hidden="false" customHeight="false" outlineLevel="0" collapsed="false">
      <c r="B17" s="225"/>
      <c r="C17" s="225"/>
      <c r="D17" s="225"/>
      <c r="E17" s="225"/>
      <c r="F17" s="225"/>
      <c r="G17" s="225"/>
      <c r="H17" s="225"/>
      <c r="I17" s="225"/>
      <c r="J17" s="225"/>
      <c r="K17" s="225"/>
      <c r="L17" s="225"/>
      <c r="M17" s="225"/>
      <c r="N17" s="225"/>
      <c r="O17" s="225"/>
      <c r="P17" s="225"/>
      <c r="Q17" s="225"/>
      <c r="R17" s="225"/>
      <c r="S17" s="225"/>
      <c r="T17" s="225"/>
      <c r="U17" s="225"/>
      <c r="V17" s="225"/>
      <c r="W17" s="225"/>
      <c r="X17" s="225"/>
      <c r="Y17" s="225"/>
      <c r="Z17" s="225"/>
      <c r="AA17" s="225"/>
      <c r="AB17" s="225"/>
      <c r="AC17" s="225"/>
      <c r="AD17" s="225"/>
      <c r="AE17" s="225"/>
      <c r="AF17" s="225"/>
      <c r="AG17" s="225"/>
      <c r="AH17" s="225"/>
      <c r="AI17" s="225"/>
      <c r="AJ17" s="225"/>
      <c r="AK17" s="225"/>
      <c r="AL17" s="225"/>
    </row>
    <row r="18" customFormat="false" ht="11.25" hidden="false" customHeight="false" outlineLevel="0" collapsed="false">
      <c r="B18" s="225"/>
      <c r="C18" s="225"/>
      <c r="D18" s="225"/>
      <c r="E18" s="225"/>
      <c r="F18" s="225"/>
      <c r="G18" s="225"/>
      <c r="H18" s="225"/>
      <c r="I18" s="225"/>
      <c r="J18" s="225"/>
      <c r="K18" s="225"/>
      <c r="L18" s="225"/>
      <c r="M18" s="225"/>
      <c r="N18" s="225"/>
      <c r="O18" s="225"/>
      <c r="P18" s="225"/>
      <c r="Q18" s="225"/>
      <c r="R18" s="225"/>
      <c r="S18" s="225"/>
      <c r="T18" s="225"/>
      <c r="U18" s="225"/>
      <c r="V18" s="225"/>
      <c r="W18" s="225"/>
      <c r="X18" s="225"/>
      <c r="Y18" s="225"/>
      <c r="Z18" s="225"/>
      <c r="AA18" s="225"/>
      <c r="AB18" s="225"/>
      <c r="AC18" s="225"/>
      <c r="AD18" s="225"/>
      <c r="AE18" s="225"/>
      <c r="AF18" s="225"/>
      <c r="AG18" s="225"/>
      <c r="AH18" s="225"/>
      <c r="AI18" s="225"/>
      <c r="AJ18" s="225"/>
      <c r="AK18" s="225"/>
      <c r="AL18" s="225"/>
    </row>
    <row r="19" customFormat="false" ht="11.25" hidden="false" customHeight="false" outlineLevel="0" collapsed="false">
      <c r="B19" s="225"/>
      <c r="C19" s="225"/>
      <c r="D19" s="225"/>
      <c r="E19" s="225"/>
      <c r="F19" s="225"/>
      <c r="G19" s="225"/>
      <c r="H19" s="225"/>
      <c r="I19" s="225"/>
      <c r="J19" s="225"/>
      <c r="K19" s="225"/>
      <c r="L19" s="225"/>
      <c r="M19" s="225"/>
      <c r="N19" s="225"/>
      <c r="O19" s="225"/>
      <c r="P19" s="225"/>
      <c r="Q19" s="225"/>
      <c r="R19" s="225"/>
      <c r="S19" s="225"/>
      <c r="T19" s="225"/>
      <c r="U19" s="225"/>
      <c r="V19" s="225"/>
      <c r="W19" s="225"/>
      <c r="X19" s="225"/>
      <c r="Y19" s="225"/>
      <c r="Z19" s="225"/>
      <c r="AA19" s="225"/>
      <c r="AB19" s="225"/>
      <c r="AC19" s="225"/>
      <c r="AD19" s="225"/>
      <c r="AE19" s="225"/>
      <c r="AF19" s="225"/>
      <c r="AG19" s="225"/>
      <c r="AH19" s="225"/>
      <c r="AI19" s="225"/>
      <c r="AJ19" s="225"/>
      <c r="AK19" s="225"/>
      <c r="AL19" s="225"/>
    </row>
    <row r="20" customFormat="false" ht="15.75" hidden="false" customHeight="false" outlineLevel="0" collapsed="false">
      <c r="A20" s="244" t="str">
        <f aca="false">+'OP.Power Desk Daily Price'!A8</f>
        <v>West Off Peak Prices</v>
      </c>
      <c r="B20" s="245" t="n">
        <f aca="false">+'OP.Power Desk Daily Price'!B8</f>
        <v>37181</v>
      </c>
      <c r="C20" s="245" t="n">
        <f aca="false">+'OP.Power Desk Daily Price'!C8</f>
        <v>37182</v>
      </c>
      <c r="D20" s="245" t="n">
        <f aca="false">+'OP.Power Desk Daily Price'!D8</f>
        <v>37183</v>
      </c>
      <c r="E20" s="245" t="n">
        <f aca="false">+'OP.Power Desk Daily Price'!E8</f>
        <v>37184</v>
      </c>
      <c r="F20" s="245" t="n">
        <f aca="false">+'OP.Power Desk Daily Price'!F8</f>
        <v>37185</v>
      </c>
      <c r="G20" s="245" t="n">
        <f aca="false">+'OP.Power Desk Daily Price'!G8</f>
        <v>37186</v>
      </c>
      <c r="H20" s="245" t="n">
        <f aca="false">+'OP.Power Desk Daily Price'!H8</f>
        <v>37187</v>
      </c>
      <c r="I20" s="245" t="n">
        <f aca="false">+'OP.Power Desk Daily Price'!I8</f>
        <v>37188</v>
      </c>
      <c r="J20" s="245" t="n">
        <f aca="false">+'OP.Power Desk Daily Price'!J8</f>
        <v>37189</v>
      </c>
      <c r="K20" s="245" t="n">
        <f aca="false">+'OP.Power Desk Daily Price'!K8</f>
        <v>37190</v>
      </c>
      <c r="L20" s="245" t="n">
        <f aca="false">+'OP.Power Desk Daily Price'!L8</f>
        <v>37191</v>
      </c>
      <c r="M20" s="245" t="n">
        <f aca="false">+'OP.Power Desk Daily Price'!M8</f>
        <v>37192</v>
      </c>
      <c r="N20" s="245" t="n">
        <f aca="false">+'OP.Power Desk Daily Price'!N8</f>
        <v>37193</v>
      </c>
      <c r="O20" s="245" t="n">
        <f aca="false">+'OP.Power Desk Daily Price'!O8</f>
        <v>37194</v>
      </c>
      <c r="P20" s="245" t="n">
        <f aca="false">+'OP.Power Desk Daily Price'!P8</f>
        <v>37195</v>
      </c>
      <c r="Q20" s="245" t="n">
        <f aca="false">+'OP.Power Desk Daily Price'!Q8</f>
        <v>37196</v>
      </c>
      <c r="R20" s="245" t="n">
        <f aca="false">+'OP.Power Desk Daily Price'!R8</f>
        <v>37197</v>
      </c>
      <c r="S20" s="245" t="n">
        <f aca="false">+'OP.Power Desk Daily Price'!S8</f>
        <v>37198</v>
      </c>
      <c r="T20" s="245" t="n">
        <f aca="false">+'OP.Power Desk Daily Price'!T8</f>
        <v>37199</v>
      </c>
      <c r="U20" s="245" t="n">
        <f aca="false">+'OP.Power Desk Daily Price'!U8</f>
        <v>37200</v>
      </c>
      <c r="V20" s="245" t="n">
        <f aca="false">+'OP.Power Desk Daily Price'!V8</f>
        <v>37201</v>
      </c>
      <c r="W20" s="245" t="n">
        <f aca="false">+'OP.Power Desk Daily Price'!W8</f>
        <v>37202</v>
      </c>
      <c r="X20" s="245" t="n">
        <f aca="false">+'OP.Power Desk Daily Price'!X8</f>
        <v>37203</v>
      </c>
      <c r="Y20" s="245" t="n">
        <f aca="false">+'OP.Power Desk Daily Price'!Y8</f>
        <v>37204</v>
      </c>
      <c r="Z20" s="245" t="n">
        <f aca="false">+'OP.Power Desk Daily Price'!Z8</f>
        <v>37205</v>
      </c>
      <c r="AA20" s="245" t="n">
        <f aca="false">+'OP.Power Desk Daily Price'!AA8</f>
        <v>37206</v>
      </c>
      <c r="AB20" s="245" t="n">
        <f aca="false">+'OP.Power Desk Daily Price'!AB8</f>
        <v>37207</v>
      </c>
      <c r="AC20" s="245" t="n">
        <f aca="false">+'OP.Power Desk Daily Price'!AC8</f>
        <v>37208</v>
      </c>
      <c r="AD20" s="245" t="n">
        <f aca="false">+'OP.Power Desk Daily Price'!AD8</f>
        <v>37209</v>
      </c>
      <c r="AE20" s="245" t="n">
        <f aca="false">+'OP.Power Desk Daily Price'!AE8</f>
        <v>37210</v>
      </c>
      <c r="AF20" s="245" t="n">
        <f aca="false">+'OP.Power Desk Daily Price'!AF8</f>
        <v>37211</v>
      </c>
      <c r="AG20" s="245" t="str">
        <f aca="false">+'OP.Power Desk Daily Price'!AG8</f>
        <v>Total Avg Off Peak</v>
      </c>
      <c r="AH20" s="225"/>
      <c r="AI20" s="225"/>
      <c r="AJ20" s="225"/>
      <c r="AK20" s="225"/>
      <c r="AL20" s="225"/>
    </row>
    <row r="21" customFormat="false" ht="12" hidden="false" customHeight="false" outlineLevel="0" collapsed="false">
      <c r="A21" s="247" t="str">
        <f aca="false">+'OP.Power Desk Daily Price'!A9</f>
        <v>MID-COLUMBIA</v>
      </c>
      <c r="B21" s="248" t="n">
        <f aca="false">+'OP.Power Desk Daily Price'!B9</f>
        <v>18.5</v>
      </c>
      <c r="C21" s="249" t="n">
        <f aca="false">+'OP.Power Desk Daily Price'!C9</f>
        <v>20.5</v>
      </c>
      <c r="D21" s="249" t="n">
        <f aca="false">+'OP.Power Desk Daily Price'!D9</f>
        <v>20.5</v>
      </c>
      <c r="E21" s="249" t="n">
        <f aca="false">+'OP.Power Desk Daily Price'!E9</f>
        <v>20.5</v>
      </c>
      <c r="F21" s="249" t="n">
        <f aca="false">+'OP.Power Desk Daily Price'!F9</f>
        <v>20.5</v>
      </c>
      <c r="G21" s="249" t="n">
        <f aca="false">+'OP.Power Desk Daily Price'!G9</f>
        <v>20.5</v>
      </c>
      <c r="H21" s="249" t="n">
        <f aca="false">+'OP.Power Desk Daily Price'!H9</f>
        <v>20.5</v>
      </c>
      <c r="I21" s="249" t="n">
        <f aca="false">+'OP.Power Desk Daily Price'!I9</f>
        <v>20.5</v>
      </c>
      <c r="J21" s="249" t="n">
        <f aca="false">+'OP.Power Desk Daily Price'!J9</f>
        <v>20.5</v>
      </c>
      <c r="K21" s="249" t="n">
        <f aca="false">+'OP.Power Desk Daily Price'!K9</f>
        <v>20.5</v>
      </c>
      <c r="L21" s="249" t="n">
        <f aca="false">+'OP.Power Desk Daily Price'!L9</f>
        <v>20.5</v>
      </c>
      <c r="M21" s="249" t="n">
        <f aca="false">+'OP.Power Desk Daily Price'!M9</f>
        <v>20.5</v>
      </c>
      <c r="N21" s="249" t="n">
        <f aca="false">+'OP.Power Desk Daily Price'!N9</f>
        <v>20.5</v>
      </c>
      <c r="O21" s="249" t="n">
        <f aca="false">+'OP.Power Desk Daily Price'!O9</f>
        <v>20.5</v>
      </c>
      <c r="P21" s="249" t="n">
        <f aca="false">+'OP.Power Desk Daily Price'!P9</f>
        <v>20.5</v>
      </c>
      <c r="Q21" s="249" t="n">
        <f aca="false">+'OP.Power Desk Daily Price'!Q9</f>
        <v>24</v>
      </c>
      <c r="R21" s="249" t="n">
        <f aca="false">+'OP.Power Desk Daily Price'!R9</f>
        <v>24</v>
      </c>
      <c r="S21" s="249" t="n">
        <f aca="false">+'OP.Power Desk Daily Price'!S9</f>
        <v>24</v>
      </c>
      <c r="T21" s="249" t="n">
        <f aca="false">+'OP.Power Desk Daily Price'!T9</f>
        <v>24</v>
      </c>
      <c r="U21" s="249" t="n">
        <f aca="false">+'OP.Power Desk Daily Price'!U9</f>
        <v>24</v>
      </c>
      <c r="V21" s="249" t="n">
        <f aca="false">+'OP.Power Desk Daily Price'!V9</f>
        <v>24</v>
      </c>
      <c r="W21" s="249" t="n">
        <f aca="false">+'OP.Power Desk Daily Price'!W9</f>
        <v>24</v>
      </c>
      <c r="X21" s="249" t="n">
        <f aca="false">+'OP.Power Desk Daily Price'!X9</f>
        <v>24</v>
      </c>
      <c r="Y21" s="249" t="n">
        <f aca="false">+'OP.Power Desk Daily Price'!Y9</f>
        <v>24</v>
      </c>
      <c r="Z21" s="249" t="n">
        <f aca="false">+'OP.Power Desk Daily Price'!Z9</f>
        <v>24</v>
      </c>
      <c r="AA21" s="249" t="n">
        <f aca="false">+'OP.Power Desk Daily Price'!AA9</f>
        <v>24</v>
      </c>
      <c r="AB21" s="249" t="n">
        <f aca="false">+'OP.Power Desk Daily Price'!AB9</f>
        <v>24</v>
      </c>
      <c r="AC21" s="249" t="n">
        <f aca="false">+'OP.Power Desk Daily Price'!AC9</f>
        <v>24</v>
      </c>
      <c r="AD21" s="249" t="n">
        <f aca="false">+'OP.Power Desk Daily Price'!AD9</f>
        <v>24</v>
      </c>
      <c r="AE21" s="249" t="n">
        <f aca="false">+'OP.Power Desk Daily Price'!AE9</f>
        <v>24</v>
      </c>
      <c r="AF21" s="249" t="n">
        <f aca="false">+'OP.Power Desk Daily Price'!AF9</f>
        <v>24</v>
      </c>
      <c r="AG21" s="250" t="n">
        <f aca="false">+'OP.Power Desk Daily Price'!AG9</f>
        <v>20.3947368421053</v>
      </c>
      <c r="AH21" s="225"/>
      <c r="AI21" s="225"/>
      <c r="AJ21" s="225"/>
      <c r="AK21" s="225"/>
      <c r="AL21" s="225"/>
    </row>
    <row r="22" customFormat="false" ht="12" hidden="false" customHeight="false" outlineLevel="0" collapsed="false">
      <c r="A22" s="251" t="str">
        <f aca="false">+'OP.Power Desk Daily Price'!A10</f>
        <v>COB</v>
      </c>
      <c r="B22" s="252" t="n">
        <f aca="false">+'OP.Power Desk Daily Price'!B10</f>
        <v>19.25</v>
      </c>
      <c r="C22" s="253" t="n">
        <f aca="false">+'OP.Power Desk Daily Price'!C10</f>
        <v>21</v>
      </c>
      <c r="D22" s="253" t="n">
        <f aca="false">+'OP.Power Desk Daily Price'!D10</f>
        <v>21</v>
      </c>
      <c r="E22" s="253" t="n">
        <f aca="false">+'OP.Power Desk Daily Price'!E10</f>
        <v>21</v>
      </c>
      <c r="F22" s="253" t="n">
        <f aca="false">+'OP.Power Desk Daily Price'!F10</f>
        <v>21</v>
      </c>
      <c r="G22" s="253" t="n">
        <f aca="false">+'OP.Power Desk Daily Price'!G10</f>
        <v>21</v>
      </c>
      <c r="H22" s="253" t="n">
        <f aca="false">+'OP.Power Desk Daily Price'!H10</f>
        <v>21</v>
      </c>
      <c r="I22" s="253" t="n">
        <f aca="false">+'OP.Power Desk Daily Price'!I10</f>
        <v>21</v>
      </c>
      <c r="J22" s="253" t="n">
        <f aca="false">+'OP.Power Desk Daily Price'!J10</f>
        <v>21</v>
      </c>
      <c r="K22" s="253" t="n">
        <f aca="false">+'OP.Power Desk Daily Price'!K10</f>
        <v>21</v>
      </c>
      <c r="L22" s="253" t="n">
        <f aca="false">+'OP.Power Desk Daily Price'!L10</f>
        <v>21</v>
      </c>
      <c r="M22" s="253" t="n">
        <f aca="false">+'OP.Power Desk Daily Price'!M10</f>
        <v>21</v>
      </c>
      <c r="N22" s="253" t="n">
        <f aca="false">+'OP.Power Desk Daily Price'!N10</f>
        <v>21</v>
      </c>
      <c r="O22" s="253" t="n">
        <f aca="false">+'OP.Power Desk Daily Price'!O10</f>
        <v>21</v>
      </c>
      <c r="P22" s="253" t="n">
        <f aca="false">+'OP.Power Desk Daily Price'!P10</f>
        <v>21</v>
      </c>
      <c r="Q22" s="253" t="n">
        <f aca="false">+'OP.Power Desk Daily Price'!Q10</f>
        <v>24</v>
      </c>
      <c r="R22" s="253" t="n">
        <f aca="false">+'OP.Power Desk Daily Price'!R10</f>
        <v>24</v>
      </c>
      <c r="S22" s="253" t="n">
        <f aca="false">+'OP.Power Desk Daily Price'!S10</f>
        <v>24</v>
      </c>
      <c r="T22" s="253" t="n">
        <f aca="false">+'OP.Power Desk Daily Price'!T10</f>
        <v>24</v>
      </c>
      <c r="U22" s="253" t="n">
        <f aca="false">+'OP.Power Desk Daily Price'!U10</f>
        <v>24</v>
      </c>
      <c r="V22" s="253" t="n">
        <f aca="false">+'OP.Power Desk Daily Price'!V10</f>
        <v>24</v>
      </c>
      <c r="W22" s="253" t="n">
        <f aca="false">+'OP.Power Desk Daily Price'!W10</f>
        <v>24</v>
      </c>
      <c r="X22" s="253" t="n">
        <f aca="false">+'OP.Power Desk Daily Price'!X10</f>
        <v>24</v>
      </c>
      <c r="Y22" s="253" t="n">
        <f aca="false">+'OP.Power Desk Daily Price'!Y10</f>
        <v>24</v>
      </c>
      <c r="Z22" s="253" t="n">
        <f aca="false">+'OP.Power Desk Daily Price'!Z10</f>
        <v>24</v>
      </c>
      <c r="AA22" s="253" t="n">
        <f aca="false">+'OP.Power Desk Daily Price'!AA10</f>
        <v>24</v>
      </c>
      <c r="AB22" s="253" t="n">
        <f aca="false">+'OP.Power Desk Daily Price'!AB10</f>
        <v>24</v>
      </c>
      <c r="AC22" s="253" t="n">
        <f aca="false">+'OP.Power Desk Daily Price'!AC10</f>
        <v>24</v>
      </c>
      <c r="AD22" s="253" t="n">
        <f aca="false">+'OP.Power Desk Daily Price'!AD10</f>
        <v>24</v>
      </c>
      <c r="AE22" s="253" t="n">
        <f aca="false">+'OP.Power Desk Daily Price'!AE10</f>
        <v>24</v>
      </c>
      <c r="AF22" s="253" t="n">
        <f aca="false">+'OP.Power Desk Daily Price'!AF10</f>
        <v>24</v>
      </c>
      <c r="AG22" s="254" t="n">
        <f aca="false">+'OP.Power Desk Daily Price'!AG10</f>
        <v>20.9078947368421</v>
      </c>
      <c r="AH22" s="225"/>
      <c r="AI22" s="225"/>
      <c r="AJ22" s="225"/>
      <c r="AK22" s="225"/>
      <c r="AL22" s="225"/>
    </row>
    <row r="23" customFormat="false" ht="12" hidden="false" customHeight="false" outlineLevel="0" collapsed="false">
      <c r="A23" s="251" t="str">
        <f aca="false">+'OP.Power Desk Daily Price'!A11</f>
        <v>NP15</v>
      </c>
      <c r="B23" s="252" t="n">
        <f aca="false">+'OP.Power Desk Daily Price'!B11</f>
        <v>20.24</v>
      </c>
      <c r="C23" s="253" t="n">
        <f aca="false">+'OP.Power Desk Daily Price'!C11</f>
        <v>21</v>
      </c>
      <c r="D23" s="253" t="n">
        <f aca="false">+'OP.Power Desk Daily Price'!D11</f>
        <v>21</v>
      </c>
      <c r="E23" s="253" t="n">
        <f aca="false">+'OP.Power Desk Daily Price'!E11</f>
        <v>21</v>
      </c>
      <c r="F23" s="253" t="n">
        <f aca="false">+'OP.Power Desk Daily Price'!F11</f>
        <v>21</v>
      </c>
      <c r="G23" s="253" t="n">
        <f aca="false">+'OP.Power Desk Daily Price'!G11</f>
        <v>21</v>
      </c>
      <c r="H23" s="253" t="n">
        <f aca="false">+'OP.Power Desk Daily Price'!H11</f>
        <v>21</v>
      </c>
      <c r="I23" s="253" t="n">
        <f aca="false">+'OP.Power Desk Daily Price'!I11</f>
        <v>21</v>
      </c>
      <c r="J23" s="253" t="n">
        <f aca="false">+'OP.Power Desk Daily Price'!J11</f>
        <v>21</v>
      </c>
      <c r="K23" s="253" t="n">
        <f aca="false">+'OP.Power Desk Daily Price'!K11</f>
        <v>21</v>
      </c>
      <c r="L23" s="253" t="n">
        <f aca="false">+'OP.Power Desk Daily Price'!L11</f>
        <v>21</v>
      </c>
      <c r="M23" s="253" t="n">
        <f aca="false">+'OP.Power Desk Daily Price'!M11</f>
        <v>21</v>
      </c>
      <c r="N23" s="253" t="n">
        <f aca="false">+'OP.Power Desk Daily Price'!N11</f>
        <v>21</v>
      </c>
      <c r="O23" s="253" t="n">
        <f aca="false">+'OP.Power Desk Daily Price'!O11</f>
        <v>21</v>
      </c>
      <c r="P23" s="253" t="n">
        <f aca="false">+'OP.Power Desk Daily Price'!P11</f>
        <v>21</v>
      </c>
      <c r="Q23" s="253" t="n">
        <f aca="false">+'OP.Power Desk Daily Price'!Q11</f>
        <v>23.5</v>
      </c>
      <c r="R23" s="253" t="n">
        <f aca="false">+'OP.Power Desk Daily Price'!R11</f>
        <v>23.5</v>
      </c>
      <c r="S23" s="253" t="n">
        <f aca="false">+'OP.Power Desk Daily Price'!S11</f>
        <v>23.5</v>
      </c>
      <c r="T23" s="253" t="n">
        <f aca="false">+'OP.Power Desk Daily Price'!T11</f>
        <v>23.5</v>
      </c>
      <c r="U23" s="253" t="n">
        <f aca="false">+'OP.Power Desk Daily Price'!U11</f>
        <v>23.5</v>
      </c>
      <c r="V23" s="253" t="n">
        <f aca="false">+'OP.Power Desk Daily Price'!V11</f>
        <v>23.5</v>
      </c>
      <c r="W23" s="253" t="n">
        <f aca="false">+'OP.Power Desk Daily Price'!W11</f>
        <v>23.5</v>
      </c>
      <c r="X23" s="253" t="n">
        <f aca="false">+'OP.Power Desk Daily Price'!X11</f>
        <v>23.5</v>
      </c>
      <c r="Y23" s="253" t="n">
        <f aca="false">+'OP.Power Desk Daily Price'!Y11</f>
        <v>23.5</v>
      </c>
      <c r="Z23" s="253" t="n">
        <f aca="false">+'OP.Power Desk Daily Price'!Z11</f>
        <v>23.5</v>
      </c>
      <c r="AA23" s="253" t="n">
        <f aca="false">+'OP.Power Desk Daily Price'!AA11</f>
        <v>23.5</v>
      </c>
      <c r="AB23" s="253" t="n">
        <f aca="false">+'OP.Power Desk Daily Price'!AB11</f>
        <v>23.5</v>
      </c>
      <c r="AC23" s="253" t="n">
        <f aca="false">+'OP.Power Desk Daily Price'!AC11</f>
        <v>23.5</v>
      </c>
      <c r="AD23" s="253" t="n">
        <f aca="false">+'OP.Power Desk Daily Price'!AD11</f>
        <v>23.5</v>
      </c>
      <c r="AE23" s="253" t="n">
        <f aca="false">+'OP.Power Desk Daily Price'!AE11</f>
        <v>23.5</v>
      </c>
      <c r="AF23" s="253" t="n">
        <f aca="false">+'OP.Power Desk Daily Price'!AF11</f>
        <v>23.5</v>
      </c>
      <c r="AG23" s="254" t="n">
        <f aca="false">+'OP.Power Desk Daily Price'!AG11</f>
        <v>20.96</v>
      </c>
      <c r="AH23" s="225"/>
      <c r="AI23" s="225"/>
      <c r="AJ23" s="225"/>
      <c r="AK23" s="225"/>
      <c r="AL23" s="225"/>
    </row>
    <row r="24" customFormat="false" ht="12" hidden="false" customHeight="false" outlineLevel="0" collapsed="false">
      <c r="A24" s="251" t="str">
        <f aca="false">+'OP.Power Desk Daily Price'!A12</f>
        <v>ZP26</v>
      </c>
      <c r="B24" s="252" t="n">
        <f aca="false">+'OP.Power Desk Daily Price'!B12</f>
        <v>17.13</v>
      </c>
      <c r="C24" s="253" t="n">
        <f aca="false">+'OP.Power Desk Daily Price'!C12</f>
        <v>27.1875</v>
      </c>
      <c r="D24" s="253" t="n">
        <f aca="false">+'OP.Power Desk Daily Price'!D12</f>
        <v>27.1875</v>
      </c>
      <c r="E24" s="253" t="n">
        <f aca="false">+'OP.Power Desk Daily Price'!E12</f>
        <v>30.25</v>
      </c>
      <c r="F24" s="253" t="n">
        <f aca="false">+'OP.Power Desk Daily Price'!F12</f>
        <v>27.1875</v>
      </c>
      <c r="G24" s="253" t="n">
        <f aca="false">+'OP.Power Desk Daily Price'!G12</f>
        <v>27.1875</v>
      </c>
      <c r="H24" s="253" t="n">
        <f aca="false">+'OP.Power Desk Daily Price'!H12</f>
        <v>27.1875</v>
      </c>
      <c r="I24" s="253" t="n">
        <f aca="false">+'OP.Power Desk Daily Price'!I12</f>
        <v>27.1875</v>
      </c>
      <c r="J24" s="253" t="n">
        <f aca="false">+'OP.Power Desk Daily Price'!J12</f>
        <v>27.1875</v>
      </c>
      <c r="K24" s="253" t="n">
        <f aca="false">+'OP.Power Desk Daily Price'!K12</f>
        <v>27.1875</v>
      </c>
      <c r="L24" s="253" t="n">
        <f aca="false">+'OP.Power Desk Daily Price'!L12</f>
        <v>25.5</v>
      </c>
      <c r="M24" s="253" t="n">
        <f aca="false">+'OP.Power Desk Daily Price'!M12</f>
        <v>27.1875</v>
      </c>
      <c r="N24" s="253" t="n">
        <f aca="false">+'OP.Power Desk Daily Price'!N12</f>
        <v>27.1875</v>
      </c>
      <c r="O24" s="253" t="n">
        <f aca="false">+'OP.Power Desk Daily Price'!O12</f>
        <v>27.1875</v>
      </c>
      <c r="P24" s="253" t="n">
        <f aca="false">+'OP.Power Desk Daily Price'!P12</f>
        <v>27.1875</v>
      </c>
      <c r="Q24" s="253" t="n">
        <f aca="false">+'OP.Power Desk Daily Price'!Q12</f>
        <v>18.608</v>
      </c>
      <c r="R24" s="253" t="n">
        <f aca="false">+'OP.Power Desk Daily Price'!R12</f>
        <v>18.608</v>
      </c>
      <c r="S24" s="253" t="n">
        <f aca="false">+'OP.Power Desk Daily Price'!S12</f>
        <v>24.8999996185303</v>
      </c>
      <c r="T24" s="253" t="n">
        <f aca="false">+'OP.Power Desk Daily Price'!T12</f>
        <v>20.1749992370605</v>
      </c>
      <c r="U24" s="253" t="n">
        <f aca="false">+'OP.Power Desk Daily Price'!U12</f>
        <v>20.1749992370605</v>
      </c>
      <c r="V24" s="253" t="n">
        <f aca="false">+'OP.Power Desk Daily Price'!V12</f>
        <v>20.1749992370605</v>
      </c>
      <c r="W24" s="253" t="n">
        <f aca="false">+'OP.Power Desk Daily Price'!W12</f>
        <v>20.1749992370605</v>
      </c>
      <c r="X24" s="253" t="n">
        <f aca="false">+'OP.Power Desk Daily Price'!X12</f>
        <v>20.1749992370605</v>
      </c>
      <c r="Y24" s="253" t="n">
        <f aca="false">+'OP.Power Desk Daily Price'!Y12</f>
        <v>20.1749992370605</v>
      </c>
      <c r="Z24" s="253" t="n">
        <f aca="false">+'OP.Power Desk Daily Price'!Z12</f>
        <v>26</v>
      </c>
      <c r="AA24" s="253" t="n">
        <f aca="false">+'OP.Power Desk Daily Price'!AA12</f>
        <v>20.1749992370605</v>
      </c>
      <c r="AB24" s="253" t="n">
        <f aca="false">+'OP.Power Desk Daily Price'!AB12</f>
        <v>20.1749992370605</v>
      </c>
      <c r="AC24" s="253" t="n">
        <f aca="false">+'OP.Power Desk Daily Price'!AC12</f>
        <v>20.1749992370605</v>
      </c>
      <c r="AD24" s="253" t="n">
        <f aca="false">+'OP.Power Desk Daily Price'!AD12</f>
        <v>20.1749992370605</v>
      </c>
      <c r="AE24" s="253" t="n">
        <f aca="false">+'OP.Power Desk Daily Price'!AE12</f>
        <v>20.1749992370605</v>
      </c>
      <c r="AF24" s="253" t="n">
        <f aca="false">+'OP.Power Desk Daily Price'!AF12</f>
        <v>20.1749992370605</v>
      </c>
      <c r="AG24" s="254" t="n">
        <f aca="false">+'OP.Power Desk Daily Price'!AG12</f>
        <v>26.7305263157895</v>
      </c>
      <c r="AH24" s="225"/>
      <c r="AI24" s="225"/>
      <c r="AJ24" s="225"/>
      <c r="AK24" s="225"/>
      <c r="AL24" s="225"/>
    </row>
    <row r="25" customFormat="false" ht="12" hidden="false" customHeight="false" outlineLevel="0" collapsed="false">
      <c r="A25" s="251" t="str">
        <f aca="false">+'OP.Power Desk Daily Price'!A13</f>
        <v>SP15</v>
      </c>
      <c r="B25" s="252" t="n">
        <f aca="false">+'OP.Power Desk Daily Price'!B13</f>
        <v>17.13</v>
      </c>
      <c r="C25" s="253" t="n">
        <f aca="false">+'OP.Power Desk Daily Price'!C13</f>
        <v>19.7</v>
      </c>
      <c r="D25" s="253" t="n">
        <f aca="false">+'OP.Power Desk Daily Price'!D13</f>
        <v>19.7</v>
      </c>
      <c r="E25" s="253" t="n">
        <f aca="false">+'OP.Power Desk Daily Price'!E13</f>
        <v>19.7</v>
      </c>
      <c r="F25" s="253" t="n">
        <f aca="false">+'OP.Power Desk Daily Price'!F13</f>
        <v>19.7</v>
      </c>
      <c r="G25" s="253" t="n">
        <f aca="false">+'OP.Power Desk Daily Price'!G13</f>
        <v>19.7</v>
      </c>
      <c r="H25" s="253" t="n">
        <f aca="false">+'OP.Power Desk Daily Price'!H13</f>
        <v>19.7</v>
      </c>
      <c r="I25" s="253" t="n">
        <f aca="false">+'OP.Power Desk Daily Price'!I13</f>
        <v>19.7</v>
      </c>
      <c r="J25" s="253" t="n">
        <f aca="false">+'OP.Power Desk Daily Price'!J13</f>
        <v>19.7</v>
      </c>
      <c r="K25" s="253" t="n">
        <f aca="false">+'OP.Power Desk Daily Price'!K13</f>
        <v>19.7</v>
      </c>
      <c r="L25" s="253" t="n">
        <f aca="false">+'OP.Power Desk Daily Price'!L13</f>
        <v>19.7</v>
      </c>
      <c r="M25" s="253" t="n">
        <f aca="false">+'OP.Power Desk Daily Price'!M13</f>
        <v>19.7</v>
      </c>
      <c r="N25" s="253" t="n">
        <f aca="false">+'OP.Power Desk Daily Price'!N13</f>
        <v>19.7</v>
      </c>
      <c r="O25" s="253" t="n">
        <f aca="false">+'OP.Power Desk Daily Price'!O13</f>
        <v>19.7</v>
      </c>
      <c r="P25" s="253" t="n">
        <f aca="false">+'OP.Power Desk Daily Price'!P13</f>
        <v>19.5</v>
      </c>
      <c r="Q25" s="253" t="n">
        <f aca="false">+'OP.Power Desk Daily Price'!Q13</f>
        <v>19.5</v>
      </c>
      <c r="R25" s="253" t="n">
        <f aca="false">+'OP.Power Desk Daily Price'!R13</f>
        <v>19.5</v>
      </c>
      <c r="S25" s="253" t="n">
        <f aca="false">+'OP.Power Desk Daily Price'!S13</f>
        <v>19.5</v>
      </c>
      <c r="T25" s="253" t="n">
        <f aca="false">+'OP.Power Desk Daily Price'!T13</f>
        <v>19.5</v>
      </c>
      <c r="U25" s="253" t="n">
        <f aca="false">+'OP.Power Desk Daily Price'!U13</f>
        <v>19.5</v>
      </c>
      <c r="V25" s="253" t="n">
        <f aca="false">+'OP.Power Desk Daily Price'!V13</f>
        <v>19.5</v>
      </c>
      <c r="W25" s="253" t="n">
        <f aca="false">+'OP.Power Desk Daily Price'!W13</f>
        <v>19.5</v>
      </c>
      <c r="X25" s="253" t="n">
        <f aca="false">+'OP.Power Desk Daily Price'!X13</f>
        <v>19.5</v>
      </c>
      <c r="Y25" s="253" t="n">
        <f aca="false">+'OP.Power Desk Daily Price'!Y13</f>
        <v>19.5</v>
      </c>
      <c r="Z25" s="253" t="n">
        <f aca="false">+'OP.Power Desk Daily Price'!Z13</f>
        <v>19.5</v>
      </c>
      <c r="AA25" s="253" t="n">
        <f aca="false">+'OP.Power Desk Daily Price'!AA13</f>
        <v>19.5</v>
      </c>
      <c r="AB25" s="253" t="n">
        <f aca="false">+'OP.Power Desk Daily Price'!AB13</f>
        <v>19.5</v>
      </c>
      <c r="AC25" s="253" t="n">
        <f aca="false">+'OP.Power Desk Daily Price'!AC13</f>
        <v>19.5</v>
      </c>
      <c r="AD25" s="253" t="n">
        <f aca="false">+'OP.Power Desk Daily Price'!AD13</f>
        <v>19.5</v>
      </c>
      <c r="AE25" s="253" t="n">
        <f aca="false">+'OP.Power Desk Daily Price'!AE13</f>
        <v>19.5</v>
      </c>
      <c r="AF25" s="253" t="n">
        <f aca="false">+'OP.Power Desk Daily Price'!AF13</f>
        <v>19.5</v>
      </c>
      <c r="AG25" s="254" t="n">
        <f aca="false">+'OP.Power Desk Daily Price'!AG13</f>
        <v>19.5542105263158</v>
      </c>
      <c r="AH25" s="225"/>
      <c r="AI25" s="225"/>
      <c r="AJ25" s="225"/>
      <c r="AK25" s="225"/>
      <c r="AL25" s="225"/>
    </row>
    <row r="26" customFormat="false" ht="12" hidden="false" customHeight="false" outlineLevel="0" collapsed="false">
      <c r="A26" s="251" t="str">
        <f aca="false">+'OP.Power Desk Daily Price'!A14</f>
        <v>Palo Verde</v>
      </c>
      <c r="B26" s="252" t="n">
        <f aca="false">+'OP.Power Desk Daily Price'!B14</f>
        <v>15.75</v>
      </c>
      <c r="C26" s="253" t="n">
        <f aca="false">+'OP.Power Desk Daily Price'!C14</f>
        <v>18</v>
      </c>
      <c r="D26" s="253" t="n">
        <f aca="false">+'OP.Power Desk Daily Price'!D14</f>
        <v>18</v>
      </c>
      <c r="E26" s="253" t="n">
        <f aca="false">+'OP.Power Desk Daily Price'!E14</f>
        <v>18</v>
      </c>
      <c r="F26" s="253" t="n">
        <f aca="false">+'OP.Power Desk Daily Price'!F14</f>
        <v>18</v>
      </c>
      <c r="G26" s="253" t="n">
        <f aca="false">+'OP.Power Desk Daily Price'!G14</f>
        <v>18</v>
      </c>
      <c r="H26" s="253" t="n">
        <f aca="false">+'OP.Power Desk Daily Price'!H14</f>
        <v>18</v>
      </c>
      <c r="I26" s="253" t="n">
        <f aca="false">+'OP.Power Desk Daily Price'!I14</f>
        <v>18</v>
      </c>
      <c r="J26" s="253" t="n">
        <f aca="false">+'OP.Power Desk Daily Price'!J14</f>
        <v>18</v>
      </c>
      <c r="K26" s="253" t="n">
        <f aca="false">+'OP.Power Desk Daily Price'!K14</f>
        <v>18</v>
      </c>
      <c r="L26" s="253" t="n">
        <f aca="false">+'OP.Power Desk Daily Price'!L14</f>
        <v>18</v>
      </c>
      <c r="M26" s="253" t="n">
        <f aca="false">+'OP.Power Desk Daily Price'!M14</f>
        <v>18</v>
      </c>
      <c r="N26" s="253" t="n">
        <f aca="false">+'OP.Power Desk Daily Price'!N14</f>
        <v>18</v>
      </c>
      <c r="O26" s="253" t="n">
        <f aca="false">+'OP.Power Desk Daily Price'!O14</f>
        <v>18</v>
      </c>
      <c r="P26" s="253" t="n">
        <f aca="false">+'OP.Power Desk Daily Price'!P14</f>
        <v>18</v>
      </c>
      <c r="Q26" s="253" t="n">
        <f aca="false">+'OP.Power Desk Daily Price'!Q14</f>
        <v>17.75</v>
      </c>
      <c r="R26" s="253" t="n">
        <f aca="false">+'OP.Power Desk Daily Price'!R14</f>
        <v>17.75</v>
      </c>
      <c r="S26" s="253" t="n">
        <f aca="false">+'OP.Power Desk Daily Price'!S14</f>
        <v>17.75</v>
      </c>
      <c r="T26" s="253" t="n">
        <f aca="false">+'OP.Power Desk Daily Price'!T14</f>
        <v>17.75</v>
      </c>
      <c r="U26" s="253" t="n">
        <f aca="false">+'OP.Power Desk Daily Price'!U14</f>
        <v>17.75</v>
      </c>
      <c r="V26" s="253" t="n">
        <f aca="false">+'OP.Power Desk Daily Price'!V14</f>
        <v>17.75</v>
      </c>
      <c r="W26" s="253" t="n">
        <f aca="false">+'OP.Power Desk Daily Price'!W14</f>
        <v>17.75</v>
      </c>
      <c r="X26" s="253" t="n">
        <f aca="false">+'OP.Power Desk Daily Price'!X14</f>
        <v>17.75</v>
      </c>
      <c r="Y26" s="253" t="n">
        <f aca="false">+'OP.Power Desk Daily Price'!Y14</f>
        <v>17.75</v>
      </c>
      <c r="Z26" s="253" t="n">
        <f aca="false">+'OP.Power Desk Daily Price'!Z14</f>
        <v>17.75</v>
      </c>
      <c r="AA26" s="253" t="n">
        <f aca="false">+'OP.Power Desk Daily Price'!AA14</f>
        <v>17.75</v>
      </c>
      <c r="AB26" s="253" t="n">
        <f aca="false">+'OP.Power Desk Daily Price'!AB14</f>
        <v>17.75</v>
      </c>
      <c r="AC26" s="253" t="n">
        <f aca="false">+'OP.Power Desk Daily Price'!AC14</f>
        <v>17.75</v>
      </c>
      <c r="AD26" s="253" t="n">
        <f aca="false">+'OP.Power Desk Daily Price'!AD14</f>
        <v>17.75</v>
      </c>
      <c r="AE26" s="253" t="n">
        <f aca="false">+'OP.Power Desk Daily Price'!AE14</f>
        <v>17.75</v>
      </c>
      <c r="AF26" s="253" t="n">
        <f aca="false">+'OP.Power Desk Daily Price'!AF14</f>
        <v>17.75</v>
      </c>
      <c r="AG26" s="254" t="n">
        <f aca="false">+'OP.Power Desk Daily Price'!AG14</f>
        <v>17.8815789473684</v>
      </c>
      <c r="AH26" s="225"/>
      <c r="AI26" s="225"/>
      <c r="AJ26" s="225"/>
      <c r="AK26" s="225"/>
      <c r="AL26" s="225"/>
    </row>
    <row r="27" customFormat="false" ht="12.75" hidden="false" customHeight="false" outlineLevel="0" collapsed="false">
      <c r="A27" s="255" t="str">
        <f aca="false">+'OP.Power Desk Daily Price'!A15</f>
        <v>Mead</v>
      </c>
      <c r="B27" s="256" t="n">
        <f aca="false">+'OP.Power Desk Daily Price'!B15</f>
        <v>16.25</v>
      </c>
      <c r="C27" s="257" t="n">
        <f aca="false">+'OP.Power Desk Daily Price'!C15</f>
        <v>18.5</v>
      </c>
      <c r="D27" s="257" t="n">
        <f aca="false">+'OP.Power Desk Daily Price'!D15</f>
        <v>18.5</v>
      </c>
      <c r="E27" s="257" t="n">
        <f aca="false">+'OP.Power Desk Daily Price'!E15</f>
        <v>18.5</v>
      </c>
      <c r="F27" s="257" t="n">
        <f aca="false">+'OP.Power Desk Daily Price'!F15</f>
        <v>18.5</v>
      </c>
      <c r="G27" s="257" t="n">
        <f aca="false">+'OP.Power Desk Daily Price'!G15</f>
        <v>18.5</v>
      </c>
      <c r="H27" s="257" t="n">
        <f aca="false">+'OP.Power Desk Daily Price'!H15</f>
        <v>18.5</v>
      </c>
      <c r="I27" s="257" t="n">
        <f aca="false">+'OP.Power Desk Daily Price'!I15</f>
        <v>18.5</v>
      </c>
      <c r="J27" s="257" t="n">
        <f aca="false">+'OP.Power Desk Daily Price'!J15</f>
        <v>18.5</v>
      </c>
      <c r="K27" s="257" t="n">
        <f aca="false">+'OP.Power Desk Daily Price'!K15</f>
        <v>18.5</v>
      </c>
      <c r="L27" s="257" t="n">
        <f aca="false">+'OP.Power Desk Daily Price'!L15</f>
        <v>18.5</v>
      </c>
      <c r="M27" s="257" t="n">
        <f aca="false">+'OP.Power Desk Daily Price'!M15</f>
        <v>18.5</v>
      </c>
      <c r="N27" s="257" t="n">
        <f aca="false">+'OP.Power Desk Daily Price'!N15</f>
        <v>18.5</v>
      </c>
      <c r="O27" s="257" t="n">
        <f aca="false">+'OP.Power Desk Daily Price'!O15</f>
        <v>18.5</v>
      </c>
      <c r="P27" s="257" t="n">
        <f aca="false">+'OP.Power Desk Daily Price'!P15</f>
        <v>18.5</v>
      </c>
      <c r="Q27" s="257" t="n">
        <f aca="false">+'OP.Power Desk Daily Price'!Q15</f>
        <v>18.25</v>
      </c>
      <c r="R27" s="257" t="n">
        <f aca="false">+'OP.Power Desk Daily Price'!R15</f>
        <v>18.25</v>
      </c>
      <c r="S27" s="257" t="n">
        <f aca="false">+'OP.Power Desk Daily Price'!S15</f>
        <v>18.25</v>
      </c>
      <c r="T27" s="257" t="n">
        <f aca="false">+'OP.Power Desk Daily Price'!T15</f>
        <v>18.25</v>
      </c>
      <c r="U27" s="257" t="n">
        <f aca="false">+'OP.Power Desk Daily Price'!U15</f>
        <v>18.25</v>
      </c>
      <c r="V27" s="257" t="n">
        <f aca="false">+'OP.Power Desk Daily Price'!V15</f>
        <v>18.25</v>
      </c>
      <c r="W27" s="257" t="n">
        <f aca="false">+'OP.Power Desk Daily Price'!W15</f>
        <v>18.25</v>
      </c>
      <c r="X27" s="257" t="n">
        <f aca="false">+'OP.Power Desk Daily Price'!X15</f>
        <v>18.25</v>
      </c>
      <c r="Y27" s="257" t="n">
        <f aca="false">+'OP.Power Desk Daily Price'!Y15</f>
        <v>18.25</v>
      </c>
      <c r="Z27" s="257" t="n">
        <f aca="false">+'OP.Power Desk Daily Price'!Z15</f>
        <v>33</v>
      </c>
      <c r="AA27" s="257" t="n">
        <f aca="false">+'OP.Power Desk Daily Price'!AA15</f>
        <v>18.25</v>
      </c>
      <c r="AB27" s="257" t="n">
        <f aca="false">+'OP.Power Desk Daily Price'!AB15</f>
        <v>18.25</v>
      </c>
      <c r="AC27" s="257" t="n">
        <f aca="false">+'OP.Power Desk Daily Price'!AC15</f>
        <v>18.25</v>
      </c>
      <c r="AD27" s="257" t="n">
        <f aca="false">+'OP.Power Desk Daily Price'!AD15</f>
        <v>18.25</v>
      </c>
      <c r="AE27" s="257" t="n">
        <f aca="false">+'OP.Power Desk Daily Price'!AE15</f>
        <v>18.25</v>
      </c>
      <c r="AF27" s="257" t="n">
        <f aca="false">+'OP.Power Desk Daily Price'!AF15</f>
        <v>18.25</v>
      </c>
      <c r="AG27" s="258" t="n">
        <f aca="false">+'OP.Power Desk Daily Price'!AG15</f>
        <v>18.3815789473684</v>
      </c>
      <c r="AH27" s="225"/>
      <c r="AI27" s="225"/>
      <c r="AJ27" s="225"/>
      <c r="AK27" s="225"/>
      <c r="AL27" s="225"/>
    </row>
    <row r="28" customFormat="false" ht="11.25" hidden="false" customHeight="false" outlineLevel="0" collapsed="false">
      <c r="B28" s="225"/>
      <c r="C28" s="225"/>
      <c r="D28" s="225"/>
      <c r="E28" s="225"/>
      <c r="F28" s="225"/>
      <c r="G28" s="225"/>
      <c r="H28" s="225"/>
      <c r="I28" s="225"/>
      <c r="J28" s="225"/>
      <c r="K28" s="225"/>
      <c r="L28" s="225"/>
      <c r="M28" s="225"/>
      <c r="N28" s="225"/>
      <c r="O28" s="225"/>
      <c r="P28" s="225"/>
      <c r="Q28" s="225"/>
      <c r="R28" s="225"/>
      <c r="S28" s="225"/>
      <c r="T28" s="225"/>
      <c r="U28" s="225"/>
      <c r="V28" s="225"/>
      <c r="W28" s="225"/>
      <c r="X28" s="225"/>
      <c r="Y28" s="225"/>
      <c r="Z28" s="225"/>
      <c r="AA28" s="225"/>
      <c r="AB28" s="225"/>
      <c r="AC28" s="225"/>
      <c r="AD28" s="225"/>
      <c r="AE28" s="225"/>
      <c r="AF28" s="225"/>
      <c r="AG28" s="225"/>
      <c r="AH28" s="225"/>
      <c r="AI28" s="225"/>
      <c r="AJ28" s="225"/>
      <c r="AK28" s="225"/>
      <c r="AL28" s="225"/>
    </row>
    <row r="29" customFormat="false" ht="15.75" hidden="false" customHeight="false" outlineLevel="0" collapsed="false">
      <c r="A29" s="259" t="str">
        <f aca="false">+'OP.Power Desk Daily Price'!A17</f>
        <v>Alberta Off Peak Prices</v>
      </c>
      <c r="B29" s="225"/>
      <c r="C29" s="225"/>
      <c r="D29" s="225"/>
      <c r="E29" s="225"/>
      <c r="F29" s="225"/>
      <c r="G29" s="225"/>
      <c r="H29" s="225"/>
      <c r="I29" s="225"/>
      <c r="J29" s="225"/>
      <c r="K29" s="225"/>
      <c r="L29" s="225"/>
      <c r="M29" s="225"/>
      <c r="N29" s="225"/>
      <c r="O29" s="225"/>
      <c r="P29" s="225"/>
      <c r="Q29" s="225"/>
      <c r="R29" s="225"/>
      <c r="S29" s="225"/>
      <c r="T29" s="225"/>
      <c r="U29" s="225"/>
      <c r="V29" s="225"/>
      <c r="W29" s="225"/>
      <c r="X29" s="225"/>
      <c r="Y29" s="225"/>
      <c r="Z29" s="225"/>
      <c r="AA29" s="225"/>
      <c r="AB29" s="225"/>
      <c r="AC29" s="225"/>
      <c r="AD29" s="225"/>
      <c r="AE29" s="225"/>
      <c r="AF29" s="225"/>
      <c r="AG29" s="225"/>
      <c r="AH29" s="225"/>
      <c r="AI29" s="225"/>
      <c r="AJ29" s="225"/>
      <c r="AK29" s="225"/>
      <c r="AL29" s="225"/>
    </row>
    <row r="30" customFormat="false" ht="12.75" hidden="false" customHeight="false" outlineLevel="0" collapsed="false">
      <c r="A30" s="260" t="str">
        <f aca="false">+'OP.Power Desk Daily Price'!A18</f>
        <v>ALBERTA</v>
      </c>
      <c r="B30" s="261" t="n">
        <f aca="false">+'OP.Power Desk Daily Price'!B18</f>
        <v>26.004997253418</v>
      </c>
      <c r="C30" s="262" t="n">
        <f aca="false">+'OP.Power Desk Daily Price'!C18</f>
        <v>26.7549991607666</v>
      </c>
      <c r="D30" s="262" t="n">
        <f aca="false">+'OP.Power Desk Daily Price'!D18</f>
        <v>26.75</v>
      </c>
      <c r="E30" s="262" t="n">
        <f aca="false">+'OP.Power Desk Daily Price'!E18</f>
        <v>26.75</v>
      </c>
      <c r="F30" s="262" t="n">
        <f aca="false">+'OP.Power Desk Daily Price'!F18</f>
        <v>26.7549991607666</v>
      </c>
      <c r="G30" s="262" t="n">
        <f aca="false">+'OP.Power Desk Daily Price'!G18</f>
        <v>26.75</v>
      </c>
      <c r="H30" s="262" t="n">
        <f aca="false">+'OP.Power Desk Daily Price'!H18</f>
        <v>26.75</v>
      </c>
      <c r="I30" s="262" t="n">
        <f aca="false">+'OP.Power Desk Daily Price'!I18</f>
        <v>26.75</v>
      </c>
      <c r="J30" s="262" t="n">
        <f aca="false">+'OP.Power Desk Daily Price'!J18</f>
        <v>26.75</v>
      </c>
      <c r="K30" s="262" t="n">
        <f aca="false">+'OP.Power Desk Daily Price'!K18</f>
        <v>26.7549991607666</v>
      </c>
      <c r="L30" s="262" t="n">
        <f aca="false">+'OP.Power Desk Daily Price'!L18</f>
        <v>26.747501373291</v>
      </c>
      <c r="M30" s="262" t="n">
        <f aca="false">+'OP.Power Desk Daily Price'!M18</f>
        <v>26.7525005340576</v>
      </c>
      <c r="N30" s="262" t="n">
        <f aca="false">+'OP.Power Desk Daily Price'!N18</f>
        <v>26.75</v>
      </c>
      <c r="O30" s="262" t="n">
        <f aca="false">+'OP.Power Desk Daily Price'!O18</f>
        <v>26.7488498687744</v>
      </c>
      <c r="P30" s="262" t="n">
        <f aca="false">+'OP.Power Desk Daily Price'!P18</f>
        <v>26.75</v>
      </c>
      <c r="Q30" s="262" t="n">
        <f aca="false">+'OP.Power Desk Daily Price'!Q18</f>
        <v>28.6688489532471</v>
      </c>
      <c r="R30" s="262" t="n">
        <f aca="false">+'OP.Power Desk Daily Price'!R18</f>
        <v>28.6724977111816</v>
      </c>
      <c r="S30" s="262" t="n">
        <f aca="false">+'OP.Power Desk Daily Price'!S18</f>
        <v>28.6724977111816</v>
      </c>
      <c r="T30" s="262" t="n">
        <f aca="false">+'OP.Power Desk Daily Price'!T18</f>
        <v>28.6724977111816</v>
      </c>
      <c r="U30" s="262" t="n">
        <f aca="false">+'OP.Power Desk Daily Price'!U18</f>
        <v>28.669997177124</v>
      </c>
      <c r="V30" s="262" t="n">
        <f aca="false">+'OP.Power Desk Daily Price'!V18</f>
        <v>28.6699990844727</v>
      </c>
      <c r="W30" s="262" t="n">
        <f aca="false">+'OP.Power Desk Daily Price'!W18</f>
        <v>28.6699990844727</v>
      </c>
      <c r="X30" s="262" t="n">
        <f aca="false">+'OP.Power Desk Daily Price'!X18</f>
        <v>28.6699990844727</v>
      </c>
      <c r="Y30" s="262" t="n">
        <f aca="false">+'OP.Power Desk Daily Price'!Y18</f>
        <v>28.6699990844727</v>
      </c>
      <c r="Z30" s="262" t="n">
        <f aca="false">+'OP.Power Desk Daily Price'!Z18</f>
        <v>28.6699990844727</v>
      </c>
      <c r="AA30" s="262" t="n">
        <f aca="false">+'OP.Power Desk Daily Price'!AA18</f>
        <v>28.6699990844727</v>
      </c>
      <c r="AB30" s="262" t="n">
        <f aca="false">+'OP.Power Desk Daily Price'!AB18</f>
        <v>28.6699990844727</v>
      </c>
      <c r="AC30" s="262" t="n">
        <f aca="false">+'OP.Power Desk Daily Price'!AC18</f>
        <v>28.6749999237061</v>
      </c>
      <c r="AD30" s="262" t="n">
        <f aca="false">+'OP.Power Desk Daily Price'!AD18</f>
        <v>28.6749999237061</v>
      </c>
      <c r="AE30" s="262" t="n">
        <f aca="false">+'OP.Power Desk Daily Price'!AE18</f>
        <v>28.6749999237061</v>
      </c>
      <c r="AF30" s="262" t="n">
        <f aca="false">+'OP.Power Desk Daily Price'!AF18</f>
        <v>28.6675004577637</v>
      </c>
      <c r="AG30" s="263" t="n">
        <f aca="false">+'OP.Power Desk Daily Price'!AG18</f>
        <v>26.7186455933944</v>
      </c>
      <c r="AH30" s="225"/>
      <c r="AI30" s="225"/>
      <c r="AJ30" s="225"/>
      <c r="AK30" s="225"/>
      <c r="AL30" s="22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6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Roman,Bold"&amp;11WEST POWER DAILY PRICES
PEAK AND OFF PEAK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2000-04-24T15:34:08Z</dcterms:created>
  <dc:creator>EPMI 24 Hour Trading:(800)349-5527:Arch</dc:creator>
  <dc:description>- Oracle 8i ODBC QueryFix Applied</dc:description>
  <dc:language>en-US</dc:language>
  <cp:lastModifiedBy>s_mcrouch</cp:lastModifiedBy>
  <cp:lastPrinted>2001-10-15T17:19:03Z</cp:lastPrinted>
  <dcterms:modified xsi:type="dcterms:W3CDTF">2001-10-09T17:50:50Z</dcterms:modified>
  <cp:revision>0</cp:revision>
  <dc:subject/>
  <dc:title/>
</cp:coreProperties>
</file>