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 Report" sheetId="1" state="visible" r:id="rId3"/>
    <sheet name="Data" sheetId="2" state="hidden" r:id="rId4"/>
    <sheet name="WE 2-1 EOL Data" sheetId="3" state="hidden" r:id="rId5"/>
    <sheet name="EIM New Deals" sheetId="4" state="hidden" r:id="rId6"/>
    <sheet name="template from individuals" sheetId="5" state="hidden" r:id="rId7"/>
    <sheet name="template from eol" sheetId="6" state="hidden" r:id="rId8"/>
    <sheet name="Data People" sheetId="7" state="hidden" r:id="rId9"/>
  </sheets>
  <definedNames>
    <definedName function="false" hidden="false" localSheetId="3" name="_xlnm.Print_Area" vbProcedure="false">'EIM New Deals'!$A$1:$Q$33</definedName>
    <definedName function="false" hidden="false" localSheetId="3" name="_xlnm.Print_Titles" vbProcedure="false">'EIM New Deals'!$A:$A</definedName>
    <definedName function="false" hidden="false" localSheetId="4" name="_xlnm.Print_Area" vbProcedure="false">'template from individuals'!$A$1:$I$33</definedName>
    <definedName function="false" hidden="false" localSheetId="0" name="_xlnm.Print_Area" vbProcedure="false">'Weekly Report'!$A$1:$W$87</definedName>
    <definedName function="false" hidden="false" localSheetId="1" name="Excel_BuiltIn__FilterDatabase" vbProcedure="false">Data!$A$53:$G$77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<sst xmlns="http://schemas.openxmlformats.org/spreadsheetml/2006/main" count="703" uniqueCount="151">
  <si>
    <t xml:space="preserve">Principal Projects / Deals:</t>
  </si>
  <si>
    <t xml:space="preserve">New Deals</t>
  </si>
  <si>
    <t xml:space="preserve">Physical Volume of New Deals</t>
  </si>
  <si>
    <t xml:space="preserve">Acquisition of Diashowa Newsprint Mill and related assets</t>
  </si>
  <si>
    <t xml:space="preserve">12/29 - 1/4</t>
  </si>
  <si>
    <t xml:space="preserve">1/5 - 1/11</t>
  </si>
  <si>
    <t xml:space="preserve">1/12 - 1/18</t>
  </si>
  <si>
    <t xml:space="preserve">1/19 - 1/25</t>
  </si>
  <si>
    <t xml:space="preserve">1/26 - 2/2</t>
  </si>
  <si>
    <t xml:space="preserve">Total</t>
  </si>
  <si>
    <t xml:space="preserve">- operations to be assumed at closing in first quarter 2001</t>
  </si>
  <si>
    <t xml:space="preserve">EA</t>
  </si>
  <si>
    <r>
      <rPr>
        <b val="true"/>
        <sz val="12"/>
        <rFont val="Arial"/>
        <family val="2"/>
      </rPr>
      <t xml:space="preserve"> EA </t>
    </r>
    <r>
      <rPr>
        <b val="true"/>
        <sz val="10"/>
        <rFont val="Arial"/>
        <family val="2"/>
      </rPr>
      <t xml:space="preserve">(in millions)</t>
    </r>
  </si>
  <si>
    <t xml:space="preserve">- approx. 400,000 tons of newsprint per year</t>
  </si>
  <si>
    <t xml:space="preserve">Gas</t>
  </si>
  <si>
    <t xml:space="preserve">Power</t>
  </si>
  <si>
    <t xml:space="preserve">HPL Monetization:</t>
  </si>
  <si>
    <r>
      <rPr>
        <b val="true"/>
        <sz val="12"/>
        <rFont val="Arial"/>
        <family val="2"/>
      </rPr>
      <t xml:space="preserve"> EGM </t>
    </r>
    <r>
      <rPr>
        <b val="true"/>
        <sz val="10"/>
        <rFont val="Arial"/>
        <family val="2"/>
      </rPr>
      <t xml:space="preserve">(in thousands)</t>
    </r>
  </si>
  <si>
    <t xml:space="preserve">-  maintain operations and staff effectiveness through</t>
  </si>
  <si>
    <t xml:space="preserve">EGM</t>
  </si>
  <si>
    <t xml:space="preserve">Liquids</t>
  </si>
  <si>
    <t xml:space="preserve">    transfer date</t>
  </si>
  <si>
    <t xml:space="preserve">IR/FX</t>
  </si>
  <si>
    <t xml:space="preserve">Coal</t>
  </si>
  <si>
    <t xml:space="preserve">Emissions</t>
  </si>
  <si>
    <t xml:space="preserve">EIM Total*</t>
  </si>
  <si>
    <t xml:space="preserve">Develop Strategic Plan for commercialization of mid-office,</t>
  </si>
  <si>
    <t xml:space="preserve">Weather</t>
  </si>
  <si>
    <t xml:space="preserve">Newsprint</t>
  </si>
  <si>
    <t xml:space="preserve"> ASE February 12 &amp; 13</t>
  </si>
  <si>
    <t xml:space="preserve">Pulp</t>
  </si>
  <si>
    <t xml:space="preserve">Lumber</t>
  </si>
  <si>
    <t xml:space="preserve">Management information regarding PG&amp;E</t>
  </si>
  <si>
    <t xml:space="preserve">EIM</t>
  </si>
  <si>
    <t xml:space="preserve">Steel</t>
  </si>
  <si>
    <t xml:space="preserve">* Breakout of EIM volumes not available at this time</t>
  </si>
  <si>
    <t xml:space="preserve">New Counterparties</t>
  </si>
  <si>
    <t xml:space="preserve">E-Commerce</t>
  </si>
  <si>
    <t xml:space="preserve">Non E-Commerce</t>
  </si>
  <si>
    <t xml:space="preserve">Contracts</t>
  </si>
  <si>
    <t xml:space="preserve">Physical Gas</t>
  </si>
  <si>
    <t xml:space="preserve">Gas On-System</t>
  </si>
  <si>
    <t xml:space="preserve">Gas Off-System</t>
  </si>
  <si>
    <t xml:space="preserve">Financial Gas</t>
  </si>
  <si>
    <t xml:space="preserve">Buy</t>
  </si>
  <si>
    <t xml:space="preserve">Physical Power</t>
  </si>
  <si>
    <t xml:space="preserve">Sell</t>
  </si>
  <si>
    <t xml:space="preserve">Financial Power</t>
  </si>
  <si>
    <t xml:space="preserve">Transport</t>
  </si>
  <si>
    <t xml:space="preserve">Physical Lumber</t>
  </si>
  <si>
    <t xml:space="preserve">Storage</t>
  </si>
  <si>
    <t xml:space="preserve">Financial Lumber</t>
  </si>
  <si>
    <t xml:space="preserve">Physical Newsprint</t>
  </si>
  <si>
    <t xml:space="preserve">Financial Newsprint</t>
  </si>
  <si>
    <t xml:space="preserve">Financial Liquids</t>
  </si>
  <si>
    <t xml:space="preserve">MMBTU</t>
  </si>
  <si>
    <t xml:space="preserve">MHtz</t>
  </si>
  <si>
    <t xml:space="preserve">Physical Pulp</t>
  </si>
  <si>
    <t xml:space="preserve">Financial Pulp</t>
  </si>
  <si>
    <t xml:space="preserve">BBL</t>
  </si>
  <si>
    <t xml:space="preserve">Physical Steel</t>
  </si>
  <si>
    <t xml:space="preserve">TONNE</t>
  </si>
  <si>
    <t xml:space="preserve">Financial Steel</t>
  </si>
  <si>
    <t xml:space="preserve">HDD/CDD</t>
  </si>
  <si>
    <t xml:space="preserve">USD</t>
  </si>
  <si>
    <t xml:space="preserve">Physical Liquids</t>
  </si>
  <si>
    <t xml:space="preserve">CONTRACTS</t>
  </si>
  <si>
    <t xml:space="preserve">M&amp;A</t>
  </si>
  <si>
    <t xml:space="preserve">Legal</t>
  </si>
  <si>
    <t xml:space="preserve">Lease</t>
  </si>
  <si>
    <t xml:space="preserve">Auction</t>
  </si>
  <si>
    <t xml:space="preserve">Volumes</t>
  </si>
  <si>
    <t xml:space="preserve">Others</t>
  </si>
  <si>
    <t xml:space="preserve">Total EIM</t>
  </si>
  <si>
    <t xml:space="preserve">ENA</t>
  </si>
  <si>
    <t xml:space="preserve">Date</t>
  </si>
  <si>
    <t xml:space="preserve">Unit Type</t>
  </si>
  <si>
    <t xml:space="preserve">Commodity</t>
  </si>
  <si>
    <t xml:space="preserve">Units</t>
  </si>
  <si>
    <t xml:space="preserve">Wk 1</t>
  </si>
  <si>
    <t xml:space="preserve">Loads</t>
  </si>
  <si>
    <t xml:space="preserve">Bails</t>
  </si>
  <si>
    <t xml:space="preserve">Bars</t>
  </si>
  <si>
    <t xml:space="preserve">Buckets</t>
  </si>
  <si>
    <t xml:space="preserve">Tons</t>
  </si>
  <si>
    <t xml:space="preserve">Liquid</t>
  </si>
  <si>
    <t xml:space="preserve">Lumps</t>
  </si>
  <si>
    <t xml:space="preserve">Wk 2</t>
  </si>
  <si>
    <t xml:space="preserve">Wk 3</t>
  </si>
  <si>
    <t xml:space="preserve">EOL</t>
  </si>
  <si>
    <t xml:space="preserve">Week ending 2/1</t>
  </si>
  <si>
    <t xml:space="preserve">Volumetric</t>
  </si>
  <si>
    <t xml:space="preserve">New Deals for:</t>
  </si>
  <si>
    <t xml:space="preserve">Volume</t>
  </si>
  <si>
    <t xml:space="preserve">Coal International</t>
  </si>
  <si>
    <t xml:space="preserve">Pulp &amp; Paper</t>
  </si>
  <si>
    <t xml:space="preserve">Number of new EOL Counterparties</t>
  </si>
  <si>
    <t xml:space="preserve">Non-EOL</t>
  </si>
  <si>
    <t xml:space="preserve">Clickpaper</t>
  </si>
  <si>
    <t xml:space="preserve">Board Feet</t>
  </si>
  <si>
    <t xml:space="preserve">Pulp (recycled paper)</t>
  </si>
  <si>
    <t xml:space="preserve">Metric Tonnes</t>
  </si>
  <si>
    <t xml:space="preserve">Number of new CP Counterparties</t>
  </si>
  <si>
    <t xml:space="preserve">Lumber Converted</t>
  </si>
  <si>
    <t xml:space="preserve">EIM TOTAL</t>
  </si>
  <si>
    <t xml:space="preserve">New Deals for</t>
  </si>
  <si>
    <t xml:space="preserve">JANUARY</t>
  </si>
  <si>
    <t xml:space="preserve">FEBRUARY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</si>
  <si>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</si>
  <si>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</si>
  <si>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</si>
  <si>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</si>
  <si>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Week Ending 1</t>
  </si>
  <si>
    <t xml:space="preserve">Week Ending 8</t>
  </si>
  <si>
    <t xml:space="preserve">Week Ending 16</t>
  </si>
  <si>
    <t xml:space="preserve">Week Ending 23</t>
  </si>
  <si>
    <t xml:space="preserve">Financial</t>
  </si>
  <si>
    <t xml:space="preserve">Gas (Calgary)</t>
  </si>
  <si>
    <t xml:space="preserve">Gas (Houston)</t>
  </si>
  <si>
    <t xml:space="preserve">Power (Houston)</t>
  </si>
  <si>
    <t xml:space="preserve">Power (Calgary)</t>
  </si>
  <si>
    <t xml:space="preserve">Physical</t>
  </si>
  <si>
    <t xml:space="preserve">week ending 4</t>
  </si>
  <si>
    <t xml:space="preserve">week ending 11</t>
  </si>
  <si>
    <t xml:space="preserve">week ending 18</t>
  </si>
  <si>
    <t xml:space="preserve">week ending 25</t>
  </si>
  <si>
    <t xml:space="preserve">Total EOL</t>
  </si>
  <si>
    <t xml:space="preserve">Total Manual</t>
  </si>
  <si>
    <t xml:space="preserve">EOL Manual compare</t>
  </si>
  <si>
    <t xml:space="preserve">Week ending 4th</t>
  </si>
  <si>
    <t xml:space="preserve">Week ending 11th</t>
  </si>
  <si>
    <t xml:space="preserve">Week ending 18</t>
  </si>
  <si>
    <t xml:space="preserve">Week ending 25</t>
  </si>
  <si>
    <t xml:space="preserve">Non-EOL New Deals</t>
  </si>
  <si>
    <t xml:space="preserve">EOL New Deals</t>
  </si>
  <si>
    <t xml:space="preserve">Volume Moved</t>
  </si>
  <si>
    <t xml:space="preserve">New Contracts</t>
  </si>
  <si>
    <t xml:space="preserve">Laurel Adams</t>
  </si>
  <si>
    <t xml:space="preserve">Torrey Moorer</t>
  </si>
  <si>
    <t xml:space="preserve">Brian Gillis</t>
  </si>
  <si>
    <t xml:space="preserve">Kevin Heal</t>
  </si>
  <si>
    <t xml:space="preserve">Joe Hunter</t>
  </si>
  <si>
    <t xml:space="preserve">Pulp and Paper</t>
  </si>
  <si>
    <t xml:space="preserve">Mike Perun</t>
  </si>
  <si>
    <t xml:space="preserve">OPM</t>
  </si>
  <si>
    <t xml:space="preserve">Diane Cook</t>
  </si>
  <si>
    <t xml:space="preserve">Leslie Reeves</t>
  </si>
  <si>
    <t xml:space="preserve">?</t>
  </si>
  <si>
    <t xml:space="preserve">Global</t>
  </si>
  <si>
    <t xml:space="preserve">Mary Gosnell</t>
  </si>
  <si>
    <t xml:space="preserve">Linda Bryan, Cheryl Dudley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</si>
</sst>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_-;\-* #,##0_-;_-* \-_-;_-@_-"/>
    <numFmt numFmtId="166" formatCode="_-* #,##0.00_-;\-* #,##0.00_-;_-* \-??_-;_-@_-"/>
    <numFmt numFmtId="167" formatCode="_-\£* #,##0_-;&quot;-£&quot;* #,##0_-;_-\£* \-_-;_-@_-"/>
    <numFmt numFmtId="168" formatCode="_-\£* #,##0.00_-;&quot;-£&quot;* #,##0.00_-;_-\£* \-??_-;_-@_-"/>
    <numFmt numFmtId="169" formatCode="_(* #,##0.00_);_(* \(#,##0.00\);_(* \-??_);_(@_)"/>
    <numFmt numFmtId="170" formatCode="_(* #,##0_);_(* \(#,##0\);_(* \-??_);_(@_)"/>
    <numFmt numFmtId="171" formatCode="_(* #,##0_);_(* \(#,##0\);_(* \-_);_(@_)"/>
    <numFmt numFmtId="172" formatCode="#,##0"/>
    <numFmt numFmtId="173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.5"/>
      <name val="MS Sans Serif"/>
      <family val="0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12"/>
      <name val="Arial"/>
      <family val="2"/>
    </font>
    <font>
      <sz val="13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3"/>
      <name val="Arial"/>
      <family val="2"/>
    </font>
    <font>
      <sz val="10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0.5"/>
      <color rgb="FF000000"/>
      <name val="Arial"/>
      <family val="2"/>
    </font>
    <font>
      <sz val="11"/>
      <color rgb="FF000000"/>
      <name val="Arial"/>
      <family val="2"/>
    </font>
    <font>
      <b val="true"/>
      <sz val="10.5"/>
      <color rgb="FF000000"/>
      <name val="Arial"/>
      <family val="2"/>
    </font>
    <font>
      <sz val="10.75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1"/>
      <name val="Arial"/>
      <family val="2"/>
    </font>
    <font>
      <b val="true"/>
      <u val="single"/>
      <sz val="18"/>
      <name val="Arial"/>
      <family val="2"/>
    </font>
    <font>
      <sz val="10"/>
      <color rgb="FFFF0000"/>
      <name val="Arial"/>
      <family val="2"/>
    </font>
    <font>
      <b val="true"/>
      <sz val="11.25"/>
      <color rgb="FF000000"/>
      <name val="Arial"/>
      <family val="2"/>
    </font>
    <font>
      <sz val="9.2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8" xfId="15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70" fontId="9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8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2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2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0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0" fontId="0" fillId="4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3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11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nk Holidays - Europe" xfId="20"/>
    <cellStyle name="Comma_Bank Holidays - Europe" xfId="21"/>
    <cellStyle name="Currency [0]_Bank Holidays - Europe" xfId="22"/>
    <cellStyle name="Currency_Bank Holidays - Europe" xfId="23"/>
    <cellStyle name="Normal_30 DAY EXTERNAL AVG " xfId="24"/>
    <cellStyle name="Normal_competitor table (PROTO)" xfId="25"/>
    <cellStyle name="Normal_Crude Data" xfId="26"/>
    <cellStyle name="Normal_Crude Worksheet" xfId="27"/>
    <cellStyle name="Normal_DATA" xfId="28"/>
    <cellStyle name="Normal_DAYS TRADED" xfId="29"/>
    <cellStyle name="Normal_EOL WEEKLY SUMMARY 10-11-00 DATAMART" xfId="30"/>
    <cellStyle name="Normal_EOL WEEKLY SUMMARY 10-27-00 DATAMART.xls Chart 1" xfId="31"/>
    <cellStyle name="Normal_EOL WEEKLY SUMMARY 10-27-00 DATAMART.xls Chart 2" xfId="32"/>
    <cellStyle name="Normal_EOL WEEKLY SUMMARY 10-27-00 DM" xfId="33"/>
    <cellStyle name="Normal_EOL WEEKLY SUMMARY 12-18-00" xfId="34"/>
    <cellStyle name="Normal_EOL WEEKLY SUMMARY 12-18-00 DATAMART.xls Chart 1" xfId="35"/>
    <cellStyle name="Normal_EOL WEEKLY SUMMARY 12-18-00 DATAMART.xls Chart 2" xfId="36"/>
    <cellStyle name="Normal_EOL WEEKLY SUMMARY 12-27-00" xfId="37"/>
    <cellStyle name="Normal_EOL WEEKLY SUMMARY 12-27-00 DATAMART.xls Chart 1" xfId="38"/>
    <cellStyle name="Normal_EOL WEEKLY SUMMARY 12-27-00 DATAMART.xls Chart 2" xfId="39"/>
    <cellStyle name="Normal_MTD" xfId="40"/>
    <cellStyle name="Normal_NG Data" xfId="41"/>
    <cellStyle name="Normal_NG Worksheet" xfId="42"/>
    <cellStyle name="Normal_NYMEX Converter 9-11-00" xfId="43"/>
    <cellStyle name="Normal_RAW DATA (DATABASE)" xfId="44"/>
    <cellStyle name="Normal_Sheet1" xfId="45"/>
    <cellStyle name="Normal_SUMMARY by DAY" xfId="46"/>
    <cellStyle name="Normal_Summary Report for EOL from Database" xfId="47"/>
    <cellStyle name="Normal_Worksheet" xfId="48"/>
    <cellStyle name="Normal_Worksheet (NG)" xfId="49"/>
    <cellStyle name="Normal_Worksheet (WTI)" xfId="50"/>
    <cellStyle name="Normal_Worksheets (NG)" xfId="51"/>
    <cellStyle name="Normal_YTD" xfId="5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EGM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93860078277887"/>
          <c:y val="0.141177424586442"/>
          <c:w val="0.960983365949119"/>
          <c:h val="0.80319493999351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Data!$E$15</c:f>
              <c:strCache>
                <c:ptCount val="1"/>
                <c:pt idx="0">
                  <c:v>IR/FX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Data!$F$14:$J$14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Data!$F$15:$J$15</c:f>
              <c:numCache>
                <c:formatCode>General</c:formatCode>
                <c:ptCount val="5"/>
                <c:pt idx="0">
                  <c:v>91</c:v>
                </c:pt>
                <c:pt idx="1">
                  <c:v>130</c:v>
                </c:pt>
                <c:pt idx="2">
                  <c:v>103</c:v>
                </c:pt>
                <c:pt idx="3">
                  <c:v>169</c:v>
                </c:pt>
                <c:pt idx="4">
                  <c:v>145</c:v>
                </c:pt>
              </c:numCache>
            </c:numRef>
          </c:val>
        </c:ser>
        <c:ser>
          <c:idx val="1"/>
          <c:order val="1"/>
          <c:tx>
            <c:strRef>
              <c:f>Data!$E$16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_(* #,##0_);_(* \(#,##0\);_(* \-_);_(@_)" sourceLinked="1"/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Data!$F$14:$J$14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Data!$F$16:$J$16</c:f>
              <c:numCache>
                <c:formatCode>General</c:formatCode>
                <c:ptCount val="5"/>
                <c:pt idx="0">
                  <c:v>1835</c:v>
                </c:pt>
                <c:pt idx="1">
                  <c:v>3258</c:v>
                </c:pt>
                <c:pt idx="2">
                  <c:v>2199</c:v>
                </c:pt>
                <c:pt idx="3">
                  <c:v>3063</c:v>
                </c:pt>
                <c:pt idx="4">
                  <c:v>3322</c:v>
                </c:pt>
              </c:numCache>
            </c:numRef>
          </c:val>
        </c:ser>
        <c:ser>
          <c:idx val="2"/>
          <c:order val="2"/>
          <c:tx>
            <c:strRef>
              <c:f>Data!$E$17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Data!$F$14:$J$14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Data!$F$17:$J$17</c:f>
              <c:numCache>
                <c:formatCode>General</c:formatCode>
                <c:ptCount val="5"/>
                <c:pt idx="0">
                  <c:v>52</c:v>
                </c:pt>
                <c:pt idx="1">
                  <c:v>83</c:v>
                </c:pt>
                <c:pt idx="2">
                  <c:v>84</c:v>
                </c:pt>
                <c:pt idx="3">
                  <c:v>75</c:v>
                </c:pt>
                <c:pt idx="4">
                  <c:v>83</c:v>
                </c:pt>
              </c:numCache>
            </c:numRef>
          </c:val>
        </c:ser>
        <c:ser>
          <c:idx val="3"/>
          <c:order val="3"/>
          <c:tx>
            <c:strRef>
              <c:f>Data!$E$18</c:f>
              <c:strCache>
                <c:ptCount val="1"/>
                <c:pt idx="0">
                  <c:v>Weather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Data!$F$14:$J$14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Data!$F$18:$J$18</c:f>
              <c:numCache>
                <c:formatCode>General</c:formatCode>
                <c:ptCount val="5"/>
                <c:pt idx="0">
                  <c:v>13</c:v>
                </c:pt>
                <c:pt idx="1">
                  <c:v>27</c:v>
                </c:pt>
                <c:pt idx="2">
                  <c:v>37</c:v>
                </c:pt>
                <c:pt idx="3">
                  <c:v>36</c:v>
                </c:pt>
                <c:pt idx="4">
                  <c:v>19</c:v>
                </c:pt>
              </c:numCache>
            </c:numRef>
          </c:val>
        </c:ser>
        <c:ser>
          <c:idx val="4"/>
          <c:order val="4"/>
          <c:tx>
            <c:strRef>
              <c:f>Data!$E$19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00ff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00ff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Data!$F$14:$J$14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Data!$F$19:$J$19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14</c:v>
                </c:pt>
                <c:pt idx="3">
                  <c:v>13</c:v>
                </c:pt>
                <c:pt idx="4">
                  <c:v>14</c:v>
                </c:pt>
              </c:numCache>
            </c:numRef>
          </c:val>
        </c:ser>
        <c:gapWidth val="150"/>
        <c:shape val="box"/>
        <c:axId val="65746239"/>
        <c:axId val="5021890"/>
        <c:axId val="0"/>
      </c:bar3DChart>
      <c:catAx>
        <c:axId val="6574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1890"/>
        <c:crossesAt val="0"/>
        <c:auto val="1"/>
        <c:lblAlgn val="ctr"/>
        <c:lblOffset val="100"/>
        <c:noMultiLvlLbl val="0"/>
      </c:catAx>
      <c:valAx>
        <c:axId val="50218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46239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165300880626223"/>
          <c:y val="0.924829711320143"/>
          <c:w val="0.675269080234834"/>
          <c:h val="0.051492053194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New Deal Trend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3587387283901"/>
          <c:y val="0.140006515719173"/>
          <c:w val="0.976911148124749"/>
          <c:h val="0.821632187652712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Data!$E$12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_(* #,##0_);_(* \(#,##0\);_(* \-_);_(@_)" sourceLinked="1"/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Data!$F$11:$J$11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Data!$F$12:$J$12</c:f>
              <c:numCache>
                <c:formatCode>General</c:formatCode>
                <c:ptCount val="5"/>
                <c:pt idx="0">
                  <c:v>10153</c:v>
                </c:pt>
                <c:pt idx="1">
                  <c:v>15464</c:v>
                </c:pt>
                <c:pt idx="2">
                  <c:v>12754</c:v>
                </c:pt>
                <c:pt idx="3">
                  <c:v>16623</c:v>
                </c:pt>
                <c:pt idx="4">
                  <c:v>19791</c:v>
                </c:pt>
              </c:numCache>
            </c:numRef>
          </c:val>
        </c:ser>
        <c:ser>
          <c:idx val="1"/>
          <c:order val="1"/>
          <c:tx>
            <c:strRef>
              <c:f>Data!$E$13</c:f>
              <c:strCache>
                <c:ptCount val="1"/>
                <c:pt idx="0">
                  <c:v>Power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Lbls>
            <c:numFmt formatCode="_(* #,##0_);_(* \(#,##0\);_(* \-_);_(@_)" sourceLinked="1"/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Data!$F$11:$J$11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Data!$F$13:$J$13</c:f>
              <c:numCache>
                <c:formatCode>General</c:formatCode>
                <c:ptCount val="5"/>
                <c:pt idx="0">
                  <c:v>1730</c:v>
                </c:pt>
                <c:pt idx="1">
                  <c:v>3436</c:v>
                </c:pt>
                <c:pt idx="2">
                  <c:v>3781</c:v>
                </c:pt>
                <c:pt idx="3">
                  <c:v>3695</c:v>
                </c:pt>
                <c:pt idx="4">
                  <c:v>4599</c:v>
                </c:pt>
              </c:numCache>
            </c:numRef>
          </c:val>
        </c:ser>
        <c:gapWidth val="150"/>
        <c:shape val="box"/>
        <c:axId val="30874879"/>
        <c:axId val="62966950"/>
        <c:axId val="0"/>
      </c:bar3DChart>
      <c:catAx>
        <c:axId val="3087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66950"/>
        <c:crossesAt val="0"/>
        <c:auto val="1"/>
        <c:lblAlgn val="ctr"/>
        <c:lblOffset val="100"/>
        <c:noMultiLvlLbl val="0"/>
      </c:catAx>
      <c:valAx>
        <c:axId val="629669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874879"/>
        <c:crossesAt val="1"/>
        <c:crossBetween val="midCat"/>
        <c:majorUnit val="4000"/>
      </c:valAx>
    </c:plotArea>
    <c:legend>
      <c:legendPos val="r"/>
      <c:layout>
        <c:manualLayout>
          <c:xMode val="edge"/>
          <c:yMode val="edge"/>
          <c:x val="0.396818103497789"/>
          <c:y val="0.932888092523212"/>
          <c:w val="0.190454310493366"/>
          <c:h val="0.048867893793777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EIM New Deal Trend</a:t>
            </a:r>
          </a:p>
        </c:rich>
      </c:tx>
      <c:layout>
        <c:manualLayout>
          <c:xMode val="edge"/>
          <c:yMode val="edge"/>
          <c:x val="0.375140707387878"/>
          <c:y val="0.0368182553811296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11303987203"/>
          <c:y val="0.132464800129471"/>
          <c:w val="0.977664553587298"/>
          <c:h val="0.82699465932998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Data!$E$21</c:f>
              <c:strCache>
                <c:ptCount val="1"/>
                <c:pt idx="0">
                  <c:v>Newsprint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Data!$F$20:$J$20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Data!$F$21:$J$21</c:f>
              <c:numCache>
                <c:formatCode>General</c:formatCode>
                <c:ptCount val="5"/>
                <c:pt idx="0">
                  <c:v>5</c:v>
                </c:pt>
                <c:pt idx="1">
                  <c:v>17</c:v>
                </c:pt>
                <c:pt idx="2">
                  <c:v>9</c:v>
                </c:pt>
                <c:pt idx="3">
                  <c:v>24</c:v>
                </c:pt>
                <c:pt idx="4">
                  <c:v>4</c:v>
                </c:pt>
              </c:numCache>
            </c:numRef>
          </c:val>
        </c:ser>
        <c:ser>
          <c:idx val="1"/>
          <c:order val="1"/>
          <c:tx>
            <c:strRef>
              <c:f>Data!$E$22</c:f>
              <c:strCache>
                <c:ptCount val="1"/>
                <c:pt idx="0">
                  <c:v>Pulp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Data!$F$20:$J$20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Data!$F$22:$J$22</c:f>
              <c:numCache>
                <c:formatCode>General</c:formatCode>
                <c:ptCount val="5"/>
                <c:pt idx="0">
                  <c:v>6</c:v>
                </c:pt>
                <c:pt idx="1">
                  <c:v>17</c:v>
                </c:pt>
                <c:pt idx="2">
                  <c:v>24</c:v>
                </c:pt>
                <c:pt idx="3">
                  <c:v>19</c:v>
                </c:pt>
                <c:pt idx="4">
                  <c:v>29</c:v>
                </c:pt>
              </c:numCache>
            </c:numRef>
          </c:val>
        </c:ser>
        <c:ser>
          <c:idx val="2"/>
          <c:order val="2"/>
          <c:tx>
            <c:strRef>
              <c:f>Data!$E$23</c:f>
              <c:strCache>
                <c:ptCount val="1"/>
                <c:pt idx="0">
                  <c:v>Lumber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Data!$F$20:$J$20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Data!$F$23:$J$23</c:f>
              <c:numCache>
                <c:formatCode>General</c:formatCode>
                <c:ptCount val="5"/>
                <c:pt idx="0">
                  <c:v>86</c:v>
                </c:pt>
                <c:pt idx="1">
                  <c:v>126</c:v>
                </c:pt>
                <c:pt idx="2">
                  <c:v>103</c:v>
                </c:pt>
                <c:pt idx="3">
                  <c:v>124</c:v>
                </c:pt>
                <c:pt idx="4">
                  <c:v>86</c:v>
                </c:pt>
              </c:numCache>
            </c:numRef>
          </c:val>
        </c:ser>
        <c:ser>
          <c:idx val="3"/>
          <c:order val="3"/>
          <c:tx>
            <c:strRef>
              <c:f>Data!$E$24</c:f>
              <c:strCache>
                <c:ptCount val="1"/>
                <c:pt idx="0">
                  <c:v>Steel</c:v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ccffff"/>
              </a:solidFill>
              <a:ln w="0">
                <a:solidFill>
                  <a:srgbClr val="000000"/>
                </a:solidFill>
              </a:ln>
            </c:spPr>
          </c:dPt>
          <c:dLbls>
            <c:numFmt formatCode="0" sourceLinked="1"/>
            <c:dLbl>
              <c:idx val="0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numFmt formatCode="0" sourceLinked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Data!$F$20:$J$20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Data!$F$24:$J$24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gapWidth val="150"/>
        <c:shape val="box"/>
        <c:axId val="29560891"/>
        <c:axId val="91448638"/>
        <c:axId val="0"/>
      </c:bar3DChart>
      <c:catAx>
        <c:axId val="295608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448638"/>
        <c:crossesAt val="0"/>
        <c:auto val="1"/>
        <c:lblAlgn val="ctr"/>
        <c:lblOffset val="100"/>
        <c:noMultiLvlLbl val="0"/>
      </c:catAx>
      <c:valAx>
        <c:axId val="914486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560891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89649860773743"/>
          <c:y val="0.933484382586179"/>
          <c:w val="0.44937496297174"/>
          <c:h val="0.048551545557533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EA Volume Trend (in millions)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0"/>
      <c:rotY val="12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865176307905"/>
          <c:y val="0.103818337351271"/>
          <c:w val="0.985134823692095"/>
          <c:h val="0.86740804106073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Data!$E$28</c:f>
              <c:strCache>
                <c:ptCount val="1"/>
                <c:pt idx="0">
                  <c:v>MMBTU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Data!$F$27:$J$27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Data!$F$28:$J$28</c:f>
              <c:numCache>
                <c:formatCode>_(* #,##0_);_(* \(#,##0\);_(* \-??_);_(@_)</c:formatCode>
                <c:ptCount val="5"/>
                <c:pt idx="0">
                  <c:v>1758.331589</c:v>
                </c:pt>
                <c:pt idx="1">
                  <c:v>3201.10647</c:v>
                </c:pt>
                <c:pt idx="2">
                  <c:v>1942.345461</c:v>
                </c:pt>
                <c:pt idx="3">
                  <c:v>4952.206066</c:v>
                </c:pt>
                <c:pt idx="4">
                  <c:v>4273.27122</c:v>
                </c:pt>
              </c:numCache>
            </c:numRef>
          </c:val>
        </c:ser>
        <c:ser>
          <c:idx val="1"/>
          <c:order val="1"/>
          <c:tx>
            <c:strRef>
              <c:f>Data!$E$29</c:f>
              <c:strCache>
                <c:ptCount val="1"/>
                <c:pt idx="0">
                  <c:v>MHtz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Data!$F$27:$J$27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Data!$F$29:$J$29</c:f>
              <c:numCache>
                <c:formatCode>_(* #,##0_);_(* \(#,##0\);_(* \-??_);_(@_)</c:formatCode>
                <c:ptCount val="5"/>
                <c:pt idx="0">
                  <c:v>16.046241</c:v>
                </c:pt>
                <c:pt idx="1">
                  <c:v>52.662791</c:v>
                </c:pt>
                <c:pt idx="2">
                  <c:v>48.150655</c:v>
                </c:pt>
                <c:pt idx="3">
                  <c:v>37.589241</c:v>
                </c:pt>
                <c:pt idx="4">
                  <c:v>53.945233</c:v>
                </c:pt>
              </c:numCache>
            </c:numRef>
          </c:val>
        </c:ser>
        <c:gapWidth val="150"/>
        <c:shape val="box"/>
        <c:axId val="15602447"/>
        <c:axId val="20395779"/>
        <c:axId val="0"/>
      </c:bar3DChart>
      <c:catAx>
        <c:axId val="1560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395779"/>
        <c:crossesAt val="0"/>
        <c:auto val="1"/>
        <c:lblAlgn val="ctr"/>
        <c:lblOffset val="100"/>
        <c:noMultiLvlLbl val="0"/>
      </c:catAx>
      <c:valAx>
        <c:axId val="203957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02447"/>
        <c:crossesAt val="1"/>
        <c:crossBetween val="midCat"/>
        <c:majorUnit val="1000"/>
        <c:minorUnit val="1000"/>
      </c:valAx>
    </c:plotArea>
    <c:legend>
      <c:legendPos val="r"/>
      <c:layout>
        <c:manualLayout>
          <c:xMode val="edge"/>
          <c:yMode val="edge"/>
          <c:x val="0.363332565107168"/>
          <c:y val="0.945718951706976"/>
          <c:w val="0.441057847430284"/>
          <c:h val="0.046659926899447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50" strike="noStrike" u="none">
                <a:solidFill>
                  <a:srgbClr val="000000"/>
                </a:solidFill>
                <a:uFillTx/>
                <a:latin typeface="Arial"/>
              </a:rPr>
              <a:t>EGM Volume Trend (in thousands)</a:t>
            </a:r>
          </a:p>
        </c:rich>
      </c:tx>
      <c:layout>
        <c:manualLayout>
          <c:xMode val="edge"/>
          <c:yMode val="edge"/>
          <c:x val="0.29957264957265"/>
          <c:y val="0.0483908672952544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52625152625153"/>
          <c:y val="0.102158497623315"/>
          <c:w val="0.983516483516484"/>
          <c:h val="0.86978882568378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Data!$E$37</c:f>
              <c:strCache>
                <c:ptCount val="1"/>
                <c:pt idx="0">
                  <c:v>Liquids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Data!$F$36:$J$36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Data!$F$37:$J$37</c:f>
              <c:numCache>
                <c:formatCode>_(* #,##0_);_(* \(#,##0\);_(* \-??_);_(@_)</c:formatCode>
                <c:ptCount val="5"/>
                <c:pt idx="0">
                  <c:v>90430.383</c:v>
                </c:pt>
                <c:pt idx="1">
                  <c:v>172783.348</c:v>
                </c:pt>
                <c:pt idx="2">
                  <c:v>107852.72</c:v>
                </c:pt>
                <c:pt idx="3">
                  <c:v>150981.588</c:v>
                </c:pt>
                <c:pt idx="4">
                  <c:v>171949.351</c:v>
                </c:pt>
              </c:numCache>
            </c:numRef>
          </c:val>
        </c:ser>
        <c:ser>
          <c:idx val="1"/>
          <c:order val="1"/>
          <c:tx>
            <c:strRef>
              <c:f>Data!$E$38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3366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Data!$F$36:$J$36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Data!$F$38:$J$38</c:f>
              <c:numCache>
                <c:formatCode>_(* #,##0_);_(* \(#,##0\);_(* \-??_);_(@_)</c:formatCode>
                <c:ptCount val="5"/>
                <c:pt idx="0">
                  <c:v>2987.714</c:v>
                </c:pt>
                <c:pt idx="1">
                  <c:v>3388.933</c:v>
                </c:pt>
                <c:pt idx="2">
                  <c:v>4684.119</c:v>
                </c:pt>
                <c:pt idx="3">
                  <c:v>3964.01</c:v>
                </c:pt>
                <c:pt idx="4">
                  <c:v>6572.327</c:v>
                </c:pt>
              </c:numCache>
            </c:numRef>
          </c:val>
        </c:ser>
        <c:ser>
          <c:idx val="2"/>
          <c:order val="2"/>
          <c:tx>
            <c:strRef>
              <c:f>Data!$E$39</c:f>
              <c:strCache>
                <c:ptCount val="1"/>
                <c:pt idx="0">
                  <c:v>Emissions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ffffcc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Data!$F$36:$J$36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Data!$F$39:$J$39</c:f>
              <c:numCache>
                <c:formatCode>_(* #,##0_);_(* \(#,##0\);_(* \-??_);_(@_)</c:formatCode>
                <c:ptCount val="5"/>
                <c:pt idx="0">
                  <c:v>5</c:v>
                </c:pt>
                <c:pt idx="1">
                  <c:v>5</c:v>
                </c:pt>
                <c:pt idx="2">
                  <c:v>34.1</c:v>
                </c:pt>
                <c:pt idx="3">
                  <c:v>107.57</c:v>
                </c:pt>
                <c:pt idx="4">
                  <c:v>46.35</c:v>
                </c:pt>
              </c:numCache>
            </c:numRef>
          </c:val>
        </c:ser>
        <c:gapWidth val="150"/>
        <c:shape val="box"/>
        <c:axId val="11911446"/>
        <c:axId val="96934359"/>
        <c:axId val="0"/>
      </c:bar3DChart>
      <c:catAx>
        <c:axId val="119114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934359"/>
        <c:crossesAt val="0"/>
        <c:auto val="1"/>
        <c:lblAlgn val="ctr"/>
        <c:lblOffset val="100"/>
        <c:noMultiLvlLbl val="0"/>
      </c:catAx>
      <c:valAx>
        <c:axId val="969343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911446"/>
        <c:crossesAt val="1"/>
        <c:crossBetween val="midCat"/>
        <c:majorUnit val="30000"/>
        <c:minorUnit val="357.142857142857"/>
      </c:valAx>
    </c:plotArea>
    <c:legend>
      <c:legendPos val="r"/>
      <c:layout>
        <c:manualLayout>
          <c:xMode val="edge"/>
          <c:yMode val="edge"/>
          <c:x val="0.363308913308913"/>
          <c:y val="0.946621990181563"/>
          <c:w val="0.435042735042735"/>
          <c:h val="0.046754461154835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EIM Volume Trend</a:t>
            </a:r>
          </a:p>
        </c:rich>
      </c:tx>
      <c:layout>
        <c:manualLayout>
          <c:xMode val="edge"/>
          <c:yMode val="edge"/>
          <c:x val="0.386289702490093"/>
          <c:y val="0.0509837601499063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47867747087005"/>
          <c:y val="0.104075577763898"/>
          <c:w val="0.983971136215769"/>
          <c:h val="0.87289194253591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Data!$E$31</c:f>
              <c:strCache>
                <c:ptCount val="1"/>
                <c:pt idx="0">
                  <c:v>Total EIM</c:v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9999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Data!$F$30:$J$30</c:f>
              <c:strCache>
                <c:ptCount val="5"/>
                <c:pt idx="0">
                  <c:v>12/29 - 1/4</c:v>
                </c:pt>
                <c:pt idx="1">
                  <c:v>1/5 - 1/11</c:v>
                </c:pt>
                <c:pt idx="2">
                  <c:v>1/12 - 1/18</c:v>
                </c:pt>
                <c:pt idx="3">
                  <c:v>1/19 - 1/25</c:v>
                </c:pt>
                <c:pt idx="4">
                  <c:v>1/26 - 2/2</c:v>
                </c:pt>
              </c:strCache>
            </c:strRef>
          </c:cat>
          <c:val>
            <c:numRef>
              <c:f>Data!$F$31:$J$31</c:f>
              <c:numCache>
                <c:formatCode>_(* #,##0_);_(* \(#,##0\);_(* \-??_);_(@_)</c:formatCode>
                <c:ptCount val="5"/>
                <c:pt idx="0">
                  <c:v>60842.5918</c:v>
                </c:pt>
                <c:pt idx="1">
                  <c:v>36861.7698</c:v>
                </c:pt>
                <c:pt idx="2">
                  <c:v>213594.8932</c:v>
                </c:pt>
                <c:pt idx="3">
                  <c:v>19607.183</c:v>
                </c:pt>
                <c:pt idx="4">
                  <c:v>25872</c:v>
                </c:pt>
              </c:numCache>
            </c:numRef>
          </c:val>
        </c:ser>
        <c:gapWidth val="150"/>
        <c:shape val="box"/>
        <c:axId val="19304206"/>
        <c:axId val="24124970"/>
        <c:axId val="0"/>
      </c:bar3DChart>
      <c:catAx>
        <c:axId val="193042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24970"/>
        <c:crossesAt val="0"/>
        <c:auto val="1"/>
        <c:lblAlgn val="ctr"/>
        <c:lblOffset val="100"/>
        <c:noMultiLvlLbl val="0"/>
      </c:catAx>
      <c:valAx>
        <c:axId val="241249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304206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47234873129473"/>
          <c:y val="0.945658963148032"/>
          <c:w val="0.146034187023127"/>
          <c:h val="0.0495783885071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New Contracts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solidFill>
          <a:srgbClr val="c0c0c0"/>
        </a:solidFill>
        <a:ln w="12600">
          <a:solidFill>
            <a:srgbClr val="808080"/>
          </a:solidFill>
          <a:round/>
        </a:ln>
      </c:spPr>
    </c:sideWall>
    <c:backWall>
      <c:spPr>
        <a:solidFill>
          <a:srgbClr val="c0c0c0"/>
        </a:solidFill>
        <a:ln w="12600">
          <a:solidFill>
            <a:srgbClr val="808080"/>
          </a:solidFill>
          <a:round/>
        </a:ln>
      </c:spPr>
    </c:backWall>
    <c:plotArea>
      <c:bar3DChart>
        <c:barDir val="col"/>
        <c:grouping val="stacked"/>
        <c:varyColors val="0"/>
        <c:ser>
          <c:idx val="0"/>
          <c:order val="0"/>
          <c:tx>
            <c:strRef>
              <c:f>Data!$E$3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99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Data!$F$3:$H$3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Data!$F$4:$H$4</c:f>
              <c:numCache>
                <c:formatCode>General</c:formatCode>
                <c:ptCount val="0"/>
              </c:numCache>
            </c:numRef>
          </c:val>
        </c:ser>
        <c:ser>
          <c:idx val="2"/>
          <c:order val="2"/>
          <c:tx>
            <c:strRef>
              <c:f>Data!$E$5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Data!$F$5:$H$5</c:f>
              <c:numCache>
                <c:formatCode>General</c:formatCode>
                <c:ptCount val="0"/>
              </c:numCache>
            </c:numRef>
          </c:val>
        </c:ser>
        <c:ser>
          <c:idx val="3"/>
          <c:order val="3"/>
          <c:tx>
            <c:strRef>
              <c:f>Data!$E$6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ccffff"/>
            </a:solidFill>
            <a:ln w="0">
              <a:solidFill>
                <a:srgbClr val="000000"/>
              </a:solidFill>
            </a:ln>
          </c:spPr>
          <c:invertIfNegative val="0"/>
          <c:cat>
            <c:strRef>
              <c:f>Data!$F$2:$H$2</c:f>
              <c:strCache>
                <c:ptCount val="0"/>
              </c:strCache>
            </c:strRef>
          </c:cat>
          <c:val>
            <c:numRef>
              <c:f>Data!$F$6:$H$6</c:f>
              <c:numCache>
                <c:formatCode>General</c:formatCode>
                <c:ptCount val="0"/>
              </c:numCache>
            </c:numRef>
          </c:val>
        </c:ser>
        <c:gapWidth val="150"/>
        <c:shape val="box"/>
        <c:axId val="51168150"/>
        <c:axId val="17357209"/>
        <c:axId val="0"/>
      </c:bar3DChart>
      <c:catAx>
        <c:axId val="511681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357209"/>
        <c:crossesAt val="0"/>
        <c:auto val="1"/>
        <c:lblAlgn val="ctr"/>
        <c:lblOffset val="100"/>
        <c:noMultiLvlLbl val="0"/>
      </c:catAx>
      <c:valAx>
        <c:axId val="173572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68150"/>
        <c:crossesAt val="1"/>
        <c:crossBetween val="midCat"/>
      </c:valAx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30</xdr:row>
      <xdr:rowOff>19080</xdr:rowOff>
    </xdr:from>
    <xdr:to>
      <xdr:col>15</xdr:col>
      <xdr:colOff>10080</xdr:colOff>
      <xdr:row>57</xdr:row>
      <xdr:rowOff>86040</xdr:rowOff>
    </xdr:to>
    <xdr:graphicFrame>
      <xdr:nvGraphicFramePr>
        <xdr:cNvPr id="0" name="Chart 1"/>
        <xdr:cNvGraphicFramePr/>
      </xdr:nvGraphicFramePr>
      <xdr:xfrm>
        <a:off x="6418080" y="5886360"/>
        <a:ext cx="5886360" cy="443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30</xdr:row>
      <xdr:rowOff>28440</xdr:rowOff>
    </xdr:from>
    <xdr:to>
      <xdr:col>6</xdr:col>
      <xdr:colOff>885240</xdr:colOff>
      <xdr:row>57</xdr:row>
      <xdr:rowOff>75960</xdr:rowOff>
    </xdr:to>
    <xdr:graphicFrame>
      <xdr:nvGraphicFramePr>
        <xdr:cNvPr id="1" name="Chart 2"/>
        <xdr:cNvGraphicFramePr/>
      </xdr:nvGraphicFramePr>
      <xdr:xfrm>
        <a:off x="0" y="5895720"/>
        <a:ext cx="6267600" cy="441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0</xdr:colOff>
      <xdr:row>30</xdr:row>
      <xdr:rowOff>9720</xdr:rowOff>
    </xdr:from>
    <xdr:to>
      <xdr:col>23</xdr:col>
      <xdr:colOff>10440</xdr:colOff>
      <xdr:row>57</xdr:row>
      <xdr:rowOff>86040</xdr:rowOff>
    </xdr:to>
    <xdr:graphicFrame>
      <xdr:nvGraphicFramePr>
        <xdr:cNvPr id="2" name="Chart 3"/>
        <xdr:cNvGraphicFramePr/>
      </xdr:nvGraphicFramePr>
      <xdr:xfrm>
        <a:off x="12454920" y="5877000"/>
        <a:ext cx="6076080" cy="4448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10080</xdr:colOff>
      <xdr:row>58</xdr:row>
      <xdr:rowOff>85680</xdr:rowOff>
    </xdr:from>
    <xdr:to>
      <xdr:col>6</xdr:col>
      <xdr:colOff>875520</xdr:colOff>
      <xdr:row>87</xdr:row>
      <xdr:rowOff>28440</xdr:rowOff>
    </xdr:to>
    <xdr:graphicFrame>
      <xdr:nvGraphicFramePr>
        <xdr:cNvPr id="3" name="Chart 5"/>
        <xdr:cNvGraphicFramePr/>
      </xdr:nvGraphicFramePr>
      <xdr:xfrm>
        <a:off x="10080" y="10487160"/>
        <a:ext cx="6247800" cy="4628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8</xdr:col>
      <xdr:colOff>0</xdr:colOff>
      <xdr:row>58</xdr:row>
      <xdr:rowOff>85680</xdr:rowOff>
    </xdr:from>
    <xdr:to>
      <xdr:col>15</xdr:col>
      <xdr:colOff>20160</xdr:colOff>
      <xdr:row>87</xdr:row>
      <xdr:rowOff>19080</xdr:rowOff>
    </xdr:to>
    <xdr:graphicFrame>
      <xdr:nvGraphicFramePr>
        <xdr:cNvPr id="4" name="Chart 6"/>
        <xdr:cNvGraphicFramePr/>
      </xdr:nvGraphicFramePr>
      <xdr:xfrm>
        <a:off x="6418080" y="10487160"/>
        <a:ext cx="5896440" cy="4619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16</xdr:col>
      <xdr:colOff>0</xdr:colOff>
      <xdr:row>58</xdr:row>
      <xdr:rowOff>75600</xdr:rowOff>
    </xdr:from>
    <xdr:to>
      <xdr:col>23</xdr:col>
      <xdr:colOff>20520</xdr:colOff>
      <xdr:row>86</xdr:row>
      <xdr:rowOff>152280</xdr:rowOff>
    </xdr:to>
    <xdr:graphicFrame>
      <xdr:nvGraphicFramePr>
        <xdr:cNvPr id="5" name="Chart 7"/>
        <xdr:cNvGraphicFramePr/>
      </xdr:nvGraphicFramePr>
      <xdr:xfrm>
        <a:off x="12454920" y="10477080"/>
        <a:ext cx="6086160" cy="4610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21</xdr:col>
      <xdr:colOff>714600</xdr:colOff>
      <xdr:row>0</xdr:row>
      <xdr:rowOff>105120</xdr:rowOff>
    </xdr:from>
    <xdr:to>
      <xdr:col>22</xdr:col>
      <xdr:colOff>785160</xdr:colOff>
      <xdr:row>5</xdr:row>
      <xdr:rowOff>123840</xdr:rowOff>
    </xdr:to>
    <xdr:pic>
      <xdr:nvPicPr>
        <xdr:cNvPr id="6" name="Picture 9" descr=""/>
        <xdr:cNvPicPr/>
      </xdr:nvPicPr>
      <xdr:blipFill>
        <a:blip r:embed="rId7"/>
        <a:stretch/>
      </xdr:blipFill>
      <xdr:spPr>
        <a:xfrm>
          <a:off x="17605440" y="105120"/>
          <a:ext cx="885600" cy="828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50040</xdr:colOff>
      <xdr:row>42</xdr:row>
      <xdr:rowOff>19080</xdr:rowOff>
    </xdr:from>
    <xdr:to>
      <xdr:col>4</xdr:col>
      <xdr:colOff>253800</xdr:colOff>
      <xdr:row>57</xdr:row>
      <xdr:rowOff>142920</xdr:rowOff>
    </xdr:to>
    <xdr:graphicFrame>
      <xdr:nvGraphicFramePr>
        <xdr:cNvPr id="7" name="Chart 1"/>
        <xdr:cNvGraphicFramePr/>
      </xdr:nvGraphicFramePr>
      <xdr:xfrm>
        <a:off x="50040" y="6800760"/>
        <a:ext cx="5799240" cy="255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10080</xdr:colOff>
      <xdr:row>41</xdr:row>
      <xdr:rowOff>152280</xdr:rowOff>
    </xdr:from>
    <xdr:to>
      <xdr:col>17</xdr:col>
      <xdr:colOff>250200</xdr:colOff>
      <xdr:row>57</xdr:row>
      <xdr:rowOff>38160</xdr:rowOff>
    </xdr:to>
    <xdr:sp>
      <xdr:nvSpPr>
        <xdr:cNvPr id="8" name="Text 2"/>
        <xdr:cNvSpPr/>
      </xdr:nvSpPr>
      <xdr:spPr>
        <a:xfrm>
          <a:off x="10092600" y="6772320"/>
          <a:ext cx="5983560" cy="2476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effectLst/>
              <a:uFillTx/>
              <a:latin typeface="Arial"/>
            </a:rPr>
            <a:t>Notes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New Counterparty Setup: 20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7:W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2.7"/>
    <col collapsed="false" customWidth="true" hidden="false" outlineLevel="0" max="4" min="3" style="0" width="12.56"/>
    <col collapsed="false" customWidth="true" hidden="false" outlineLevel="0" max="6" min="5" style="0" width="12.7"/>
    <col collapsed="false" customWidth="true" hidden="false" outlineLevel="0" max="7" min="7" style="0" width="12.56"/>
    <col collapsed="false" customWidth="true" hidden="false" outlineLevel="0" max="8" min="8" style="0" width="2.13"/>
    <col collapsed="false" customWidth="true" hidden="false" outlineLevel="0" max="9" min="9" style="0" width="14.56"/>
    <col collapsed="false" customWidth="true" hidden="false" outlineLevel="0" max="10" min="10" style="0" width="12.28"/>
    <col collapsed="false" customWidth="true" hidden="false" outlineLevel="0" max="11" min="11" style="0" width="10.99"/>
    <col collapsed="false" customWidth="true" hidden="false" outlineLevel="0" max="13" min="12" style="0" width="12.28"/>
    <col collapsed="false" customWidth="true" hidden="false" outlineLevel="0" max="14" min="14" style="0" width="10.99"/>
    <col collapsed="false" customWidth="true" hidden="false" outlineLevel="0" max="15" min="15" style="0" width="9.99"/>
    <col collapsed="false" customWidth="true" hidden="false" outlineLevel="0" max="16" min="16" style="0" width="2.28"/>
    <col collapsed="false" customWidth="true" hidden="false" outlineLevel="0" max="17" min="17" style="0" width="14.56"/>
    <col collapsed="false" customWidth="true" hidden="false" outlineLevel="0" max="18" min="18" style="0" width="11.99"/>
    <col collapsed="false" customWidth="true" hidden="false" outlineLevel="0" max="19" min="19" style="0" width="11.56"/>
    <col collapsed="false" customWidth="true" hidden="false" outlineLevel="0" max="21" min="20" style="0" width="12.42"/>
    <col collapsed="false" customWidth="true" hidden="false" outlineLevel="0" max="23" min="22" style="0" width="11.56"/>
  </cols>
  <sheetData>
    <row r="7" customFormat="false" ht="12.75" hidden="false" customHeight="false" outlineLevel="0" collapsed="false">
      <c r="A7" s="1"/>
      <c r="B7" s="2"/>
      <c r="C7" s="2"/>
      <c r="D7" s="2"/>
      <c r="E7" s="2"/>
      <c r="F7" s="2"/>
      <c r="G7" s="3"/>
      <c r="I7" s="1"/>
      <c r="J7" s="2"/>
      <c r="K7" s="2"/>
      <c r="L7" s="2"/>
      <c r="M7" s="2"/>
      <c r="N7" s="2"/>
      <c r="O7" s="3"/>
      <c r="Q7" s="1"/>
      <c r="R7" s="2"/>
      <c r="S7" s="2"/>
      <c r="T7" s="2"/>
      <c r="U7" s="2"/>
      <c r="V7" s="2"/>
      <c r="W7" s="3"/>
    </row>
    <row r="8" customFormat="false" ht="15.75" hidden="false" customHeight="false" outlineLevel="0" collapsed="false">
      <c r="A8" s="4" t="s">
        <v>0</v>
      </c>
      <c r="B8" s="5"/>
      <c r="C8" s="5"/>
      <c r="D8" s="5"/>
      <c r="E8" s="5"/>
      <c r="F8" s="5"/>
      <c r="G8" s="6"/>
      <c r="H8" s="7"/>
      <c r="I8" s="8" t="s">
        <v>1</v>
      </c>
      <c r="J8" s="8"/>
      <c r="K8" s="8"/>
      <c r="L8" s="8"/>
      <c r="M8" s="8"/>
      <c r="N8" s="8"/>
      <c r="O8" s="9"/>
      <c r="P8" s="10"/>
      <c r="Q8" s="8" t="s">
        <v>2</v>
      </c>
      <c r="R8" s="8"/>
      <c r="S8" s="8"/>
      <c r="T8" s="8"/>
      <c r="U8" s="8"/>
      <c r="V8" s="8"/>
      <c r="W8" s="9"/>
    </row>
    <row r="9" customFormat="false" ht="15.75" hidden="false" customHeight="false" outlineLevel="0" collapsed="false">
      <c r="A9" s="8"/>
      <c r="B9" s="5"/>
      <c r="C9" s="5"/>
      <c r="D9" s="5"/>
      <c r="E9" s="5"/>
      <c r="F9" s="5"/>
      <c r="G9" s="6"/>
      <c r="H9" s="7"/>
      <c r="I9" s="8"/>
      <c r="J9" s="11"/>
      <c r="K9" s="11"/>
      <c r="L9" s="11"/>
      <c r="M9" s="11"/>
      <c r="N9" s="11"/>
      <c r="O9" s="9"/>
      <c r="P9" s="10"/>
      <c r="Q9" s="8"/>
      <c r="R9" s="11"/>
      <c r="S9" s="11"/>
      <c r="T9" s="11"/>
      <c r="U9" s="11"/>
      <c r="V9" s="11"/>
      <c r="W9" s="9"/>
    </row>
    <row r="10" customFormat="false" ht="16.5" hidden="false" customHeight="false" outlineLevel="0" collapsed="false">
      <c r="A10" s="12" t="s">
        <v>3</v>
      </c>
      <c r="B10" s="13"/>
      <c r="C10" s="13"/>
      <c r="D10" s="13"/>
      <c r="E10" s="14"/>
      <c r="F10" s="14"/>
      <c r="G10" s="15"/>
      <c r="H10" s="16"/>
      <c r="I10" s="17"/>
      <c r="J10" s="18" t="s">
        <v>4</v>
      </c>
      <c r="K10" s="18" t="s">
        <v>5</v>
      </c>
      <c r="L10" s="18" t="s">
        <v>6</v>
      </c>
      <c r="M10" s="18" t="s">
        <v>7</v>
      </c>
      <c r="N10" s="18" t="s">
        <v>8</v>
      </c>
      <c r="O10" s="19" t="s">
        <v>9</v>
      </c>
      <c r="P10" s="20"/>
      <c r="Q10" s="17"/>
      <c r="R10" s="18" t="s">
        <v>4</v>
      </c>
      <c r="S10" s="18" t="s">
        <v>5</v>
      </c>
      <c r="T10" s="18" t="s">
        <v>6</v>
      </c>
      <c r="U10" s="18" t="s">
        <v>7</v>
      </c>
      <c r="V10" s="18" t="s">
        <v>8</v>
      </c>
      <c r="W10" s="19" t="s">
        <v>9</v>
      </c>
    </row>
    <row r="11" customFormat="false" ht="16.5" hidden="false" customHeight="false" outlineLevel="0" collapsed="false">
      <c r="A11" s="21"/>
      <c r="B11" s="22" t="s">
        <v>10</v>
      </c>
      <c r="C11" s="22"/>
      <c r="D11" s="22"/>
      <c r="E11" s="5"/>
      <c r="F11" s="5"/>
      <c r="G11" s="6"/>
      <c r="H11" s="10"/>
      <c r="I11" s="23" t="s">
        <v>11</v>
      </c>
      <c r="J11" s="5"/>
      <c r="K11" s="5"/>
      <c r="L11" s="5"/>
      <c r="M11" s="5"/>
      <c r="N11" s="5"/>
      <c r="O11" s="6"/>
      <c r="P11" s="10"/>
      <c r="Q11" s="24" t="s">
        <v>12</v>
      </c>
      <c r="R11" s="5"/>
      <c r="S11" s="5"/>
      <c r="T11" s="5"/>
      <c r="U11" s="5"/>
      <c r="V11" s="5"/>
      <c r="W11" s="6"/>
    </row>
    <row r="12" customFormat="false" ht="16.5" hidden="false" customHeight="false" outlineLevel="0" collapsed="false">
      <c r="A12" s="25"/>
      <c r="B12" s="22" t="s">
        <v>13</v>
      </c>
      <c r="C12" s="26"/>
      <c r="D12" s="26"/>
      <c r="E12" s="27"/>
      <c r="F12" s="27"/>
      <c r="G12" s="28"/>
      <c r="H12" s="27"/>
      <c r="I12" s="29" t="s">
        <v>14</v>
      </c>
      <c r="J12" s="26" t="n">
        <f aca="false">Data!F12</f>
        <v>10153</v>
      </c>
      <c r="K12" s="26" t="n">
        <f aca="false">Data!G12</f>
        <v>15464</v>
      </c>
      <c r="L12" s="26" t="n">
        <f aca="false">Data!H12</f>
        <v>12754</v>
      </c>
      <c r="M12" s="26" t="n">
        <f aca="false">Data!I12</f>
        <v>16623</v>
      </c>
      <c r="N12" s="26" t="n">
        <f aca="false">Data!J12</f>
        <v>19791</v>
      </c>
      <c r="O12" s="30" t="n">
        <f aca="false">SUM(J12:N12)</f>
        <v>74785</v>
      </c>
      <c r="P12" s="27"/>
      <c r="Q12" s="29" t="s">
        <v>14</v>
      </c>
      <c r="R12" s="31" t="n">
        <f aca="false">Data!F28</f>
        <v>1758.331589</v>
      </c>
      <c r="S12" s="31" t="n">
        <f aca="false">Data!G28</f>
        <v>3201.10647</v>
      </c>
      <c r="T12" s="31" t="n">
        <f aca="false">Data!H28</f>
        <v>1942.345461</v>
      </c>
      <c r="U12" s="31" t="n">
        <f aca="false">Data!I28</f>
        <v>4952.206066</v>
      </c>
      <c r="V12" s="31" t="n">
        <f aca="false">Data!J28</f>
        <v>4273.27122</v>
      </c>
      <c r="W12" s="30" t="n">
        <f aca="false">SUM(R12:V12)</f>
        <v>16127.260806</v>
      </c>
    </row>
    <row r="13" customFormat="false" ht="16.5" hidden="false" customHeight="false" outlineLevel="0" collapsed="false">
      <c r="A13" s="25"/>
      <c r="B13" s="26"/>
      <c r="C13" s="26"/>
      <c r="D13" s="26"/>
      <c r="E13" s="27"/>
      <c r="F13" s="27"/>
      <c r="G13" s="28"/>
      <c r="H13" s="27"/>
      <c r="I13" s="29" t="s">
        <v>15</v>
      </c>
      <c r="J13" s="26" t="n">
        <f aca="false">Data!F13</f>
        <v>1730</v>
      </c>
      <c r="K13" s="26" t="n">
        <f aca="false">Data!G13</f>
        <v>3436</v>
      </c>
      <c r="L13" s="26" t="n">
        <f aca="false">Data!H13</f>
        <v>3781</v>
      </c>
      <c r="M13" s="26" t="n">
        <f aca="false">Data!I13</f>
        <v>3695</v>
      </c>
      <c r="N13" s="26" t="n">
        <f aca="false">Data!J13</f>
        <v>4599</v>
      </c>
      <c r="O13" s="30" t="n">
        <f aca="false">SUM(J13:N13)</f>
        <v>17241</v>
      </c>
      <c r="P13" s="27"/>
      <c r="Q13" s="29" t="s">
        <v>15</v>
      </c>
      <c r="R13" s="31" t="n">
        <f aca="false">Data!F29</f>
        <v>16.046241</v>
      </c>
      <c r="S13" s="31" t="n">
        <f aca="false">Data!G29</f>
        <v>52.662791</v>
      </c>
      <c r="T13" s="31" t="n">
        <f aca="false">Data!H29</f>
        <v>48.150655</v>
      </c>
      <c r="U13" s="31" t="n">
        <f aca="false">Data!I29</f>
        <v>37.589241</v>
      </c>
      <c r="V13" s="31" t="n">
        <f aca="false">Data!J29</f>
        <v>53.945233</v>
      </c>
      <c r="W13" s="30" t="n">
        <f aca="false">SUM(R13:V13)</f>
        <v>208.394161</v>
      </c>
    </row>
    <row r="14" customFormat="false" ht="16.5" hidden="false" customHeight="false" outlineLevel="0" collapsed="false">
      <c r="A14" s="12" t="s">
        <v>16</v>
      </c>
      <c r="B14" s="13"/>
      <c r="C14" s="13"/>
      <c r="D14" s="26"/>
      <c r="E14" s="27"/>
      <c r="F14" s="27"/>
      <c r="G14" s="28"/>
      <c r="H14" s="32"/>
      <c r="I14" s="33"/>
      <c r="J14" s="26"/>
      <c r="K14" s="26"/>
      <c r="L14" s="26"/>
      <c r="M14" s="34"/>
      <c r="N14" s="34"/>
      <c r="O14" s="35"/>
      <c r="P14" s="27"/>
      <c r="Q14" s="24" t="s">
        <v>17</v>
      </c>
      <c r="R14" s="26"/>
      <c r="S14" s="26"/>
      <c r="T14" s="26"/>
      <c r="U14" s="26"/>
      <c r="V14" s="26"/>
      <c r="W14" s="30"/>
    </row>
    <row r="15" customFormat="false" ht="16.5" hidden="false" customHeight="false" outlineLevel="0" collapsed="false">
      <c r="A15" s="21"/>
      <c r="B15" s="22" t="s">
        <v>18</v>
      </c>
      <c r="C15" s="22"/>
      <c r="D15" s="26"/>
      <c r="E15" s="27"/>
      <c r="F15" s="27"/>
      <c r="G15" s="28"/>
      <c r="H15" s="27"/>
      <c r="I15" s="36" t="s">
        <v>19</v>
      </c>
      <c r="J15" s="26"/>
      <c r="K15" s="26"/>
      <c r="L15" s="26"/>
      <c r="M15" s="26"/>
      <c r="N15" s="26"/>
      <c r="O15" s="30"/>
      <c r="P15" s="27"/>
      <c r="Q15" s="29" t="s">
        <v>20</v>
      </c>
      <c r="R15" s="31" t="n">
        <f aca="false">+Data!F37</f>
        <v>90430.383</v>
      </c>
      <c r="S15" s="31" t="n">
        <f aca="false">+Data!G37</f>
        <v>172783.348</v>
      </c>
      <c r="T15" s="31" t="n">
        <f aca="false">+Data!H37</f>
        <v>107852.72</v>
      </c>
      <c r="U15" s="31" t="n">
        <f aca="false">+Data!I37</f>
        <v>150981.588</v>
      </c>
      <c r="V15" s="31" t="n">
        <f aca="false">+Data!J37</f>
        <v>171949.351</v>
      </c>
      <c r="W15" s="30" t="n">
        <f aca="false">SUM(R15:V15)</f>
        <v>693997.39</v>
      </c>
    </row>
    <row r="16" customFormat="false" ht="16.5" hidden="false" customHeight="false" outlineLevel="0" collapsed="false">
      <c r="A16" s="25"/>
      <c r="B16" s="26" t="s">
        <v>21</v>
      </c>
      <c r="C16" s="26"/>
      <c r="D16" s="26"/>
      <c r="E16" s="27"/>
      <c r="F16" s="27"/>
      <c r="G16" s="28"/>
      <c r="H16" s="27"/>
      <c r="I16" s="29" t="s">
        <v>22</v>
      </c>
      <c r="J16" s="26" t="n">
        <f aca="false">Data!F15</f>
        <v>91</v>
      </c>
      <c r="K16" s="26" t="n">
        <f aca="false">Data!G15</f>
        <v>130</v>
      </c>
      <c r="L16" s="26" t="n">
        <f aca="false">Data!H15</f>
        <v>103</v>
      </c>
      <c r="M16" s="26" t="n">
        <f aca="false">Data!I15</f>
        <v>169</v>
      </c>
      <c r="N16" s="26" t="n">
        <f aca="false">Data!J15</f>
        <v>145</v>
      </c>
      <c r="O16" s="30" t="n">
        <f aca="false">SUM(J16:N16)</f>
        <v>638</v>
      </c>
      <c r="P16" s="27"/>
      <c r="Q16" s="29" t="s">
        <v>23</v>
      </c>
      <c r="R16" s="31" t="n">
        <f aca="false">+Data!F38</f>
        <v>2987.714</v>
      </c>
      <c r="S16" s="31" t="n">
        <f aca="false">+Data!G38</f>
        <v>3388.933</v>
      </c>
      <c r="T16" s="31" t="n">
        <f aca="false">+Data!H38</f>
        <v>4684.119</v>
      </c>
      <c r="U16" s="31" t="n">
        <f aca="false">+Data!I38</f>
        <v>3964.01</v>
      </c>
      <c r="V16" s="31" t="n">
        <f aca="false">+Data!J38</f>
        <v>6572.327</v>
      </c>
      <c r="W16" s="30" t="n">
        <f aca="false">SUM(R16:V16)</f>
        <v>21597.103</v>
      </c>
    </row>
    <row r="17" customFormat="false" ht="16.5" hidden="false" customHeight="false" outlineLevel="0" collapsed="false">
      <c r="A17" s="25"/>
      <c r="B17" s="22"/>
      <c r="C17" s="26"/>
      <c r="D17" s="26"/>
      <c r="E17" s="27"/>
      <c r="F17" s="27"/>
      <c r="G17" s="28"/>
      <c r="H17" s="27"/>
      <c r="I17" s="29" t="s">
        <v>20</v>
      </c>
      <c r="J17" s="26" t="n">
        <f aca="false">Data!F16</f>
        <v>1835</v>
      </c>
      <c r="K17" s="26" t="n">
        <f aca="false">Data!G16</f>
        <v>3258</v>
      </c>
      <c r="L17" s="26" t="n">
        <f aca="false">Data!H16</f>
        <v>2199</v>
      </c>
      <c r="M17" s="26" t="n">
        <f aca="false">Data!I16</f>
        <v>3063</v>
      </c>
      <c r="N17" s="26" t="n">
        <f aca="false">Data!J16</f>
        <v>3322</v>
      </c>
      <c r="O17" s="30" t="n">
        <f aca="false">SUM(J17:N17)</f>
        <v>13677</v>
      </c>
      <c r="P17" s="27"/>
      <c r="Q17" s="29" t="s">
        <v>24</v>
      </c>
      <c r="R17" s="31" t="n">
        <f aca="false">+Data!F39</f>
        <v>5</v>
      </c>
      <c r="S17" s="31" t="n">
        <f aca="false">+Data!G39</f>
        <v>5</v>
      </c>
      <c r="T17" s="31" t="n">
        <f aca="false">+Data!H39</f>
        <v>34.1</v>
      </c>
      <c r="U17" s="31" t="n">
        <f aca="false">+Data!I39</f>
        <v>107.57</v>
      </c>
      <c r="V17" s="31" t="n">
        <f aca="false">+Data!J39</f>
        <v>46.35</v>
      </c>
      <c r="W17" s="30" t="n">
        <f aca="false">SUM(R17:V17)</f>
        <v>198.02</v>
      </c>
    </row>
    <row r="18" customFormat="false" ht="16.5" hidden="false" customHeight="false" outlineLevel="0" collapsed="false">
      <c r="A18" s="25"/>
      <c r="B18" s="26"/>
      <c r="C18" s="26"/>
      <c r="D18" s="26"/>
      <c r="E18" s="27"/>
      <c r="F18" s="27"/>
      <c r="G18" s="28"/>
      <c r="H18" s="27"/>
      <c r="I18" s="29" t="s">
        <v>23</v>
      </c>
      <c r="J18" s="26" t="n">
        <f aca="false">Data!F17</f>
        <v>52</v>
      </c>
      <c r="K18" s="26" t="n">
        <f aca="false">Data!G17</f>
        <v>83</v>
      </c>
      <c r="L18" s="26" t="n">
        <f aca="false">Data!H17</f>
        <v>84</v>
      </c>
      <c r="M18" s="26" t="n">
        <f aca="false">Data!I17</f>
        <v>75</v>
      </c>
      <c r="N18" s="26" t="n">
        <f aca="false">Data!J17</f>
        <v>83</v>
      </c>
      <c r="O18" s="30" t="n">
        <f aca="false">SUM(J18:N18)</f>
        <v>377</v>
      </c>
      <c r="P18" s="27"/>
      <c r="Q18" s="37" t="s">
        <v>25</v>
      </c>
      <c r="R18" s="26" t="n">
        <f aca="false">Data!F31</f>
        <v>60842.5918</v>
      </c>
      <c r="S18" s="26" t="n">
        <f aca="false">Data!G31</f>
        <v>36861.7698</v>
      </c>
      <c r="T18" s="26" t="n">
        <f aca="false">Data!H31</f>
        <v>213594.8932</v>
      </c>
      <c r="U18" s="26" t="n">
        <f aca="false">Data!I31</f>
        <v>19607.183</v>
      </c>
      <c r="V18" s="26" t="n">
        <f aca="false">Data!J31</f>
        <v>25872</v>
      </c>
      <c r="W18" s="30" t="n">
        <f aca="false">SUM(R18:V18)</f>
        <v>356778.4378</v>
      </c>
    </row>
    <row r="19" customFormat="false" ht="16.5" hidden="false" customHeight="false" outlineLevel="0" collapsed="false">
      <c r="A19" s="12" t="s">
        <v>26</v>
      </c>
      <c r="B19" s="26"/>
      <c r="C19" s="26"/>
      <c r="D19" s="26"/>
      <c r="E19" s="27"/>
      <c r="F19" s="27"/>
      <c r="G19" s="28"/>
      <c r="H19" s="27"/>
      <c r="I19" s="29" t="s">
        <v>27</v>
      </c>
      <c r="J19" s="26" t="n">
        <f aca="false">Data!F18</f>
        <v>13</v>
      </c>
      <c r="K19" s="26" t="n">
        <f aca="false">Data!G18</f>
        <v>27</v>
      </c>
      <c r="L19" s="26" t="n">
        <f aca="false">Data!H18</f>
        <v>37</v>
      </c>
      <c r="M19" s="26" t="n">
        <f aca="false">Data!I18</f>
        <v>36</v>
      </c>
      <c r="N19" s="26" t="n">
        <f aca="false">Data!J18</f>
        <v>19</v>
      </c>
      <c r="O19" s="30" t="n">
        <f aca="false">SUM(J19:N19)</f>
        <v>132</v>
      </c>
      <c r="P19" s="27"/>
      <c r="Q19" s="29" t="s">
        <v>28</v>
      </c>
      <c r="R19" s="31" t="n">
        <f aca="false">Data!F32</f>
        <v>0</v>
      </c>
      <c r="S19" s="31" t="n">
        <f aca="false">Data!G32</f>
        <v>0</v>
      </c>
      <c r="T19" s="31" t="n">
        <f aca="false">Data!H32</f>
        <v>0</v>
      </c>
      <c r="U19" s="31" t="n">
        <f aca="false">Data!I32</f>
        <v>0</v>
      </c>
      <c r="V19" s="31" t="n">
        <f aca="false">Data!J32</f>
        <v>0</v>
      </c>
      <c r="W19" s="30" t="n">
        <f aca="false">SUM(R19:V19)</f>
        <v>0</v>
      </c>
    </row>
    <row r="20" customFormat="false" ht="16.5" hidden="false" customHeight="false" outlineLevel="0" collapsed="false">
      <c r="A20" s="38"/>
      <c r="B20" s="26" t="s">
        <v>29</v>
      </c>
      <c r="C20" s="26"/>
      <c r="D20" s="26"/>
      <c r="E20" s="27"/>
      <c r="F20" s="27"/>
      <c r="G20" s="28"/>
      <c r="H20" s="27"/>
      <c r="I20" s="29" t="s">
        <v>24</v>
      </c>
      <c r="J20" s="26" t="n">
        <f aca="false">Data!F19</f>
        <v>2</v>
      </c>
      <c r="K20" s="26" t="n">
        <f aca="false">Data!G19</f>
        <v>2</v>
      </c>
      <c r="L20" s="26" t="n">
        <f aca="false">Data!H19</f>
        <v>14</v>
      </c>
      <c r="M20" s="26" t="n">
        <f aca="false">Data!I19</f>
        <v>13</v>
      </c>
      <c r="N20" s="26" t="n">
        <f aca="false">Data!J19</f>
        <v>14</v>
      </c>
      <c r="O20" s="30" t="n">
        <f aca="false">SUM(J20:N20)</f>
        <v>45</v>
      </c>
      <c r="P20" s="27"/>
      <c r="Q20" s="29" t="s">
        <v>30</v>
      </c>
      <c r="R20" s="31" t="n">
        <f aca="false">Data!F33</f>
        <v>0</v>
      </c>
      <c r="S20" s="31" t="n">
        <f aca="false">Data!G33</f>
        <v>0</v>
      </c>
      <c r="T20" s="31" t="n">
        <f aca="false">Data!H33</f>
        <v>0</v>
      </c>
      <c r="U20" s="31" t="n">
        <f aca="false">Data!I33</f>
        <v>0</v>
      </c>
      <c r="V20" s="31" t="n">
        <f aca="false">Data!J33</f>
        <v>0</v>
      </c>
      <c r="W20" s="30" t="n">
        <f aca="false">SUM(R20:V20)</f>
        <v>0</v>
      </c>
    </row>
    <row r="21" customFormat="false" ht="16.5" hidden="false" customHeight="false" outlineLevel="0" collapsed="false">
      <c r="A21" s="25"/>
      <c r="B21" s="26"/>
      <c r="C21" s="26"/>
      <c r="D21" s="26"/>
      <c r="E21" s="27"/>
      <c r="F21" s="27"/>
      <c r="G21" s="28"/>
      <c r="H21" s="27"/>
      <c r="I21" s="33"/>
      <c r="J21" s="26"/>
      <c r="K21" s="26"/>
      <c r="L21" s="26"/>
      <c r="M21" s="26"/>
      <c r="N21" s="26"/>
      <c r="O21" s="30"/>
      <c r="P21" s="27"/>
      <c r="Q21" s="29" t="s">
        <v>31</v>
      </c>
      <c r="R21" s="31" t="n">
        <f aca="false">Data!F34</f>
        <v>0</v>
      </c>
      <c r="S21" s="31" t="n">
        <f aca="false">Data!G34</f>
        <v>0</v>
      </c>
      <c r="T21" s="31" t="n">
        <f aca="false">Data!H34</f>
        <v>0</v>
      </c>
      <c r="U21" s="31" t="n">
        <f aca="false">Data!I34</f>
        <v>0</v>
      </c>
      <c r="V21" s="31" t="n">
        <f aca="false">Data!J34</f>
        <v>0</v>
      </c>
      <c r="W21" s="30" t="n">
        <f aca="false">SUM(R21:V21)</f>
        <v>0</v>
      </c>
    </row>
    <row r="22" customFormat="false" ht="16.5" hidden="false" customHeight="false" outlineLevel="0" collapsed="false">
      <c r="A22" s="12" t="s">
        <v>32</v>
      </c>
      <c r="B22" s="26"/>
      <c r="C22" s="26"/>
      <c r="D22" s="26"/>
      <c r="E22" s="27"/>
      <c r="F22" s="27"/>
      <c r="G22" s="28"/>
      <c r="H22" s="27"/>
      <c r="I22" s="36" t="s">
        <v>33</v>
      </c>
      <c r="J22" s="26"/>
      <c r="K22" s="26"/>
      <c r="L22" s="26"/>
      <c r="M22" s="26"/>
      <c r="N22" s="26"/>
      <c r="O22" s="30"/>
      <c r="P22" s="27"/>
      <c r="Q22" s="39" t="s">
        <v>34</v>
      </c>
      <c r="R22" s="40" t="n">
        <f aca="false">Data!F35</f>
        <v>0</v>
      </c>
      <c r="S22" s="40" t="n">
        <f aca="false">Data!G35</f>
        <v>0</v>
      </c>
      <c r="T22" s="40" t="n">
        <f aca="false">Data!H35</f>
        <v>0</v>
      </c>
      <c r="U22" s="40" t="n">
        <f aca="false">Data!I35</f>
        <v>0</v>
      </c>
      <c r="V22" s="40" t="n">
        <f aca="false">Data!J35</f>
        <v>0</v>
      </c>
      <c r="W22" s="41" t="n">
        <f aca="false">SUM(R22:V22)</f>
        <v>0</v>
      </c>
    </row>
    <row r="23" customFormat="false" ht="16.5" hidden="false" customHeight="false" outlineLevel="0" collapsed="false">
      <c r="A23" s="12"/>
      <c r="B23" s="26"/>
      <c r="C23" s="26"/>
      <c r="D23" s="26"/>
      <c r="E23" s="27"/>
      <c r="F23" s="27"/>
      <c r="G23" s="28"/>
      <c r="H23" s="27"/>
      <c r="I23" s="29" t="s">
        <v>28</v>
      </c>
      <c r="J23" s="26" t="n">
        <f aca="false">Data!F21</f>
        <v>5</v>
      </c>
      <c r="K23" s="26" t="n">
        <f aca="false">Data!G21</f>
        <v>17</v>
      </c>
      <c r="L23" s="26" t="n">
        <f aca="false">Data!H21</f>
        <v>9</v>
      </c>
      <c r="M23" s="26" t="n">
        <f aca="false">Data!I21</f>
        <v>24</v>
      </c>
      <c r="N23" s="26" t="n">
        <f aca="false">Data!J21</f>
        <v>4</v>
      </c>
      <c r="O23" s="30" t="n">
        <f aca="false">SUM(J23:N23)</f>
        <v>59</v>
      </c>
      <c r="P23" s="27"/>
      <c r="Q23" s="42" t="s">
        <v>35</v>
      </c>
      <c r="R23" s="27"/>
      <c r="S23" s="27"/>
      <c r="T23" s="27"/>
      <c r="U23" s="27"/>
      <c r="V23" s="27"/>
      <c r="W23" s="27"/>
    </row>
    <row r="24" customFormat="false" ht="16.5" hidden="false" customHeight="false" outlineLevel="0" collapsed="false">
      <c r="A24" s="43"/>
      <c r="B24" s="27"/>
      <c r="C24" s="27"/>
      <c r="D24" s="27"/>
      <c r="E24" s="27"/>
      <c r="F24" s="27"/>
      <c r="G24" s="28"/>
      <c r="H24" s="27"/>
      <c r="I24" s="29" t="s">
        <v>30</v>
      </c>
      <c r="J24" s="26" t="n">
        <f aca="false">Data!F22</f>
        <v>6</v>
      </c>
      <c r="K24" s="26" t="n">
        <f aca="false">Data!G22</f>
        <v>17</v>
      </c>
      <c r="L24" s="26" t="n">
        <f aca="false">Data!H22</f>
        <v>24</v>
      </c>
      <c r="M24" s="26" t="n">
        <f aca="false">Data!I22</f>
        <v>19</v>
      </c>
      <c r="N24" s="26" t="n">
        <f aca="false">Data!J22</f>
        <v>29</v>
      </c>
      <c r="O24" s="30" t="n">
        <f aca="false">SUM(J24:N24)</f>
        <v>95</v>
      </c>
      <c r="P24" s="27"/>
      <c r="Q24" s="44"/>
      <c r="R24" s="45" t="s">
        <v>36</v>
      </c>
      <c r="S24" s="45"/>
      <c r="T24" s="45"/>
      <c r="U24" s="45"/>
      <c r="V24" s="46"/>
      <c r="W24" s="47"/>
    </row>
    <row r="25" customFormat="false" ht="16.5" hidden="false" customHeight="false" outlineLevel="0" collapsed="false">
      <c r="A25" s="48"/>
      <c r="B25" s="5"/>
      <c r="C25" s="5"/>
      <c r="D25" s="5"/>
      <c r="E25" s="5"/>
      <c r="F25" s="5"/>
      <c r="G25" s="6"/>
      <c r="H25" s="10"/>
      <c r="I25" s="29" t="s">
        <v>31</v>
      </c>
      <c r="J25" s="26" t="n">
        <f aca="false">Data!F23</f>
        <v>86</v>
      </c>
      <c r="K25" s="26" t="n">
        <f aca="false">Data!G23</f>
        <v>126</v>
      </c>
      <c r="L25" s="26" t="n">
        <f aca="false">Data!H23</f>
        <v>103</v>
      </c>
      <c r="M25" s="26" t="n">
        <f aca="false">Data!I23</f>
        <v>124</v>
      </c>
      <c r="N25" s="26" t="n">
        <f aca="false">Data!J23</f>
        <v>86</v>
      </c>
      <c r="O25" s="30" t="n">
        <f aca="false">SUM(J25:N25)</f>
        <v>525</v>
      </c>
      <c r="P25" s="10"/>
      <c r="Q25" s="17"/>
      <c r="R25" s="5"/>
      <c r="S25" s="5"/>
      <c r="T25" s="5"/>
      <c r="U25" s="18" t="s">
        <v>7</v>
      </c>
      <c r="V25" s="18" t="s">
        <v>8</v>
      </c>
      <c r="W25" s="6"/>
    </row>
    <row r="26" customFormat="false" ht="16.5" hidden="false" customHeight="false" outlineLevel="0" collapsed="false">
      <c r="A26" s="48"/>
      <c r="B26" s="5"/>
      <c r="C26" s="5"/>
      <c r="D26" s="5"/>
      <c r="E26" s="5"/>
      <c r="F26" s="5"/>
      <c r="G26" s="6"/>
      <c r="H26" s="10"/>
      <c r="I26" s="29" t="s">
        <v>34</v>
      </c>
      <c r="J26" s="26" t="n">
        <f aca="false">Data!F24</f>
        <v>0</v>
      </c>
      <c r="K26" s="26" t="n">
        <f aca="false">Data!G24</f>
        <v>0</v>
      </c>
      <c r="L26" s="26" t="n">
        <f aca="false">Data!H24</f>
        <v>0</v>
      </c>
      <c r="M26" s="26" t="n">
        <f aca="false">Data!I24</f>
        <v>0</v>
      </c>
      <c r="N26" s="26" t="n">
        <f aca="false">Data!J24</f>
        <v>1</v>
      </c>
      <c r="O26" s="30" t="n">
        <f aca="false">SUM(J26:N26)</f>
        <v>1</v>
      </c>
      <c r="P26" s="10"/>
      <c r="Q26" s="36"/>
      <c r="R26" s="49" t="s">
        <v>37</v>
      </c>
      <c r="S26" s="50"/>
      <c r="T26" s="5"/>
      <c r="U26" s="22" t="n">
        <v>14</v>
      </c>
      <c r="V26" s="22" t="n">
        <v>8</v>
      </c>
      <c r="W26" s="6"/>
    </row>
    <row r="27" customFormat="false" ht="16.5" hidden="false" customHeight="false" outlineLevel="0" collapsed="false">
      <c r="A27" s="48"/>
      <c r="B27" s="5"/>
      <c r="C27" s="5"/>
      <c r="D27" s="5"/>
      <c r="E27" s="5"/>
      <c r="F27" s="5"/>
      <c r="G27" s="6"/>
      <c r="H27" s="10"/>
      <c r="I27" s="51"/>
      <c r="J27" s="52"/>
      <c r="K27" s="52"/>
      <c r="L27" s="52"/>
      <c r="M27" s="52"/>
      <c r="N27" s="52"/>
      <c r="O27" s="53"/>
      <c r="P27" s="10"/>
      <c r="Q27" s="54"/>
      <c r="R27" s="55"/>
      <c r="S27" s="50"/>
      <c r="T27" s="5"/>
      <c r="U27" s="22"/>
      <c r="V27" s="22"/>
      <c r="W27" s="6"/>
    </row>
    <row r="28" customFormat="false" ht="16.5" hidden="false" customHeight="false" outlineLevel="0" collapsed="false">
      <c r="A28" s="48"/>
      <c r="B28" s="5"/>
      <c r="C28" s="5"/>
      <c r="D28" s="5"/>
      <c r="E28" s="5"/>
      <c r="F28" s="5"/>
      <c r="G28" s="6"/>
      <c r="H28" s="10"/>
      <c r="I28" s="51"/>
      <c r="J28" s="52"/>
      <c r="K28" s="52"/>
      <c r="L28" s="52"/>
      <c r="M28" s="52"/>
      <c r="N28" s="52"/>
      <c r="O28" s="53"/>
      <c r="P28" s="10"/>
      <c r="Q28" s="36"/>
      <c r="R28" s="49" t="s">
        <v>38</v>
      </c>
      <c r="S28" s="50"/>
      <c r="T28" s="5"/>
      <c r="U28" s="22" t="n">
        <v>22</v>
      </c>
      <c r="V28" s="22" t="n">
        <v>33</v>
      </c>
      <c r="W28" s="6"/>
    </row>
    <row r="29" customFormat="false" ht="15" hidden="false" customHeight="false" outlineLevel="0" collapsed="false">
      <c r="A29" s="56"/>
      <c r="B29" s="57"/>
      <c r="C29" s="57"/>
      <c r="D29" s="57"/>
      <c r="E29" s="57"/>
      <c r="F29" s="57"/>
      <c r="G29" s="58"/>
      <c r="H29" s="10"/>
      <c r="I29" s="59"/>
      <c r="J29" s="60"/>
      <c r="K29" s="60"/>
      <c r="L29" s="60"/>
      <c r="M29" s="60"/>
      <c r="N29" s="60"/>
      <c r="O29" s="61"/>
      <c r="P29" s="10"/>
      <c r="Q29" s="62"/>
      <c r="R29" s="63"/>
      <c r="S29" s="63"/>
      <c r="T29" s="57"/>
      <c r="U29" s="57"/>
      <c r="V29" s="57"/>
      <c r="W29" s="58"/>
    </row>
    <row r="30" customFormat="false" ht="12.75" hidden="false" customHeight="false" outlineLevel="0" collapsed="false">
      <c r="A30" s="64"/>
      <c r="B30" s="65"/>
      <c r="C30" s="65"/>
      <c r="D30" s="65"/>
      <c r="E30" s="65"/>
      <c r="F30" s="65"/>
      <c r="G30" s="65"/>
      <c r="I30" s="66"/>
      <c r="J30" s="66"/>
      <c r="K30" s="66"/>
      <c r="L30" s="65"/>
      <c r="M30" s="65"/>
      <c r="N30" s="65"/>
      <c r="O30" s="65"/>
      <c r="Q30" s="66"/>
      <c r="R30" s="66"/>
      <c r="S30" s="66"/>
      <c r="T30" s="65"/>
      <c r="U30" s="65"/>
      <c r="V30" s="65"/>
      <c r="W30" s="65"/>
    </row>
    <row r="31" customFormat="false" ht="12.75" hidden="false" customHeight="false" outlineLevel="0" collapsed="false">
      <c r="A31" s="67"/>
      <c r="J31" s="65"/>
      <c r="K31" s="65"/>
      <c r="L31" s="65"/>
      <c r="M31" s="65"/>
      <c r="N31" s="65"/>
      <c r="O31" s="65"/>
      <c r="P31" s="65"/>
      <c r="Q31" s="68"/>
      <c r="R31" s="68"/>
      <c r="S31" s="68"/>
      <c r="T31" s="68"/>
      <c r="U31" s="68"/>
      <c r="V31" s="68"/>
      <c r="W31" s="68"/>
    </row>
    <row r="32" customFormat="false" ht="12.75" hidden="false" customHeight="false" outlineLevel="0" collapsed="false">
      <c r="A32" s="69"/>
    </row>
    <row r="33" customFormat="false" ht="12.75" hidden="false" customHeight="false" outlineLevel="0" collapsed="false">
      <c r="A33" s="69"/>
    </row>
    <row r="34" customFormat="false" ht="12.75" hidden="false" customHeight="false" outlineLevel="0" collapsed="false">
      <c r="A34" s="70"/>
    </row>
    <row r="35" customFormat="false" ht="12.75" hidden="false" customHeight="false" outlineLevel="0" collapsed="false">
      <c r="A35" s="70"/>
    </row>
    <row r="36" customFormat="false" ht="12.75" hidden="false" customHeight="false" outlineLevel="0" collapsed="false">
      <c r="A36" s="70"/>
    </row>
    <row r="37" customFormat="false" ht="12.75" hidden="false" customHeight="false" outlineLevel="0" collapsed="false">
      <c r="A37" s="70"/>
    </row>
    <row r="38" customFormat="false" ht="12.75" hidden="false" customHeight="false" outlineLevel="0" collapsed="false">
      <c r="A38" s="70"/>
    </row>
    <row r="39" customFormat="false" ht="12.75" hidden="false" customHeight="false" outlineLevel="0" collapsed="false">
      <c r="A39" s="70"/>
    </row>
    <row r="40" customFormat="false" ht="12.75" hidden="false" customHeight="false" outlineLevel="0" collapsed="false">
      <c r="A40" s="70"/>
    </row>
    <row r="41" customFormat="false" ht="12.75" hidden="false" customHeight="false" outlineLevel="0" collapsed="false">
      <c r="A41" s="71"/>
    </row>
    <row r="42" customFormat="false" ht="12.75" hidden="false" customHeight="false" outlineLevel="0" collapsed="false">
      <c r="A42" s="71"/>
    </row>
    <row r="43" customFormat="false" ht="12.75" hidden="false" customHeight="false" outlineLevel="0" collapsed="false">
      <c r="A43" s="71"/>
    </row>
    <row r="44" customFormat="false" ht="12.75" hidden="false" customHeight="false" outlineLevel="0" collapsed="false">
      <c r="A44" s="71"/>
    </row>
    <row r="45" customFormat="false" ht="12.75" hidden="false" customHeight="false" outlineLevel="0" collapsed="false">
      <c r="A45" s="71"/>
    </row>
    <row r="46" customFormat="false" ht="12.75" hidden="false" customHeight="false" outlineLevel="0" collapsed="false">
      <c r="A46" s="72"/>
    </row>
    <row r="47" customFormat="false" ht="12.75" hidden="false" customHeight="false" outlineLevel="0" collapsed="false">
      <c r="A47" s="72"/>
    </row>
    <row r="48" customFormat="false" ht="12.75" hidden="false" customHeight="false" outlineLevel="0" collapsed="false">
      <c r="A48" s="73"/>
    </row>
    <row r="49" customFormat="false" ht="12.75" hidden="false" customHeight="false" outlineLevel="0" collapsed="false">
      <c r="A49" s="73"/>
    </row>
    <row r="50" customFormat="false" ht="12.75" hidden="false" customHeight="false" outlineLevel="0" collapsed="false">
      <c r="A50" s="73"/>
    </row>
    <row r="51" customFormat="false" ht="12.75" hidden="false" customHeight="false" outlineLevel="0" collapsed="false">
      <c r="A51" s="73"/>
    </row>
    <row r="52" customFormat="false" ht="12.75" hidden="false" customHeight="false" outlineLevel="0" collapsed="false">
      <c r="A52" s="73"/>
    </row>
    <row r="53" customFormat="false" ht="12.75" hidden="false" customHeight="false" outlineLevel="0" collapsed="false">
      <c r="A53" s="73"/>
    </row>
    <row r="54" customFormat="false" ht="12.75" hidden="false" customHeight="false" outlineLevel="0" collapsed="false">
      <c r="A54" s="73"/>
    </row>
    <row r="55" customFormat="false" ht="12.75" hidden="false" customHeight="false" outlineLevel="0" collapsed="false">
      <c r="A55" s="73"/>
    </row>
    <row r="56" customFormat="false" ht="12.75" hidden="false" customHeight="false" outlineLevel="0" collapsed="false">
      <c r="A56" s="73"/>
    </row>
    <row r="57" customFormat="false" ht="12.75" hidden="false" customHeight="false" outlineLevel="0" collapsed="false">
      <c r="A57" s="73"/>
    </row>
    <row r="58" customFormat="false" ht="12.75" hidden="false" customHeight="false" outlineLevel="0" collapsed="false">
      <c r="A58" s="73"/>
    </row>
    <row r="59" customFormat="false" ht="12.75" hidden="false" customHeight="false" outlineLevel="0" collapsed="false">
      <c r="A59" s="73"/>
    </row>
    <row r="60" customFormat="false" ht="12.75" hidden="false" customHeight="false" outlineLevel="0" collapsed="false">
      <c r="A60" s="73"/>
    </row>
    <row r="61" customFormat="false" ht="12.75" hidden="false" customHeight="false" outlineLevel="0" collapsed="false">
      <c r="A61" s="73"/>
    </row>
    <row r="62" customFormat="false" ht="12.75" hidden="false" customHeight="false" outlineLevel="0" collapsed="false">
      <c r="A62" s="73"/>
    </row>
    <row r="63" customFormat="false" ht="12.75" hidden="false" customHeight="false" outlineLevel="0" collapsed="false">
      <c r="A63" s="73"/>
    </row>
    <row r="64" customFormat="false" ht="12.75" hidden="false" customHeight="false" outlineLevel="0" collapsed="false">
      <c r="A64" s="73"/>
    </row>
    <row r="65" customFormat="false" ht="12.75" hidden="false" customHeight="false" outlineLevel="0" collapsed="false">
      <c r="A65" s="73"/>
    </row>
    <row r="66" customFormat="false" ht="12.75" hidden="false" customHeight="false" outlineLevel="0" collapsed="false">
      <c r="A66" s="73"/>
    </row>
    <row r="67" customFormat="false" ht="12.75" hidden="false" customHeight="false" outlineLevel="0" collapsed="false">
      <c r="A67" s="73"/>
    </row>
    <row r="68" customFormat="false" ht="12.75" hidden="false" customHeight="false" outlineLevel="0" collapsed="false">
      <c r="A68" s="74"/>
    </row>
    <row r="69" customFormat="false" ht="12.75" hidden="false" customHeight="false" outlineLevel="0" collapsed="false">
      <c r="A69" s="1"/>
    </row>
    <row r="70" customFormat="false" ht="12.75" hidden="false" customHeight="false" outlineLevel="0" collapsed="false">
      <c r="A70" s="69"/>
    </row>
    <row r="71" customFormat="false" ht="12.75" hidden="false" customHeight="false" outlineLevel="0" collapsed="false">
      <c r="A71" s="69"/>
    </row>
    <row r="72" customFormat="false" ht="12.75" hidden="false" customHeight="false" outlineLevel="0" collapsed="false">
      <c r="A72" s="69"/>
    </row>
    <row r="73" customFormat="false" ht="12.75" hidden="false" customHeight="false" outlineLevel="0" collapsed="false">
      <c r="A73" s="69"/>
    </row>
    <row r="74" customFormat="false" ht="12.75" hidden="false" customHeight="false" outlineLevel="0" collapsed="false">
      <c r="A74" s="69"/>
    </row>
    <row r="75" customFormat="false" ht="12.75" hidden="false" customHeight="false" outlineLevel="0" collapsed="false">
      <c r="A75" s="69"/>
    </row>
    <row r="76" customFormat="false" ht="12.75" hidden="false" customHeight="false" outlineLevel="0" collapsed="false">
      <c r="A76" s="70"/>
    </row>
    <row r="77" customFormat="false" ht="12.75" hidden="false" customHeight="false" outlineLevel="0" collapsed="false">
      <c r="A77" s="71"/>
    </row>
    <row r="78" customFormat="false" ht="12.75" hidden="false" customHeight="false" outlineLevel="0" collapsed="false">
      <c r="A78" s="72"/>
    </row>
    <row r="79" customFormat="false" ht="12.75" hidden="false" customHeight="false" outlineLevel="0" collapsed="false">
      <c r="A79" s="72"/>
    </row>
    <row r="80" customFormat="false" ht="12.75" hidden="false" customHeight="false" outlineLevel="0" collapsed="false">
      <c r="A80" s="73"/>
    </row>
    <row r="81" customFormat="false" ht="12.75" hidden="false" customHeight="false" outlineLevel="0" collapsed="false">
      <c r="A81" s="73"/>
    </row>
    <row r="82" customFormat="false" ht="12.75" hidden="false" customHeight="false" outlineLevel="0" collapsed="false">
      <c r="A82" s="73"/>
    </row>
    <row r="83" customFormat="false" ht="12.75" hidden="false" customHeight="false" outlineLevel="0" collapsed="false">
      <c r="A83" s="73"/>
    </row>
    <row r="84" customFormat="false" ht="12.75" hidden="false" customHeight="false" outlineLevel="0" collapsed="false">
      <c r="A84" s="73"/>
    </row>
    <row r="85" customFormat="false" ht="12.75" hidden="false" customHeight="false" outlineLevel="0" collapsed="false">
      <c r="A85" s="73"/>
    </row>
    <row r="86" customFormat="false" ht="12.75" hidden="false" customHeight="false" outlineLevel="0" collapsed="false">
      <c r="A86" s="73"/>
    </row>
    <row r="87" customFormat="false" ht="12" hidden="false" customHeight="true" outlineLevel="0" collapsed="false"/>
  </sheetData>
  <mergeCells count="3">
    <mergeCell ref="I8:N8"/>
    <mergeCell ref="Q8:V8"/>
    <mergeCell ref="R24:U24"/>
  </mergeCells>
  <printOptions headings="false" gridLines="false" gridLinesSet="true" horizontalCentered="true" verticalCentered="true"/>
  <pageMargins left="0.170138888888889" right="0.159722222222222" top="0.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&amp;L&amp;18Global Risk Management Operations
Contact:    Sally Beck x35926&amp;C&amp;18Weekly Report
Week of January 26 - February 2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7"/>
  <sheetViews>
    <sheetView showFormulas="false" showGridLines="true" showRowColHeaders="true" showZeros="true" rightToLeft="false" tabSelected="false" showOutlineSymbols="true" defaultGridColor="true" view="normal" topLeftCell="E1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75" width="34.13"/>
    <col collapsed="false" customWidth="false" hidden="true" outlineLevel="0" max="2" min="2" style="0" width="9.06"/>
    <col collapsed="false" customWidth="true" hidden="true" outlineLevel="0" max="3" min="3" style="0" width="10.71"/>
    <col collapsed="false" customWidth="false" hidden="true" outlineLevel="0" max="4" min="4" style="0" width="9.06"/>
    <col collapsed="false" customWidth="true" hidden="false" outlineLevel="0" max="6" min="6" style="0" width="16.42"/>
    <col collapsed="false" customWidth="true" hidden="false" outlineLevel="0" max="7" min="7" style="0" width="22.85"/>
    <col collapsed="false" customWidth="true" hidden="false" outlineLevel="0" max="8" min="8" style="0" width="23.85"/>
    <col collapsed="false" customWidth="true" hidden="false" outlineLevel="0" max="9" min="9" style="76" width="17.42"/>
    <col collapsed="false" customWidth="true" hidden="false" outlineLevel="0" max="10" min="10" style="0" width="12.7"/>
    <col collapsed="false" customWidth="true" hidden="false" outlineLevel="0" max="11" min="11" style="0" width="3.28"/>
    <col collapsed="false" customWidth="true" hidden="false" outlineLevel="0" max="12" min="12" style="0" width="12.14"/>
  </cols>
  <sheetData>
    <row r="1" customFormat="false" ht="12.75" hidden="true" customHeight="false" outlineLevel="0" collapsed="false">
      <c r="A1" s="75" t="s">
        <v>1</v>
      </c>
      <c r="E1" s="0" t="s">
        <v>39</v>
      </c>
    </row>
    <row r="2" customFormat="false" ht="12.75" hidden="true" customHeight="false" outlineLevel="0" collapsed="false">
      <c r="A2" s="75" t="s">
        <v>40</v>
      </c>
      <c r="B2" s="0" t="n">
        <v>6500</v>
      </c>
      <c r="F2" s="0" t="s">
        <v>41</v>
      </c>
      <c r="G2" s="0" t="s">
        <v>42</v>
      </c>
      <c r="H2" s="0" t="s">
        <v>15</v>
      </c>
    </row>
    <row r="3" customFormat="false" ht="12.75" hidden="true" customHeight="false" outlineLevel="0" collapsed="false">
      <c r="A3" s="75" t="s">
        <v>43</v>
      </c>
      <c r="B3" s="0" t="n">
        <v>7500</v>
      </c>
      <c r="E3" s="0" t="s">
        <v>44</v>
      </c>
      <c r="F3" s="0" t="n">
        <v>2</v>
      </c>
      <c r="G3" s="0" t="n">
        <v>6</v>
      </c>
      <c r="H3" s="0" t="n">
        <v>3</v>
      </c>
    </row>
    <row r="4" customFormat="false" ht="12.75" hidden="true" customHeight="false" outlineLevel="0" collapsed="false">
      <c r="A4" s="75" t="s">
        <v>45</v>
      </c>
      <c r="B4" s="0" t="n">
        <v>4000</v>
      </c>
      <c r="E4" s="0" t="s">
        <v>46</v>
      </c>
      <c r="F4" s="0" t="n">
        <v>3</v>
      </c>
      <c r="G4" s="0" t="n">
        <v>10</v>
      </c>
      <c r="H4" s="0" t="n">
        <v>2</v>
      </c>
    </row>
    <row r="5" customFormat="false" ht="12.75" hidden="true" customHeight="false" outlineLevel="0" collapsed="false">
      <c r="A5" s="75" t="s">
        <v>47</v>
      </c>
      <c r="B5" s="0" t="n">
        <v>55</v>
      </c>
      <c r="E5" s="0" t="s">
        <v>48</v>
      </c>
      <c r="F5" s="0" t="n">
        <v>4</v>
      </c>
      <c r="G5" s="0" t="n">
        <v>2</v>
      </c>
      <c r="H5" s="0" t="n">
        <v>0</v>
      </c>
    </row>
    <row r="6" customFormat="false" ht="12.75" hidden="true" customHeight="false" outlineLevel="0" collapsed="false">
      <c r="A6" s="75" t="s">
        <v>49</v>
      </c>
      <c r="B6" s="0" t="n">
        <v>3</v>
      </c>
      <c r="E6" s="0" t="s">
        <v>50</v>
      </c>
      <c r="F6" s="0" t="n">
        <v>0</v>
      </c>
      <c r="G6" s="0" t="n">
        <v>0</v>
      </c>
      <c r="H6" s="0" t="n">
        <v>0</v>
      </c>
    </row>
    <row r="7" customFormat="false" ht="12.75" hidden="true" customHeight="false" outlineLevel="0" collapsed="false">
      <c r="A7" s="75" t="s">
        <v>51</v>
      </c>
      <c r="B7" s="0" t="n">
        <v>5</v>
      </c>
    </row>
    <row r="8" customFormat="false" ht="12.75" hidden="true" customHeight="false" outlineLevel="0" collapsed="false">
      <c r="A8" s="75" t="s">
        <v>52</v>
      </c>
      <c r="B8" s="0" t="n">
        <v>10</v>
      </c>
    </row>
    <row r="9" customFormat="false" ht="12.75" hidden="true" customHeight="false" outlineLevel="0" collapsed="false">
      <c r="A9" s="75" t="s">
        <v>53</v>
      </c>
      <c r="B9" s="0" t="n">
        <v>20</v>
      </c>
    </row>
    <row r="10" customFormat="false" ht="12.75" hidden="false" customHeight="false" outlineLevel="0" collapsed="false">
      <c r="E10" s="77" t="s">
        <v>1</v>
      </c>
    </row>
    <row r="11" customFormat="false" ht="15" hidden="false" customHeight="false" outlineLevel="0" collapsed="false">
      <c r="A11" s="75" t="s">
        <v>54</v>
      </c>
      <c r="B11" s="0" t="n">
        <v>50</v>
      </c>
      <c r="F11" s="78" t="s">
        <v>4</v>
      </c>
      <c r="G11" s="78" t="s">
        <v>5</v>
      </c>
      <c r="H11" s="78" t="s">
        <v>6</v>
      </c>
      <c r="I11" s="78" t="s">
        <v>7</v>
      </c>
      <c r="J11" s="78" t="s">
        <v>8</v>
      </c>
    </row>
    <row r="12" customFormat="false" ht="12.75" hidden="false" customHeight="false" outlineLevel="0" collapsed="false">
      <c r="A12" s="75" t="s">
        <v>22</v>
      </c>
      <c r="B12" s="0" t="n">
        <v>175</v>
      </c>
      <c r="E12" s="0" t="s">
        <v>14</v>
      </c>
      <c r="F12" s="0" t="n">
        <f aca="false">+'template from individuals'!B37+'template from individuals'!C37</f>
        <v>10153</v>
      </c>
      <c r="G12" s="0" t="n">
        <f aca="false">+'template from individuals'!D37+'template from individuals'!E37</f>
        <v>15464</v>
      </c>
      <c r="H12" s="0" t="n">
        <f aca="false">+'template from individuals'!F37+'template from individuals'!G37</f>
        <v>12754</v>
      </c>
      <c r="I12" s="76" t="n">
        <f aca="false">+'template from individuals'!H37+'template from individuals'!I37</f>
        <v>16623</v>
      </c>
      <c r="J12" s="79" t="n">
        <f aca="false">+'WE 2-1 EOL Data'!B6+'WE 2-1 EOL Data'!B29</f>
        <v>19791</v>
      </c>
      <c r="L12" s="80" t="s">
        <v>55</v>
      </c>
    </row>
    <row r="13" customFormat="false" ht="12.75" hidden="false" customHeight="false" outlineLevel="0" collapsed="false">
      <c r="A13" s="75" t="s">
        <v>27</v>
      </c>
      <c r="B13" s="0" t="n">
        <v>2</v>
      </c>
      <c r="E13" s="0" t="s">
        <v>15</v>
      </c>
      <c r="F13" s="0" t="n">
        <f aca="false">+'template from individuals'!B38+'template from individuals'!C38</f>
        <v>1730</v>
      </c>
      <c r="G13" s="0" t="n">
        <f aca="false">+'template from individuals'!D38+'template from individuals'!E38</f>
        <v>3436</v>
      </c>
      <c r="H13" s="0" t="n">
        <f aca="false">+'template from individuals'!F38+'template from individuals'!G38</f>
        <v>3781</v>
      </c>
      <c r="I13" s="76" t="n">
        <f aca="false">+'template from individuals'!H38+'template from individuals'!I38</f>
        <v>3695</v>
      </c>
      <c r="J13" s="79" t="n">
        <f aca="false">+'WE 2-1 EOL Data'!B7+'WE 2-1 EOL Data'!B30</f>
        <v>4599</v>
      </c>
      <c r="L13" s="80" t="s">
        <v>56</v>
      </c>
    </row>
    <row r="14" customFormat="false" ht="15" hidden="false" customHeight="false" outlineLevel="0" collapsed="false">
      <c r="A14" s="75" t="s">
        <v>57</v>
      </c>
      <c r="B14" s="0" t="n">
        <v>20</v>
      </c>
      <c r="F14" s="78" t="s">
        <v>4</v>
      </c>
      <c r="G14" s="78" t="s">
        <v>5</v>
      </c>
      <c r="H14" s="78" t="s">
        <v>6</v>
      </c>
      <c r="I14" s="78" t="s">
        <v>7</v>
      </c>
      <c r="J14" s="78" t="s">
        <v>8</v>
      </c>
      <c r="L14" s="81"/>
    </row>
    <row r="15" customFormat="false" ht="12.75" hidden="false" customHeight="false" outlineLevel="0" collapsed="false">
      <c r="A15" s="75" t="s">
        <v>58</v>
      </c>
      <c r="B15" s="0" t="n">
        <v>30</v>
      </c>
      <c r="E15" s="0" t="s">
        <v>22</v>
      </c>
      <c r="F15" s="0" t="n">
        <f aca="false">+'template from individuals'!B45+'template from individuals'!C45</f>
        <v>91</v>
      </c>
      <c r="G15" s="0" t="n">
        <f aca="false">+'template from individuals'!D45+'template from individuals'!E45</f>
        <v>130</v>
      </c>
      <c r="H15" s="0" t="n">
        <f aca="false">+'template from individuals'!F45+'template from individuals'!G45</f>
        <v>103</v>
      </c>
      <c r="I15" s="76" t="n">
        <f aca="false">+'template from individuals'!H45+'template from individuals'!I45</f>
        <v>169</v>
      </c>
      <c r="J15" s="79" t="n">
        <f aca="false">+'WE 2-1 EOL Data'!B13+'WE 2-1 EOL Data'!B36</f>
        <v>145</v>
      </c>
      <c r="L15" s="80" t="s">
        <v>59</v>
      </c>
    </row>
    <row r="16" customFormat="false" ht="12.75" hidden="false" customHeight="false" outlineLevel="0" collapsed="false">
      <c r="A16" s="75" t="s">
        <v>60</v>
      </c>
      <c r="B16" s="0" t="n">
        <v>1</v>
      </c>
      <c r="E16" s="0" t="s">
        <v>20</v>
      </c>
      <c r="F16" s="0" t="n">
        <f aca="false">+'template from individuals'!B47+'template from individuals'!C47</f>
        <v>1835</v>
      </c>
      <c r="G16" s="0" t="n">
        <f aca="false">+'template from individuals'!D47+'template from individuals'!E47</f>
        <v>3258</v>
      </c>
      <c r="H16" s="0" t="n">
        <f aca="false">+'template from individuals'!F47+'template from individuals'!G47</f>
        <v>2199</v>
      </c>
      <c r="I16" s="76" t="n">
        <f aca="false">+'template from individuals'!H47+'template from individuals'!I47</f>
        <v>3063</v>
      </c>
      <c r="J16" s="79" t="n">
        <f aca="false">+'WE 2-1 EOL Data'!B9+'WE 2-1 EOL Data'!B32</f>
        <v>3322</v>
      </c>
      <c r="L16" s="80" t="s">
        <v>61</v>
      </c>
    </row>
    <row r="17" customFormat="false" ht="12.75" hidden="false" customHeight="false" outlineLevel="0" collapsed="false">
      <c r="A17" s="75" t="s">
        <v>62</v>
      </c>
      <c r="B17" s="0" t="n">
        <v>3</v>
      </c>
      <c r="E17" s="0" t="s">
        <v>23</v>
      </c>
      <c r="F17" s="0" t="n">
        <f aca="false">+'template from individuals'!B49+'template from individuals'!C49</f>
        <v>52</v>
      </c>
      <c r="G17" s="0" t="n">
        <f aca="false">+'template from individuals'!D49+'template from individuals'!E49</f>
        <v>83</v>
      </c>
      <c r="H17" s="0" t="n">
        <f aca="false">+'template from individuals'!F49+'template from individuals'!G49</f>
        <v>84</v>
      </c>
      <c r="I17" s="76" t="n">
        <f aca="false">+'template from individuals'!H49+'template from individuals'!I49</f>
        <v>75</v>
      </c>
      <c r="J17" s="79" t="n">
        <f aca="false">+'WE 2-1 EOL Data'!B10+'WE 2-1 EOL Data'!B11+'WE 2-1 EOL Data'!B33+'WE 2-1 EOL Data'!B34</f>
        <v>83</v>
      </c>
      <c r="L17" s="80" t="s">
        <v>63</v>
      </c>
    </row>
    <row r="18" customFormat="false" ht="12.75" hidden="false" customHeight="false" outlineLevel="0" collapsed="false">
      <c r="A18" s="75" t="s">
        <v>23</v>
      </c>
      <c r="B18" s="0" t="n">
        <v>2</v>
      </c>
      <c r="E18" s="0" t="s">
        <v>27</v>
      </c>
      <c r="F18" s="0" t="n">
        <f aca="false">+'template from individuals'!B46+'template from individuals'!C46</f>
        <v>13</v>
      </c>
      <c r="G18" s="0" t="n">
        <f aca="false">+'template from individuals'!D46+'template from individuals'!E46</f>
        <v>27</v>
      </c>
      <c r="H18" s="0" t="n">
        <f aca="false">+'template from individuals'!F46+'template from individuals'!G46</f>
        <v>37</v>
      </c>
      <c r="I18" s="76" t="n">
        <f aca="false">+'template from individuals'!H46+'template from individuals'!I46</f>
        <v>36</v>
      </c>
      <c r="J18" s="79" t="n">
        <f aca="false">+'WE 2-1 EOL Data'!B12+'WE 2-1 EOL Data'!B35</f>
        <v>19</v>
      </c>
      <c r="L18" s="80" t="s">
        <v>64</v>
      </c>
    </row>
    <row r="19" customFormat="false" ht="12.75" hidden="false" customHeight="false" outlineLevel="0" collapsed="false">
      <c r="A19" s="75" t="s">
        <v>65</v>
      </c>
      <c r="B19" s="0" t="n">
        <v>65</v>
      </c>
      <c r="E19" s="0" t="s">
        <v>24</v>
      </c>
      <c r="F19" s="0" t="n">
        <f aca="false">+'template from individuals'!B48+'template from individuals'!C48</f>
        <v>2</v>
      </c>
      <c r="G19" s="0" t="n">
        <f aca="false">+'template from individuals'!D48+'template from individuals'!E48</f>
        <v>2</v>
      </c>
      <c r="H19" s="0" t="n">
        <f aca="false">+'template from individuals'!F48+'template from individuals'!G48</f>
        <v>14</v>
      </c>
      <c r="I19" s="76" t="n">
        <f aca="false">+'template from individuals'!H48+'template from individuals'!I48</f>
        <v>13</v>
      </c>
      <c r="J19" s="79" t="n">
        <f aca="false">+'WE 2-1 EOL Data'!B14+'WE 2-1 EOL Data'!B37</f>
        <v>14</v>
      </c>
      <c r="L19" s="80" t="s">
        <v>66</v>
      </c>
    </row>
    <row r="20" customFormat="false" ht="15" hidden="false" customHeight="false" outlineLevel="0" collapsed="false">
      <c r="A20" s="75" t="s">
        <v>24</v>
      </c>
      <c r="B20" s="0" t="n">
        <v>10</v>
      </c>
      <c r="F20" s="78" t="s">
        <v>4</v>
      </c>
      <c r="G20" s="78" t="s">
        <v>5</v>
      </c>
      <c r="H20" s="78" t="s">
        <v>6</v>
      </c>
      <c r="I20" s="78" t="s">
        <v>7</v>
      </c>
      <c r="J20" s="78" t="s">
        <v>8</v>
      </c>
      <c r="L20" s="81"/>
    </row>
    <row r="21" customFormat="false" ht="12.75" hidden="false" customHeight="false" outlineLevel="0" collapsed="false">
      <c r="E21" s="0" t="s">
        <v>28</v>
      </c>
      <c r="F21" s="0" t="n">
        <f aca="false">+'template from individuals'!B56+'template from individuals'!C56</f>
        <v>5</v>
      </c>
      <c r="G21" s="0" t="n">
        <f aca="false">+'template from individuals'!D56+'template from individuals'!E56</f>
        <v>17</v>
      </c>
      <c r="H21" s="0" t="n">
        <f aca="false">+'template from individuals'!F56+'template from individuals'!G56</f>
        <v>9</v>
      </c>
      <c r="I21" s="76" t="n">
        <f aca="false">+'template from individuals'!H56+'template from individuals'!I56</f>
        <v>24</v>
      </c>
      <c r="J21" s="79" t="n">
        <f aca="false">+'EIM New Deals'!J12+'EIM New Deals'!K12+'EIM New Deals'!J28+'EIM New Deals'!K28</f>
        <v>4</v>
      </c>
      <c r="L21" s="80" t="s">
        <v>61</v>
      </c>
    </row>
    <row r="22" customFormat="false" ht="12.75" hidden="false" customHeight="false" outlineLevel="0" collapsed="false">
      <c r="A22" s="75" t="s">
        <v>67</v>
      </c>
      <c r="B22" s="0" t="n">
        <v>0</v>
      </c>
      <c r="E22" s="0" t="s">
        <v>30</v>
      </c>
      <c r="F22" s="0" t="n">
        <f aca="false">+'template from individuals'!B57+'template from individuals'!C57</f>
        <v>6</v>
      </c>
      <c r="G22" s="0" t="n">
        <f aca="false">+'template from individuals'!D57+'template from individuals'!E57</f>
        <v>17</v>
      </c>
      <c r="H22" s="0" t="n">
        <f aca="false">+'template from individuals'!F57+'template from individuals'!G57</f>
        <v>24</v>
      </c>
      <c r="I22" s="76" t="n">
        <f aca="false">+'template from individuals'!H57+'template from individuals'!I57</f>
        <v>19</v>
      </c>
      <c r="J22" s="79" t="n">
        <f aca="false">+'EIM New Deals'!J13+'EIM New Deals'!K13+'EIM New Deals'!J29+'EIM New Deals'!K29</f>
        <v>29</v>
      </c>
      <c r="L22" s="80" t="s">
        <v>61</v>
      </c>
    </row>
    <row r="23" customFormat="false" ht="12.75" hidden="false" customHeight="false" outlineLevel="0" collapsed="false">
      <c r="A23" s="75" t="s">
        <v>68</v>
      </c>
      <c r="B23" s="0" t="n">
        <v>0</v>
      </c>
      <c r="E23" s="0" t="s">
        <v>31</v>
      </c>
      <c r="F23" s="0" t="n">
        <f aca="false">+'template from individuals'!B55+'template from individuals'!C55</f>
        <v>86</v>
      </c>
      <c r="G23" s="0" t="n">
        <f aca="false">+'template from individuals'!D55+'template from individuals'!E55</f>
        <v>126</v>
      </c>
      <c r="H23" s="0" t="n">
        <f aca="false">+'template from individuals'!F55+'template from individuals'!G55</f>
        <v>103</v>
      </c>
      <c r="I23" s="76" t="n">
        <f aca="false">+'template from individuals'!H55+'template from individuals'!I55</f>
        <v>124</v>
      </c>
      <c r="J23" s="79" t="n">
        <f aca="false">+'EIM New Deals'!J11+'EIM New Deals'!K11+'EIM New Deals'!J27+'EIM New Deals'!K27</f>
        <v>86</v>
      </c>
      <c r="L23" s="80" t="s">
        <v>61</v>
      </c>
    </row>
    <row r="24" customFormat="false" ht="12.75" hidden="false" customHeight="false" outlineLevel="0" collapsed="false">
      <c r="A24" s="75" t="s">
        <v>69</v>
      </c>
      <c r="B24" s="0" t="n">
        <v>0</v>
      </c>
      <c r="E24" s="0" t="s">
        <v>34</v>
      </c>
      <c r="F24" s="0" t="n">
        <f aca="false">+'template from individuals'!B58+'template from individuals'!C58</f>
        <v>0</v>
      </c>
      <c r="G24" s="0" t="n">
        <v>0</v>
      </c>
      <c r="H24" s="0" t="n">
        <v>0</v>
      </c>
      <c r="I24" s="76" t="n">
        <v>0</v>
      </c>
      <c r="J24" s="79" t="n">
        <f aca="false">+'EIM New Deals'!J14+'EIM New Deals'!K14+'EIM New Deals'!J30+'EIM New Deals'!K30</f>
        <v>1</v>
      </c>
      <c r="L24" s="80" t="s">
        <v>61</v>
      </c>
    </row>
    <row r="25" customFormat="false" ht="12.75" hidden="false" customHeight="false" outlineLevel="0" collapsed="false">
      <c r="A25" s="75" t="s">
        <v>70</v>
      </c>
      <c r="B25" s="0" t="n">
        <v>1</v>
      </c>
      <c r="L25" s="81"/>
    </row>
    <row r="26" customFormat="false" ht="12.75" hidden="false" customHeight="false" outlineLevel="0" collapsed="false">
      <c r="A26" s="75" t="s">
        <v>14</v>
      </c>
      <c r="B26" s="0" t="n">
        <v>1300</v>
      </c>
      <c r="E26" s="77" t="s">
        <v>71</v>
      </c>
      <c r="L26" s="81"/>
    </row>
    <row r="27" customFormat="false" ht="15" hidden="false" customHeight="false" outlineLevel="0" collapsed="false">
      <c r="A27" s="75" t="s">
        <v>15</v>
      </c>
      <c r="B27" s="0" t="n">
        <v>250</v>
      </c>
      <c r="F27" s="78" t="s">
        <v>4</v>
      </c>
      <c r="G27" s="78" t="s">
        <v>5</v>
      </c>
      <c r="H27" s="78" t="s">
        <v>6</v>
      </c>
      <c r="I27" s="78" t="s">
        <v>7</v>
      </c>
      <c r="J27" s="78" t="s">
        <v>8</v>
      </c>
    </row>
    <row r="28" customFormat="false" ht="12.75" hidden="false" customHeight="false" outlineLevel="0" collapsed="false">
      <c r="A28" s="75" t="s">
        <v>72</v>
      </c>
      <c r="B28" s="0" t="n">
        <v>50</v>
      </c>
      <c r="E28" s="82" t="s">
        <v>55</v>
      </c>
      <c r="F28" s="83" t="n">
        <f aca="false">1758331589/1000000</f>
        <v>1758.331589</v>
      </c>
      <c r="G28" s="83" t="n">
        <f aca="false">3201106470/1000000</f>
        <v>3201.10647</v>
      </c>
      <c r="H28" s="76" t="n">
        <f aca="false">1942345461/1000000</f>
        <v>1942.345461</v>
      </c>
      <c r="I28" s="76" t="n">
        <f aca="false">4952206066/1000000</f>
        <v>4952.206066</v>
      </c>
      <c r="J28" s="84" t="n">
        <f aca="false">(+'WE 2-1 EOL Data'!C6+'WE 2-1 EOL Data'!C29)/1000000</f>
        <v>4273.27122</v>
      </c>
    </row>
    <row r="29" customFormat="false" ht="13.5" hidden="false" customHeight="true" outlineLevel="0" collapsed="false">
      <c r="A29" s="75" t="s">
        <v>31</v>
      </c>
      <c r="B29" s="0" t="n">
        <v>0</v>
      </c>
      <c r="E29" s="82" t="s">
        <v>56</v>
      </c>
      <c r="F29" s="83" t="n">
        <f aca="false">16046241/1000000</f>
        <v>16.046241</v>
      </c>
      <c r="G29" s="83" t="n">
        <f aca="false">52662791/1000000</f>
        <v>52.662791</v>
      </c>
      <c r="H29" s="76" t="n">
        <f aca="false">48150655/1000000</f>
        <v>48.150655</v>
      </c>
      <c r="I29" s="76" t="n">
        <f aca="false">37589241/1000000</f>
        <v>37.589241</v>
      </c>
      <c r="J29" s="84" t="n">
        <f aca="false">(+'WE 2-1 EOL Data'!C7+'WE 2-1 EOL Data'!C30)/1000000</f>
        <v>53.945233</v>
      </c>
    </row>
    <row r="30" customFormat="false" ht="15" hidden="false" customHeight="false" outlineLevel="0" collapsed="false">
      <c r="A30" s="75" t="s">
        <v>15</v>
      </c>
      <c r="B30" s="0" t="n">
        <v>250</v>
      </c>
      <c r="F30" s="78" t="s">
        <v>4</v>
      </c>
      <c r="G30" s="78" t="s">
        <v>5</v>
      </c>
      <c r="H30" s="78" t="s">
        <v>6</v>
      </c>
      <c r="I30" s="78" t="s">
        <v>7</v>
      </c>
      <c r="J30" s="78" t="s">
        <v>8</v>
      </c>
    </row>
    <row r="31" customFormat="false" ht="12.75" hidden="false" customHeight="false" outlineLevel="0" collapsed="false">
      <c r="E31" s="0" t="s">
        <v>73</v>
      </c>
      <c r="F31" s="83" t="n">
        <f aca="false">'template from eol'!C58</f>
        <v>60842.5918</v>
      </c>
      <c r="G31" s="83" t="n">
        <f aca="false">'template from eol'!E58</f>
        <v>36861.7698</v>
      </c>
      <c r="H31" s="76" t="n">
        <f aca="false">'template from eol'!G58</f>
        <v>213594.8932</v>
      </c>
      <c r="I31" s="76" t="n">
        <f aca="false">'template from eol'!I58</f>
        <v>19607.183</v>
      </c>
      <c r="J31" s="0" t="n">
        <f aca="false">+'WE 2-1 EOL Data'!C58</f>
        <v>25872</v>
      </c>
    </row>
    <row r="32" customFormat="false" ht="12.75" hidden="false" customHeight="false" outlineLevel="0" collapsed="false">
      <c r="A32" s="75" t="s">
        <v>28</v>
      </c>
      <c r="B32" s="0" t="n">
        <v>0</v>
      </c>
      <c r="E32" s="0" t="s">
        <v>28</v>
      </c>
      <c r="F32" s="83"/>
      <c r="G32" s="83"/>
      <c r="H32" s="76"/>
    </row>
    <row r="33" customFormat="false" ht="12.75" hidden="false" customHeight="false" outlineLevel="0" collapsed="false">
      <c r="A33" s="75" t="s">
        <v>30</v>
      </c>
      <c r="B33" s="0" t="n">
        <v>5</v>
      </c>
      <c r="E33" s="0" t="s">
        <v>30</v>
      </c>
      <c r="F33" s="83"/>
      <c r="G33" s="83"/>
      <c r="H33" s="76"/>
    </row>
    <row r="34" customFormat="false" ht="12.75" hidden="false" customHeight="false" outlineLevel="0" collapsed="false">
      <c r="A34" s="75" t="s">
        <v>34</v>
      </c>
      <c r="B34" s="0" t="n">
        <v>0</v>
      </c>
      <c r="E34" s="0" t="s">
        <v>31</v>
      </c>
      <c r="F34" s="83"/>
      <c r="G34" s="83"/>
      <c r="H34" s="76"/>
    </row>
    <row r="35" customFormat="false" ht="12.75" hidden="false" customHeight="false" outlineLevel="0" collapsed="false">
      <c r="E35" s="0" t="s">
        <v>34</v>
      </c>
      <c r="F35" s="83"/>
      <c r="G35" s="83"/>
      <c r="H35" s="76"/>
    </row>
    <row r="36" customFormat="false" ht="15" hidden="false" customHeight="false" outlineLevel="0" collapsed="false">
      <c r="A36" s="75" t="s">
        <v>15</v>
      </c>
      <c r="B36" s="0" t="n">
        <v>250</v>
      </c>
      <c r="F36" s="78" t="s">
        <v>4</v>
      </c>
      <c r="G36" s="78" t="s">
        <v>5</v>
      </c>
      <c r="H36" s="78" t="s">
        <v>6</v>
      </c>
      <c r="I36" s="78" t="s">
        <v>7</v>
      </c>
      <c r="J36" s="78" t="s">
        <v>8</v>
      </c>
    </row>
    <row r="37" customFormat="false" ht="12.75" hidden="false" customHeight="false" outlineLevel="0" collapsed="false">
      <c r="E37" s="0" t="s">
        <v>20</v>
      </c>
      <c r="F37" s="83" t="n">
        <f aca="false">90430383/1000</f>
        <v>90430.383</v>
      </c>
      <c r="G37" s="83" t="n">
        <f aca="false">172783348/1000</f>
        <v>172783.348</v>
      </c>
      <c r="H37" s="76" t="n">
        <f aca="false">107852720/1000</f>
        <v>107852.72</v>
      </c>
      <c r="I37" s="76" t="n">
        <f aca="false">150981588/1000</f>
        <v>150981.588</v>
      </c>
      <c r="J37" s="84" t="n">
        <f aca="false">(+'WE 2-1 EOL Data'!C9+'WE 2-1 EOL Data'!C32)/1000</f>
        <v>171949.351</v>
      </c>
    </row>
    <row r="38" customFormat="false" ht="12.75" hidden="false" customHeight="false" outlineLevel="0" collapsed="false">
      <c r="A38" s="85" t="s">
        <v>19</v>
      </c>
      <c r="B38" s="85"/>
      <c r="C38" s="85"/>
      <c r="D38" s="85"/>
      <c r="E38" s="0" t="s">
        <v>23</v>
      </c>
      <c r="F38" s="76" t="n">
        <f aca="false">(1745341+1242373)/1000</f>
        <v>2987.714</v>
      </c>
      <c r="G38" s="76" t="n">
        <f aca="false">(2854306+534627)/1000</f>
        <v>3388.933</v>
      </c>
      <c r="H38" s="76" t="n">
        <f aca="false">(3053119+1631000)/1000</f>
        <v>4684.119</v>
      </c>
      <c r="I38" s="76" t="n">
        <f aca="false">(1974010+1990000)/1000</f>
        <v>3964.01</v>
      </c>
      <c r="J38" s="84" t="n">
        <f aca="false">(+'WE 2-1 EOL Data'!C10+'WE 2-1 EOL Data'!C11+'WE 2-1 EOL Data'!C33+'WE 2-1 EOL Data'!C34)/1000</f>
        <v>6572.327</v>
      </c>
    </row>
    <row r="39" customFormat="false" ht="12.75" hidden="false" customHeight="false" outlineLevel="0" collapsed="false">
      <c r="A39" s="86" t="s">
        <v>20</v>
      </c>
      <c r="B39" s="0" t="n">
        <v>45</v>
      </c>
      <c r="C39" s="0" t="n">
        <v>40</v>
      </c>
      <c r="D39" s="0" t="n">
        <v>55</v>
      </c>
      <c r="E39" s="0" t="s">
        <v>24</v>
      </c>
      <c r="F39" s="76" t="n">
        <v>5</v>
      </c>
      <c r="G39" s="76" t="n">
        <v>5</v>
      </c>
      <c r="H39" s="76" t="n">
        <f aca="false">34100/1000</f>
        <v>34.1</v>
      </c>
      <c r="I39" s="76" t="n">
        <f aca="false">107570/1000</f>
        <v>107.57</v>
      </c>
      <c r="J39" s="84" t="n">
        <f aca="false">(+'WE 2-1 EOL Data'!C14+'WE 2-1 EOL Data'!C37)/1000</f>
        <v>46.35</v>
      </c>
    </row>
    <row r="40" customFormat="false" ht="12.75" hidden="false" customHeight="false" outlineLevel="0" collapsed="false">
      <c r="A40" s="86" t="s">
        <v>22</v>
      </c>
      <c r="B40" s="0" t="n">
        <v>150</v>
      </c>
      <c r="C40" s="0" t="n">
        <v>120</v>
      </c>
      <c r="D40" s="0" t="n">
        <v>125</v>
      </c>
      <c r="E40" s="0" t="s">
        <v>27</v>
      </c>
      <c r="F40" s="76" t="n">
        <v>49250</v>
      </c>
      <c r="G40" s="76" t="n">
        <v>45350</v>
      </c>
      <c r="H40" s="76" t="n">
        <v>120900</v>
      </c>
      <c r="I40" s="76" t="n">
        <v>115500</v>
      </c>
      <c r="J40" s="84" t="n">
        <f aca="false">+'WE 2-1 EOL Data'!C12+'WE 2-1 EOL Data'!C35</f>
        <v>56000</v>
      </c>
    </row>
    <row r="41" customFormat="false" ht="12.75" hidden="false" customHeight="false" outlineLevel="0" collapsed="false">
      <c r="E41" s="0" t="s">
        <v>22</v>
      </c>
      <c r="F41" s="83" t="n">
        <v>6275000</v>
      </c>
      <c r="G41" s="83" t="n">
        <v>6398750</v>
      </c>
      <c r="H41" s="76" t="n">
        <v>3718000</v>
      </c>
      <c r="I41" s="76" t="n">
        <v>6618000</v>
      </c>
      <c r="J41" s="84" t="n">
        <f aca="false">+'WE 2-1 EOL Data'!C13+'WE 2-1 EOL Data'!C36</f>
        <v>5632500</v>
      </c>
    </row>
    <row r="42" customFormat="false" ht="12.75" hidden="false" customHeight="false" outlineLevel="0" collapsed="false">
      <c r="A42" s="86" t="s">
        <v>27</v>
      </c>
      <c r="B42" s="0" t="n">
        <v>2</v>
      </c>
      <c r="C42" s="0" t="n">
        <v>5</v>
      </c>
      <c r="D42" s="0" t="n">
        <v>2</v>
      </c>
    </row>
    <row r="43" customFormat="false" ht="12.75" hidden="false" customHeight="false" outlineLevel="0" collapsed="false">
      <c r="A43" s="86" t="s">
        <v>24</v>
      </c>
      <c r="B43" s="0" t="n">
        <v>2</v>
      </c>
      <c r="C43" s="0" t="n">
        <v>1</v>
      </c>
      <c r="D43" s="0" t="n">
        <v>10</v>
      </c>
    </row>
    <row r="44" customFormat="false" ht="12.75" hidden="false" customHeight="false" outlineLevel="0" collapsed="false">
      <c r="A44" s="85" t="s">
        <v>74</v>
      </c>
    </row>
    <row r="45" customFormat="false" ht="12.75" hidden="false" customHeight="false" outlineLevel="0" collapsed="false">
      <c r="A45" s="86" t="s">
        <v>14</v>
      </c>
      <c r="B45" s="0" t="n">
        <v>11000</v>
      </c>
      <c r="C45" s="0" t="n">
        <v>12500</v>
      </c>
      <c r="D45" s="0" t="n">
        <v>12000</v>
      </c>
    </row>
    <row r="46" customFormat="false" ht="12.75" hidden="false" customHeight="false" outlineLevel="0" collapsed="false">
      <c r="A46" s="86" t="s">
        <v>15</v>
      </c>
      <c r="B46" s="0" t="n">
        <v>5500</v>
      </c>
      <c r="C46" s="0" t="n">
        <v>5000</v>
      </c>
      <c r="D46" s="0" t="n">
        <v>4055</v>
      </c>
    </row>
    <row r="47" customFormat="false" ht="12.75" hidden="false" customHeight="false" outlineLevel="0" collapsed="false">
      <c r="A47" s="85" t="s">
        <v>33</v>
      </c>
    </row>
    <row r="48" customFormat="false" ht="12.75" hidden="false" customHeight="false" outlineLevel="0" collapsed="false">
      <c r="A48" s="86" t="s">
        <v>28</v>
      </c>
      <c r="B48" s="0" t="n">
        <v>25</v>
      </c>
      <c r="C48" s="0" t="n">
        <v>52</v>
      </c>
      <c r="D48" s="0" t="n">
        <v>30</v>
      </c>
    </row>
    <row r="49" customFormat="false" ht="12.75" hidden="false" customHeight="false" outlineLevel="0" collapsed="false">
      <c r="A49" s="86" t="s">
        <v>30</v>
      </c>
      <c r="B49" s="0" t="n">
        <v>10</v>
      </c>
      <c r="C49" s="0" t="n">
        <v>42</v>
      </c>
      <c r="D49" s="0" t="n">
        <v>50</v>
      </c>
    </row>
    <row r="50" customFormat="false" ht="12.75" hidden="false" customHeight="false" outlineLevel="0" collapsed="false">
      <c r="A50" s="86" t="s">
        <v>31</v>
      </c>
      <c r="B50" s="0" t="n">
        <v>8</v>
      </c>
      <c r="C50" s="0" t="n">
        <v>8</v>
      </c>
      <c r="D50" s="0" t="n">
        <v>8</v>
      </c>
    </row>
    <row r="51" customFormat="false" ht="12.75" hidden="false" customHeight="false" outlineLevel="0" collapsed="false">
      <c r="A51" s="86" t="s">
        <v>34</v>
      </c>
      <c r="B51" s="0" t="n">
        <v>3</v>
      </c>
      <c r="C51" s="0" t="n">
        <v>1</v>
      </c>
      <c r="D51" s="0" t="n">
        <v>4</v>
      </c>
    </row>
    <row r="53" customFormat="false" ht="12.75" hidden="false" customHeight="false" outlineLevel="0" collapsed="false">
      <c r="A53" s="0" t="s">
        <v>75</v>
      </c>
      <c r="B53" s="0" t="s">
        <v>76</v>
      </c>
      <c r="C53" s="0" t="s">
        <v>77</v>
      </c>
      <c r="D53" s="0" t="s">
        <v>78</v>
      </c>
      <c r="E53" s="87" t="s">
        <v>1</v>
      </c>
      <c r="F53" s="87"/>
    </row>
    <row r="54" customFormat="false" ht="12.75" hidden="false" customHeight="false" outlineLevel="0" collapsed="false">
      <c r="A54" s="85" t="s">
        <v>79</v>
      </c>
      <c r="B54" s="82" t="s">
        <v>55</v>
      </c>
      <c r="C54" s="0" t="s">
        <v>14</v>
      </c>
      <c r="D54" s="82" t="n">
        <v>1350</v>
      </c>
      <c r="E54" s="0" t="n">
        <f aca="false">B45</f>
        <v>11000</v>
      </c>
    </row>
    <row r="55" customFormat="false" ht="12.75" hidden="false" customHeight="false" outlineLevel="0" collapsed="false">
      <c r="A55" s="85" t="s">
        <v>79</v>
      </c>
      <c r="B55" s="82" t="s">
        <v>56</v>
      </c>
      <c r="C55" s="0" t="s">
        <v>15</v>
      </c>
      <c r="D55" s="82" t="n">
        <v>180</v>
      </c>
      <c r="E55" s="0" t="n">
        <v>5500</v>
      </c>
    </row>
    <row r="56" customFormat="false" ht="12.75" hidden="false" customHeight="false" outlineLevel="0" collapsed="false">
      <c r="A56" s="85" t="s">
        <v>79</v>
      </c>
      <c r="B56" s="82" t="s">
        <v>80</v>
      </c>
      <c r="C56" s="0" t="s">
        <v>31</v>
      </c>
      <c r="D56" s="82" t="n">
        <v>8</v>
      </c>
      <c r="E56" s="0" t="n">
        <v>8</v>
      </c>
    </row>
    <row r="57" customFormat="false" ht="12.75" hidden="false" customHeight="false" outlineLevel="0" collapsed="false">
      <c r="A57" s="85" t="s">
        <v>79</v>
      </c>
      <c r="B57" s="82" t="s">
        <v>81</v>
      </c>
      <c r="C57" s="0" t="s">
        <v>28</v>
      </c>
      <c r="D57" s="82" t="n">
        <v>15</v>
      </c>
      <c r="E57" s="0" t="n">
        <v>25</v>
      </c>
    </row>
    <row r="58" customFormat="false" ht="12.75" hidden="false" customHeight="false" outlineLevel="0" collapsed="false">
      <c r="A58" s="85" t="s">
        <v>79</v>
      </c>
      <c r="B58" s="82" t="s">
        <v>82</v>
      </c>
      <c r="C58" s="0" t="s">
        <v>34</v>
      </c>
      <c r="D58" s="82" t="n">
        <v>5</v>
      </c>
      <c r="E58" s="0" t="n">
        <v>3</v>
      </c>
    </row>
    <row r="59" customFormat="false" ht="12.75" hidden="false" customHeight="false" outlineLevel="0" collapsed="false">
      <c r="A59" s="85" t="s">
        <v>79</v>
      </c>
      <c r="B59" s="82" t="s">
        <v>83</v>
      </c>
      <c r="C59" s="0" t="s">
        <v>30</v>
      </c>
      <c r="D59" s="82" t="n">
        <v>10</v>
      </c>
      <c r="E59" s="0" t="n">
        <v>10</v>
      </c>
    </row>
    <row r="60" customFormat="false" ht="12.75" hidden="false" customHeight="false" outlineLevel="0" collapsed="false">
      <c r="A60" s="85" t="s">
        <v>79</v>
      </c>
      <c r="B60" s="82" t="s">
        <v>84</v>
      </c>
      <c r="C60" s="0" t="s">
        <v>85</v>
      </c>
      <c r="D60" s="82" t="n">
        <v>45</v>
      </c>
      <c r="E60" s="0" t="n">
        <v>45</v>
      </c>
    </row>
    <row r="61" customFormat="false" ht="12.75" hidden="false" customHeight="false" outlineLevel="0" collapsed="false">
      <c r="A61" s="85" t="s">
        <v>79</v>
      </c>
      <c r="B61" s="82" t="s">
        <v>86</v>
      </c>
      <c r="C61" s="0" t="s">
        <v>23</v>
      </c>
      <c r="D61" s="82" t="n">
        <v>2</v>
      </c>
      <c r="E61" s="0" t="n">
        <v>2</v>
      </c>
    </row>
    <row r="62" customFormat="false" ht="12.75" hidden="false" customHeight="false" outlineLevel="0" collapsed="false">
      <c r="A62" s="75" t="s">
        <v>87</v>
      </c>
      <c r="B62" s="82" t="s">
        <v>55</v>
      </c>
      <c r="C62" s="0" t="s">
        <v>14</v>
      </c>
      <c r="D62" s="82" t="n">
        <v>1505</v>
      </c>
      <c r="E62" s="0" t="n">
        <f aca="false">C45</f>
        <v>12500</v>
      </c>
    </row>
    <row r="63" customFormat="false" ht="12.75" hidden="false" customHeight="false" outlineLevel="0" collapsed="false">
      <c r="A63" s="75" t="s">
        <v>87</v>
      </c>
      <c r="B63" s="82" t="s">
        <v>56</v>
      </c>
      <c r="C63" s="0" t="s">
        <v>15</v>
      </c>
      <c r="D63" s="82" t="n">
        <v>175</v>
      </c>
      <c r="E63" s="0" t="n">
        <v>5000</v>
      </c>
    </row>
    <row r="64" customFormat="false" ht="12.75" hidden="false" customHeight="false" outlineLevel="0" collapsed="false">
      <c r="A64" s="75" t="s">
        <v>87</v>
      </c>
      <c r="B64" s="82" t="s">
        <v>80</v>
      </c>
      <c r="C64" s="0" t="s">
        <v>31</v>
      </c>
      <c r="D64" s="82" t="n">
        <v>10</v>
      </c>
      <c r="E64" s="0" t="n">
        <v>8</v>
      </c>
    </row>
    <row r="65" customFormat="false" ht="12.75" hidden="false" customHeight="false" outlineLevel="0" collapsed="false">
      <c r="A65" s="75" t="s">
        <v>87</v>
      </c>
      <c r="B65" s="82" t="s">
        <v>81</v>
      </c>
      <c r="C65" s="0" t="s">
        <v>28</v>
      </c>
      <c r="D65" s="82" t="n">
        <v>25</v>
      </c>
      <c r="E65" s="0" t="n">
        <v>52</v>
      </c>
    </row>
    <row r="66" customFormat="false" ht="12.75" hidden="false" customHeight="false" outlineLevel="0" collapsed="false">
      <c r="A66" s="75" t="s">
        <v>87</v>
      </c>
      <c r="B66" s="82" t="s">
        <v>82</v>
      </c>
      <c r="C66" s="0" t="s">
        <v>34</v>
      </c>
      <c r="D66" s="82" t="n">
        <v>7</v>
      </c>
      <c r="E66" s="0" t="n">
        <v>1</v>
      </c>
    </row>
    <row r="67" customFormat="false" ht="12.75" hidden="false" customHeight="false" outlineLevel="0" collapsed="false">
      <c r="A67" s="75" t="s">
        <v>87</v>
      </c>
      <c r="B67" s="82" t="s">
        <v>83</v>
      </c>
      <c r="C67" s="0" t="s">
        <v>30</v>
      </c>
      <c r="D67" s="82" t="n">
        <v>30</v>
      </c>
      <c r="E67" s="0" t="n">
        <v>42</v>
      </c>
    </row>
    <row r="68" customFormat="false" ht="12.75" hidden="false" customHeight="false" outlineLevel="0" collapsed="false">
      <c r="A68" s="75" t="s">
        <v>87</v>
      </c>
      <c r="B68" s="82" t="s">
        <v>84</v>
      </c>
      <c r="C68" s="0" t="s">
        <v>85</v>
      </c>
      <c r="D68" s="82" t="n">
        <v>32</v>
      </c>
      <c r="E68" s="0" t="n">
        <v>40</v>
      </c>
    </row>
    <row r="69" customFormat="false" ht="12.75" hidden="false" customHeight="false" outlineLevel="0" collapsed="false">
      <c r="A69" s="75" t="s">
        <v>87</v>
      </c>
      <c r="B69" s="82" t="s">
        <v>86</v>
      </c>
      <c r="C69" s="0" t="s">
        <v>23</v>
      </c>
      <c r="D69" s="82" t="n">
        <v>2</v>
      </c>
      <c r="E69" s="0" t="n">
        <v>1</v>
      </c>
    </row>
    <row r="70" customFormat="false" ht="12.75" hidden="false" customHeight="false" outlineLevel="0" collapsed="false">
      <c r="A70" s="75" t="s">
        <v>88</v>
      </c>
      <c r="B70" s="82" t="s">
        <v>55</v>
      </c>
      <c r="C70" s="0" t="s">
        <v>14</v>
      </c>
      <c r="D70" s="0" t="n">
        <v>1600</v>
      </c>
      <c r="E70" s="0" t="n">
        <f aca="false">D45</f>
        <v>12000</v>
      </c>
    </row>
    <row r="71" customFormat="false" ht="12.75" hidden="false" customHeight="false" outlineLevel="0" collapsed="false">
      <c r="A71" s="75" t="s">
        <v>88</v>
      </c>
      <c r="B71" s="82" t="s">
        <v>56</v>
      </c>
      <c r="C71" s="0" t="s">
        <v>15</v>
      </c>
      <c r="D71" s="0" t="n">
        <v>190</v>
      </c>
      <c r="E71" s="0" t="n">
        <v>4055</v>
      </c>
    </row>
    <row r="72" customFormat="false" ht="12.75" hidden="false" customHeight="false" outlineLevel="0" collapsed="false">
      <c r="A72" s="75" t="s">
        <v>88</v>
      </c>
      <c r="B72" s="82" t="s">
        <v>80</v>
      </c>
      <c r="C72" s="0" t="s">
        <v>31</v>
      </c>
      <c r="D72" s="0" t="n">
        <v>10</v>
      </c>
      <c r="E72" s="0" t="n">
        <v>8</v>
      </c>
    </row>
    <row r="73" customFormat="false" ht="12.75" hidden="false" customHeight="false" outlineLevel="0" collapsed="false">
      <c r="A73" s="75" t="s">
        <v>88</v>
      </c>
      <c r="B73" s="82" t="s">
        <v>81</v>
      </c>
      <c r="C73" s="0" t="s">
        <v>28</v>
      </c>
      <c r="D73" s="0" t="n">
        <v>25</v>
      </c>
      <c r="E73" s="0" t="n">
        <v>30</v>
      </c>
    </row>
    <row r="74" customFormat="false" ht="12.75" hidden="false" customHeight="false" outlineLevel="0" collapsed="false">
      <c r="A74" s="75" t="s">
        <v>88</v>
      </c>
      <c r="B74" s="82" t="s">
        <v>82</v>
      </c>
      <c r="C74" s="0" t="s">
        <v>34</v>
      </c>
      <c r="D74" s="0" t="n">
        <v>8</v>
      </c>
      <c r="E74" s="0" t="n">
        <v>4</v>
      </c>
    </row>
    <row r="75" customFormat="false" ht="12.75" hidden="false" customHeight="false" outlineLevel="0" collapsed="false">
      <c r="A75" s="75" t="s">
        <v>88</v>
      </c>
      <c r="B75" s="82" t="s">
        <v>83</v>
      </c>
      <c r="C75" s="0" t="s">
        <v>30</v>
      </c>
      <c r="D75" s="0" t="n">
        <v>40</v>
      </c>
      <c r="E75" s="0" t="n">
        <v>50</v>
      </c>
    </row>
    <row r="76" customFormat="false" ht="12.75" hidden="false" customHeight="false" outlineLevel="0" collapsed="false">
      <c r="A76" s="75" t="s">
        <v>88</v>
      </c>
      <c r="B76" s="82" t="s">
        <v>84</v>
      </c>
      <c r="C76" s="0" t="s">
        <v>85</v>
      </c>
      <c r="D76" s="0" t="n">
        <v>37</v>
      </c>
      <c r="E76" s="0" t="n">
        <v>55</v>
      </c>
    </row>
    <row r="77" customFormat="false" ht="12.75" hidden="false" customHeight="false" outlineLevel="0" collapsed="false">
      <c r="A77" s="75" t="s">
        <v>88</v>
      </c>
      <c r="B77" s="82" t="s">
        <v>86</v>
      </c>
      <c r="C77" s="0" t="s">
        <v>23</v>
      </c>
      <c r="D77" s="0" t="n">
        <v>2</v>
      </c>
      <c r="E77" s="0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58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1" ySplit="0" topLeftCell="B1" activePane="topRight" state="frozen"/>
      <selection pane="topLeft" activeCell="A6" activeCellId="0" sqref="A6"/>
      <selection pane="topRigh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4" min="4" style="0" width="15.7"/>
    <col collapsed="false" customWidth="true" hidden="false" outlineLevel="0" max="6" min="5" style="0" width="10.13"/>
  </cols>
  <sheetData>
    <row r="1" customFormat="false" ht="23.25" hidden="false" customHeight="false" outlineLevel="0" collapsed="false">
      <c r="A1" s="88" t="s">
        <v>89</v>
      </c>
    </row>
    <row r="2" customFormat="false" ht="12.75" hidden="false" customHeight="false" outlineLevel="0" collapsed="false">
      <c r="B2" s="89" t="s">
        <v>90</v>
      </c>
      <c r="C2" s="89"/>
      <c r="D2" s="90" t="s">
        <v>91</v>
      </c>
    </row>
    <row r="3" customFormat="false" ht="12.75" hidden="false" customHeight="false" outlineLevel="0" collapsed="false">
      <c r="A3" s="91" t="s">
        <v>92</v>
      </c>
      <c r="B3" s="92" t="s">
        <v>1</v>
      </c>
      <c r="C3" s="92" t="s">
        <v>93</v>
      </c>
      <c r="D3" s="93" t="s">
        <v>78</v>
      </c>
    </row>
    <row r="4" customFormat="false" ht="12.75" hidden="false" customHeight="false" outlineLevel="0" collapsed="false">
      <c r="A4" s="85"/>
      <c r="B4" s="85"/>
      <c r="C4" s="85"/>
    </row>
    <row r="5" customFormat="false" ht="12.75" hidden="false" customHeight="false" outlineLevel="0" collapsed="false">
      <c r="A5" s="94" t="s">
        <v>11</v>
      </c>
      <c r="B5" s="95"/>
      <c r="C5" s="95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</row>
    <row r="6" customFormat="false" ht="12.75" hidden="false" customHeight="false" outlineLevel="0" collapsed="false">
      <c r="A6" s="96" t="s">
        <v>14</v>
      </c>
      <c r="B6" s="79" t="n">
        <f aca="false">55132+4311-40529-3176</f>
        <v>15738</v>
      </c>
      <c r="C6" s="76" t="n">
        <f aca="false">6859190070+194044764-4773993265-135849441</f>
        <v>2143392128</v>
      </c>
      <c r="D6" s="79" t="s">
        <v>55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</row>
    <row r="7" customFormat="false" ht="12.75" hidden="false" customHeight="false" outlineLevel="0" collapsed="false">
      <c r="A7" s="96" t="s">
        <v>15</v>
      </c>
      <c r="B7" s="79" t="n">
        <f aca="false">5867+1788-4158-1400</f>
        <v>2097</v>
      </c>
      <c r="C7" s="76" t="n">
        <f aca="false">64951720+6934050-47669640-5710650</f>
        <v>18505480</v>
      </c>
      <c r="D7" s="79" t="s">
        <v>56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</row>
    <row r="8" customFormat="false" ht="12.75" hidden="false" customHeight="false" outlineLevel="0" collapsed="false">
      <c r="A8" s="94" t="s">
        <v>19</v>
      </c>
      <c r="B8" s="95"/>
      <c r="C8" s="97"/>
      <c r="D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</row>
    <row r="9" customFormat="false" ht="12.75" hidden="false" customHeight="false" outlineLevel="0" collapsed="false">
      <c r="A9" s="96" t="s">
        <v>20</v>
      </c>
      <c r="B9" s="79" t="n">
        <f aca="false">6109+469+36-4592-397-33</f>
        <v>1592</v>
      </c>
      <c r="C9" s="98" t="n">
        <f aca="false">152947000+7757000+832595-114735000-6753000-804595</f>
        <v>39244000</v>
      </c>
      <c r="D9" s="79" t="s">
        <v>59</v>
      </c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</row>
    <row r="10" customFormat="false" ht="12.75" hidden="false" customHeight="false" outlineLevel="0" collapsed="false">
      <c r="A10" s="96" t="s">
        <v>23</v>
      </c>
      <c r="B10" s="79" t="n">
        <f aca="false">110-91</f>
        <v>19</v>
      </c>
      <c r="C10" s="98" t="n">
        <f aca="false">3234500-2686250</f>
        <v>548250</v>
      </c>
      <c r="D10" s="79" t="s">
        <v>61</v>
      </c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</row>
    <row r="11" customFormat="false" ht="12.75" hidden="false" customHeight="false" outlineLevel="0" collapsed="false">
      <c r="A11" s="96" t="s">
        <v>94</v>
      </c>
      <c r="B11" s="79" t="n">
        <f aca="false">29-24</f>
        <v>5</v>
      </c>
      <c r="C11" s="98" t="n">
        <f aca="false">1215000-1020000</f>
        <v>195000</v>
      </c>
      <c r="D11" s="79" t="s">
        <v>61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customFormat="false" ht="12.75" hidden="false" customHeight="false" outlineLevel="0" collapsed="false">
      <c r="A12" s="96" t="s">
        <v>27</v>
      </c>
      <c r="B12" s="79" t="n">
        <f aca="false">64-56</f>
        <v>8</v>
      </c>
      <c r="C12" s="98" t="n">
        <f aca="false">20400-17400</f>
        <v>3000</v>
      </c>
      <c r="D12" s="79" t="s">
        <v>63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</row>
    <row r="13" customFormat="false" ht="12.75" hidden="false" customHeight="false" outlineLevel="0" collapsed="false">
      <c r="A13" s="96" t="s">
        <v>22</v>
      </c>
      <c r="B13" s="79" t="n">
        <v>0</v>
      </c>
      <c r="C13" s="98" t="n">
        <v>0</v>
      </c>
      <c r="D13" s="79" t="s">
        <v>64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</row>
    <row r="14" customFormat="false" ht="12.75" hidden="false" customHeight="false" outlineLevel="0" collapsed="false">
      <c r="A14" s="96" t="s">
        <v>24</v>
      </c>
      <c r="B14" s="79" t="n">
        <f aca="false">26-18</f>
        <v>8</v>
      </c>
      <c r="C14" s="98" t="n">
        <f aca="false">65000-45000</f>
        <v>20000</v>
      </c>
      <c r="D14" s="79" t="s">
        <v>66</v>
      </c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</row>
    <row r="15" customFormat="false" ht="12.75" hidden="false" customHeight="false" outlineLevel="0" collapsed="false">
      <c r="A15" s="94" t="s">
        <v>33</v>
      </c>
      <c r="B15" s="95"/>
      <c r="C15" s="97"/>
      <c r="D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</row>
    <row r="16" customFormat="false" ht="12.75" hidden="false" customHeight="false" outlineLevel="0" collapsed="false">
      <c r="A16" s="96" t="s">
        <v>95</v>
      </c>
      <c r="B16" s="79" t="n">
        <v>5</v>
      </c>
      <c r="C16" s="98" t="n">
        <v>286</v>
      </c>
      <c r="D16" s="79" t="s">
        <v>61</v>
      </c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</row>
    <row r="17" customFormat="false" ht="12.75" hidden="false" customHeight="false" outlineLevel="0" collapsed="false">
      <c r="A17" s="96" t="s">
        <v>34</v>
      </c>
      <c r="B17" s="79" t="n">
        <v>0</v>
      </c>
      <c r="C17" s="98" t="n">
        <v>0</v>
      </c>
      <c r="D17" s="79" t="s">
        <v>61</v>
      </c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</row>
    <row r="18" customFormat="false" ht="12.75" hidden="false" customHeight="false" outlineLevel="0" collapsed="false">
      <c r="B18" s="79"/>
      <c r="C18" s="79"/>
      <c r="D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</row>
    <row r="19" customFormat="false" ht="12.75" hidden="false" customHeight="false" outlineLevel="0" collapsed="false">
      <c r="B19" s="79"/>
      <c r="C19" s="79"/>
      <c r="D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</row>
    <row r="20" customFormat="false" ht="12.75" hidden="false" customHeight="false" outlineLevel="0" collapsed="false">
      <c r="A20" s="85" t="s">
        <v>96</v>
      </c>
      <c r="B20" s="95" t="n">
        <v>8</v>
      </c>
      <c r="C20" s="95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</row>
    <row r="21" customFormat="false" ht="12.75" hidden="false" customHeight="false" outlineLevel="0" collapsed="false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</row>
    <row r="22" customFormat="false" ht="12.75" hidden="false" customHeight="false" outlineLevel="0" collapsed="false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</row>
    <row r="23" customFormat="false" ht="12.75" hidden="false" customHeight="false" outlineLevel="0" collapsed="false"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</row>
    <row r="24" customFormat="false" ht="23.25" hidden="false" customHeight="false" outlineLevel="0" collapsed="false">
      <c r="A24" s="88" t="s">
        <v>97</v>
      </c>
    </row>
    <row r="25" customFormat="false" ht="12.75" hidden="false" customHeight="false" outlineLevel="0" collapsed="false">
      <c r="B25" s="89" t="s">
        <v>90</v>
      </c>
      <c r="C25" s="89"/>
      <c r="D25" s="90" t="s">
        <v>91</v>
      </c>
    </row>
    <row r="26" customFormat="false" ht="12.75" hidden="false" customHeight="false" outlineLevel="0" collapsed="false">
      <c r="A26" s="91" t="s">
        <v>92</v>
      </c>
      <c r="B26" s="92" t="s">
        <v>1</v>
      </c>
      <c r="C26" s="92" t="s">
        <v>93</v>
      </c>
      <c r="D26" s="93" t="s">
        <v>78</v>
      </c>
    </row>
    <row r="27" customFormat="false" ht="12.75" hidden="false" customHeight="false" outlineLevel="0" collapsed="false">
      <c r="A27" s="85"/>
      <c r="B27" s="85"/>
      <c r="C27" s="85"/>
    </row>
    <row r="28" customFormat="false" ht="12.75" hidden="false" customHeight="false" outlineLevel="0" collapsed="false">
      <c r="A28" s="94" t="s">
        <v>11</v>
      </c>
      <c r="B28" s="79"/>
      <c r="C28" s="79"/>
      <c r="D28" s="79"/>
      <c r="E28" s="79"/>
      <c r="F28" s="79"/>
      <c r="G28" s="79"/>
      <c r="H28" s="79"/>
      <c r="I28" s="79"/>
      <c r="J28" s="79"/>
    </row>
    <row r="29" customFormat="false" ht="12.75" hidden="false" customHeight="false" outlineLevel="0" collapsed="false">
      <c r="A29" s="96" t="s">
        <v>14</v>
      </c>
      <c r="B29" s="79" t="n">
        <f aca="false">13338+2004-9715-1574</f>
        <v>4053</v>
      </c>
      <c r="C29" s="79" t="n">
        <f aca="false">7577517320+538599790-5634611180-351626838</f>
        <v>2129879092</v>
      </c>
      <c r="D29" s="79" t="s">
        <v>55</v>
      </c>
      <c r="E29" s="79"/>
      <c r="F29" s="79"/>
      <c r="G29" s="79"/>
      <c r="H29" s="79"/>
      <c r="I29" s="79"/>
      <c r="J29" s="79"/>
    </row>
    <row r="30" customFormat="false" ht="12.75" hidden="false" customHeight="false" outlineLevel="0" collapsed="false">
      <c r="A30" s="96" t="s">
        <v>15</v>
      </c>
      <c r="B30" s="79" t="n">
        <f aca="false">5554+4032-3997-3087</f>
        <v>2502</v>
      </c>
      <c r="C30" s="79" t="n">
        <f aca="false">76427909+60080482-57787682-43280956</f>
        <v>35439753</v>
      </c>
      <c r="D30" s="79" t="s">
        <v>56</v>
      </c>
      <c r="E30" s="79"/>
      <c r="F30" s="79"/>
      <c r="G30" s="79"/>
      <c r="H30" s="79"/>
      <c r="I30" s="79"/>
      <c r="J30" s="79"/>
    </row>
    <row r="31" customFormat="false" ht="12.75" hidden="false" customHeight="false" outlineLevel="0" collapsed="false">
      <c r="A31" s="94" t="s">
        <v>19</v>
      </c>
      <c r="B31" s="79"/>
      <c r="C31" s="79"/>
      <c r="D31" s="79"/>
      <c r="E31" s="79"/>
      <c r="F31" s="79"/>
      <c r="G31" s="79"/>
      <c r="H31" s="79"/>
      <c r="I31" s="79"/>
      <c r="J31" s="79"/>
    </row>
    <row r="32" customFormat="false" ht="12.75" hidden="false" customHeight="false" outlineLevel="0" collapsed="false">
      <c r="A32" s="96" t="s">
        <v>20</v>
      </c>
      <c r="B32" s="79" t="n">
        <f aca="false">6483+397+180-4893-294-143</f>
        <v>1730</v>
      </c>
      <c r="C32" s="79" t="n">
        <f aca="false">510007317+10867017+7486462-381986081-7339728-6329636</f>
        <v>132705351</v>
      </c>
      <c r="D32" s="79" t="s">
        <v>59</v>
      </c>
      <c r="E32" s="79"/>
      <c r="F32" s="79"/>
      <c r="G32" s="79"/>
      <c r="H32" s="79"/>
      <c r="I32" s="79"/>
      <c r="J32" s="79"/>
    </row>
    <row r="33" customFormat="false" ht="12.75" hidden="false" customHeight="false" outlineLevel="0" collapsed="false">
      <c r="A33" s="96" t="s">
        <v>23</v>
      </c>
      <c r="B33" s="79" t="n">
        <f aca="false">133-105</f>
        <v>28</v>
      </c>
      <c r="C33" s="79" t="n">
        <f aca="false">11572096-6940526</f>
        <v>4631570</v>
      </c>
      <c r="D33" s="79" t="s">
        <v>61</v>
      </c>
      <c r="E33" s="79"/>
      <c r="F33" s="79"/>
      <c r="G33" s="79"/>
      <c r="H33" s="79"/>
      <c r="I33" s="79"/>
      <c r="J33" s="79"/>
    </row>
    <row r="34" customFormat="false" ht="12.75" hidden="false" customHeight="false" outlineLevel="0" collapsed="false">
      <c r="A34" s="96" t="s">
        <v>94</v>
      </c>
      <c r="B34" s="79" t="n">
        <f aca="false">106-75</f>
        <v>31</v>
      </c>
      <c r="C34" s="79" t="n">
        <f aca="false">5575507-4378000</f>
        <v>1197507</v>
      </c>
      <c r="D34" s="79" t="s">
        <v>61</v>
      </c>
      <c r="E34" s="79"/>
      <c r="F34" s="79"/>
      <c r="G34" s="79"/>
      <c r="H34" s="79"/>
      <c r="I34" s="79"/>
      <c r="J34" s="79"/>
    </row>
    <row r="35" customFormat="false" ht="12.75" hidden="false" customHeight="false" outlineLevel="0" collapsed="false">
      <c r="A35" s="96" t="s">
        <v>27</v>
      </c>
      <c r="B35" s="79" t="n">
        <f aca="false">68-57</f>
        <v>11</v>
      </c>
      <c r="C35" s="79" t="n">
        <f aca="false">366600-313600</f>
        <v>53000</v>
      </c>
      <c r="D35" s="79" t="s">
        <v>63</v>
      </c>
      <c r="E35" s="79"/>
      <c r="F35" s="79"/>
      <c r="G35" s="79"/>
      <c r="H35" s="79"/>
      <c r="I35" s="79"/>
      <c r="J35" s="79"/>
    </row>
    <row r="36" customFormat="false" ht="12.75" hidden="false" customHeight="false" outlineLevel="0" collapsed="false">
      <c r="A36" s="96" t="s">
        <v>22</v>
      </c>
      <c r="B36" s="79" t="n">
        <f aca="false">638-493</f>
        <v>145</v>
      </c>
      <c r="C36" s="79" t="n">
        <f aca="false">28642250-23009750</f>
        <v>5632500</v>
      </c>
      <c r="D36" s="79" t="s">
        <v>64</v>
      </c>
      <c r="E36" s="79"/>
      <c r="F36" s="79"/>
      <c r="G36" s="79"/>
      <c r="H36" s="79"/>
      <c r="I36" s="79"/>
      <c r="J36" s="79"/>
    </row>
    <row r="37" customFormat="false" ht="12.75" hidden="false" customHeight="false" outlineLevel="0" collapsed="false">
      <c r="A37" s="96" t="s">
        <v>24</v>
      </c>
      <c r="B37" s="79" t="n">
        <f aca="false">19-13</f>
        <v>6</v>
      </c>
      <c r="C37" s="79" t="n">
        <f aca="false">133020-106670</f>
        <v>26350</v>
      </c>
      <c r="D37" s="79" t="s">
        <v>66</v>
      </c>
      <c r="E37" s="79"/>
      <c r="F37" s="79"/>
      <c r="G37" s="79"/>
      <c r="H37" s="79"/>
      <c r="I37" s="79"/>
      <c r="J37" s="79"/>
    </row>
    <row r="38" customFormat="false" ht="12.75" hidden="false" customHeight="false" outlineLevel="0" collapsed="false">
      <c r="A38" s="94" t="s">
        <v>33</v>
      </c>
      <c r="B38" s="79"/>
      <c r="C38" s="79"/>
      <c r="D38" s="79"/>
      <c r="E38" s="79"/>
      <c r="F38" s="79"/>
      <c r="G38" s="79"/>
      <c r="H38" s="79"/>
      <c r="I38" s="79"/>
      <c r="J38" s="79"/>
    </row>
    <row r="39" customFormat="false" ht="12.75" hidden="false" customHeight="false" outlineLevel="0" collapsed="false">
      <c r="A39" s="96" t="s">
        <v>95</v>
      </c>
      <c r="B39" s="79" t="n">
        <f aca="false">196-146+81</f>
        <v>131</v>
      </c>
      <c r="C39" s="79" t="n">
        <v>24860</v>
      </c>
      <c r="D39" s="79" t="s">
        <v>61</v>
      </c>
      <c r="E39" s="79"/>
      <c r="F39" s="79"/>
      <c r="G39" s="79"/>
      <c r="H39" s="79"/>
      <c r="I39" s="79"/>
      <c r="J39" s="79"/>
    </row>
    <row r="40" customFormat="false" ht="12.75" hidden="false" customHeight="false" outlineLevel="0" collapsed="false">
      <c r="A40" s="96" t="s">
        <v>34</v>
      </c>
      <c r="B40" s="79" t="n">
        <v>0</v>
      </c>
      <c r="C40" s="79" t="n">
        <v>0</v>
      </c>
      <c r="D40" s="79" t="s">
        <v>61</v>
      </c>
      <c r="E40" s="79"/>
      <c r="F40" s="79"/>
      <c r="G40" s="79"/>
      <c r="H40" s="79"/>
      <c r="I40" s="79"/>
      <c r="J40" s="79"/>
    </row>
    <row r="41" customFormat="false" ht="12.75" hidden="false" customHeight="false" outlineLevel="0" collapsed="false">
      <c r="A41" s="96"/>
      <c r="B41" s="79"/>
      <c r="C41" s="79"/>
      <c r="D41" s="79"/>
      <c r="E41" s="79"/>
      <c r="F41" s="79"/>
      <c r="G41" s="79"/>
      <c r="H41" s="79"/>
      <c r="I41" s="79"/>
      <c r="J41" s="79"/>
    </row>
    <row r="42" customFormat="false" ht="12.75" hidden="false" customHeight="false" outlineLevel="0" collapsed="false">
      <c r="B42" s="79"/>
      <c r="C42" s="79"/>
      <c r="D42" s="79"/>
      <c r="E42" s="79"/>
      <c r="F42" s="79"/>
      <c r="G42" s="79"/>
      <c r="H42" s="79"/>
      <c r="I42" s="79"/>
      <c r="J42" s="79"/>
    </row>
    <row r="43" customFormat="false" ht="12.75" hidden="false" customHeight="false" outlineLevel="0" collapsed="false">
      <c r="B43" s="79"/>
      <c r="C43" s="79"/>
      <c r="D43" s="79"/>
      <c r="E43" s="79"/>
      <c r="F43" s="79"/>
      <c r="G43" s="79"/>
      <c r="H43" s="79"/>
      <c r="I43" s="79"/>
      <c r="J43" s="79"/>
    </row>
    <row r="44" customFormat="false" ht="23.25" hidden="false" customHeight="false" outlineLevel="0" collapsed="false">
      <c r="A44" s="88" t="s">
        <v>98</v>
      </c>
    </row>
    <row r="45" customFormat="false" ht="12.75" hidden="false" customHeight="false" outlineLevel="0" collapsed="false">
      <c r="B45" s="89" t="s">
        <v>90</v>
      </c>
      <c r="C45" s="89"/>
      <c r="D45" s="90" t="s">
        <v>91</v>
      </c>
    </row>
    <row r="46" customFormat="false" ht="12.75" hidden="false" customHeight="false" outlineLevel="0" collapsed="false">
      <c r="A46" s="91" t="s">
        <v>92</v>
      </c>
      <c r="B46" s="92" t="s">
        <v>1</v>
      </c>
      <c r="C46" s="92" t="s">
        <v>93</v>
      </c>
      <c r="D46" s="93" t="s">
        <v>78</v>
      </c>
    </row>
    <row r="48" customFormat="false" ht="12.75" hidden="false" customHeight="false" outlineLevel="0" collapsed="false">
      <c r="A48" s="94" t="s">
        <v>33</v>
      </c>
      <c r="B48" s="76"/>
      <c r="C48" s="76"/>
    </row>
    <row r="49" customFormat="false" ht="12.75" hidden="false" customHeight="false" outlineLevel="0" collapsed="false">
      <c r="A49" s="96" t="s">
        <v>31</v>
      </c>
      <c r="B49" s="76" t="n">
        <v>5</v>
      </c>
      <c r="C49" s="76" t="n">
        <v>286000</v>
      </c>
      <c r="D49" s="0" t="s">
        <v>99</v>
      </c>
    </row>
    <row r="50" customFormat="false" ht="12.75" hidden="false" customHeight="false" outlineLevel="0" collapsed="false">
      <c r="A50" s="96" t="s">
        <v>28</v>
      </c>
      <c r="B50" s="76"/>
      <c r="C50" s="76"/>
    </row>
    <row r="51" customFormat="false" ht="12.75" hidden="false" customHeight="false" outlineLevel="0" collapsed="false">
      <c r="A51" s="96" t="s">
        <v>100</v>
      </c>
      <c r="B51" s="76" t="n">
        <v>2</v>
      </c>
      <c r="C51" s="76" t="n">
        <v>440</v>
      </c>
      <c r="D51" s="0" t="s">
        <v>101</v>
      </c>
    </row>
    <row r="53" customFormat="false" ht="12.75" hidden="false" customHeight="false" outlineLevel="0" collapsed="false">
      <c r="A53" s="85" t="s">
        <v>102</v>
      </c>
      <c r="B53" s="85" t="n">
        <v>1</v>
      </c>
      <c r="C53" s="85"/>
    </row>
    <row r="55" customFormat="false" ht="12.75" hidden="false" customHeight="false" outlineLevel="0" collapsed="false">
      <c r="A55" s="82" t="s">
        <v>103</v>
      </c>
      <c r="C55" s="99" t="n">
        <f aca="false">C49/1000</f>
        <v>286</v>
      </c>
    </row>
    <row r="58" customFormat="false" ht="12.75" hidden="false" customHeight="false" outlineLevel="0" collapsed="false">
      <c r="A58" s="94" t="s">
        <v>104</v>
      </c>
      <c r="B58" s="85"/>
      <c r="C58" s="100" t="n">
        <f aca="false">C55+C51+C40+C39+C17+C16</f>
        <v>25872</v>
      </c>
      <c r="D58" s="85"/>
      <c r="E58" s="85"/>
      <c r="F58" s="85"/>
    </row>
  </sheetData>
  <mergeCells count="3">
    <mergeCell ref="B2:C2"/>
    <mergeCell ref="B25:C25"/>
    <mergeCell ref="B45:C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F15" activePane="bottomRight" state="frozen"/>
      <selection pane="topLeft" activeCell="A1" activeCellId="0" sqref="A1"/>
      <selection pane="topRight" activeCell="F1" activeCellId="0" sqref="F1"/>
      <selection pane="bottomLeft" activeCell="A15" activeCellId="0" sqref="A15"/>
      <selection pane="bottomRigh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3.5" hidden="false" customHeight="false" outlineLevel="0" collapsed="false">
      <c r="A1" s="101" t="s">
        <v>105</v>
      </c>
      <c r="B1" s="102" t="s">
        <v>106</v>
      </c>
      <c r="C1" s="102"/>
      <c r="D1" s="102"/>
      <c r="E1" s="102"/>
      <c r="F1" s="102"/>
      <c r="G1" s="102"/>
      <c r="H1" s="102"/>
      <c r="I1" s="102"/>
      <c r="J1" s="102" t="s">
        <v>107</v>
      </c>
      <c r="K1" s="102"/>
      <c r="L1" s="102"/>
      <c r="M1" s="102"/>
      <c r="N1" s="102"/>
      <c r="O1" s="102"/>
      <c r="P1" s="102"/>
      <c r="Q1" s="102"/>
    </row>
    <row r="2" customFormat="false" ht="12.75" hidden="false" customHeight="false" outlineLevel="0" collapsed="false">
      <c r="A2" s="101"/>
      <c r="B2" s="103" t="s">
        <v>108</v>
      </c>
      <c r="C2" s="103"/>
      <c r="D2" s="104" t="s">
        <v>109</v>
      </c>
      <c r="E2" s="104"/>
      <c r="F2" s="104" t="s">
        <v>110</v>
      </c>
      <c r="G2" s="104"/>
      <c r="H2" s="105" t="s">
        <v>111</v>
      </c>
      <c r="I2" s="105"/>
      <c r="J2" s="106" t="s">
        <v>112</v>
      </c>
      <c r="K2" s="106"/>
      <c r="L2" s="104" t="s">
        <v>113</v>
      </c>
      <c r="M2" s="104"/>
      <c r="N2" s="104" t="s">
        <v>114</v>
      </c>
      <c r="O2" s="104"/>
      <c r="P2" s="104" t="s">
        <v>115</v>
      </c>
      <c r="Q2" s="104"/>
    </row>
    <row r="3" customFormat="false" ht="13.5" hidden="false" customHeight="false" outlineLevel="0" collapsed="false">
      <c r="A3" s="101"/>
      <c r="B3" s="107" t="s">
        <v>89</v>
      </c>
      <c r="C3" s="108" t="s">
        <v>97</v>
      </c>
      <c r="D3" s="108" t="s">
        <v>89</v>
      </c>
      <c r="E3" s="108" t="s">
        <v>97</v>
      </c>
      <c r="F3" s="108" t="s">
        <v>89</v>
      </c>
      <c r="G3" s="108" t="s">
        <v>97</v>
      </c>
      <c r="H3" s="108" t="s">
        <v>89</v>
      </c>
      <c r="I3" s="109" t="s">
        <v>97</v>
      </c>
      <c r="J3" s="110" t="s">
        <v>89</v>
      </c>
      <c r="K3" s="108" t="s">
        <v>97</v>
      </c>
      <c r="L3" s="108" t="s">
        <v>89</v>
      </c>
      <c r="M3" s="108" t="s">
        <v>97</v>
      </c>
      <c r="N3" s="108" t="s">
        <v>89</v>
      </c>
      <c r="O3" s="108" t="s">
        <v>97</v>
      </c>
      <c r="P3" s="108" t="s">
        <v>89</v>
      </c>
      <c r="Q3" s="108" t="s">
        <v>97</v>
      </c>
    </row>
    <row r="4" customFormat="false" ht="13.5" hidden="false" customHeight="false" outlineLevel="0" collapsed="false">
      <c r="A4" s="111" t="s">
        <v>116</v>
      </c>
      <c r="B4" s="112"/>
      <c r="C4" s="112"/>
      <c r="D4" s="112"/>
      <c r="E4" s="112"/>
      <c r="F4" s="112"/>
      <c r="G4" s="112"/>
      <c r="H4" s="112"/>
      <c r="I4" s="113"/>
      <c r="J4" s="112"/>
      <c r="K4" s="112"/>
      <c r="L4" s="112"/>
      <c r="M4" s="112"/>
      <c r="N4" s="112"/>
      <c r="O4" s="112"/>
      <c r="P4" s="112"/>
      <c r="Q4" s="112"/>
    </row>
    <row r="5" customFormat="false" ht="13.5" hidden="false" customHeight="false" outlineLevel="0" collapsed="false">
      <c r="A5" s="114" t="s">
        <v>74</v>
      </c>
      <c r="B5" s="115"/>
      <c r="C5" s="115"/>
      <c r="D5" s="115"/>
      <c r="E5" s="115"/>
      <c r="F5" s="115"/>
      <c r="G5" s="115"/>
      <c r="H5" s="115"/>
      <c r="I5" s="116"/>
      <c r="J5" s="115"/>
      <c r="K5" s="115"/>
      <c r="L5" s="115"/>
      <c r="M5" s="115"/>
      <c r="N5" s="115"/>
      <c r="O5" s="115"/>
      <c r="P5" s="115"/>
      <c r="Q5" s="115"/>
    </row>
    <row r="6" customFormat="false" ht="12.75" hidden="false" customHeight="false" outlineLevel="0" collapsed="false">
      <c r="A6" s="117" t="s">
        <v>117</v>
      </c>
      <c r="B6" s="118"/>
      <c r="C6" s="118"/>
      <c r="D6" s="118"/>
      <c r="E6" s="118"/>
      <c r="F6" s="118"/>
      <c r="G6" s="118"/>
      <c r="H6" s="118"/>
      <c r="I6" s="119"/>
      <c r="J6" s="120"/>
      <c r="K6" s="118"/>
      <c r="L6" s="118"/>
      <c r="M6" s="118"/>
      <c r="N6" s="118"/>
      <c r="O6" s="118"/>
      <c r="P6" s="118"/>
      <c r="Q6" s="118"/>
    </row>
    <row r="7" customFormat="false" ht="12.75" hidden="false" customHeight="false" outlineLevel="0" collapsed="false">
      <c r="A7" s="121" t="s">
        <v>118</v>
      </c>
      <c r="B7" s="122"/>
      <c r="C7" s="122"/>
      <c r="D7" s="122"/>
      <c r="E7" s="122"/>
      <c r="F7" s="122"/>
      <c r="G7" s="122"/>
      <c r="H7" s="122"/>
      <c r="I7" s="123"/>
      <c r="J7" s="124"/>
      <c r="K7" s="122"/>
      <c r="L7" s="122"/>
      <c r="M7" s="122"/>
      <c r="N7" s="122"/>
      <c r="O7" s="122"/>
      <c r="P7" s="122"/>
      <c r="Q7" s="122"/>
    </row>
    <row r="8" customFormat="false" ht="12.75" hidden="false" customHeight="false" outlineLevel="0" collapsed="false">
      <c r="A8" s="121" t="s">
        <v>119</v>
      </c>
      <c r="B8" s="122"/>
      <c r="C8" s="122"/>
      <c r="D8" s="122"/>
      <c r="E8" s="122"/>
      <c r="F8" s="122"/>
      <c r="G8" s="122"/>
      <c r="H8" s="122"/>
      <c r="I8" s="123"/>
      <c r="J8" s="124"/>
      <c r="K8" s="122"/>
      <c r="L8" s="122"/>
      <c r="M8" s="122"/>
      <c r="N8" s="122"/>
      <c r="O8" s="122"/>
      <c r="P8" s="122"/>
      <c r="Q8" s="122"/>
    </row>
    <row r="9" customFormat="false" ht="13.5" hidden="false" customHeight="false" outlineLevel="0" collapsed="false">
      <c r="A9" s="125" t="s">
        <v>120</v>
      </c>
      <c r="B9" s="126"/>
      <c r="C9" s="126"/>
      <c r="D9" s="126"/>
      <c r="E9" s="126"/>
      <c r="F9" s="126"/>
      <c r="G9" s="126"/>
      <c r="H9" s="126"/>
      <c r="I9" s="127"/>
      <c r="J9" s="128"/>
      <c r="K9" s="126"/>
      <c r="L9" s="126"/>
      <c r="M9" s="126"/>
      <c r="N9" s="126"/>
      <c r="O9" s="126"/>
      <c r="P9" s="126"/>
      <c r="Q9" s="126"/>
    </row>
    <row r="10" customFormat="false" ht="13.5" hidden="false" customHeight="false" outlineLevel="0" collapsed="false">
      <c r="A10" s="129" t="s">
        <v>33</v>
      </c>
      <c r="B10" s="130"/>
      <c r="C10" s="130"/>
      <c r="D10" s="130"/>
      <c r="E10" s="130"/>
      <c r="F10" s="130"/>
      <c r="G10" s="130"/>
      <c r="H10" s="130"/>
      <c r="I10" s="131"/>
      <c r="J10" s="130"/>
      <c r="K10" s="130"/>
      <c r="L10" s="130"/>
      <c r="M10" s="130"/>
      <c r="N10" s="130"/>
      <c r="O10" s="130"/>
      <c r="P10" s="130"/>
      <c r="Q10" s="130"/>
    </row>
    <row r="11" customFormat="false" ht="12.75" hidden="false" customHeight="false" outlineLevel="0" collapsed="false">
      <c r="A11" s="117" t="s">
        <v>31</v>
      </c>
      <c r="B11" s="118" t="n">
        <v>0</v>
      </c>
      <c r="C11" s="118" t="n">
        <v>23</v>
      </c>
      <c r="D11" s="118" t="n">
        <v>0</v>
      </c>
      <c r="E11" s="118" t="n">
        <v>7</v>
      </c>
      <c r="F11" s="118" t="n">
        <v>0</v>
      </c>
      <c r="G11" s="118" t="n">
        <v>10</v>
      </c>
      <c r="H11" s="118" t="n">
        <v>0</v>
      </c>
      <c r="I11" s="119" t="n">
        <v>19</v>
      </c>
      <c r="J11" s="120" t="n">
        <v>0</v>
      </c>
      <c r="K11" s="118" t="n">
        <v>19</v>
      </c>
      <c r="L11" s="118"/>
      <c r="M11" s="118"/>
      <c r="N11" s="118"/>
      <c r="O11" s="118"/>
      <c r="P11" s="118"/>
      <c r="Q11" s="118"/>
    </row>
    <row r="12" customFormat="false" ht="12.75" hidden="false" customHeight="false" outlineLevel="0" collapsed="false">
      <c r="A12" s="121" t="s">
        <v>28</v>
      </c>
      <c r="B12" s="122" t="n">
        <v>0</v>
      </c>
      <c r="C12" s="122" t="n">
        <v>2</v>
      </c>
      <c r="D12" s="122" t="n">
        <v>2</v>
      </c>
      <c r="E12" s="122" t="n">
        <v>0</v>
      </c>
      <c r="F12" s="122" t="n">
        <v>0</v>
      </c>
      <c r="G12" s="122" t="n">
        <v>2</v>
      </c>
      <c r="H12" s="122" t="n">
        <v>0</v>
      </c>
      <c r="I12" s="123" t="n">
        <v>2</v>
      </c>
      <c r="J12" s="124" t="n">
        <v>0</v>
      </c>
      <c r="K12" s="122" t="n">
        <v>0</v>
      </c>
      <c r="L12" s="122"/>
      <c r="M12" s="122"/>
      <c r="N12" s="122"/>
      <c r="O12" s="122"/>
      <c r="P12" s="122"/>
      <c r="Q12" s="122"/>
    </row>
    <row r="13" customFormat="false" ht="12.75" hidden="false" customHeight="false" outlineLevel="0" collapsed="false">
      <c r="A13" s="121" t="s">
        <v>100</v>
      </c>
      <c r="B13" s="122" t="n">
        <v>0</v>
      </c>
      <c r="C13" s="122" t="n">
        <v>1</v>
      </c>
      <c r="D13" s="122" t="n">
        <v>0</v>
      </c>
      <c r="E13" s="122" t="n">
        <v>4</v>
      </c>
      <c r="F13" s="122" t="n">
        <v>0</v>
      </c>
      <c r="G13" s="122" t="n">
        <v>12</v>
      </c>
      <c r="H13" s="122" t="n">
        <v>0</v>
      </c>
      <c r="I13" s="123" t="n">
        <v>10</v>
      </c>
      <c r="J13" s="124" t="n">
        <v>0</v>
      </c>
      <c r="K13" s="122" t="n">
        <v>4</v>
      </c>
      <c r="L13" s="122"/>
      <c r="M13" s="122"/>
      <c r="N13" s="122"/>
      <c r="O13" s="122"/>
      <c r="P13" s="122"/>
      <c r="Q13" s="122"/>
    </row>
    <row r="14" customFormat="false" ht="13.5" hidden="false" customHeight="false" outlineLevel="0" collapsed="false">
      <c r="A14" s="125" t="s">
        <v>34</v>
      </c>
      <c r="B14" s="126" t="n">
        <v>0</v>
      </c>
      <c r="C14" s="126" t="n">
        <v>0</v>
      </c>
      <c r="D14" s="126" t="n">
        <v>0</v>
      </c>
      <c r="E14" s="126" t="n">
        <v>0</v>
      </c>
      <c r="F14" s="126" t="n">
        <v>0</v>
      </c>
      <c r="G14" s="126" t="n">
        <v>0</v>
      </c>
      <c r="H14" s="126" t="n">
        <v>0</v>
      </c>
      <c r="I14" s="127" t="n">
        <v>0</v>
      </c>
      <c r="J14" s="128" t="n">
        <v>0</v>
      </c>
      <c r="K14" s="126" t="n">
        <v>1</v>
      </c>
      <c r="L14" s="126"/>
      <c r="M14" s="126"/>
      <c r="N14" s="126"/>
      <c r="O14" s="126"/>
      <c r="P14" s="126"/>
      <c r="Q14" s="126"/>
    </row>
    <row r="15" customFormat="false" ht="13.5" hidden="false" customHeight="false" outlineLevel="0" collapsed="false">
      <c r="A15" s="132" t="s">
        <v>19</v>
      </c>
      <c r="B15" s="133"/>
      <c r="C15" s="133"/>
      <c r="D15" s="133"/>
      <c r="E15" s="133"/>
      <c r="F15" s="133"/>
      <c r="G15" s="133"/>
      <c r="H15" s="133"/>
      <c r="I15" s="134"/>
      <c r="J15" s="133"/>
      <c r="K15" s="133"/>
      <c r="L15" s="133"/>
      <c r="M15" s="133"/>
      <c r="N15" s="133"/>
      <c r="O15" s="133"/>
      <c r="P15" s="133"/>
      <c r="Q15" s="133"/>
    </row>
    <row r="16" customFormat="false" ht="12.75" hidden="false" customHeight="false" outlineLevel="0" collapsed="false">
      <c r="A16" s="117" t="s">
        <v>22</v>
      </c>
      <c r="B16" s="118"/>
      <c r="C16" s="118"/>
      <c r="D16" s="118"/>
      <c r="E16" s="118"/>
      <c r="F16" s="118"/>
      <c r="G16" s="118"/>
      <c r="H16" s="118"/>
      <c r="I16" s="119"/>
      <c r="J16" s="120"/>
      <c r="K16" s="118"/>
      <c r="L16" s="118"/>
      <c r="M16" s="118"/>
      <c r="N16" s="118"/>
      <c r="O16" s="118"/>
      <c r="P16" s="118"/>
      <c r="Q16" s="118"/>
    </row>
    <row r="17" customFormat="false" ht="12.75" hidden="false" customHeight="false" outlineLevel="0" collapsed="false">
      <c r="A17" s="121" t="s">
        <v>27</v>
      </c>
      <c r="B17" s="122"/>
      <c r="C17" s="122"/>
      <c r="D17" s="122"/>
      <c r="E17" s="122"/>
      <c r="F17" s="122"/>
      <c r="G17" s="122"/>
      <c r="H17" s="122"/>
      <c r="I17" s="123"/>
      <c r="J17" s="124"/>
      <c r="K17" s="122"/>
      <c r="L17" s="122"/>
      <c r="M17" s="122"/>
      <c r="N17" s="122"/>
      <c r="O17" s="122"/>
      <c r="P17" s="122"/>
      <c r="Q17" s="122"/>
    </row>
    <row r="18" customFormat="false" ht="12.75" hidden="false" customHeight="false" outlineLevel="0" collapsed="false">
      <c r="A18" s="121" t="s">
        <v>20</v>
      </c>
      <c r="B18" s="122"/>
      <c r="C18" s="122"/>
      <c r="D18" s="122"/>
      <c r="E18" s="122"/>
      <c r="F18" s="122"/>
      <c r="G18" s="122"/>
      <c r="H18" s="122"/>
      <c r="I18" s="123"/>
      <c r="J18" s="124"/>
      <c r="K18" s="122"/>
      <c r="L18" s="122"/>
      <c r="M18" s="122"/>
      <c r="N18" s="122"/>
      <c r="O18" s="122"/>
      <c r="P18" s="122"/>
      <c r="Q18" s="122"/>
    </row>
    <row r="19" customFormat="false" ht="13.5" hidden="false" customHeight="false" outlineLevel="0" collapsed="false">
      <c r="A19" s="125" t="s">
        <v>24</v>
      </c>
      <c r="B19" s="126"/>
      <c r="C19" s="126"/>
      <c r="D19" s="126"/>
      <c r="E19" s="126"/>
      <c r="F19" s="126"/>
      <c r="G19" s="126"/>
      <c r="H19" s="126"/>
      <c r="I19" s="127"/>
      <c r="J19" s="128"/>
      <c r="K19" s="126"/>
      <c r="L19" s="126"/>
      <c r="M19" s="126"/>
      <c r="N19" s="126"/>
      <c r="O19" s="126"/>
      <c r="P19" s="126"/>
      <c r="Q19" s="126"/>
    </row>
    <row r="20" customFormat="false" ht="13.5" hidden="false" customHeight="false" outlineLevel="0" collapsed="false">
      <c r="A20" s="111" t="s">
        <v>121</v>
      </c>
      <c r="B20" s="135"/>
      <c r="C20" s="135"/>
      <c r="D20" s="135"/>
      <c r="E20" s="135"/>
      <c r="F20" s="135"/>
      <c r="G20" s="135"/>
      <c r="H20" s="135"/>
      <c r="I20" s="136"/>
      <c r="J20" s="135"/>
      <c r="K20" s="135"/>
      <c r="L20" s="135"/>
      <c r="M20" s="135"/>
      <c r="N20" s="135"/>
      <c r="O20" s="135"/>
      <c r="P20" s="135"/>
      <c r="Q20" s="135"/>
    </row>
    <row r="21" customFormat="false" ht="13.5" hidden="false" customHeight="false" outlineLevel="0" collapsed="false">
      <c r="A21" s="132" t="s">
        <v>74</v>
      </c>
      <c r="B21" s="133"/>
      <c r="C21" s="133"/>
      <c r="D21" s="133"/>
      <c r="E21" s="133"/>
      <c r="F21" s="133"/>
      <c r="G21" s="133"/>
      <c r="H21" s="133"/>
      <c r="I21" s="134"/>
      <c r="J21" s="133"/>
      <c r="K21" s="133"/>
      <c r="L21" s="133"/>
      <c r="M21" s="133"/>
      <c r="N21" s="133"/>
      <c r="O21" s="133"/>
      <c r="P21" s="133"/>
      <c r="Q21" s="133"/>
    </row>
    <row r="22" customFormat="false" ht="12.75" hidden="false" customHeight="false" outlineLevel="0" collapsed="false">
      <c r="A22" s="137" t="s">
        <v>118</v>
      </c>
      <c r="B22" s="138"/>
      <c r="C22" s="138"/>
      <c r="D22" s="138"/>
      <c r="E22" s="138"/>
      <c r="F22" s="138"/>
      <c r="G22" s="138"/>
      <c r="H22" s="138"/>
      <c r="I22" s="139"/>
      <c r="J22" s="140"/>
      <c r="K22" s="138"/>
      <c r="L22" s="138"/>
      <c r="M22" s="138"/>
      <c r="N22" s="138"/>
      <c r="O22" s="138"/>
      <c r="P22" s="138"/>
      <c r="Q22" s="138"/>
    </row>
    <row r="23" customFormat="false" ht="12.75" hidden="false" customHeight="false" outlineLevel="0" collapsed="false">
      <c r="A23" s="121" t="s">
        <v>117</v>
      </c>
      <c r="B23" s="122"/>
      <c r="C23" s="122"/>
      <c r="D23" s="122"/>
      <c r="E23" s="122"/>
      <c r="F23" s="122"/>
      <c r="G23" s="122"/>
      <c r="H23" s="122"/>
      <c r="I23" s="123"/>
      <c r="J23" s="124"/>
      <c r="K23" s="122"/>
      <c r="L23" s="122"/>
      <c r="M23" s="122"/>
      <c r="N23" s="122"/>
      <c r="O23" s="122"/>
      <c r="P23" s="122"/>
      <c r="Q23" s="122"/>
    </row>
    <row r="24" customFormat="false" ht="12.75" hidden="false" customHeight="false" outlineLevel="0" collapsed="false">
      <c r="A24" s="121" t="s">
        <v>119</v>
      </c>
      <c r="B24" s="122"/>
      <c r="C24" s="122"/>
      <c r="D24" s="122"/>
      <c r="E24" s="122"/>
      <c r="F24" s="122"/>
      <c r="G24" s="122"/>
      <c r="H24" s="122"/>
      <c r="I24" s="123"/>
      <c r="J24" s="124"/>
      <c r="K24" s="122"/>
      <c r="L24" s="122"/>
      <c r="M24" s="122"/>
      <c r="N24" s="122"/>
      <c r="O24" s="122"/>
      <c r="P24" s="122"/>
      <c r="Q24" s="122"/>
    </row>
    <row r="25" customFormat="false" ht="13.5" hidden="false" customHeight="false" outlineLevel="0" collapsed="false">
      <c r="A25" s="141" t="s">
        <v>120</v>
      </c>
      <c r="B25" s="142"/>
      <c r="C25" s="142"/>
      <c r="D25" s="142"/>
      <c r="E25" s="142"/>
      <c r="F25" s="142"/>
      <c r="G25" s="142"/>
      <c r="H25" s="142"/>
      <c r="I25" s="143"/>
      <c r="J25" s="144"/>
      <c r="K25" s="142"/>
      <c r="L25" s="142"/>
      <c r="M25" s="142"/>
      <c r="N25" s="142"/>
      <c r="O25" s="142"/>
      <c r="P25" s="142"/>
      <c r="Q25" s="142"/>
    </row>
    <row r="26" customFormat="false" ht="13.5" hidden="false" customHeight="false" outlineLevel="0" collapsed="false">
      <c r="A26" s="132" t="s">
        <v>33</v>
      </c>
      <c r="B26" s="133"/>
      <c r="C26" s="133"/>
      <c r="D26" s="133"/>
      <c r="E26" s="133"/>
      <c r="F26" s="133"/>
      <c r="G26" s="133"/>
      <c r="H26" s="133"/>
      <c r="I26" s="134"/>
      <c r="J26" s="133"/>
      <c r="K26" s="133"/>
      <c r="L26" s="133"/>
      <c r="M26" s="133"/>
      <c r="N26" s="133"/>
      <c r="O26" s="133"/>
      <c r="P26" s="133"/>
      <c r="Q26" s="133"/>
    </row>
    <row r="27" customFormat="false" ht="12.75" hidden="false" customHeight="false" outlineLevel="0" collapsed="false">
      <c r="A27" s="137" t="s">
        <v>31</v>
      </c>
      <c r="B27" s="138" t="n">
        <v>1</v>
      </c>
      <c r="C27" s="138" t="n">
        <v>62</v>
      </c>
      <c r="D27" s="138" t="n">
        <v>12</v>
      </c>
      <c r="E27" s="138" t="n">
        <v>107</v>
      </c>
      <c r="F27" s="138" t="n">
        <v>10</v>
      </c>
      <c r="G27" s="138" t="n">
        <v>83</v>
      </c>
      <c r="H27" s="138" t="n">
        <v>2</v>
      </c>
      <c r="I27" s="139" t="n">
        <v>103</v>
      </c>
      <c r="J27" s="140" t="n">
        <v>5</v>
      </c>
      <c r="K27" s="138" t="n">
        <v>62</v>
      </c>
      <c r="L27" s="138"/>
      <c r="M27" s="138"/>
      <c r="N27" s="138"/>
      <c r="O27" s="138"/>
      <c r="P27" s="138"/>
      <c r="Q27" s="138"/>
    </row>
    <row r="28" customFormat="false" ht="12.75" hidden="false" customHeight="false" outlineLevel="0" collapsed="false">
      <c r="A28" s="121" t="s">
        <v>28</v>
      </c>
      <c r="B28" s="122" t="n">
        <v>0</v>
      </c>
      <c r="C28" s="122" t="n">
        <v>3</v>
      </c>
      <c r="D28" s="122" t="n">
        <v>0</v>
      </c>
      <c r="E28" s="122" t="n">
        <v>15</v>
      </c>
      <c r="F28" s="122" t="n">
        <v>1</v>
      </c>
      <c r="G28" s="122" t="n">
        <v>6</v>
      </c>
      <c r="H28" s="122" t="n">
        <v>0</v>
      </c>
      <c r="I28" s="123" t="n">
        <v>22</v>
      </c>
      <c r="J28" s="124" t="n">
        <v>0</v>
      </c>
      <c r="K28" s="122" t="n">
        <v>4</v>
      </c>
      <c r="L28" s="122"/>
      <c r="M28" s="122"/>
      <c r="N28" s="122"/>
      <c r="O28" s="122"/>
      <c r="P28" s="122"/>
      <c r="Q28" s="122"/>
    </row>
    <row r="29" customFormat="false" ht="12.75" hidden="false" customHeight="false" outlineLevel="0" collapsed="false">
      <c r="A29" s="121" t="s">
        <v>100</v>
      </c>
      <c r="B29" s="122" t="n">
        <v>4</v>
      </c>
      <c r="C29" s="122" t="n">
        <v>1</v>
      </c>
      <c r="D29" s="122" t="n">
        <v>3</v>
      </c>
      <c r="E29" s="122" t="n">
        <v>10</v>
      </c>
      <c r="F29" s="122" t="n">
        <v>0</v>
      </c>
      <c r="G29" s="122" t="n">
        <v>12</v>
      </c>
      <c r="H29" s="122" t="n">
        <v>0</v>
      </c>
      <c r="I29" s="123" t="n">
        <v>9</v>
      </c>
      <c r="J29" s="124" t="n">
        <v>2</v>
      </c>
      <c r="K29" s="122" t="n">
        <v>23</v>
      </c>
      <c r="L29" s="122"/>
      <c r="M29" s="122"/>
      <c r="N29" s="122"/>
      <c r="O29" s="122"/>
      <c r="P29" s="122"/>
      <c r="Q29" s="122"/>
    </row>
    <row r="30" customFormat="false" ht="13.5" hidden="false" customHeight="false" outlineLevel="0" collapsed="false">
      <c r="A30" s="141" t="s">
        <v>34</v>
      </c>
      <c r="B30" s="142" t="n">
        <v>0</v>
      </c>
      <c r="C30" s="142" t="n">
        <v>0</v>
      </c>
      <c r="D30" s="142" t="n">
        <v>0</v>
      </c>
      <c r="E30" s="142" t="n">
        <v>0</v>
      </c>
      <c r="F30" s="142" t="n">
        <v>0</v>
      </c>
      <c r="G30" s="142" t="n">
        <v>0</v>
      </c>
      <c r="H30" s="142" t="n">
        <v>0</v>
      </c>
      <c r="I30" s="143" t="n">
        <v>0</v>
      </c>
      <c r="J30" s="144" t="n">
        <v>0</v>
      </c>
      <c r="K30" s="142" t="n">
        <v>0</v>
      </c>
      <c r="L30" s="142"/>
      <c r="M30" s="142"/>
      <c r="N30" s="142"/>
      <c r="O30" s="142"/>
      <c r="P30" s="142"/>
      <c r="Q30" s="142"/>
    </row>
    <row r="31" customFormat="false" ht="13.5" hidden="false" customHeight="false" outlineLevel="0" collapsed="false">
      <c r="A31" s="132" t="s">
        <v>19</v>
      </c>
      <c r="B31" s="133"/>
      <c r="C31" s="133"/>
      <c r="D31" s="133"/>
      <c r="E31" s="133"/>
      <c r="F31" s="133"/>
      <c r="G31" s="133"/>
      <c r="H31" s="133"/>
      <c r="I31" s="134"/>
      <c r="J31" s="133"/>
      <c r="K31" s="133"/>
      <c r="L31" s="133"/>
      <c r="M31" s="133"/>
      <c r="N31" s="133"/>
      <c r="O31" s="133"/>
      <c r="P31" s="133"/>
      <c r="Q31" s="133"/>
    </row>
    <row r="32" customFormat="false" ht="12.75" hidden="false" customHeight="false" outlineLevel="0" collapsed="false">
      <c r="A32" s="117" t="s">
        <v>20</v>
      </c>
      <c r="B32" s="118"/>
      <c r="C32" s="118"/>
      <c r="D32" s="118"/>
      <c r="E32" s="118"/>
      <c r="F32" s="118"/>
      <c r="G32" s="118"/>
      <c r="H32" s="118"/>
      <c r="I32" s="119"/>
      <c r="J32" s="120"/>
      <c r="K32" s="118"/>
      <c r="L32" s="118"/>
      <c r="M32" s="118"/>
      <c r="N32" s="118"/>
      <c r="O32" s="118"/>
      <c r="P32" s="118"/>
      <c r="Q32" s="118"/>
    </row>
    <row r="33" customFormat="false" ht="13.5" hidden="false" customHeight="false" outlineLevel="0" collapsed="false">
      <c r="A33" s="125" t="s">
        <v>23</v>
      </c>
      <c r="B33" s="126"/>
      <c r="C33" s="126"/>
      <c r="D33" s="126"/>
      <c r="E33" s="126"/>
      <c r="F33" s="126"/>
      <c r="G33" s="126"/>
      <c r="H33" s="126"/>
      <c r="I33" s="127"/>
      <c r="J33" s="128"/>
      <c r="K33" s="126"/>
      <c r="L33" s="126"/>
      <c r="M33" s="126"/>
      <c r="N33" s="126"/>
      <c r="O33" s="126"/>
      <c r="P33" s="126"/>
      <c r="Q33" s="126"/>
    </row>
  </sheetData>
  <mergeCells count="11">
    <mergeCell ref="A1:A3"/>
    <mergeCell ref="B1:I1"/>
    <mergeCell ref="J1:Q1"/>
    <mergeCell ref="B2:C2"/>
    <mergeCell ref="D2:E2"/>
    <mergeCell ref="F2:G2"/>
    <mergeCell ref="H2:I2"/>
    <mergeCell ref="J2:K2"/>
    <mergeCell ref="L2:M2"/>
    <mergeCell ref="N2:O2"/>
    <mergeCell ref="P2:Q2"/>
  </mergeCells>
  <printOptions headings="false" gridLines="false" gridLinesSet="true" horizontalCentered="tru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3" min="3" style="0" width="11.42"/>
    <col collapsed="false" customWidth="true" hidden="false" outlineLevel="0" max="5" min="5" style="0" width="12.28"/>
  </cols>
  <sheetData>
    <row r="1" customFormat="false" ht="12.75" hidden="false" customHeight="false" outlineLevel="0" collapsed="false">
      <c r="B1" s="145" t="s">
        <v>106</v>
      </c>
      <c r="C1" s="145"/>
      <c r="D1" s="145"/>
      <c r="E1" s="145"/>
      <c r="F1" s="145"/>
      <c r="G1" s="145"/>
      <c r="H1" s="145"/>
      <c r="I1" s="145"/>
    </row>
    <row r="2" customFormat="false" ht="12.75" hidden="false" customHeight="false" outlineLevel="0" collapsed="false">
      <c r="B2" s="89" t="s">
        <v>122</v>
      </c>
      <c r="C2" s="89"/>
      <c r="D2" s="89" t="s">
        <v>123</v>
      </c>
      <c r="E2" s="89"/>
      <c r="F2" s="89" t="s">
        <v>124</v>
      </c>
      <c r="G2" s="89"/>
      <c r="H2" s="89" t="s">
        <v>125</v>
      </c>
      <c r="I2" s="89"/>
    </row>
    <row r="3" customFormat="false" ht="12.75" hidden="false" customHeight="false" outlineLevel="0" collapsed="false">
      <c r="A3" s="0" t="s">
        <v>105</v>
      </c>
      <c r="B3" s="0" t="s">
        <v>89</v>
      </c>
      <c r="C3" s="0" t="s">
        <v>97</v>
      </c>
      <c r="D3" s="0" t="s">
        <v>89</v>
      </c>
      <c r="E3" s="0" t="s">
        <v>97</v>
      </c>
      <c r="F3" s="0" t="s">
        <v>89</v>
      </c>
      <c r="G3" s="0" t="s">
        <v>97</v>
      </c>
      <c r="H3" s="0" t="s">
        <v>89</v>
      </c>
      <c r="I3" s="0" t="s">
        <v>97</v>
      </c>
    </row>
    <row r="4" customFormat="false" ht="12.75" hidden="false" customHeight="false" outlineLevel="0" collapsed="false">
      <c r="A4" s="85" t="s">
        <v>116</v>
      </c>
      <c r="B4" s="68"/>
      <c r="C4" s="68"/>
      <c r="D4" s="68"/>
      <c r="E4" s="68"/>
      <c r="F4" s="68"/>
      <c r="G4" s="68"/>
      <c r="H4" s="68"/>
      <c r="I4" s="68"/>
    </row>
    <row r="5" customFormat="false" ht="12.75" hidden="false" customHeight="false" outlineLevel="0" collapsed="false">
      <c r="A5" s="94" t="s">
        <v>74</v>
      </c>
      <c r="B5" s="68"/>
      <c r="C5" s="68"/>
      <c r="D5" s="68"/>
      <c r="E5" s="68"/>
      <c r="F5" s="68"/>
      <c r="G5" s="68"/>
      <c r="H5" s="68"/>
      <c r="I5" s="68"/>
    </row>
    <row r="6" customFormat="false" ht="12.75" hidden="false" customHeight="false" outlineLevel="0" collapsed="false">
      <c r="A6" s="96" t="s">
        <v>117</v>
      </c>
      <c r="B6" s="146" t="n">
        <v>184</v>
      </c>
      <c r="C6" s="146" t="n">
        <v>20</v>
      </c>
      <c r="D6" s="146" t="n">
        <v>204</v>
      </c>
      <c r="E6" s="146" t="n">
        <v>25</v>
      </c>
      <c r="F6" s="146" t="n">
        <v>159</v>
      </c>
      <c r="G6" s="146" t="n">
        <v>27</v>
      </c>
      <c r="H6" s="146" t="n">
        <v>227</v>
      </c>
      <c r="I6" s="146" t="n">
        <v>43</v>
      </c>
    </row>
    <row r="7" customFormat="false" ht="12.75" hidden="false" customHeight="false" outlineLevel="0" collapsed="false">
      <c r="A7" s="96" t="s">
        <v>118</v>
      </c>
      <c r="B7" s="68"/>
      <c r="C7" s="68"/>
      <c r="D7" s="68"/>
      <c r="E7" s="68"/>
      <c r="F7" s="68"/>
      <c r="G7" s="68"/>
      <c r="H7" s="68"/>
      <c r="I7" s="68"/>
    </row>
    <row r="8" customFormat="false" ht="12.75" hidden="false" customHeight="false" outlineLevel="0" collapsed="false">
      <c r="A8" s="96" t="s">
        <v>119</v>
      </c>
      <c r="B8" s="147" t="n">
        <v>24</v>
      </c>
      <c r="C8" s="147" t="n">
        <v>38</v>
      </c>
      <c r="D8" s="147" t="n">
        <v>57</v>
      </c>
      <c r="E8" s="147" t="n">
        <v>114</v>
      </c>
      <c r="F8" s="147" t="n">
        <v>68</v>
      </c>
      <c r="G8" s="147" t="n">
        <v>79</v>
      </c>
      <c r="H8" s="147" t="n">
        <v>1463</v>
      </c>
      <c r="I8" s="147" t="n">
        <v>2294</v>
      </c>
    </row>
    <row r="9" customFormat="false" ht="12.75" hidden="false" customHeight="false" outlineLevel="0" collapsed="false">
      <c r="A9" s="96" t="s">
        <v>120</v>
      </c>
      <c r="B9" s="146"/>
      <c r="C9" s="146"/>
      <c r="D9" s="146" t="n">
        <v>6</v>
      </c>
      <c r="E9" s="146" t="n">
        <v>5</v>
      </c>
      <c r="F9" s="146" t="n">
        <v>34</v>
      </c>
      <c r="G9" s="146" t="n">
        <v>10</v>
      </c>
      <c r="H9" s="146" t="n">
        <v>51</v>
      </c>
      <c r="I9" s="146" t="n">
        <v>16</v>
      </c>
    </row>
    <row r="10" customFormat="false" ht="12.75" hidden="false" customHeight="false" outlineLevel="0" collapsed="false">
      <c r="A10" s="94" t="s">
        <v>33</v>
      </c>
      <c r="B10" s="68"/>
      <c r="C10" s="68"/>
      <c r="D10" s="68"/>
      <c r="E10" s="68"/>
      <c r="F10" s="68"/>
      <c r="G10" s="68"/>
      <c r="H10" s="68"/>
      <c r="I10" s="68"/>
    </row>
    <row r="11" customFormat="false" ht="12.75" hidden="false" customHeight="false" outlineLevel="0" collapsed="false">
      <c r="A11" s="96" t="s">
        <v>31</v>
      </c>
      <c r="B11" s="148" t="n">
        <v>0</v>
      </c>
      <c r="C11" s="148" t="n">
        <v>23</v>
      </c>
      <c r="D11" s="148" t="n">
        <v>0</v>
      </c>
      <c r="E11" s="148" t="n">
        <v>7</v>
      </c>
      <c r="F11" s="148" t="n">
        <v>0</v>
      </c>
      <c r="G11" s="148" t="n">
        <v>10</v>
      </c>
      <c r="H11" s="148" t="n">
        <v>0</v>
      </c>
      <c r="I11" s="148" t="n">
        <v>19</v>
      </c>
    </row>
    <row r="12" customFormat="false" ht="12.75" hidden="false" customHeight="false" outlineLevel="0" collapsed="false">
      <c r="A12" s="96" t="s">
        <v>28</v>
      </c>
      <c r="B12" s="148" t="n">
        <v>0</v>
      </c>
      <c r="C12" s="148" t="n">
        <v>2</v>
      </c>
      <c r="D12" s="148" t="n">
        <v>2</v>
      </c>
      <c r="E12" s="148" t="n">
        <v>0</v>
      </c>
      <c r="F12" s="148" t="n">
        <v>0</v>
      </c>
      <c r="G12" s="148" t="n">
        <v>2</v>
      </c>
      <c r="H12" s="148" t="n">
        <v>0</v>
      </c>
      <c r="I12" s="148" t="n">
        <v>2</v>
      </c>
    </row>
    <row r="13" customFormat="false" ht="12.75" hidden="false" customHeight="false" outlineLevel="0" collapsed="false">
      <c r="A13" s="96" t="s">
        <v>100</v>
      </c>
      <c r="B13" s="148" t="n">
        <v>0</v>
      </c>
      <c r="C13" s="148" t="n">
        <v>1</v>
      </c>
      <c r="D13" s="148" t="n">
        <v>0</v>
      </c>
      <c r="E13" s="148" t="n">
        <v>4</v>
      </c>
      <c r="F13" s="148" t="n">
        <v>0</v>
      </c>
      <c r="G13" s="148" t="n">
        <v>12</v>
      </c>
      <c r="H13" s="148" t="n">
        <v>0</v>
      </c>
      <c r="I13" s="148" t="n">
        <v>10</v>
      </c>
    </row>
    <row r="14" customFormat="false" ht="12.75" hidden="false" customHeight="false" outlineLevel="0" collapsed="false">
      <c r="A14" s="96" t="s">
        <v>34</v>
      </c>
      <c r="B14" s="148" t="n">
        <v>0</v>
      </c>
      <c r="C14" s="148" t="n">
        <v>0</v>
      </c>
      <c r="D14" s="148" t="n">
        <v>0</v>
      </c>
      <c r="E14" s="148" t="n">
        <v>0</v>
      </c>
      <c r="F14" s="148" t="n">
        <v>0</v>
      </c>
      <c r="G14" s="148" t="n">
        <v>0</v>
      </c>
      <c r="H14" s="148" t="n">
        <v>0</v>
      </c>
      <c r="I14" s="148" t="n">
        <v>0</v>
      </c>
    </row>
    <row r="15" customFormat="false" ht="12.75" hidden="false" customHeight="false" outlineLevel="0" collapsed="false">
      <c r="A15" s="94" t="s">
        <v>19</v>
      </c>
      <c r="B15" s="68"/>
      <c r="C15" s="68"/>
      <c r="D15" s="68"/>
      <c r="E15" s="68"/>
      <c r="F15" s="68"/>
      <c r="G15" s="68"/>
      <c r="H15" s="68"/>
      <c r="I15" s="68"/>
    </row>
    <row r="16" customFormat="false" ht="12.75" hidden="false" customHeight="false" outlineLevel="0" collapsed="false">
      <c r="A16" s="96" t="s">
        <v>22</v>
      </c>
      <c r="B16" s="68"/>
      <c r="C16" s="68"/>
      <c r="D16" s="68"/>
      <c r="E16" s="68"/>
      <c r="F16" s="68"/>
      <c r="G16" s="68"/>
      <c r="H16" s="68"/>
      <c r="I16" s="68"/>
    </row>
    <row r="17" customFormat="false" ht="12.75" hidden="false" customHeight="false" outlineLevel="0" collapsed="false">
      <c r="A17" s="96" t="s">
        <v>27</v>
      </c>
      <c r="B17" s="68"/>
      <c r="C17" s="68"/>
      <c r="D17" s="68"/>
      <c r="E17" s="68"/>
      <c r="F17" s="68"/>
      <c r="G17" s="68"/>
      <c r="H17" s="68"/>
      <c r="I17" s="68"/>
    </row>
    <row r="18" customFormat="false" ht="12.75" hidden="false" customHeight="false" outlineLevel="0" collapsed="false">
      <c r="A18" s="96" t="s">
        <v>20</v>
      </c>
      <c r="B18" s="0" t="n">
        <v>818</v>
      </c>
      <c r="C18" s="0" t="n">
        <v>98</v>
      </c>
      <c r="D18" s="0" t="n">
        <v>1525</v>
      </c>
      <c r="E18" s="0" t="n">
        <v>230</v>
      </c>
      <c r="F18" s="0" t="n">
        <v>1025</v>
      </c>
      <c r="G18" s="0" t="n">
        <v>134</v>
      </c>
      <c r="H18" s="0" t="n">
        <v>1525</v>
      </c>
      <c r="I18" s="0" t="n">
        <v>158</v>
      </c>
    </row>
    <row r="19" customFormat="false" ht="12.75" hidden="false" customHeight="false" outlineLevel="0" collapsed="false">
      <c r="A19" s="96" t="s">
        <v>24</v>
      </c>
      <c r="B19" s="68"/>
      <c r="C19" s="68"/>
      <c r="D19" s="68"/>
      <c r="E19" s="68"/>
      <c r="F19" s="68"/>
      <c r="G19" s="68"/>
      <c r="H19" s="68"/>
      <c r="I19" s="68"/>
    </row>
    <row r="20" customFormat="false" ht="12.75" hidden="false" customHeight="false" outlineLevel="0" collapsed="false">
      <c r="A20" s="85" t="s">
        <v>121</v>
      </c>
      <c r="B20" s="68"/>
      <c r="C20" s="68"/>
      <c r="D20" s="68"/>
      <c r="E20" s="68"/>
      <c r="F20" s="68"/>
      <c r="G20" s="68"/>
      <c r="H20" s="68"/>
      <c r="I20" s="68"/>
    </row>
    <row r="21" customFormat="false" ht="12.75" hidden="false" customHeight="false" outlineLevel="0" collapsed="false">
      <c r="A21" s="94" t="s">
        <v>74</v>
      </c>
      <c r="B21" s="68"/>
      <c r="C21" s="68"/>
      <c r="D21" s="68"/>
      <c r="E21" s="68"/>
      <c r="F21" s="68"/>
      <c r="G21" s="68"/>
      <c r="H21" s="68"/>
      <c r="I21" s="68"/>
    </row>
    <row r="22" customFormat="false" ht="12.75" hidden="false" customHeight="false" outlineLevel="0" collapsed="false">
      <c r="A22" s="96" t="s">
        <v>118</v>
      </c>
      <c r="B22" s="68" t="n">
        <v>5224</v>
      </c>
      <c r="C22" s="68" t="n">
        <v>1151</v>
      </c>
      <c r="D22" s="68"/>
      <c r="E22" s="68"/>
      <c r="F22" s="68"/>
      <c r="G22" s="68"/>
      <c r="H22" s="68"/>
      <c r="I22" s="68"/>
    </row>
    <row r="23" customFormat="false" ht="12.75" hidden="false" customHeight="false" outlineLevel="0" collapsed="false">
      <c r="A23" s="96" t="s">
        <v>117</v>
      </c>
      <c r="B23" s="146" t="n">
        <v>573</v>
      </c>
      <c r="C23" s="146" t="n">
        <v>388</v>
      </c>
      <c r="D23" s="146" t="n">
        <v>778</v>
      </c>
      <c r="E23" s="146" t="n">
        <v>473</v>
      </c>
      <c r="F23" s="146" t="n">
        <v>778</v>
      </c>
      <c r="G23" s="146" t="n">
        <v>304</v>
      </c>
      <c r="H23" s="146" t="n">
        <v>1013</v>
      </c>
      <c r="I23" s="146" t="n">
        <v>436</v>
      </c>
    </row>
    <row r="24" customFormat="false" ht="12.75" hidden="false" customHeight="false" outlineLevel="0" collapsed="false">
      <c r="A24" s="96" t="s">
        <v>119</v>
      </c>
      <c r="B24" s="147" t="n">
        <v>633</v>
      </c>
      <c r="C24" s="147" t="n">
        <v>1263</v>
      </c>
      <c r="D24" s="147" t="n">
        <v>1573</v>
      </c>
      <c r="E24" s="147" t="n">
        <v>2577</v>
      </c>
      <c r="F24" s="147" t="n">
        <v>1657</v>
      </c>
      <c r="G24" s="147" t="n">
        <v>2093</v>
      </c>
      <c r="H24" s="147" t="n">
        <v>83</v>
      </c>
      <c r="I24" s="147" t="n">
        <v>139</v>
      </c>
    </row>
    <row r="25" customFormat="false" ht="12.75" hidden="false" customHeight="false" outlineLevel="0" collapsed="false">
      <c r="A25" s="96" t="s">
        <v>120</v>
      </c>
      <c r="B25" s="146"/>
      <c r="C25" s="146" t="n">
        <v>9</v>
      </c>
      <c r="D25" s="146"/>
      <c r="E25" s="146" t="n">
        <v>23</v>
      </c>
      <c r="F25" s="146"/>
      <c r="G25" s="146" t="n">
        <v>22</v>
      </c>
      <c r="H25" s="146"/>
      <c r="I25" s="146" t="n">
        <v>10</v>
      </c>
    </row>
    <row r="26" customFormat="false" ht="12.75" hidden="false" customHeight="false" outlineLevel="0" collapsed="false">
      <c r="A26" s="94" t="s">
        <v>33</v>
      </c>
      <c r="B26" s="68"/>
      <c r="C26" s="68"/>
      <c r="D26" s="68"/>
      <c r="E26" s="68"/>
      <c r="F26" s="68"/>
      <c r="G26" s="68"/>
      <c r="H26" s="68"/>
      <c r="I26" s="68"/>
    </row>
    <row r="27" customFormat="false" ht="12.75" hidden="false" customHeight="false" outlineLevel="0" collapsed="false">
      <c r="A27" s="96" t="s">
        <v>31</v>
      </c>
      <c r="B27" s="148" t="n">
        <v>1</v>
      </c>
      <c r="C27" s="148" t="n">
        <v>62</v>
      </c>
      <c r="D27" s="148" t="n">
        <v>12</v>
      </c>
      <c r="E27" s="148" t="n">
        <v>107</v>
      </c>
      <c r="F27" s="148" t="n">
        <v>10</v>
      </c>
      <c r="G27" s="148" t="n">
        <v>83</v>
      </c>
      <c r="H27" s="148" t="n">
        <v>2</v>
      </c>
      <c r="I27" s="148" t="n">
        <v>103</v>
      </c>
    </row>
    <row r="28" customFormat="false" ht="12.75" hidden="false" customHeight="false" outlineLevel="0" collapsed="false">
      <c r="A28" s="96" t="s">
        <v>28</v>
      </c>
      <c r="B28" s="148" t="n">
        <v>0</v>
      </c>
      <c r="C28" s="148" t="n">
        <v>3</v>
      </c>
      <c r="D28" s="148" t="n">
        <v>0</v>
      </c>
      <c r="E28" s="148" t="n">
        <v>15</v>
      </c>
      <c r="F28" s="148" t="n">
        <v>1</v>
      </c>
      <c r="G28" s="148" t="n">
        <v>6</v>
      </c>
      <c r="H28" s="148" t="n">
        <v>0</v>
      </c>
      <c r="I28" s="148" t="n">
        <v>22</v>
      </c>
    </row>
    <row r="29" customFormat="false" ht="12.75" hidden="false" customHeight="false" outlineLevel="0" collapsed="false">
      <c r="A29" s="96" t="s">
        <v>100</v>
      </c>
      <c r="B29" s="148" t="n">
        <v>4</v>
      </c>
      <c r="C29" s="148" t="n">
        <v>1</v>
      </c>
      <c r="D29" s="148" t="n">
        <v>3</v>
      </c>
      <c r="E29" s="148" t="n">
        <v>10</v>
      </c>
      <c r="F29" s="148" t="n">
        <v>0</v>
      </c>
      <c r="G29" s="148" t="n">
        <v>12</v>
      </c>
      <c r="H29" s="148" t="n">
        <v>0</v>
      </c>
      <c r="I29" s="148" t="n">
        <v>9</v>
      </c>
    </row>
    <row r="30" customFormat="false" ht="12.75" hidden="false" customHeight="false" outlineLevel="0" collapsed="false">
      <c r="A30" s="96" t="s">
        <v>34</v>
      </c>
      <c r="B30" s="148" t="n">
        <v>0</v>
      </c>
      <c r="C30" s="148" t="n">
        <v>0</v>
      </c>
      <c r="D30" s="148" t="n">
        <v>0</v>
      </c>
      <c r="E30" s="148" t="n">
        <v>0</v>
      </c>
      <c r="F30" s="148" t="n">
        <v>0</v>
      </c>
      <c r="G30" s="148" t="n">
        <v>0</v>
      </c>
      <c r="H30" s="148" t="n">
        <v>0</v>
      </c>
      <c r="I30" s="148" t="n">
        <v>0</v>
      </c>
    </row>
    <row r="31" customFormat="false" ht="12.75" hidden="false" customHeight="false" outlineLevel="0" collapsed="false">
      <c r="A31" s="94" t="s">
        <v>19</v>
      </c>
      <c r="B31" s="68"/>
      <c r="C31" s="68"/>
      <c r="D31" s="68"/>
      <c r="E31" s="68"/>
      <c r="F31" s="68"/>
      <c r="G31" s="68"/>
      <c r="H31" s="68"/>
      <c r="I31" s="68"/>
    </row>
    <row r="32" customFormat="false" ht="12.75" hidden="false" customHeight="false" outlineLevel="0" collapsed="false">
      <c r="A32" s="96" t="s">
        <v>20</v>
      </c>
      <c r="B32" s="0" t="n">
        <v>22</v>
      </c>
      <c r="C32" s="0" t="n">
        <v>93</v>
      </c>
      <c r="D32" s="0" t="n">
        <v>55</v>
      </c>
      <c r="E32" s="0" t="n">
        <v>226</v>
      </c>
      <c r="F32" s="0" t="n">
        <v>26</v>
      </c>
      <c r="G32" s="0" t="n">
        <v>115</v>
      </c>
      <c r="H32" s="0" t="n">
        <v>19</v>
      </c>
      <c r="I32" s="0" t="n">
        <v>141</v>
      </c>
    </row>
    <row r="33" customFormat="false" ht="12.75" hidden="false" customHeight="false" outlineLevel="0" collapsed="false">
      <c r="A33" s="96" t="s">
        <v>23</v>
      </c>
    </row>
    <row r="34" customFormat="false" ht="12.75" hidden="false" customHeight="false" outlineLevel="0" collapsed="false">
      <c r="B34" s="89" t="s">
        <v>122</v>
      </c>
      <c r="C34" s="89"/>
      <c r="D34" s="89" t="s">
        <v>123</v>
      </c>
      <c r="E34" s="89"/>
      <c r="F34" s="89" t="s">
        <v>124</v>
      </c>
      <c r="G34" s="89"/>
      <c r="H34" s="89" t="s">
        <v>125</v>
      </c>
      <c r="I34" s="89"/>
    </row>
    <row r="35" customFormat="false" ht="12.75" hidden="false" customHeight="false" outlineLevel="0" collapsed="false">
      <c r="A35" s="147" t="s">
        <v>126</v>
      </c>
      <c r="B35" s="147" t="s">
        <v>89</v>
      </c>
      <c r="C35" s="147" t="s">
        <v>97</v>
      </c>
      <c r="D35" s="147" t="s">
        <v>89</v>
      </c>
      <c r="E35" s="147" t="s">
        <v>97</v>
      </c>
      <c r="F35" s="147" t="s">
        <v>89</v>
      </c>
      <c r="G35" s="147" t="s">
        <v>97</v>
      </c>
      <c r="H35" s="147" t="s">
        <v>89</v>
      </c>
      <c r="I35" s="147" t="s">
        <v>97</v>
      </c>
    </row>
    <row r="36" customFormat="false" ht="12.75" hidden="false" customHeight="false" outlineLevel="0" collapsed="false">
      <c r="A36" s="149" t="s">
        <v>74</v>
      </c>
      <c r="B36" s="146"/>
      <c r="C36" s="146"/>
      <c r="D36" s="146"/>
      <c r="E36" s="146"/>
      <c r="F36" s="146"/>
      <c r="G36" s="146"/>
      <c r="H36" s="146"/>
      <c r="I36" s="146"/>
    </row>
    <row r="37" customFormat="false" ht="12.75" hidden="false" customHeight="false" outlineLevel="0" collapsed="false">
      <c r="A37" s="150" t="s">
        <v>14</v>
      </c>
      <c r="B37" s="151" t="n">
        <v>8160</v>
      </c>
      <c r="C37" s="151" t="n">
        <v>1993</v>
      </c>
      <c r="D37" s="151" t="n">
        <v>12264</v>
      </c>
      <c r="E37" s="151" t="n">
        <v>3200</v>
      </c>
      <c r="F37" s="151" t="n">
        <v>10083</v>
      </c>
      <c r="G37" s="151" t="n">
        <v>2671</v>
      </c>
      <c r="H37" s="151" t="n">
        <v>13198</v>
      </c>
      <c r="I37" s="151" t="n">
        <v>3425</v>
      </c>
      <c r="J37" s="0" t="n">
        <f aca="false">SUM(B37:I37)</f>
        <v>54994</v>
      </c>
    </row>
    <row r="38" customFormat="false" ht="12.75" hidden="false" customHeight="false" outlineLevel="0" collapsed="false">
      <c r="A38" s="150" t="s">
        <v>15</v>
      </c>
      <c r="B38" s="151" t="n">
        <v>657</v>
      </c>
      <c r="C38" s="151" t="n">
        <v>1073</v>
      </c>
      <c r="D38" s="151" t="n">
        <v>1630</v>
      </c>
      <c r="E38" s="151" t="n">
        <v>1806</v>
      </c>
      <c r="F38" s="151" t="n">
        <v>1725</v>
      </c>
      <c r="G38" s="151" t="n">
        <v>2056</v>
      </c>
      <c r="H38" s="151" t="n">
        <v>1546</v>
      </c>
      <c r="I38" s="151" t="n">
        <v>2149</v>
      </c>
      <c r="J38" s="0" t="n">
        <f aca="false">SUM(B38:I38)</f>
        <v>12642</v>
      </c>
    </row>
    <row r="39" customFormat="false" ht="12.75" hidden="false" customHeight="false" outlineLevel="0" collapsed="false">
      <c r="A39" s="149" t="s">
        <v>33</v>
      </c>
      <c r="B39" s="151"/>
      <c r="C39" s="151" t="n">
        <v>29</v>
      </c>
      <c r="D39" s="151"/>
      <c r="E39" s="151" t="n">
        <v>33</v>
      </c>
      <c r="F39" s="151"/>
      <c r="G39" s="151" t="n">
        <v>31</v>
      </c>
      <c r="H39" s="151"/>
      <c r="I39" s="151" t="n">
        <v>53</v>
      </c>
      <c r="J39" s="0" t="n">
        <f aca="false">SUM(B39:I39)</f>
        <v>146</v>
      </c>
    </row>
    <row r="40" customFormat="false" ht="12.75" hidden="false" customHeight="false" outlineLevel="0" collapsed="false">
      <c r="A40" s="150" t="s">
        <v>31</v>
      </c>
      <c r="B40" s="152" t="n">
        <v>4</v>
      </c>
      <c r="C40" s="152"/>
      <c r="D40" s="152" t="n">
        <v>9</v>
      </c>
      <c r="E40" s="152"/>
      <c r="F40" s="152" t="n">
        <v>4</v>
      </c>
      <c r="G40" s="152"/>
      <c r="H40" s="152" t="n">
        <v>2</v>
      </c>
      <c r="I40" s="152"/>
      <c r="J40" s="0" t="n">
        <f aca="false">SUM(B40:I40)</f>
        <v>19</v>
      </c>
    </row>
    <row r="41" customFormat="false" ht="12.75" hidden="false" customHeight="false" outlineLevel="0" collapsed="false">
      <c r="A41" s="150" t="s">
        <v>28</v>
      </c>
      <c r="B41" s="152"/>
      <c r="C41" s="152"/>
      <c r="D41" s="152"/>
      <c r="E41" s="152"/>
      <c r="F41" s="152"/>
      <c r="G41" s="152"/>
      <c r="H41" s="152"/>
      <c r="I41" s="152"/>
      <c r="J41" s="0" t="n">
        <f aca="false">SUM(B41:I41)</f>
        <v>0</v>
      </c>
    </row>
    <row r="42" customFormat="false" ht="12.75" hidden="false" customHeight="false" outlineLevel="0" collapsed="false">
      <c r="A42" s="150" t="s">
        <v>100</v>
      </c>
      <c r="B42" s="152" t="n">
        <f aca="false">+B13+B29</f>
        <v>4</v>
      </c>
      <c r="C42" s="152" t="n">
        <v>0</v>
      </c>
      <c r="D42" s="152" t="n">
        <v>4</v>
      </c>
      <c r="E42" s="152" t="n">
        <v>0</v>
      </c>
      <c r="F42" s="152" t="n">
        <v>1</v>
      </c>
      <c r="G42" s="152" t="n">
        <v>0</v>
      </c>
      <c r="H42" s="152" t="n">
        <f aca="false">+H13+H29</f>
        <v>0</v>
      </c>
      <c r="I42" s="152" t="n">
        <v>0</v>
      </c>
      <c r="J42" s="0" t="n">
        <f aca="false">SUM(B42:I42)</f>
        <v>9</v>
      </c>
    </row>
    <row r="43" customFormat="false" ht="12.75" hidden="false" customHeight="false" outlineLevel="0" collapsed="false">
      <c r="A43" s="150" t="s">
        <v>34</v>
      </c>
      <c r="B43" s="152" t="n">
        <f aca="false">+B14+B30</f>
        <v>0</v>
      </c>
      <c r="C43" s="152" t="n">
        <f aca="false">+C14+C30</f>
        <v>0</v>
      </c>
      <c r="D43" s="152" t="n">
        <f aca="false">+D14+D30</f>
        <v>0</v>
      </c>
      <c r="E43" s="152" t="n">
        <f aca="false">+E14+E30</f>
        <v>0</v>
      </c>
      <c r="F43" s="152" t="n">
        <f aca="false">+F14+F30</f>
        <v>0</v>
      </c>
      <c r="G43" s="152" t="n">
        <f aca="false">+G14+G30</f>
        <v>0</v>
      </c>
      <c r="H43" s="152" t="n">
        <f aca="false">+H14+H30</f>
        <v>0</v>
      </c>
      <c r="I43" s="152" t="n">
        <f aca="false">+I14+I30</f>
        <v>0</v>
      </c>
      <c r="J43" s="0" t="n">
        <f aca="false">SUM(B43:I43)</f>
        <v>0</v>
      </c>
    </row>
    <row r="44" customFormat="false" ht="12.75" hidden="false" customHeight="false" outlineLevel="0" collapsed="false">
      <c r="A44" s="149" t="s">
        <v>19</v>
      </c>
      <c r="B44" s="151"/>
      <c r="C44" s="151"/>
      <c r="D44" s="151"/>
      <c r="E44" s="151"/>
      <c r="F44" s="151"/>
      <c r="G44" s="151"/>
      <c r="H44" s="151"/>
      <c r="I44" s="151"/>
      <c r="J44" s="0" t="n">
        <f aca="false">SUM(B44:I44)</f>
        <v>0</v>
      </c>
    </row>
    <row r="45" customFormat="false" ht="12.75" hidden="false" customHeight="false" outlineLevel="0" collapsed="false">
      <c r="A45" s="150" t="s">
        <v>22</v>
      </c>
      <c r="B45" s="151" t="n">
        <v>0</v>
      </c>
      <c r="C45" s="151" t="n">
        <v>91</v>
      </c>
      <c r="D45" s="151"/>
      <c r="E45" s="151" t="n">
        <v>130</v>
      </c>
      <c r="F45" s="151"/>
      <c r="G45" s="151" t="n">
        <v>103</v>
      </c>
      <c r="H45" s="151"/>
      <c r="I45" s="151" t="n">
        <v>169</v>
      </c>
      <c r="J45" s="0" t="n">
        <f aca="false">SUM(B45:I45)</f>
        <v>493</v>
      </c>
    </row>
    <row r="46" customFormat="false" ht="12.75" hidden="false" customHeight="false" outlineLevel="0" collapsed="false">
      <c r="A46" s="150" t="s">
        <v>27</v>
      </c>
      <c r="B46" s="151" t="n">
        <v>9</v>
      </c>
      <c r="C46" s="151" t="n">
        <v>4</v>
      </c>
      <c r="D46" s="151" t="n">
        <v>8</v>
      </c>
      <c r="E46" s="151" t="n">
        <v>19</v>
      </c>
      <c r="F46" s="151" t="n">
        <v>26</v>
      </c>
      <c r="G46" s="151" t="n">
        <v>11</v>
      </c>
      <c r="H46" s="151" t="n">
        <v>13</v>
      </c>
      <c r="I46" s="151" t="n">
        <v>23</v>
      </c>
      <c r="J46" s="0" t="n">
        <f aca="false">SUM(B46:I46)</f>
        <v>113</v>
      </c>
    </row>
    <row r="47" customFormat="false" ht="12.75" hidden="false" customHeight="false" outlineLevel="0" collapsed="false">
      <c r="A47" s="150" t="s">
        <v>20</v>
      </c>
      <c r="B47" s="151" t="n">
        <v>840</v>
      </c>
      <c r="C47" s="151" t="n">
        <v>995</v>
      </c>
      <c r="D47" s="151" t="n">
        <v>1580</v>
      </c>
      <c r="E47" s="151" t="n">
        <v>1678</v>
      </c>
      <c r="F47" s="151" t="n">
        <v>1052</v>
      </c>
      <c r="G47" s="151" t="n">
        <v>1147</v>
      </c>
      <c r="H47" s="151" t="n">
        <v>1552</v>
      </c>
      <c r="I47" s="151" t="n">
        <v>1511</v>
      </c>
      <c r="J47" s="0" t="n">
        <f aca="false">SUM(B47:I47)</f>
        <v>10355</v>
      </c>
    </row>
    <row r="48" customFormat="false" ht="12.75" hidden="false" customHeight="false" outlineLevel="0" collapsed="false">
      <c r="A48" s="150" t="s">
        <v>24</v>
      </c>
      <c r="B48" s="151" t="n">
        <v>2</v>
      </c>
      <c r="C48" s="151" t="n">
        <v>0</v>
      </c>
      <c r="D48" s="151" t="n">
        <v>2</v>
      </c>
      <c r="E48" s="151" t="n">
        <v>0</v>
      </c>
      <c r="F48" s="151" t="n">
        <v>10</v>
      </c>
      <c r="G48" s="151" t="n">
        <v>4</v>
      </c>
      <c r="H48" s="151" t="n">
        <v>4</v>
      </c>
      <c r="I48" s="151" t="n">
        <v>9</v>
      </c>
      <c r="J48" s="0" t="n">
        <f aca="false">SUM(B48:I48)</f>
        <v>31</v>
      </c>
    </row>
    <row r="49" customFormat="false" ht="12.75" hidden="false" customHeight="false" outlineLevel="0" collapsed="false">
      <c r="A49" s="150" t="s">
        <v>23</v>
      </c>
      <c r="B49" s="151" t="n">
        <v>29</v>
      </c>
      <c r="C49" s="151" t="n">
        <v>23</v>
      </c>
      <c r="D49" s="151" t="n">
        <v>36</v>
      </c>
      <c r="E49" s="151" t="n">
        <v>47</v>
      </c>
      <c r="F49" s="151" t="n">
        <v>32</v>
      </c>
      <c r="G49" s="151" t="n">
        <v>52</v>
      </c>
      <c r="H49" s="151" t="n">
        <v>17</v>
      </c>
      <c r="I49" s="151" t="n">
        <v>58</v>
      </c>
      <c r="J49" s="0" t="n">
        <f aca="false">SUM(B49:I49)</f>
        <v>294</v>
      </c>
    </row>
    <row r="50" customFormat="false" ht="12.75" hidden="false" customHeight="false" outlineLevel="0" collapsed="false">
      <c r="A50" s="153" t="s">
        <v>127</v>
      </c>
      <c r="B50" s="153"/>
      <c r="C50" s="153"/>
      <c r="D50" s="153"/>
      <c r="E50" s="153"/>
      <c r="F50" s="153"/>
      <c r="G50" s="153"/>
      <c r="H50" s="153"/>
      <c r="I50" s="153"/>
    </row>
    <row r="51" customFormat="false" ht="12.75" hidden="false" customHeight="false" outlineLevel="0" collapsed="false">
      <c r="A51" s="154" t="s">
        <v>74</v>
      </c>
      <c r="B51" s="155"/>
      <c r="C51" s="155"/>
      <c r="D51" s="155"/>
      <c r="E51" s="155"/>
      <c r="F51" s="155"/>
      <c r="G51" s="155"/>
      <c r="H51" s="155"/>
      <c r="I51" s="155"/>
    </row>
    <row r="52" customFormat="false" ht="12.75" hidden="false" customHeight="false" outlineLevel="0" collapsed="false">
      <c r="A52" s="156" t="s">
        <v>14</v>
      </c>
      <c r="B52" s="157" t="n">
        <f aca="false">+B6+B7+B22+B23</f>
        <v>5981</v>
      </c>
      <c r="C52" s="157" t="n">
        <f aca="false">+C6+C7+C22+C23</f>
        <v>1559</v>
      </c>
      <c r="D52" s="157" t="n">
        <f aca="false">+D6+D7+D22+D23</f>
        <v>982</v>
      </c>
      <c r="E52" s="157" t="n">
        <f aca="false">+E6+E7+E22+E23</f>
        <v>498</v>
      </c>
      <c r="F52" s="157" t="n">
        <f aca="false">+F6+F7+F22+F23</f>
        <v>937</v>
      </c>
      <c r="G52" s="157" t="n">
        <f aca="false">+G6+G7+G22+G23</f>
        <v>331</v>
      </c>
      <c r="H52" s="157" t="n">
        <f aca="false">+H6+H7+H22+H23</f>
        <v>1240</v>
      </c>
      <c r="I52" s="157" t="n">
        <f aca="false">+I6+I7+I22+I23</f>
        <v>479</v>
      </c>
    </row>
    <row r="53" customFormat="false" ht="12.75" hidden="false" customHeight="false" outlineLevel="0" collapsed="false">
      <c r="A53" s="156" t="s">
        <v>15</v>
      </c>
      <c r="B53" s="157" t="n">
        <f aca="false">+B8+B9+B24+B25</f>
        <v>657</v>
      </c>
      <c r="C53" s="157" t="n">
        <f aca="false">+C8+C9+C24+C25</f>
        <v>1310</v>
      </c>
      <c r="D53" s="157" t="n">
        <f aca="false">+D8+D9+D24+D25</f>
        <v>1636</v>
      </c>
      <c r="E53" s="157" t="n">
        <f aca="false">+E8+E9+E24+E25</f>
        <v>2719</v>
      </c>
      <c r="F53" s="157" t="n">
        <f aca="false">+F8+F9+F24+F25</f>
        <v>1759</v>
      </c>
      <c r="G53" s="157" t="n">
        <f aca="false">+G8+G9+G24+G25</f>
        <v>2204</v>
      </c>
      <c r="H53" s="157" t="n">
        <f aca="false">+H8+H9+H24+H25</f>
        <v>1597</v>
      </c>
      <c r="I53" s="157" t="n">
        <f aca="false">+I8+I9+I24+I25</f>
        <v>2459</v>
      </c>
    </row>
    <row r="54" customFormat="false" ht="12.75" hidden="false" customHeight="false" outlineLevel="0" collapsed="false">
      <c r="A54" s="154" t="s">
        <v>33</v>
      </c>
      <c r="B54" s="157"/>
      <c r="C54" s="157"/>
      <c r="D54" s="157"/>
      <c r="E54" s="157"/>
      <c r="F54" s="157"/>
      <c r="G54" s="157"/>
      <c r="H54" s="157"/>
      <c r="I54" s="157"/>
    </row>
    <row r="55" customFormat="false" ht="12.75" hidden="false" customHeight="false" outlineLevel="0" collapsed="false">
      <c r="A55" s="156" t="s">
        <v>31</v>
      </c>
      <c r="B55" s="158" t="n">
        <f aca="false">+B11+B27</f>
        <v>1</v>
      </c>
      <c r="C55" s="158" t="n">
        <f aca="false">+C11+C27</f>
        <v>85</v>
      </c>
      <c r="D55" s="158" t="n">
        <f aca="false">+D11+D27</f>
        <v>12</v>
      </c>
      <c r="E55" s="158" t="n">
        <f aca="false">+E11+E27</f>
        <v>114</v>
      </c>
      <c r="F55" s="158" t="n">
        <f aca="false">+F11+F27</f>
        <v>10</v>
      </c>
      <c r="G55" s="158" t="n">
        <f aca="false">+G11+G27</f>
        <v>93</v>
      </c>
      <c r="H55" s="158" t="n">
        <f aca="false">+H11+H27</f>
        <v>2</v>
      </c>
      <c r="I55" s="158" t="n">
        <f aca="false">+I11+I27</f>
        <v>122</v>
      </c>
      <c r="J55" s="159" t="n">
        <f aca="false">SUM(B55:I55)</f>
        <v>439</v>
      </c>
    </row>
    <row r="56" customFormat="false" ht="12.75" hidden="false" customHeight="false" outlineLevel="0" collapsed="false">
      <c r="A56" s="156" t="s">
        <v>28</v>
      </c>
      <c r="B56" s="158" t="n">
        <f aca="false">+B12+B28</f>
        <v>0</v>
      </c>
      <c r="C56" s="158" t="n">
        <f aca="false">+C12+C28</f>
        <v>5</v>
      </c>
      <c r="D56" s="158" t="n">
        <f aca="false">+D12+D28</f>
        <v>2</v>
      </c>
      <c r="E56" s="158" t="n">
        <f aca="false">+E12+E28</f>
        <v>15</v>
      </c>
      <c r="F56" s="158" t="n">
        <f aca="false">+F12+F28</f>
        <v>1</v>
      </c>
      <c r="G56" s="158" t="n">
        <f aca="false">+G12+G28</f>
        <v>8</v>
      </c>
      <c r="H56" s="158" t="n">
        <f aca="false">+H12+H28</f>
        <v>0</v>
      </c>
      <c r="I56" s="158" t="n">
        <f aca="false">+I12+I28</f>
        <v>24</v>
      </c>
      <c r="J56" s="159" t="n">
        <f aca="false">SUM(B56:I56)</f>
        <v>55</v>
      </c>
    </row>
    <row r="57" customFormat="false" ht="12.75" hidden="false" customHeight="false" outlineLevel="0" collapsed="false">
      <c r="A57" s="156" t="s">
        <v>100</v>
      </c>
      <c r="B57" s="158" t="n">
        <f aca="false">+B13+B29</f>
        <v>4</v>
      </c>
      <c r="C57" s="158" t="n">
        <f aca="false">+C13+C29</f>
        <v>2</v>
      </c>
      <c r="D57" s="158" t="n">
        <f aca="false">+D13+D29</f>
        <v>3</v>
      </c>
      <c r="E57" s="158" t="n">
        <f aca="false">+E13+E29</f>
        <v>14</v>
      </c>
      <c r="F57" s="158" t="n">
        <f aca="false">+F13+F29</f>
        <v>0</v>
      </c>
      <c r="G57" s="158" t="n">
        <f aca="false">+G13+G29</f>
        <v>24</v>
      </c>
      <c r="H57" s="158" t="n">
        <f aca="false">+H13+H29</f>
        <v>0</v>
      </c>
      <c r="I57" s="158" t="n">
        <f aca="false">+I13+I29</f>
        <v>19</v>
      </c>
      <c r="J57" s="159" t="n">
        <f aca="false">SUM(B57:I57)</f>
        <v>66</v>
      </c>
    </row>
    <row r="58" customFormat="false" ht="12.75" hidden="false" customHeight="false" outlineLevel="0" collapsed="false">
      <c r="A58" s="156" t="s">
        <v>34</v>
      </c>
      <c r="B58" s="158" t="n">
        <f aca="false">+B14+B30</f>
        <v>0</v>
      </c>
      <c r="C58" s="158" t="n">
        <f aca="false">+C14+C30</f>
        <v>0</v>
      </c>
      <c r="D58" s="158" t="n">
        <f aca="false">+D14+D30</f>
        <v>0</v>
      </c>
      <c r="E58" s="158" t="n">
        <f aca="false">+E14+E30</f>
        <v>0</v>
      </c>
      <c r="F58" s="158" t="n">
        <f aca="false">+F14+F30</f>
        <v>0</v>
      </c>
      <c r="G58" s="158" t="n">
        <f aca="false">+G14+G30</f>
        <v>0</v>
      </c>
      <c r="H58" s="158" t="n">
        <f aca="false">+H14+H30</f>
        <v>0</v>
      </c>
      <c r="I58" s="158" t="n">
        <f aca="false">+I14+I30</f>
        <v>0</v>
      </c>
    </row>
    <row r="59" customFormat="false" ht="12.75" hidden="false" customHeight="false" outlineLevel="0" collapsed="false">
      <c r="A59" s="154" t="s">
        <v>19</v>
      </c>
      <c r="B59" s="157"/>
      <c r="C59" s="157"/>
      <c r="D59" s="157"/>
      <c r="E59" s="157"/>
      <c r="F59" s="157"/>
      <c r="G59" s="157"/>
      <c r="H59" s="157"/>
      <c r="I59" s="157"/>
    </row>
    <row r="60" customFormat="false" ht="12.75" hidden="false" customHeight="false" outlineLevel="0" collapsed="false">
      <c r="A60" s="156" t="s">
        <v>22</v>
      </c>
      <c r="B60" s="157" t="n">
        <f aca="false">+B16</f>
        <v>0</v>
      </c>
      <c r="C60" s="157" t="n">
        <f aca="false">+C16</f>
        <v>0</v>
      </c>
      <c r="D60" s="157" t="n">
        <f aca="false">+D16</f>
        <v>0</v>
      </c>
      <c r="E60" s="157" t="n">
        <f aca="false">+E16</f>
        <v>0</v>
      </c>
      <c r="F60" s="157" t="n">
        <f aca="false">+F16</f>
        <v>0</v>
      </c>
      <c r="G60" s="157" t="n">
        <f aca="false">+G16</f>
        <v>0</v>
      </c>
      <c r="H60" s="157" t="n">
        <f aca="false">+H16</f>
        <v>0</v>
      </c>
      <c r="I60" s="157" t="n">
        <f aca="false">+I16</f>
        <v>0</v>
      </c>
    </row>
    <row r="61" customFormat="false" ht="12.75" hidden="false" customHeight="false" outlineLevel="0" collapsed="false">
      <c r="A61" s="156" t="s">
        <v>27</v>
      </c>
      <c r="B61" s="157"/>
      <c r="C61" s="157"/>
      <c r="D61" s="157"/>
      <c r="E61" s="157"/>
      <c r="F61" s="157"/>
      <c r="G61" s="157"/>
      <c r="H61" s="157"/>
      <c r="I61" s="157"/>
    </row>
    <row r="62" customFormat="false" ht="12.75" hidden="false" customHeight="false" outlineLevel="0" collapsed="false">
      <c r="A62" s="156" t="s">
        <v>20</v>
      </c>
      <c r="B62" s="157" t="n">
        <f aca="false">+B18+B32</f>
        <v>840</v>
      </c>
      <c r="C62" s="157" t="n">
        <f aca="false">+C18+C32</f>
        <v>191</v>
      </c>
      <c r="D62" s="157" t="n">
        <f aca="false">+D18+D32</f>
        <v>1580</v>
      </c>
      <c r="E62" s="157" t="n">
        <f aca="false">+E18+E32</f>
        <v>456</v>
      </c>
      <c r="F62" s="157" t="n">
        <f aca="false">+F18+F32</f>
        <v>1051</v>
      </c>
      <c r="G62" s="157" t="n">
        <f aca="false">+G18+G32</f>
        <v>249</v>
      </c>
      <c r="H62" s="157" t="n">
        <f aca="false">+H18+H32</f>
        <v>1544</v>
      </c>
      <c r="I62" s="157" t="n">
        <f aca="false">+I18+I32</f>
        <v>299</v>
      </c>
    </row>
    <row r="63" customFormat="false" ht="12.75" hidden="false" customHeight="false" outlineLevel="0" collapsed="false">
      <c r="A63" s="156" t="s">
        <v>24</v>
      </c>
      <c r="B63" s="160"/>
      <c r="C63" s="160"/>
      <c r="D63" s="160"/>
      <c r="E63" s="160"/>
      <c r="F63" s="160"/>
      <c r="G63" s="160"/>
      <c r="H63" s="160"/>
      <c r="I63" s="160"/>
    </row>
    <row r="64" customFormat="false" ht="12.75" hidden="false" customHeight="false" outlineLevel="0" collapsed="false">
      <c r="A64" s="161" t="s">
        <v>23</v>
      </c>
      <c r="B64" s="157"/>
      <c r="C64" s="157"/>
      <c r="D64" s="157"/>
      <c r="E64" s="157"/>
      <c r="F64" s="157"/>
      <c r="G64" s="157"/>
      <c r="H64" s="157"/>
      <c r="I64" s="157"/>
    </row>
    <row r="66" customFormat="false" ht="12.75" hidden="false" customHeight="false" outlineLevel="0" collapsed="false">
      <c r="A66" s="147" t="s">
        <v>128</v>
      </c>
      <c r="B66" s="147" t="s">
        <v>89</v>
      </c>
      <c r="C66" s="147" t="s">
        <v>97</v>
      </c>
      <c r="D66" s="147" t="s">
        <v>89</v>
      </c>
      <c r="E66" s="147" t="s">
        <v>97</v>
      </c>
      <c r="F66" s="147" t="s">
        <v>89</v>
      </c>
      <c r="G66" s="147" t="s">
        <v>97</v>
      </c>
      <c r="H66" s="147" t="s">
        <v>89</v>
      </c>
      <c r="I66" s="147" t="s">
        <v>97</v>
      </c>
    </row>
    <row r="67" customFormat="false" ht="12.75" hidden="false" customHeight="false" outlineLevel="0" collapsed="false">
      <c r="A67" s="149" t="s">
        <v>74</v>
      </c>
      <c r="B67" s="146"/>
      <c r="C67" s="146"/>
      <c r="D67" s="146"/>
      <c r="E67" s="146"/>
      <c r="F67" s="146"/>
      <c r="G67" s="146"/>
      <c r="H67" s="146"/>
      <c r="I67" s="146"/>
    </row>
    <row r="68" customFormat="false" ht="12.75" hidden="false" customHeight="false" outlineLevel="0" collapsed="false">
      <c r="A68" s="150" t="s">
        <v>14</v>
      </c>
      <c r="B68" s="151" t="n">
        <f aca="false">B37-B52</f>
        <v>2179</v>
      </c>
      <c r="C68" s="151" t="n">
        <f aca="false">C37-C52</f>
        <v>434</v>
      </c>
      <c r="D68" s="151" t="n">
        <f aca="false">D37-D52</f>
        <v>11282</v>
      </c>
      <c r="E68" s="151" t="n">
        <f aca="false">E37-E52</f>
        <v>2702</v>
      </c>
      <c r="F68" s="151" t="n">
        <f aca="false">F37-F52</f>
        <v>9146</v>
      </c>
      <c r="G68" s="151" t="n">
        <f aca="false">G37-G52</f>
        <v>2340</v>
      </c>
      <c r="H68" s="151" t="n">
        <f aca="false">H37-H52</f>
        <v>11958</v>
      </c>
      <c r="I68" s="151" t="n">
        <f aca="false">I37-I52</f>
        <v>2946</v>
      </c>
    </row>
    <row r="69" customFormat="false" ht="12.75" hidden="false" customHeight="false" outlineLevel="0" collapsed="false">
      <c r="A69" s="150" t="s">
        <v>15</v>
      </c>
      <c r="B69" s="151" t="n">
        <f aca="false">B38-B53</f>
        <v>0</v>
      </c>
      <c r="C69" s="151" t="n">
        <f aca="false">C38-C53</f>
        <v>-237</v>
      </c>
      <c r="D69" s="151" t="n">
        <f aca="false">D38-D53</f>
        <v>-6</v>
      </c>
      <c r="E69" s="151" t="n">
        <f aca="false">E38-E53</f>
        <v>-913</v>
      </c>
      <c r="F69" s="151" t="n">
        <f aca="false">F38-F53</f>
        <v>-34</v>
      </c>
      <c r="G69" s="151" t="n">
        <f aca="false">G38-G53</f>
        <v>-148</v>
      </c>
      <c r="H69" s="151" t="n">
        <f aca="false">H38-H53</f>
        <v>-51</v>
      </c>
      <c r="I69" s="151" t="n">
        <f aca="false">I38-I53</f>
        <v>-310</v>
      </c>
    </row>
    <row r="70" customFormat="false" ht="12.75" hidden="false" customHeight="false" outlineLevel="0" collapsed="false">
      <c r="A70" s="149" t="s">
        <v>33</v>
      </c>
      <c r="B70" s="151" t="n">
        <f aca="false">B39-B54</f>
        <v>0</v>
      </c>
      <c r="C70" s="151" t="n">
        <f aca="false">C39-C54</f>
        <v>29</v>
      </c>
      <c r="D70" s="151" t="n">
        <f aca="false">D39-D54</f>
        <v>0</v>
      </c>
      <c r="E70" s="151" t="n">
        <f aca="false">E39-E54</f>
        <v>33</v>
      </c>
      <c r="F70" s="151" t="n">
        <f aca="false">F39-F54</f>
        <v>0</v>
      </c>
      <c r="G70" s="151" t="n">
        <f aca="false">G39-G54</f>
        <v>31</v>
      </c>
      <c r="H70" s="151" t="n">
        <f aca="false">H39-H54</f>
        <v>0</v>
      </c>
      <c r="I70" s="151" t="n">
        <f aca="false">I39-I54</f>
        <v>53</v>
      </c>
    </row>
    <row r="71" customFormat="false" ht="12.75" hidden="false" customHeight="false" outlineLevel="0" collapsed="false">
      <c r="A71" s="150" t="s">
        <v>31</v>
      </c>
      <c r="B71" s="151" t="n">
        <f aca="false">B40-B55</f>
        <v>3</v>
      </c>
      <c r="C71" s="151" t="n">
        <f aca="false">C40-C55</f>
        <v>-85</v>
      </c>
      <c r="D71" s="151" t="n">
        <f aca="false">D40-D55</f>
        <v>-3</v>
      </c>
      <c r="E71" s="151" t="n">
        <f aca="false">E40-E55</f>
        <v>-114</v>
      </c>
      <c r="F71" s="151" t="n">
        <f aca="false">F40-F55</f>
        <v>-6</v>
      </c>
      <c r="G71" s="151" t="n">
        <f aca="false">G40-G55</f>
        <v>-93</v>
      </c>
      <c r="H71" s="151" t="n">
        <f aca="false">H40-H55</f>
        <v>0</v>
      </c>
      <c r="I71" s="151" t="n">
        <f aca="false">I40-I55</f>
        <v>-122</v>
      </c>
    </row>
    <row r="72" customFormat="false" ht="12.75" hidden="false" customHeight="false" outlineLevel="0" collapsed="false">
      <c r="A72" s="150" t="s">
        <v>28</v>
      </c>
      <c r="B72" s="151" t="n">
        <f aca="false">B41-B56</f>
        <v>0</v>
      </c>
      <c r="C72" s="151" t="n">
        <f aca="false">C41-C56</f>
        <v>-5</v>
      </c>
      <c r="D72" s="151" t="n">
        <f aca="false">D41-D56</f>
        <v>-2</v>
      </c>
      <c r="E72" s="151" t="n">
        <f aca="false">E41-E56</f>
        <v>-15</v>
      </c>
      <c r="F72" s="151" t="n">
        <f aca="false">F41-F56</f>
        <v>-1</v>
      </c>
      <c r="G72" s="151" t="n">
        <f aca="false">G41-G56</f>
        <v>-8</v>
      </c>
      <c r="H72" s="151" t="n">
        <f aca="false">H41-H56</f>
        <v>0</v>
      </c>
      <c r="I72" s="151" t="n">
        <f aca="false">I41-I56</f>
        <v>-24</v>
      </c>
    </row>
    <row r="73" customFormat="false" ht="12.75" hidden="false" customHeight="false" outlineLevel="0" collapsed="false">
      <c r="A73" s="150" t="s">
        <v>100</v>
      </c>
      <c r="B73" s="151" t="n">
        <f aca="false">B42-B57</f>
        <v>0</v>
      </c>
      <c r="C73" s="151" t="n">
        <f aca="false">C42-C57</f>
        <v>-2</v>
      </c>
      <c r="D73" s="151" t="n">
        <f aca="false">D42-D57</f>
        <v>1</v>
      </c>
      <c r="E73" s="151" t="n">
        <f aca="false">E42-E57</f>
        <v>-14</v>
      </c>
      <c r="F73" s="151" t="n">
        <f aca="false">F42-F57</f>
        <v>1</v>
      </c>
      <c r="G73" s="151" t="n">
        <f aca="false">G42-G57</f>
        <v>-24</v>
      </c>
      <c r="H73" s="151" t="n">
        <f aca="false">H42-H57</f>
        <v>0</v>
      </c>
      <c r="I73" s="151" t="n">
        <f aca="false">I42-I57</f>
        <v>-19</v>
      </c>
    </row>
    <row r="74" customFormat="false" ht="12.75" hidden="false" customHeight="false" outlineLevel="0" collapsed="false">
      <c r="A74" s="150" t="s">
        <v>34</v>
      </c>
      <c r="B74" s="151" t="n">
        <f aca="false">B43-B58</f>
        <v>0</v>
      </c>
      <c r="C74" s="151" t="n">
        <f aca="false">C43-C58</f>
        <v>0</v>
      </c>
      <c r="D74" s="151" t="n">
        <f aca="false">D43-D58</f>
        <v>0</v>
      </c>
      <c r="E74" s="151" t="n">
        <f aca="false">E43-E58</f>
        <v>0</v>
      </c>
      <c r="F74" s="151" t="n">
        <f aca="false">F43-F58</f>
        <v>0</v>
      </c>
      <c r="G74" s="151" t="n">
        <f aca="false">G43-G58</f>
        <v>0</v>
      </c>
      <c r="H74" s="151" t="n">
        <f aca="false">H43-H58</f>
        <v>0</v>
      </c>
      <c r="I74" s="151" t="n">
        <f aca="false">I43-I58</f>
        <v>0</v>
      </c>
    </row>
    <row r="75" customFormat="false" ht="12.75" hidden="false" customHeight="false" outlineLevel="0" collapsed="false">
      <c r="A75" s="149" t="s">
        <v>19</v>
      </c>
      <c r="B75" s="151" t="n">
        <f aca="false">B44-B59</f>
        <v>0</v>
      </c>
      <c r="C75" s="151" t="n">
        <f aca="false">C44-C59</f>
        <v>0</v>
      </c>
      <c r="D75" s="151" t="n">
        <f aca="false">D44-D59</f>
        <v>0</v>
      </c>
      <c r="E75" s="151" t="n">
        <f aca="false">E44-E59</f>
        <v>0</v>
      </c>
      <c r="F75" s="151" t="n">
        <f aca="false">F44-F59</f>
        <v>0</v>
      </c>
      <c r="G75" s="151" t="n">
        <f aca="false">G44-G59</f>
        <v>0</v>
      </c>
      <c r="H75" s="151" t="n">
        <f aca="false">H44-H59</f>
        <v>0</v>
      </c>
      <c r="I75" s="151" t="n">
        <f aca="false">I44-I59</f>
        <v>0</v>
      </c>
    </row>
    <row r="76" customFormat="false" ht="12.75" hidden="false" customHeight="false" outlineLevel="0" collapsed="false">
      <c r="A76" s="150" t="s">
        <v>22</v>
      </c>
      <c r="B76" s="151" t="n">
        <f aca="false">B45-B60</f>
        <v>0</v>
      </c>
      <c r="C76" s="151" t="n">
        <f aca="false">C45-C60</f>
        <v>91</v>
      </c>
      <c r="D76" s="151" t="n">
        <f aca="false">D45-D60</f>
        <v>0</v>
      </c>
      <c r="E76" s="151" t="n">
        <f aca="false">E45-E60</f>
        <v>130</v>
      </c>
      <c r="F76" s="151" t="n">
        <f aca="false">F45-F60</f>
        <v>0</v>
      </c>
      <c r="G76" s="151" t="n">
        <f aca="false">G45-G60</f>
        <v>103</v>
      </c>
      <c r="H76" s="151" t="n">
        <f aca="false">H45-H60</f>
        <v>0</v>
      </c>
      <c r="I76" s="151" t="n">
        <f aca="false">I45-I60</f>
        <v>169</v>
      </c>
    </row>
    <row r="77" customFormat="false" ht="12.75" hidden="false" customHeight="false" outlineLevel="0" collapsed="false">
      <c r="A77" s="150" t="s">
        <v>27</v>
      </c>
      <c r="B77" s="151" t="n">
        <f aca="false">B46-B61</f>
        <v>9</v>
      </c>
      <c r="C77" s="151" t="n">
        <f aca="false">C46-C61</f>
        <v>4</v>
      </c>
      <c r="D77" s="151" t="n">
        <f aca="false">D46-D61</f>
        <v>8</v>
      </c>
      <c r="E77" s="151" t="n">
        <f aca="false">E46-E61</f>
        <v>19</v>
      </c>
      <c r="F77" s="151" t="n">
        <f aca="false">F46-F61</f>
        <v>26</v>
      </c>
      <c r="G77" s="151" t="n">
        <f aca="false">G46-G61</f>
        <v>11</v>
      </c>
      <c r="H77" s="151" t="n">
        <f aca="false">H46-H61</f>
        <v>13</v>
      </c>
      <c r="I77" s="151" t="n">
        <f aca="false">I46-I61</f>
        <v>23</v>
      </c>
    </row>
    <row r="78" customFormat="false" ht="12.75" hidden="false" customHeight="false" outlineLevel="0" collapsed="false">
      <c r="A78" s="150" t="s">
        <v>20</v>
      </c>
      <c r="B78" s="151" t="n">
        <f aca="false">B47-B62</f>
        <v>0</v>
      </c>
      <c r="C78" s="151" t="n">
        <f aca="false">C47-C62</f>
        <v>804</v>
      </c>
      <c r="D78" s="151" t="n">
        <f aca="false">D47-D62</f>
        <v>0</v>
      </c>
      <c r="E78" s="151" t="n">
        <f aca="false">E47-E62</f>
        <v>1222</v>
      </c>
      <c r="F78" s="151" t="n">
        <f aca="false">F47-F62</f>
        <v>1</v>
      </c>
      <c r="G78" s="151" t="n">
        <f aca="false">G47-G62</f>
        <v>898</v>
      </c>
      <c r="H78" s="151" t="n">
        <f aca="false">H47-H62</f>
        <v>8</v>
      </c>
      <c r="I78" s="151" t="n">
        <f aca="false">I47-I62</f>
        <v>1212</v>
      </c>
    </row>
    <row r="79" customFormat="false" ht="12.75" hidden="false" customHeight="false" outlineLevel="0" collapsed="false">
      <c r="A79" s="150" t="s">
        <v>24</v>
      </c>
      <c r="B79" s="151" t="n">
        <f aca="false">B48-B63</f>
        <v>2</v>
      </c>
      <c r="C79" s="151" t="n">
        <f aca="false">C48-C63</f>
        <v>0</v>
      </c>
      <c r="D79" s="151" t="n">
        <f aca="false">D48-D63</f>
        <v>2</v>
      </c>
      <c r="E79" s="151" t="n">
        <f aca="false">E48-E63</f>
        <v>0</v>
      </c>
      <c r="F79" s="151" t="n">
        <f aca="false">F48-F63</f>
        <v>10</v>
      </c>
      <c r="G79" s="151" t="n">
        <f aca="false">G48-G63</f>
        <v>4</v>
      </c>
      <c r="H79" s="151" t="n">
        <f aca="false">H48-H63</f>
        <v>4</v>
      </c>
      <c r="I79" s="151" t="n">
        <f aca="false">I48-I63</f>
        <v>9</v>
      </c>
    </row>
    <row r="80" customFormat="false" ht="12.75" hidden="false" customHeight="false" outlineLevel="0" collapsed="false">
      <c r="A80" s="150" t="s">
        <v>23</v>
      </c>
      <c r="B80" s="151" t="n">
        <f aca="false">B49-B64</f>
        <v>29</v>
      </c>
      <c r="C80" s="151" t="n">
        <f aca="false">C49-C64</f>
        <v>23</v>
      </c>
      <c r="D80" s="151" t="n">
        <f aca="false">D49-D64</f>
        <v>36</v>
      </c>
      <c r="E80" s="151" t="n">
        <f aca="false">E49-E64</f>
        <v>47</v>
      </c>
      <c r="F80" s="151" t="n">
        <f aca="false">F49-F64</f>
        <v>32</v>
      </c>
      <c r="G80" s="151" t="n">
        <f aca="false">G49-G64</f>
        <v>52</v>
      </c>
      <c r="H80" s="151" t="n">
        <f aca="false">H49-H64</f>
        <v>17</v>
      </c>
      <c r="I80" s="151" t="n">
        <f aca="false">I49-I64</f>
        <v>58</v>
      </c>
    </row>
  </sheetData>
  <mergeCells count="9">
    <mergeCell ref="B1:I1"/>
    <mergeCell ref="B2:C2"/>
    <mergeCell ref="D2:E2"/>
    <mergeCell ref="F2:G2"/>
    <mergeCell ref="H2:I2"/>
    <mergeCell ref="B34:C34"/>
    <mergeCell ref="D34:E34"/>
    <mergeCell ref="F34:G34"/>
    <mergeCell ref="H34:I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78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pane xSplit="1" ySplit="0" topLeftCell="H1" activePane="topRight" state="frozen"/>
      <selection pane="topLeft" activeCell="A29" activeCellId="0" sqref="A29"/>
      <selection pane="topRigh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8.99"/>
    <col collapsed="false" customWidth="true" hidden="false" outlineLevel="0" max="3" min="3" style="0" width="20.13"/>
    <col collapsed="false" customWidth="true" hidden="false" outlineLevel="0" max="5" min="4" style="0" width="22.7"/>
    <col collapsed="false" customWidth="true" hidden="false" outlineLevel="0" max="6" min="6" style="0" width="20.13"/>
    <col collapsed="false" customWidth="true" hidden="false" outlineLevel="0" max="7" min="7" style="0" width="22.7"/>
    <col collapsed="false" customWidth="true" hidden="false" outlineLevel="0" max="8" min="8" style="0" width="17.7"/>
    <col collapsed="false" customWidth="true" hidden="false" outlineLevel="0" max="10" min="9" style="0" width="15.7"/>
    <col collapsed="false" customWidth="true" hidden="false" outlineLevel="0" max="12" min="11" style="0" width="10.13"/>
  </cols>
  <sheetData>
    <row r="1" customFormat="false" ht="23.25" hidden="false" customHeight="false" outlineLevel="0" collapsed="false">
      <c r="A1" s="88" t="s">
        <v>89</v>
      </c>
      <c r="H1" s="145"/>
      <c r="I1" s="145"/>
    </row>
    <row r="2" customFormat="false" ht="12.75" hidden="false" customHeight="false" outlineLevel="0" collapsed="false">
      <c r="B2" s="89" t="s">
        <v>129</v>
      </c>
      <c r="C2" s="89"/>
      <c r="D2" s="89" t="s">
        <v>130</v>
      </c>
      <c r="E2" s="89"/>
      <c r="F2" s="89" t="s">
        <v>131</v>
      </c>
      <c r="G2" s="89"/>
      <c r="H2" s="162" t="s">
        <v>132</v>
      </c>
      <c r="I2" s="162"/>
      <c r="J2" s="90" t="s">
        <v>91</v>
      </c>
    </row>
    <row r="3" customFormat="false" ht="12.75" hidden="false" customHeight="false" outlineLevel="0" collapsed="false">
      <c r="A3" s="91" t="s">
        <v>92</v>
      </c>
      <c r="B3" s="92" t="s">
        <v>1</v>
      </c>
      <c r="C3" s="92" t="s">
        <v>93</v>
      </c>
      <c r="D3" s="92" t="s">
        <v>1</v>
      </c>
      <c r="E3" s="92" t="s">
        <v>93</v>
      </c>
      <c r="F3" s="92" t="s">
        <v>1</v>
      </c>
      <c r="G3" s="92" t="s">
        <v>93</v>
      </c>
      <c r="H3" s="92" t="s">
        <v>1</v>
      </c>
      <c r="I3" s="92" t="s">
        <v>93</v>
      </c>
      <c r="J3" s="93" t="s">
        <v>78</v>
      </c>
    </row>
    <row r="4" customFormat="false" ht="12.75" hidden="false" customHeight="false" outlineLevel="0" collapsed="false">
      <c r="A4" s="85"/>
      <c r="B4" s="85"/>
      <c r="C4" s="85"/>
      <c r="D4" s="85"/>
      <c r="E4" s="85"/>
      <c r="F4" s="85"/>
      <c r="G4" s="85"/>
    </row>
    <row r="5" customFormat="false" ht="12.75" hidden="false" customHeight="false" outlineLevel="0" collapsed="false">
      <c r="A5" s="94" t="s">
        <v>11</v>
      </c>
      <c r="B5" s="95"/>
      <c r="C5" s="95"/>
      <c r="D5" s="95"/>
      <c r="E5" s="95"/>
      <c r="F5" s="95"/>
      <c r="G5" s="95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</row>
    <row r="6" customFormat="false" ht="12.75" hidden="false" customHeight="false" outlineLevel="0" collapsed="false">
      <c r="A6" s="96" t="s">
        <v>14</v>
      </c>
      <c r="B6" s="79" t="n">
        <v>8160</v>
      </c>
      <c r="C6" s="79" t="n">
        <v>867868927</v>
      </c>
      <c r="D6" s="79" t="n">
        <v>12264</v>
      </c>
      <c r="E6" s="79" t="n">
        <v>1430792953</v>
      </c>
      <c r="F6" s="79" t="n">
        <v>10083</v>
      </c>
      <c r="G6" s="79" t="n">
        <v>878002281</v>
      </c>
      <c r="H6" s="79" t="n">
        <v>13198</v>
      </c>
      <c r="I6" s="79" t="n">
        <v>1733178545</v>
      </c>
      <c r="J6" s="79" t="s">
        <v>55</v>
      </c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</row>
    <row r="7" customFormat="false" ht="12.75" hidden="false" customHeight="false" outlineLevel="0" collapsed="false">
      <c r="A7" s="96" t="s">
        <v>15</v>
      </c>
      <c r="B7" s="79" t="n">
        <v>657</v>
      </c>
      <c r="C7" s="79" t="n">
        <v>6392800</v>
      </c>
      <c r="D7" s="79" t="n">
        <v>1630</v>
      </c>
      <c r="E7" s="79" t="n">
        <v>15194425</v>
      </c>
      <c r="F7" s="79" t="n">
        <v>1725</v>
      </c>
      <c r="G7" s="79" t="n">
        <v>17506625</v>
      </c>
      <c r="H7" s="79" t="n">
        <v>1546</v>
      </c>
      <c r="I7" s="79" t="n">
        <v>14286440</v>
      </c>
      <c r="J7" s="79" t="s">
        <v>56</v>
      </c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</row>
    <row r="8" customFormat="false" ht="12.75" hidden="false" customHeight="false" outlineLevel="0" collapsed="false">
      <c r="A8" s="94" t="s">
        <v>19</v>
      </c>
      <c r="B8" s="95"/>
      <c r="C8" s="95"/>
      <c r="D8" s="95"/>
      <c r="E8" s="95"/>
      <c r="F8" s="95"/>
      <c r="G8" s="79"/>
      <c r="H8" s="79"/>
      <c r="I8" s="79"/>
      <c r="J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</row>
    <row r="9" customFormat="false" ht="12.75" hidden="false" customHeight="false" outlineLevel="0" collapsed="false">
      <c r="A9" s="96" t="s">
        <v>20</v>
      </c>
      <c r="B9" s="79" t="n">
        <v>840</v>
      </c>
      <c r="C9" s="79" t="n">
        <v>20894000</v>
      </c>
      <c r="D9" s="79" t="n">
        <v>1580</v>
      </c>
      <c r="E9" s="79" t="n">
        <v>40911000</v>
      </c>
      <c r="F9" s="79" t="n">
        <v>1052</v>
      </c>
      <c r="G9" s="79" t="n">
        <v>25743000</v>
      </c>
      <c r="H9" s="79" t="n">
        <v>1552</v>
      </c>
      <c r="I9" s="79" t="n">
        <v>36444595</v>
      </c>
      <c r="J9" s="79" t="s">
        <v>59</v>
      </c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</row>
    <row r="10" customFormat="false" ht="12.75" hidden="false" customHeight="false" outlineLevel="0" collapsed="false">
      <c r="A10" s="96" t="s">
        <v>23</v>
      </c>
      <c r="B10" s="79" t="n">
        <v>25</v>
      </c>
      <c r="C10" s="79" t="n">
        <v>1054250</v>
      </c>
      <c r="D10" s="79" t="n">
        <v>32</v>
      </c>
      <c r="E10" s="79" t="n">
        <v>697000</v>
      </c>
      <c r="F10" s="79" t="n">
        <v>21</v>
      </c>
      <c r="G10" s="79" t="n">
        <v>677000</v>
      </c>
      <c r="H10" s="79" t="n">
        <v>12</v>
      </c>
      <c r="I10" s="79" t="n">
        <v>258000</v>
      </c>
      <c r="J10" s="79" t="s">
        <v>61</v>
      </c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</row>
    <row r="11" customFormat="false" ht="12.75" hidden="false" customHeight="false" outlineLevel="0" collapsed="false">
      <c r="A11" s="96" t="s">
        <v>94</v>
      </c>
      <c r="B11" s="79" t="n">
        <v>4</v>
      </c>
      <c r="C11" s="79" t="n">
        <v>153000</v>
      </c>
      <c r="D11" s="79" t="n">
        <v>4</v>
      </c>
      <c r="E11" s="79" t="n">
        <v>177000</v>
      </c>
      <c r="F11" s="79" t="n">
        <v>11</v>
      </c>
      <c r="G11" s="79" t="n">
        <v>465000</v>
      </c>
      <c r="H11" s="79" t="n">
        <v>5</v>
      </c>
      <c r="I11" s="79" t="n">
        <v>225000</v>
      </c>
      <c r="J11" s="79" t="s">
        <v>61</v>
      </c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</row>
    <row r="12" customFormat="false" ht="12.75" hidden="false" customHeight="false" outlineLevel="0" collapsed="false">
      <c r="A12" s="96" t="s">
        <v>27</v>
      </c>
      <c r="B12" s="79" t="n">
        <v>9</v>
      </c>
      <c r="C12" s="79" t="n">
        <v>2700</v>
      </c>
      <c r="D12" s="79" t="n">
        <v>8</v>
      </c>
      <c r="E12" s="79" t="n">
        <v>2400</v>
      </c>
      <c r="F12" s="79" t="n">
        <v>26</v>
      </c>
      <c r="G12" s="79" t="n">
        <v>8400</v>
      </c>
      <c r="H12" s="79" t="n">
        <v>13</v>
      </c>
      <c r="I12" s="79" t="n">
        <v>3900</v>
      </c>
      <c r="J12" s="79" t="s">
        <v>63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</row>
    <row r="13" customFormat="false" ht="12.75" hidden="false" customHeight="false" outlineLevel="0" collapsed="false">
      <c r="A13" s="96" t="s">
        <v>22</v>
      </c>
      <c r="B13" s="79" t="n">
        <v>0</v>
      </c>
      <c r="C13" s="79" t="n">
        <v>0</v>
      </c>
      <c r="D13" s="79" t="n">
        <v>0</v>
      </c>
      <c r="E13" s="79" t="n">
        <v>0</v>
      </c>
      <c r="F13" s="0" t="n">
        <v>0</v>
      </c>
      <c r="G13" s="79" t="n">
        <v>0</v>
      </c>
      <c r="H13" s="79" t="n">
        <v>0</v>
      </c>
      <c r="I13" s="79" t="n">
        <v>0</v>
      </c>
      <c r="J13" s="79" t="s">
        <v>64</v>
      </c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</row>
    <row r="14" customFormat="false" ht="12.75" hidden="false" customHeight="false" outlineLevel="0" collapsed="false">
      <c r="A14" s="96" t="s">
        <v>24</v>
      </c>
      <c r="B14" s="79" t="n">
        <v>2</v>
      </c>
      <c r="C14" s="79" t="n">
        <v>5000</v>
      </c>
      <c r="D14" s="79" t="n">
        <v>2</v>
      </c>
      <c r="E14" s="79" t="n">
        <v>5000</v>
      </c>
      <c r="F14" s="79" t="n">
        <v>10</v>
      </c>
      <c r="G14" s="79" t="n">
        <v>25000</v>
      </c>
      <c r="H14" s="79" t="n">
        <v>4</v>
      </c>
      <c r="I14" s="79" t="n">
        <v>10000</v>
      </c>
      <c r="J14" s="79" t="s">
        <v>66</v>
      </c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</row>
    <row r="15" customFormat="false" ht="12.75" hidden="false" customHeight="false" outlineLevel="0" collapsed="false">
      <c r="A15" s="94" t="s">
        <v>33</v>
      </c>
      <c r="B15" s="95"/>
      <c r="C15" s="95"/>
      <c r="D15" s="95"/>
      <c r="E15" s="95"/>
      <c r="F15" s="95"/>
      <c r="G15" s="79"/>
      <c r="H15" s="79"/>
      <c r="I15" s="79"/>
      <c r="J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</row>
    <row r="16" customFormat="false" ht="12.75" hidden="false" customHeight="false" outlineLevel="0" collapsed="false">
      <c r="A16" s="96" t="s">
        <v>95</v>
      </c>
      <c r="B16" s="79" t="n">
        <v>0</v>
      </c>
      <c r="C16" s="79" t="n">
        <v>0</v>
      </c>
      <c r="D16" s="79" t="n">
        <v>0</v>
      </c>
      <c r="E16" s="79" t="n">
        <v>0</v>
      </c>
      <c r="F16" s="79" t="n">
        <v>0</v>
      </c>
      <c r="G16" s="79" t="n">
        <v>0</v>
      </c>
      <c r="H16" s="79" t="n">
        <v>0</v>
      </c>
      <c r="I16" s="79" t="n">
        <v>0</v>
      </c>
      <c r="J16" s="79" t="s">
        <v>61</v>
      </c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</row>
    <row r="17" customFormat="false" ht="12.75" hidden="false" customHeight="false" outlineLevel="0" collapsed="false">
      <c r="A17" s="96" t="s">
        <v>34</v>
      </c>
      <c r="B17" s="79" t="n">
        <v>0</v>
      </c>
      <c r="C17" s="79" t="n">
        <v>0</v>
      </c>
      <c r="D17" s="79" t="n">
        <v>0</v>
      </c>
      <c r="E17" s="79" t="n">
        <v>0</v>
      </c>
      <c r="F17" s="79" t="n">
        <v>0</v>
      </c>
      <c r="G17" s="79" t="n">
        <v>0</v>
      </c>
      <c r="H17" s="79" t="n">
        <v>0</v>
      </c>
      <c r="I17" s="79" t="n">
        <v>0</v>
      </c>
      <c r="J17" s="79" t="s">
        <v>61</v>
      </c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</row>
    <row r="18" customFormat="false" ht="12.75" hidden="false" customHeight="false" outlineLevel="0" collapsed="false">
      <c r="B18" s="79"/>
      <c r="C18" s="79"/>
      <c r="D18" s="79"/>
      <c r="E18" s="79"/>
      <c r="F18" s="79"/>
      <c r="G18" s="79"/>
      <c r="H18" s="79"/>
      <c r="I18" s="79"/>
      <c r="J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</row>
    <row r="19" customFormat="false" ht="12.75" hidden="false" customHeight="false" outlineLevel="0" collapsed="false">
      <c r="B19" s="79"/>
      <c r="C19" s="79"/>
      <c r="D19" s="79"/>
      <c r="E19" s="79"/>
      <c r="F19" s="79"/>
      <c r="G19" s="79"/>
      <c r="H19" s="79"/>
      <c r="J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</row>
    <row r="20" customFormat="false" ht="12.75" hidden="false" customHeight="false" outlineLevel="0" collapsed="false">
      <c r="A20" s="85" t="s">
        <v>96</v>
      </c>
      <c r="B20" s="95" t="n">
        <v>5</v>
      </c>
      <c r="C20" s="95"/>
      <c r="D20" s="95" t="n">
        <v>7</v>
      </c>
      <c r="E20" s="95"/>
      <c r="F20" s="95" t="n">
        <v>7</v>
      </c>
      <c r="G20" s="79"/>
      <c r="H20" s="95" t="n">
        <v>14</v>
      </c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</row>
    <row r="21" customFormat="false" ht="12.75" hidden="false" customHeight="false" outlineLevel="0" collapsed="false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</row>
    <row r="22" customFormat="false" ht="12.75" hidden="false" customHeight="false" outlineLevel="0" collapsed="false"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</row>
    <row r="23" customFormat="false" ht="12.75" hidden="false" customHeight="false" outlineLevel="0" collapsed="false"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</row>
    <row r="24" customFormat="false" ht="23.25" hidden="false" customHeight="false" outlineLevel="0" collapsed="false">
      <c r="A24" s="88" t="s">
        <v>97</v>
      </c>
    </row>
    <row r="25" customFormat="false" ht="12.75" hidden="false" customHeight="false" outlineLevel="0" collapsed="false">
      <c r="B25" s="89" t="s">
        <v>129</v>
      </c>
      <c r="C25" s="89"/>
      <c r="D25" s="89" t="s">
        <v>130</v>
      </c>
      <c r="E25" s="89"/>
      <c r="F25" s="89" t="s">
        <v>131</v>
      </c>
      <c r="G25" s="89"/>
      <c r="H25" s="89" t="s">
        <v>132</v>
      </c>
      <c r="I25" s="89"/>
      <c r="J25" s="90" t="s">
        <v>91</v>
      </c>
    </row>
    <row r="26" customFormat="false" ht="12.75" hidden="false" customHeight="false" outlineLevel="0" collapsed="false">
      <c r="A26" s="91" t="s">
        <v>92</v>
      </c>
      <c r="B26" s="92" t="s">
        <v>1</v>
      </c>
      <c r="C26" s="92" t="s">
        <v>93</v>
      </c>
      <c r="D26" s="92" t="s">
        <v>1</v>
      </c>
      <c r="E26" s="92" t="s">
        <v>93</v>
      </c>
      <c r="F26" s="92" t="s">
        <v>1</v>
      </c>
      <c r="G26" s="92" t="s">
        <v>93</v>
      </c>
      <c r="H26" s="92" t="s">
        <v>1</v>
      </c>
      <c r="I26" s="92" t="s">
        <v>93</v>
      </c>
      <c r="J26" s="93" t="s">
        <v>78</v>
      </c>
    </row>
    <row r="27" customFormat="false" ht="12.75" hidden="false" customHeight="false" outlineLevel="0" collapsed="false">
      <c r="A27" s="85"/>
      <c r="B27" s="85"/>
      <c r="C27" s="85"/>
      <c r="D27" s="85"/>
      <c r="E27" s="85"/>
      <c r="F27" s="85"/>
      <c r="G27" s="85"/>
    </row>
    <row r="28" customFormat="false" ht="12.75" hidden="false" customHeight="false" outlineLevel="0" collapsed="false">
      <c r="A28" s="94" t="s">
        <v>11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customFormat="false" ht="12.75" hidden="false" customHeight="false" outlineLevel="0" collapsed="false">
      <c r="A29" s="96" t="s">
        <v>14</v>
      </c>
      <c r="B29" s="79" t="n">
        <v>1993</v>
      </c>
      <c r="C29" s="79" t="n">
        <v>890462662</v>
      </c>
      <c r="D29" s="79" t="n">
        <v>3200</v>
      </c>
      <c r="E29" s="79" t="n">
        <v>1770313517</v>
      </c>
      <c r="F29" s="79" t="n">
        <v>2671</v>
      </c>
      <c r="G29" s="79" t="n">
        <v>1064343180</v>
      </c>
      <c r="H29" s="79" t="n">
        <v>3425</v>
      </c>
      <c r="I29" s="79" t="n">
        <v>3219027521</v>
      </c>
      <c r="J29" s="79" t="s">
        <v>55</v>
      </c>
      <c r="K29" s="79"/>
      <c r="L29" s="79"/>
      <c r="M29" s="79"/>
      <c r="N29" s="79"/>
      <c r="O29" s="79"/>
      <c r="P29" s="79"/>
    </row>
    <row r="30" customFormat="false" ht="12.75" hidden="false" customHeight="false" outlineLevel="0" collapsed="false">
      <c r="A30" s="96" t="s">
        <v>15</v>
      </c>
      <c r="B30" s="79" t="n">
        <v>1073</v>
      </c>
      <c r="C30" s="79" t="n">
        <v>9653441</v>
      </c>
      <c r="D30" s="79" t="n">
        <v>1806</v>
      </c>
      <c r="E30" s="79" t="n">
        <v>37468366</v>
      </c>
      <c r="F30" s="79" t="n">
        <v>2056</v>
      </c>
      <c r="G30" s="79" t="n">
        <v>30644030</v>
      </c>
      <c r="H30" s="79" t="n">
        <v>2149</v>
      </c>
      <c r="I30" s="79" t="n">
        <v>23302801</v>
      </c>
      <c r="J30" s="79" t="s">
        <v>56</v>
      </c>
      <c r="K30" s="79"/>
      <c r="L30" s="79"/>
      <c r="M30" s="79"/>
      <c r="N30" s="79"/>
      <c r="O30" s="79"/>
      <c r="P30" s="79"/>
    </row>
    <row r="31" customFormat="false" ht="12.75" hidden="false" customHeight="false" outlineLevel="0" collapsed="false">
      <c r="A31" s="94" t="s">
        <v>19</v>
      </c>
      <c r="B31" s="79"/>
      <c r="C31" s="79"/>
      <c r="D31" s="95"/>
      <c r="E31" s="95"/>
      <c r="F31" s="95"/>
      <c r="G31" s="79"/>
      <c r="H31" s="79"/>
      <c r="I31" s="79"/>
      <c r="J31" s="79"/>
      <c r="K31" s="79"/>
      <c r="L31" s="79"/>
      <c r="M31" s="79"/>
      <c r="N31" s="79"/>
      <c r="O31" s="79"/>
      <c r="P31" s="79"/>
    </row>
    <row r="32" customFormat="false" ht="12.75" hidden="false" customHeight="false" outlineLevel="0" collapsed="false">
      <c r="A32" s="96" t="s">
        <v>20</v>
      </c>
      <c r="B32" s="79" t="n">
        <v>995</v>
      </c>
      <c r="C32" s="79" t="n">
        <v>69536383</v>
      </c>
      <c r="D32" s="79" t="n">
        <v>1678</v>
      </c>
      <c r="E32" s="79" t="n">
        <v>131872348</v>
      </c>
      <c r="F32" s="79" t="n">
        <v>1147</v>
      </c>
      <c r="G32" s="79" t="n">
        <v>82109720</v>
      </c>
      <c r="H32" s="79" t="n">
        <v>1511</v>
      </c>
      <c r="I32" s="79" t="n">
        <v>114536993</v>
      </c>
      <c r="J32" s="79" t="s">
        <v>59</v>
      </c>
      <c r="K32" s="79"/>
      <c r="L32" s="79"/>
      <c r="M32" s="79"/>
      <c r="N32" s="79"/>
      <c r="O32" s="79"/>
      <c r="P32" s="79"/>
    </row>
    <row r="33" customFormat="false" ht="12.75" hidden="false" customHeight="false" outlineLevel="0" collapsed="false">
      <c r="A33" s="96" t="s">
        <v>23</v>
      </c>
      <c r="B33" s="79" t="n">
        <v>8</v>
      </c>
      <c r="C33" s="79" t="n">
        <v>691091</v>
      </c>
      <c r="D33" s="79" t="n">
        <v>39</v>
      </c>
      <c r="E33" s="79" t="n">
        <v>2157306</v>
      </c>
      <c r="F33" s="79" t="n">
        <v>34</v>
      </c>
      <c r="G33" s="79" t="n">
        <v>2376119.09</v>
      </c>
      <c r="H33" s="79" t="n">
        <v>24</v>
      </c>
      <c r="I33" s="79" t="n">
        <v>1716010</v>
      </c>
      <c r="J33" s="79" t="s">
        <v>61</v>
      </c>
      <c r="K33" s="79"/>
      <c r="L33" s="79"/>
      <c r="M33" s="79"/>
      <c r="N33" s="79"/>
      <c r="O33" s="79"/>
      <c r="P33" s="79"/>
    </row>
    <row r="34" customFormat="false" ht="12.75" hidden="false" customHeight="false" outlineLevel="0" collapsed="false">
      <c r="A34" s="96" t="s">
        <v>94</v>
      </c>
      <c r="B34" s="79" t="n">
        <v>15</v>
      </c>
      <c r="C34" s="79" t="n">
        <v>1089373</v>
      </c>
      <c r="D34" s="79" t="n">
        <v>8</v>
      </c>
      <c r="E34" s="79" t="n">
        <v>357627</v>
      </c>
      <c r="F34" s="79" t="n">
        <v>18</v>
      </c>
      <c r="G34" s="79" t="n">
        <v>1166000</v>
      </c>
      <c r="H34" s="79" t="n">
        <v>34</v>
      </c>
      <c r="I34" s="79" t="n">
        <v>1765000</v>
      </c>
      <c r="J34" s="79" t="s">
        <v>61</v>
      </c>
      <c r="K34" s="79"/>
      <c r="L34" s="79"/>
      <c r="M34" s="79"/>
      <c r="N34" s="79"/>
      <c r="O34" s="79"/>
      <c r="P34" s="79"/>
    </row>
    <row r="35" customFormat="false" ht="12.75" hidden="false" customHeight="false" outlineLevel="0" collapsed="false">
      <c r="A35" s="96" t="s">
        <v>27</v>
      </c>
      <c r="B35" s="79" t="n">
        <v>4</v>
      </c>
      <c r="C35" s="79" t="n">
        <v>46550</v>
      </c>
      <c r="D35" s="79" t="n">
        <v>19</v>
      </c>
      <c r="E35" s="79" t="n">
        <v>42950</v>
      </c>
      <c r="F35" s="79" t="n">
        <v>11</v>
      </c>
      <c r="G35" s="79" t="n">
        <v>112500</v>
      </c>
      <c r="H35" s="79" t="n">
        <v>23</v>
      </c>
      <c r="I35" s="79" t="n">
        <v>111600</v>
      </c>
      <c r="J35" s="79" t="s">
        <v>63</v>
      </c>
      <c r="K35" s="79"/>
      <c r="L35" s="79"/>
      <c r="M35" s="79"/>
      <c r="N35" s="79"/>
      <c r="O35" s="79"/>
      <c r="P35" s="79"/>
    </row>
    <row r="36" customFormat="false" ht="12.75" hidden="false" customHeight="false" outlineLevel="0" collapsed="false">
      <c r="A36" s="96" t="s">
        <v>22</v>
      </c>
      <c r="B36" s="79" t="n">
        <v>91</v>
      </c>
      <c r="C36" s="79" t="n">
        <v>6275000</v>
      </c>
      <c r="D36" s="79" t="n">
        <v>130</v>
      </c>
      <c r="E36" s="79" t="n">
        <v>6398750</v>
      </c>
      <c r="F36" s="79" t="n">
        <v>103</v>
      </c>
      <c r="G36" s="79" t="n">
        <v>3718000</v>
      </c>
      <c r="H36" s="79" t="n">
        <v>169</v>
      </c>
      <c r="I36" s="79" t="n">
        <v>6618000</v>
      </c>
      <c r="J36" s="79" t="s">
        <v>64</v>
      </c>
      <c r="K36" s="79"/>
      <c r="L36" s="79"/>
      <c r="M36" s="79"/>
      <c r="N36" s="79"/>
      <c r="O36" s="79"/>
      <c r="P36" s="79"/>
    </row>
    <row r="37" customFormat="false" ht="12.75" hidden="false" customHeight="false" outlineLevel="0" collapsed="false">
      <c r="A37" s="96" t="s">
        <v>24</v>
      </c>
      <c r="B37" s="79" t="n">
        <v>0</v>
      </c>
      <c r="C37" s="79" t="n">
        <v>0</v>
      </c>
      <c r="D37" s="79" t="n">
        <v>0</v>
      </c>
      <c r="E37" s="79" t="n">
        <v>0</v>
      </c>
      <c r="F37" s="79" t="n">
        <v>4</v>
      </c>
      <c r="G37" s="79" t="n">
        <v>9100</v>
      </c>
      <c r="H37" s="79" t="n">
        <v>9</v>
      </c>
      <c r="I37" s="79" t="n">
        <v>97570</v>
      </c>
      <c r="J37" s="79" t="s">
        <v>66</v>
      </c>
      <c r="K37" s="79"/>
      <c r="L37" s="79"/>
      <c r="M37" s="79"/>
      <c r="N37" s="79"/>
      <c r="O37" s="79"/>
      <c r="P37" s="79"/>
    </row>
    <row r="38" customFormat="false" ht="12.75" hidden="false" customHeight="false" outlineLevel="0" collapsed="false">
      <c r="A38" s="94" t="s">
        <v>33</v>
      </c>
      <c r="B38" s="79"/>
      <c r="C38" s="79"/>
      <c r="D38" s="95"/>
      <c r="E38" s="95"/>
      <c r="F38" s="95"/>
      <c r="G38" s="79"/>
      <c r="H38" s="79"/>
      <c r="I38" s="79"/>
      <c r="J38" s="79"/>
      <c r="K38" s="79"/>
      <c r="L38" s="79"/>
      <c r="M38" s="79"/>
      <c r="N38" s="79"/>
      <c r="O38" s="79"/>
      <c r="P38" s="79"/>
    </row>
    <row r="39" customFormat="false" ht="12.75" hidden="false" customHeight="false" outlineLevel="0" collapsed="false">
      <c r="A39" s="96" t="s">
        <v>95</v>
      </c>
      <c r="B39" s="79" t="n">
        <v>29</v>
      </c>
      <c r="C39" s="79" t="n">
        <v>59379.954</v>
      </c>
      <c r="D39" s="79" t="n">
        <v>33</v>
      </c>
      <c r="E39" s="79" t="n">
        <v>23310.969</v>
      </c>
      <c r="F39" s="79" t="n">
        <v>31</v>
      </c>
      <c r="G39" s="79" t="n">
        <v>213378.002</v>
      </c>
      <c r="H39" s="79" t="n">
        <v>53</v>
      </c>
      <c r="I39" s="79" t="n">
        <v>19114.955</v>
      </c>
      <c r="J39" s="79" t="s">
        <v>61</v>
      </c>
      <c r="K39" s="79"/>
      <c r="L39" s="79"/>
      <c r="M39" s="79"/>
      <c r="N39" s="79"/>
      <c r="O39" s="79"/>
      <c r="P39" s="79"/>
    </row>
    <row r="40" customFormat="false" ht="12.75" hidden="false" customHeight="false" outlineLevel="0" collapsed="false">
      <c r="A40" s="96" t="s">
        <v>34</v>
      </c>
      <c r="B40" s="79" t="n">
        <v>0</v>
      </c>
      <c r="C40" s="79" t="n">
        <v>0</v>
      </c>
      <c r="D40" s="79" t="n">
        <v>0</v>
      </c>
      <c r="E40" s="79" t="n">
        <v>0</v>
      </c>
      <c r="F40" s="79" t="n">
        <v>0</v>
      </c>
      <c r="G40" s="79" t="n">
        <v>0</v>
      </c>
      <c r="H40" s="79" t="n">
        <v>0</v>
      </c>
      <c r="I40" s="79" t="n">
        <v>0</v>
      </c>
      <c r="J40" s="79" t="s">
        <v>61</v>
      </c>
      <c r="K40" s="79"/>
      <c r="L40" s="79"/>
      <c r="M40" s="79"/>
      <c r="N40" s="79"/>
      <c r="O40" s="79"/>
      <c r="P40" s="79"/>
    </row>
    <row r="41" customFormat="false" ht="12.75" hidden="false" customHeight="false" outlineLevel="0" collapsed="false">
      <c r="A41" s="96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</row>
    <row r="42" customFormat="false" ht="12.75" hidden="false" customHeight="false" outlineLevel="0" collapsed="false"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</row>
    <row r="43" customFormat="false" ht="12.75" hidden="false" customHeight="false" outlineLevel="0" collapsed="false"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</row>
    <row r="44" customFormat="false" ht="23.25" hidden="false" customHeight="false" outlineLevel="0" collapsed="false">
      <c r="A44" s="88" t="s">
        <v>98</v>
      </c>
    </row>
    <row r="45" customFormat="false" ht="12.75" hidden="false" customHeight="false" outlineLevel="0" collapsed="false">
      <c r="B45" s="89" t="s">
        <v>129</v>
      </c>
      <c r="C45" s="89"/>
      <c r="D45" s="89" t="s">
        <v>130</v>
      </c>
      <c r="E45" s="89"/>
      <c r="F45" s="89" t="s">
        <v>131</v>
      </c>
      <c r="G45" s="89"/>
      <c r="H45" s="89" t="s">
        <v>132</v>
      </c>
      <c r="I45" s="89"/>
      <c r="J45" s="90" t="s">
        <v>91</v>
      </c>
    </row>
    <row r="46" customFormat="false" ht="12.75" hidden="false" customHeight="false" outlineLevel="0" collapsed="false">
      <c r="A46" s="91" t="s">
        <v>92</v>
      </c>
      <c r="B46" s="92" t="s">
        <v>1</v>
      </c>
      <c r="C46" s="92" t="s">
        <v>93</v>
      </c>
      <c r="D46" s="92" t="s">
        <v>1</v>
      </c>
      <c r="E46" s="92" t="s">
        <v>93</v>
      </c>
      <c r="F46" s="92" t="s">
        <v>1</v>
      </c>
      <c r="G46" s="92" t="s">
        <v>93</v>
      </c>
      <c r="H46" s="92" t="s">
        <v>1</v>
      </c>
      <c r="I46" s="92" t="s">
        <v>93</v>
      </c>
      <c r="J46" s="93" t="s">
        <v>78</v>
      </c>
    </row>
    <row r="48" customFormat="false" ht="12.75" hidden="false" customHeight="false" outlineLevel="0" collapsed="false">
      <c r="A48" s="94" t="s">
        <v>33</v>
      </c>
      <c r="B48" s="76"/>
      <c r="C48" s="76"/>
      <c r="D48" s="76"/>
      <c r="E48" s="76"/>
      <c r="F48" s="76"/>
      <c r="G48" s="76"/>
      <c r="H48" s="76"/>
      <c r="I48" s="76"/>
    </row>
    <row r="49" customFormat="false" ht="12.75" hidden="false" customHeight="false" outlineLevel="0" collapsed="false">
      <c r="A49" s="96" t="s">
        <v>31</v>
      </c>
      <c r="B49" s="76" t="n">
        <v>4</v>
      </c>
      <c r="C49" s="76" t="n">
        <v>247000</v>
      </c>
      <c r="D49" s="76" t="n">
        <v>9</v>
      </c>
      <c r="E49" s="76" t="n">
        <v>492000</v>
      </c>
      <c r="F49" s="76" t="n">
        <v>4</v>
      </c>
      <c r="G49" s="76" t="n">
        <v>88000</v>
      </c>
      <c r="H49" s="76" t="n">
        <v>2</v>
      </c>
      <c r="I49" s="76" t="n">
        <v>220000</v>
      </c>
      <c r="J49" s="0" t="s">
        <v>99</v>
      </c>
    </row>
    <row r="50" customFormat="false" ht="12.75" hidden="false" customHeight="false" outlineLevel="0" collapsed="false">
      <c r="A50" s="96" t="s">
        <v>28</v>
      </c>
      <c r="B50" s="76" t="n">
        <v>0</v>
      </c>
      <c r="C50" s="76" t="n">
        <v>0</v>
      </c>
      <c r="D50" s="76" t="n">
        <v>0</v>
      </c>
      <c r="E50" s="76" t="n">
        <v>0</v>
      </c>
      <c r="F50" s="76" t="n">
        <v>0</v>
      </c>
      <c r="G50" s="76" t="n">
        <v>0</v>
      </c>
      <c r="H50" s="76" t="n">
        <v>0</v>
      </c>
      <c r="I50" s="76" t="n">
        <v>0</v>
      </c>
    </row>
    <row r="51" customFormat="false" ht="12.75" hidden="false" customHeight="false" outlineLevel="0" collapsed="false">
      <c r="A51" s="96" t="s">
        <v>100</v>
      </c>
      <c r="B51" s="76" t="n">
        <v>4</v>
      </c>
      <c r="C51" s="76" t="n">
        <v>910</v>
      </c>
      <c r="D51" s="76" t="n">
        <v>4</v>
      </c>
      <c r="E51" s="76" t="n">
        <v>12450</v>
      </c>
      <c r="F51" s="76" t="n">
        <v>1</v>
      </c>
      <c r="G51" s="76" t="n">
        <v>20</v>
      </c>
      <c r="H51" s="76" t="n">
        <v>0</v>
      </c>
      <c r="I51" s="76" t="n">
        <v>0</v>
      </c>
      <c r="J51" s="0" t="s">
        <v>101</v>
      </c>
    </row>
    <row r="53" customFormat="false" ht="12.75" hidden="false" customHeight="false" outlineLevel="0" collapsed="false">
      <c r="A53" s="85" t="s">
        <v>102</v>
      </c>
      <c r="B53" s="85" t="n">
        <v>1</v>
      </c>
      <c r="C53" s="85"/>
      <c r="D53" s="85" t="n">
        <v>1</v>
      </c>
      <c r="E53" s="85"/>
      <c r="F53" s="85" t="n">
        <v>0</v>
      </c>
      <c r="G53" s="85"/>
      <c r="H53" s="85" t="n">
        <v>0</v>
      </c>
    </row>
    <row r="55" customFormat="false" ht="12.75" hidden="false" customHeight="false" outlineLevel="0" collapsed="false">
      <c r="A55" s="82" t="s">
        <v>103</v>
      </c>
      <c r="C55" s="99" t="n">
        <f aca="false">C49*0.0022374</f>
        <v>552.6378</v>
      </c>
      <c r="E55" s="99" t="n">
        <f aca="false">E49*0.0022374</f>
        <v>1100.8008</v>
      </c>
      <c r="G55" s="99" t="n">
        <f aca="false">G49*0.0022374</f>
        <v>196.8912</v>
      </c>
      <c r="I55" s="99" t="n">
        <f aca="false">I49*0.0022374</f>
        <v>492.228</v>
      </c>
    </row>
    <row r="58" customFormat="false" ht="12.75" hidden="false" customHeight="false" outlineLevel="0" collapsed="false">
      <c r="A58" s="94" t="s">
        <v>104</v>
      </c>
      <c r="B58" s="85"/>
      <c r="C58" s="100" t="n">
        <f aca="false">C55+C51+C40+C39+C17+C16</f>
        <v>60842.5918</v>
      </c>
      <c r="D58" s="85"/>
      <c r="E58" s="100" t="n">
        <f aca="false">E55+E51+E40+E39+E17+E16</f>
        <v>36861.7698</v>
      </c>
      <c r="F58" s="85"/>
      <c r="G58" s="100" t="n">
        <f aca="false">G55+G51+G40+G39+G17+G16</f>
        <v>213594.8932</v>
      </c>
      <c r="H58" s="85"/>
      <c r="I58" s="100" t="n">
        <f aca="false">I55+I51+I40+I39+I17+I16</f>
        <v>19607.183</v>
      </c>
      <c r="J58" s="85"/>
      <c r="K58" s="85"/>
      <c r="L58" s="85"/>
    </row>
    <row r="61" customFormat="false" ht="23.25" hidden="false" customHeight="false" outlineLevel="0" collapsed="false">
      <c r="A61" s="88" t="s">
        <v>89</v>
      </c>
      <c r="H61" s="145"/>
      <c r="I61" s="145"/>
    </row>
    <row r="62" customFormat="false" ht="12.75" hidden="false" customHeight="false" outlineLevel="0" collapsed="false">
      <c r="B62" s="89" t="s">
        <v>129</v>
      </c>
      <c r="C62" s="89"/>
      <c r="D62" s="89" t="s">
        <v>130</v>
      </c>
      <c r="E62" s="89"/>
      <c r="F62" s="89" t="s">
        <v>131</v>
      </c>
      <c r="G62" s="89"/>
      <c r="H62" s="162" t="s">
        <v>132</v>
      </c>
      <c r="I62" s="162"/>
      <c r="J62" s="90" t="s">
        <v>91</v>
      </c>
    </row>
    <row r="63" customFormat="false" ht="12.75" hidden="false" customHeight="false" outlineLevel="0" collapsed="false">
      <c r="A63" s="91" t="s">
        <v>92</v>
      </c>
      <c r="B63" s="92" t="s">
        <v>1</v>
      </c>
      <c r="C63" s="92" t="s">
        <v>93</v>
      </c>
      <c r="D63" s="92" t="s">
        <v>1</v>
      </c>
      <c r="E63" s="92" t="s">
        <v>93</v>
      </c>
      <c r="F63" s="92" t="s">
        <v>1</v>
      </c>
      <c r="G63" s="92" t="s">
        <v>93</v>
      </c>
      <c r="H63" s="92" t="s">
        <v>1</v>
      </c>
      <c r="I63" s="92" t="s">
        <v>93</v>
      </c>
      <c r="J63" s="93" t="s">
        <v>78</v>
      </c>
    </row>
    <row r="64" customFormat="false" ht="12.75" hidden="false" customHeight="false" outlineLevel="0" collapsed="false">
      <c r="A64" s="85"/>
      <c r="B64" s="85"/>
      <c r="C64" s="85"/>
      <c r="D64" s="85"/>
      <c r="E64" s="85"/>
      <c r="F64" s="85"/>
      <c r="G64" s="85"/>
    </row>
    <row r="65" customFormat="false" ht="12.75" hidden="false" customHeight="false" outlineLevel="0" collapsed="false">
      <c r="A65" s="94" t="s">
        <v>11</v>
      </c>
      <c r="B65" s="95"/>
      <c r="C65" s="95"/>
      <c r="D65" s="95"/>
      <c r="E65" s="95"/>
      <c r="F65" s="95"/>
      <c r="G65" s="95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</row>
    <row r="66" customFormat="false" ht="12.75" hidden="false" customHeight="false" outlineLevel="0" collapsed="false">
      <c r="A66" s="96" t="s">
        <v>14</v>
      </c>
      <c r="B66" s="79" t="n">
        <f aca="false">B6+B29</f>
        <v>10153</v>
      </c>
      <c r="C66" s="79" t="n">
        <f aca="false">C6+C29</f>
        <v>1758331589</v>
      </c>
      <c r="D66" s="79" t="n">
        <f aca="false">D6+D29</f>
        <v>15464</v>
      </c>
      <c r="E66" s="79" t="n">
        <f aca="false">E6+E29</f>
        <v>3201106470</v>
      </c>
      <c r="F66" s="79" t="n">
        <f aca="false">F6+F29</f>
        <v>12754</v>
      </c>
      <c r="G66" s="79" t="n">
        <f aca="false">G6+G29</f>
        <v>1942345461</v>
      </c>
      <c r="H66" s="79" t="n">
        <f aca="false">H6+H29</f>
        <v>16623</v>
      </c>
      <c r="I66" s="79" t="n">
        <f aca="false">I6+I29</f>
        <v>4952206066</v>
      </c>
      <c r="J66" s="79" t="s">
        <v>55</v>
      </c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</row>
    <row r="67" customFormat="false" ht="12.75" hidden="false" customHeight="false" outlineLevel="0" collapsed="false">
      <c r="A67" s="96" t="s">
        <v>15</v>
      </c>
      <c r="B67" s="79" t="n">
        <f aca="false">B7+B30</f>
        <v>1730</v>
      </c>
      <c r="C67" s="79" t="n">
        <f aca="false">C7+C30</f>
        <v>16046241</v>
      </c>
      <c r="D67" s="79" t="n">
        <f aca="false">D7+D30</f>
        <v>3436</v>
      </c>
      <c r="E67" s="79" t="n">
        <f aca="false">E7+E30</f>
        <v>52662791</v>
      </c>
      <c r="F67" s="79" t="n">
        <f aca="false">F7+F30</f>
        <v>3781</v>
      </c>
      <c r="G67" s="79" t="n">
        <f aca="false">G7+G30</f>
        <v>48150655</v>
      </c>
      <c r="H67" s="79" t="n">
        <f aca="false">H7+H30</f>
        <v>3695</v>
      </c>
      <c r="I67" s="79" t="n">
        <f aca="false">I7+I30</f>
        <v>37589241</v>
      </c>
      <c r="J67" s="79" t="s">
        <v>56</v>
      </c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</row>
    <row r="68" customFormat="false" ht="12.75" hidden="false" customHeight="false" outlineLevel="0" collapsed="false">
      <c r="A68" s="94" t="s">
        <v>19</v>
      </c>
      <c r="B68" s="79" t="n">
        <f aca="false">B8+B31</f>
        <v>0</v>
      </c>
      <c r="C68" s="79" t="n">
        <f aca="false">C8+C31</f>
        <v>0</v>
      </c>
      <c r="D68" s="79" t="n">
        <f aca="false">D8+D31</f>
        <v>0</v>
      </c>
      <c r="E68" s="79" t="n">
        <f aca="false">E8+E31</f>
        <v>0</v>
      </c>
      <c r="F68" s="79" t="n">
        <f aca="false">F8+F31</f>
        <v>0</v>
      </c>
      <c r="G68" s="79" t="n">
        <f aca="false">G8+G31</f>
        <v>0</v>
      </c>
      <c r="H68" s="79" t="n">
        <f aca="false">H8+H31</f>
        <v>0</v>
      </c>
      <c r="I68" s="79" t="n">
        <f aca="false">I8+I31</f>
        <v>0</v>
      </c>
      <c r="J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</row>
    <row r="69" customFormat="false" ht="12.75" hidden="false" customHeight="false" outlineLevel="0" collapsed="false">
      <c r="A69" s="96" t="s">
        <v>20</v>
      </c>
      <c r="B69" s="79" t="n">
        <f aca="false">B9+B32</f>
        <v>1835</v>
      </c>
      <c r="C69" s="79" t="n">
        <f aca="false">C9+C32</f>
        <v>90430383</v>
      </c>
      <c r="D69" s="79" t="n">
        <f aca="false">D9+D32</f>
        <v>3258</v>
      </c>
      <c r="E69" s="79" t="n">
        <f aca="false">E9+E32</f>
        <v>172783348</v>
      </c>
      <c r="F69" s="79" t="n">
        <f aca="false">F9+F32</f>
        <v>2199</v>
      </c>
      <c r="G69" s="79" t="n">
        <f aca="false">G9+G32</f>
        <v>107852720</v>
      </c>
      <c r="H69" s="79" t="n">
        <f aca="false">H9+H32</f>
        <v>3063</v>
      </c>
      <c r="I69" s="79" t="n">
        <f aca="false">I9+I32</f>
        <v>150981588</v>
      </c>
      <c r="J69" s="79" t="s">
        <v>59</v>
      </c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</row>
    <row r="70" customFormat="false" ht="12.75" hidden="false" customHeight="false" outlineLevel="0" collapsed="false">
      <c r="A70" s="96" t="s">
        <v>23</v>
      </c>
      <c r="B70" s="79" t="n">
        <f aca="false">B10+B33</f>
        <v>33</v>
      </c>
      <c r="C70" s="79" t="n">
        <f aca="false">C10+C33</f>
        <v>1745341</v>
      </c>
      <c r="D70" s="79" t="n">
        <f aca="false">D10+D33</f>
        <v>71</v>
      </c>
      <c r="E70" s="79" t="n">
        <f aca="false">E10+E33</f>
        <v>2854306</v>
      </c>
      <c r="F70" s="79" t="n">
        <f aca="false">F10+F33</f>
        <v>55</v>
      </c>
      <c r="G70" s="79" t="n">
        <f aca="false">G10+G33</f>
        <v>3053119.09</v>
      </c>
      <c r="H70" s="79" t="n">
        <f aca="false">H10+H33</f>
        <v>36</v>
      </c>
      <c r="I70" s="79" t="n">
        <f aca="false">I10+I33</f>
        <v>1974010</v>
      </c>
      <c r="J70" s="79" t="s">
        <v>61</v>
      </c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</row>
    <row r="71" customFormat="false" ht="12.75" hidden="false" customHeight="false" outlineLevel="0" collapsed="false">
      <c r="A71" s="96" t="s">
        <v>94</v>
      </c>
      <c r="B71" s="79" t="n">
        <f aca="false">B11+B34</f>
        <v>19</v>
      </c>
      <c r="C71" s="79" t="n">
        <f aca="false">C11+C34</f>
        <v>1242373</v>
      </c>
      <c r="D71" s="79" t="n">
        <f aca="false">D11+D34</f>
        <v>12</v>
      </c>
      <c r="E71" s="79" t="n">
        <f aca="false">E11+E34</f>
        <v>534627</v>
      </c>
      <c r="F71" s="79" t="n">
        <f aca="false">F11+F34</f>
        <v>29</v>
      </c>
      <c r="G71" s="79" t="n">
        <f aca="false">G11+G34</f>
        <v>1631000</v>
      </c>
      <c r="H71" s="79" t="n">
        <f aca="false">H11+H34</f>
        <v>39</v>
      </c>
      <c r="I71" s="79" t="n">
        <f aca="false">I11+I34</f>
        <v>1990000</v>
      </c>
      <c r="J71" s="79" t="s">
        <v>61</v>
      </c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  <c r="AC71" s="79"/>
      <c r="AD71" s="79"/>
      <c r="AE71" s="79"/>
      <c r="AF71" s="79"/>
      <c r="AG71" s="79"/>
      <c r="AH71" s="79"/>
      <c r="AI71" s="79"/>
      <c r="AJ71" s="79"/>
      <c r="AK71" s="79"/>
      <c r="AL71" s="79"/>
    </row>
    <row r="72" customFormat="false" ht="12.75" hidden="false" customHeight="false" outlineLevel="0" collapsed="false">
      <c r="A72" s="96" t="s">
        <v>27</v>
      </c>
      <c r="B72" s="79" t="n">
        <f aca="false">B12+B35</f>
        <v>13</v>
      </c>
      <c r="C72" s="79" t="n">
        <f aca="false">C12+C35</f>
        <v>49250</v>
      </c>
      <c r="D72" s="79" t="n">
        <f aca="false">D12+D35</f>
        <v>27</v>
      </c>
      <c r="E72" s="79" t="n">
        <f aca="false">E12+E35</f>
        <v>45350</v>
      </c>
      <c r="F72" s="79" t="n">
        <f aca="false">F12+F35</f>
        <v>37</v>
      </c>
      <c r="G72" s="79" t="n">
        <f aca="false">G12+G35</f>
        <v>120900</v>
      </c>
      <c r="H72" s="79" t="n">
        <f aca="false">H12+H35</f>
        <v>36</v>
      </c>
      <c r="I72" s="79" t="n">
        <f aca="false">I12+I35</f>
        <v>115500</v>
      </c>
      <c r="J72" s="79" t="s">
        <v>63</v>
      </c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  <c r="AC72" s="79"/>
      <c r="AD72" s="79"/>
      <c r="AE72" s="79"/>
      <c r="AF72" s="79"/>
      <c r="AG72" s="79"/>
      <c r="AH72" s="79"/>
      <c r="AI72" s="79"/>
      <c r="AJ72" s="79"/>
      <c r="AK72" s="79"/>
      <c r="AL72" s="79"/>
    </row>
    <row r="73" customFormat="false" ht="12.75" hidden="false" customHeight="false" outlineLevel="0" collapsed="false">
      <c r="A73" s="96" t="s">
        <v>22</v>
      </c>
      <c r="B73" s="79" t="n">
        <f aca="false">B13+B36</f>
        <v>91</v>
      </c>
      <c r="C73" s="79" t="n">
        <f aca="false">C13+C36</f>
        <v>6275000</v>
      </c>
      <c r="D73" s="79" t="n">
        <f aca="false">D13+D36</f>
        <v>130</v>
      </c>
      <c r="E73" s="79" t="n">
        <f aca="false">E13+E36</f>
        <v>6398750</v>
      </c>
      <c r="F73" s="79" t="n">
        <f aca="false">F13+F36</f>
        <v>103</v>
      </c>
      <c r="G73" s="79" t="n">
        <f aca="false">G13+G36</f>
        <v>3718000</v>
      </c>
      <c r="H73" s="79" t="n">
        <f aca="false">H13+H36</f>
        <v>169</v>
      </c>
      <c r="I73" s="79" t="n">
        <f aca="false">I13+I36</f>
        <v>6618000</v>
      </c>
      <c r="J73" s="79" t="s">
        <v>64</v>
      </c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</row>
    <row r="74" customFormat="false" ht="12.75" hidden="false" customHeight="false" outlineLevel="0" collapsed="false">
      <c r="A74" s="96" t="s">
        <v>24</v>
      </c>
      <c r="B74" s="79" t="n">
        <f aca="false">B14+B37</f>
        <v>2</v>
      </c>
      <c r="C74" s="79" t="n">
        <f aca="false">C14+C37</f>
        <v>5000</v>
      </c>
      <c r="D74" s="79" t="n">
        <f aca="false">D14+D37</f>
        <v>2</v>
      </c>
      <c r="E74" s="79" t="n">
        <f aca="false">E14+E37</f>
        <v>5000</v>
      </c>
      <c r="F74" s="79" t="n">
        <f aca="false">F14+F37</f>
        <v>14</v>
      </c>
      <c r="G74" s="79" t="n">
        <f aca="false">G14+G37</f>
        <v>34100</v>
      </c>
      <c r="H74" s="79" t="n">
        <f aca="false">H14+H37</f>
        <v>13</v>
      </c>
      <c r="I74" s="79" t="n">
        <f aca="false">I14+I37</f>
        <v>107570</v>
      </c>
      <c r="J74" s="79" t="s">
        <v>66</v>
      </c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  <c r="AC74" s="79"/>
      <c r="AD74" s="79"/>
      <c r="AE74" s="79"/>
      <c r="AF74" s="79"/>
      <c r="AG74" s="79"/>
      <c r="AH74" s="79"/>
      <c r="AI74" s="79"/>
      <c r="AJ74" s="79"/>
      <c r="AK74" s="79"/>
      <c r="AL74" s="79"/>
    </row>
    <row r="75" customFormat="false" ht="12.75" hidden="false" customHeight="false" outlineLevel="0" collapsed="false">
      <c r="A75" s="94" t="s">
        <v>33</v>
      </c>
      <c r="B75" s="79" t="n">
        <f aca="false">B15+B38</f>
        <v>0</v>
      </c>
      <c r="C75" s="79" t="n">
        <f aca="false">C15+C38</f>
        <v>0</v>
      </c>
      <c r="D75" s="79" t="n">
        <f aca="false">D15+D38</f>
        <v>0</v>
      </c>
      <c r="E75" s="79" t="n">
        <f aca="false">E15+E38</f>
        <v>0</v>
      </c>
      <c r="F75" s="79" t="n">
        <f aca="false">F15+F38</f>
        <v>0</v>
      </c>
      <c r="G75" s="79" t="n">
        <f aca="false">G15+G38</f>
        <v>0</v>
      </c>
      <c r="H75" s="79" t="n">
        <f aca="false">H15+H38</f>
        <v>0</v>
      </c>
      <c r="I75" s="79" t="n">
        <f aca="false">I15+I38</f>
        <v>0</v>
      </c>
      <c r="J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</row>
    <row r="76" customFormat="false" ht="12.75" hidden="false" customHeight="false" outlineLevel="0" collapsed="false">
      <c r="A76" s="96" t="s">
        <v>95</v>
      </c>
      <c r="B76" s="79" t="n">
        <f aca="false">B16+B39</f>
        <v>29</v>
      </c>
      <c r="C76" s="79" t="n">
        <f aca="false">C16+C39</f>
        <v>59379.954</v>
      </c>
      <c r="D76" s="79" t="n">
        <f aca="false">D16+D39</f>
        <v>33</v>
      </c>
      <c r="E76" s="79" t="n">
        <f aca="false">E16+E39</f>
        <v>23310.969</v>
      </c>
      <c r="F76" s="79" t="n">
        <f aca="false">F16+F39</f>
        <v>31</v>
      </c>
      <c r="G76" s="79" t="n">
        <f aca="false">G16+G39</f>
        <v>213378.002</v>
      </c>
      <c r="H76" s="79" t="n">
        <f aca="false">H16+H39</f>
        <v>53</v>
      </c>
      <c r="I76" s="79" t="n">
        <f aca="false">I16+I39</f>
        <v>19114.955</v>
      </c>
      <c r="J76" s="79" t="s">
        <v>61</v>
      </c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L76" s="79"/>
    </row>
    <row r="77" customFormat="false" ht="12.75" hidden="false" customHeight="false" outlineLevel="0" collapsed="false">
      <c r="A77" s="96" t="s">
        <v>34</v>
      </c>
      <c r="B77" s="79" t="n">
        <f aca="false">B17+B40</f>
        <v>0</v>
      </c>
      <c r="C77" s="79" t="n">
        <f aca="false">C17+C40</f>
        <v>0</v>
      </c>
      <c r="D77" s="79" t="n">
        <f aca="false">D17+D40</f>
        <v>0</v>
      </c>
      <c r="E77" s="79" t="n">
        <f aca="false">E17+E40</f>
        <v>0</v>
      </c>
      <c r="F77" s="79" t="n">
        <f aca="false">F17+F40</f>
        <v>0</v>
      </c>
      <c r="G77" s="79" t="n">
        <f aca="false">G17+G40</f>
        <v>0</v>
      </c>
      <c r="H77" s="79" t="n">
        <f aca="false">H17+H40</f>
        <v>0</v>
      </c>
      <c r="I77" s="79" t="n">
        <f aca="false">I17+I40</f>
        <v>0</v>
      </c>
      <c r="J77" s="79" t="s">
        <v>61</v>
      </c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  <c r="AC77" s="79"/>
      <c r="AD77" s="79"/>
      <c r="AE77" s="79"/>
      <c r="AF77" s="79"/>
      <c r="AG77" s="79"/>
      <c r="AH77" s="79"/>
      <c r="AI77" s="79"/>
      <c r="AJ77" s="79"/>
      <c r="AK77" s="79"/>
      <c r="AL77" s="79"/>
    </row>
    <row r="78" customFormat="false" ht="12.75" hidden="false" customHeight="false" outlineLevel="0" collapsed="false">
      <c r="B78" s="79"/>
      <c r="C78" s="79"/>
      <c r="D78" s="79"/>
      <c r="E78" s="79"/>
      <c r="F78" s="79"/>
      <c r="G78" s="79"/>
      <c r="H78" s="79"/>
      <c r="I78" s="79"/>
      <c r="J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</row>
  </sheetData>
  <mergeCells count="16">
    <mergeCell ref="B2:C2"/>
    <mergeCell ref="D2:E2"/>
    <mergeCell ref="F2:G2"/>
    <mergeCell ref="H2:I2"/>
    <mergeCell ref="B25:C25"/>
    <mergeCell ref="D25:E25"/>
    <mergeCell ref="F25:G25"/>
    <mergeCell ref="H25:I25"/>
    <mergeCell ref="B45:C45"/>
    <mergeCell ref="D45:E45"/>
    <mergeCell ref="F45:G45"/>
    <mergeCell ref="H45:I45"/>
    <mergeCell ref="B62:C62"/>
    <mergeCell ref="D62:E62"/>
    <mergeCell ref="F62:G62"/>
    <mergeCell ref="H62:I6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2" activeCellId="0" sqref="L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13"/>
    <col collapsed="false" customWidth="true" hidden="false" outlineLevel="0" max="2" min="2" style="0" width="20.56"/>
    <col collapsed="false" customWidth="true" hidden="false" outlineLevel="0" max="3" min="3" style="0" width="19.28"/>
    <col collapsed="false" customWidth="true" hidden="false" outlineLevel="0" max="4" min="4" style="0" width="19.41"/>
    <col collapsed="false" customWidth="true" hidden="false" outlineLevel="0" max="5" min="5" style="0" width="21.42"/>
    <col collapsed="false" customWidth="true" hidden="false" outlineLevel="0" max="6" min="6" style="0" width="24.13"/>
  </cols>
  <sheetData>
    <row r="1" customFormat="false" ht="12.75" hidden="false" customHeight="false" outlineLevel="0" collapsed="false">
      <c r="B1" s="85" t="s">
        <v>133</v>
      </c>
      <c r="C1" s="85" t="s">
        <v>134</v>
      </c>
      <c r="D1" s="85" t="s">
        <v>135</v>
      </c>
      <c r="E1" s="85" t="s">
        <v>36</v>
      </c>
      <c r="F1" s="85" t="s">
        <v>136</v>
      </c>
    </row>
    <row r="2" customFormat="false" ht="12.75" hidden="false" customHeight="false" outlineLevel="0" collapsed="false">
      <c r="A2" s="85" t="s">
        <v>116</v>
      </c>
    </row>
    <row r="3" customFormat="false" ht="12.75" hidden="false" customHeight="false" outlineLevel="0" collapsed="false">
      <c r="A3" s="163" t="s">
        <v>22</v>
      </c>
      <c r="B3" s="0" t="s">
        <v>137</v>
      </c>
      <c r="C3" s="0" t="s">
        <v>138</v>
      </c>
    </row>
    <row r="4" customFormat="false" ht="12.75" hidden="false" customHeight="false" outlineLevel="0" collapsed="false">
      <c r="A4" s="163" t="s">
        <v>117</v>
      </c>
      <c r="B4" s="0" t="s">
        <v>139</v>
      </c>
      <c r="D4" s="164" t="s">
        <v>140</v>
      </c>
    </row>
    <row r="5" customFormat="false" ht="12.75" hidden="false" customHeight="false" outlineLevel="0" collapsed="false">
      <c r="A5" s="163" t="s">
        <v>118</v>
      </c>
      <c r="B5" s="0" t="s">
        <v>141</v>
      </c>
      <c r="C5" s="0" t="s">
        <v>138</v>
      </c>
    </row>
    <row r="6" customFormat="false" ht="12.75" hidden="false" customHeight="false" outlineLevel="0" collapsed="false">
      <c r="A6" s="163" t="s">
        <v>119</v>
      </c>
      <c r="B6" s="0" t="s">
        <v>141</v>
      </c>
      <c r="C6" s="0" t="s">
        <v>138</v>
      </c>
    </row>
    <row r="7" customFormat="false" ht="12.75" hidden="false" customHeight="false" outlineLevel="0" collapsed="false">
      <c r="A7" s="163" t="s">
        <v>120</v>
      </c>
    </row>
    <row r="8" customFormat="false" ht="12.75" hidden="false" customHeight="false" outlineLevel="0" collapsed="false">
      <c r="A8" s="163" t="s">
        <v>142</v>
      </c>
      <c r="B8" s="0" t="s">
        <v>141</v>
      </c>
      <c r="C8" s="0" t="s">
        <v>138</v>
      </c>
    </row>
    <row r="9" customFormat="false" ht="12.75" hidden="false" customHeight="false" outlineLevel="0" collapsed="false">
      <c r="A9" s="163" t="s">
        <v>27</v>
      </c>
      <c r="B9" s="0" t="s">
        <v>143</v>
      </c>
      <c r="C9" s="0" t="s">
        <v>138</v>
      </c>
    </row>
    <row r="10" customFormat="false" ht="12" hidden="false" customHeight="true" outlineLevel="0" collapsed="false">
      <c r="A10" s="163" t="s">
        <v>20</v>
      </c>
      <c r="B10" s="0" t="s">
        <v>143</v>
      </c>
      <c r="C10" s="0" t="s">
        <v>138</v>
      </c>
    </row>
    <row r="11" customFormat="false" ht="12" hidden="false" customHeight="true" outlineLevel="0" collapsed="false">
      <c r="A11" s="163" t="s">
        <v>24</v>
      </c>
      <c r="B11" s="0" t="s">
        <v>143</v>
      </c>
      <c r="C11" s="0" t="s">
        <v>138</v>
      </c>
    </row>
    <row r="12" customFormat="false" ht="12.75" hidden="false" customHeight="false" outlineLevel="0" collapsed="false">
      <c r="A12" s="85" t="s">
        <v>121</v>
      </c>
    </row>
    <row r="13" customFormat="false" ht="12.75" hidden="false" customHeight="false" outlineLevel="0" collapsed="false">
      <c r="A13" s="163" t="s">
        <v>118</v>
      </c>
      <c r="B13" s="0" t="s">
        <v>144</v>
      </c>
      <c r="C13" s="0" t="s">
        <v>138</v>
      </c>
      <c r="D13" s="0" t="s">
        <v>145</v>
      </c>
    </row>
    <row r="14" customFormat="false" ht="12.75" hidden="false" customHeight="false" outlineLevel="0" collapsed="false">
      <c r="A14" s="163" t="s">
        <v>117</v>
      </c>
      <c r="B14" s="0" t="s">
        <v>139</v>
      </c>
      <c r="D14" s="164" t="s">
        <v>140</v>
      </c>
    </row>
    <row r="15" customFormat="false" ht="12.75" hidden="false" customHeight="false" outlineLevel="0" collapsed="false">
      <c r="A15" s="163" t="s">
        <v>119</v>
      </c>
      <c r="B15" s="0" t="s">
        <v>146</v>
      </c>
      <c r="C15" s="0" t="s">
        <v>138</v>
      </c>
    </row>
    <row r="16" customFormat="false" ht="12.75" hidden="false" customHeight="false" outlineLevel="0" collapsed="false">
      <c r="A16" s="163" t="s">
        <v>120</v>
      </c>
    </row>
    <row r="17" customFormat="false" ht="12.75" hidden="false" customHeight="false" outlineLevel="0" collapsed="false">
      <c r="A17" s="163" t="s">
        <v>142</v>
      </c>
      <c r="B17" s="0" t="s">
        <v>147</v>
      </c>
      <c r="C17" s="0" t="s">
        <v>138</v>
      </c>
    </row>
    <row r="18" customFormat="false" ht="12.75" hidden="false" customHeight="false" outlineLevel="0" collapsed="false">
      <c r="A18" s="163" t="s">
        <v>20</v>
      </c>
      <c r="B18" s="0" t="s">
        <v>143</v>
      </c>
      <c r="C18" s="0" t="s">
        <v>138</v>
      </c>
    </row>
    <row r="19" customFormat="false" ht="12.75" hidden="false" customHeight="false" outlineLevel="0" collapsed="false">
      <c r="A19" s="163" t="s">
        <v>23</v>
      </c>
      <c r="B19" s="0" t="s">
        <v>143</v>
      </c>
      <c r="C19" s="0" t="s">
        <v>138</v>
      </c>
    </row>
    <row r="21" customFormat="false" ht="12.75" hidden="false" customHeight="false" outlineLevel="0" collapsed="false">
      <c r="A21" s="85" t="s">
        <v>148</v>
      </c>
      <c r="E21" s="0" t="s">
        <v>149</v>
      </c>
      <c r="F21" s="0" t="s">
        <v>150</v>
      </c>
    </row>
    <row r="44" customFormat="false" ht="12.75" hidden="false" customHeight="false" outlineLevel="0" collapsed="false">
      <c r="F44" s="0" t="s">
        <v>136</v>
      </c>
    </row>
    <row r="46" customFormat="false" ht="12.75" hidden="false" customHeight="false" outlineLevel="0" collapsed="false">
      <c r="F46" s="85" t="s">
        <v>14</v>
      </c>
      <c r="G46" s="85" t="n">
        <f aca="false">SUM(G47:G50)</f>
        <v>27</v>
      </c>
    </row>
    <row r="47" customFormat="false" ht="12.75" hidden="false" customHeight="false" outlineLevel="0" collapsed="false">
      <c r="F47" s="0" t="s">
        <v>44</v>
      </c>
      <c r="G47" s="0" t="n">
        <v>8</v>
      </c>
    </row>
    <row r="48" customFormat="false" ht="12.75" hidden="false" customHeight="false" outlineLevel="0" collapsed="false">
      <c r="F48" s="0" t="s">
        <v>46</v>
      </c>
      <c r="G48" s="0" t="n">
        <v>13</v>
      </c>
    </row>
    <row r="49" customFormat="false" ht="12.75" hidden="false" customHeight="false" outlineLevel="0" collapsed="false">
      <c r="F49" s="0" t="s">
        <v>48</v>
      </c>
      <c r="G49" s="0" t="n">
        <v>6</v>
      </c>
    </row>
    <row r="50" customFormat="false" ht="12.75" hidden="false" customHeight="false" outlineLevel="0" collapsed="false">
      <c r="F50" s="0" t="s">
        <v>50</v>
      </c>
      <c r="G50" s="0" t="n">
        <v>0</v>
      </c>
    </row>
    <row r="52" customFormat="false" ht="12.75" hidden="false" customHeight="false" outlineLevel="0" collapsed="false">
      <c r="F52" s="85" t="s">
        <v>15</v>
      </c>
      <c r="G52" s="0" t="n">
        <f aca="false">SUM(G53:G55)</f>
        <v>5</v>
      </c>
    </row>
    <row r="53" customFormat="false" ht="12.75" hidden="false" customHeight="false" outlineLevel="0" collapsed="false">
      <c r="F53" s="0" t="s">
        <v>44</v>
      </c>
      <c r="G53" s="0" t="n">
        <v>3</v>
      </c>
    </row>
    <row r="54" customFormat="false" ht="12.75" hidden="false" customHeight="false" outlineLevel="0" collapsed="false">
      <c r="F54" s="0" t="s">
        <v>46</v>
      </c>
      <c r="G54" s="0" t="n">
        <v>2</v>
      </c>
    </row>
    <row r="55" customFormat="false" ht="12.75" hidden="false" customHeight="false" outlineLevel="0" collapsed="false">
      <c r="F55" s="0" t="s">
        <v>48</v>
      </c>
      <c r="G55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2001-01-24T14:22:27Z</dcterms:created>
  <dc:creator>smao</dc:creator>
  <dc:description/>
  <dc:language>en-US</dc:language>
  <cp:lastModifiedBy>Brian Heinrich</cp:lastModifiedBy>
  <cp:lastPrinted>2001-02-02T19:10:32Z</cp:lastPrinted>
  <cp:revision>0</cp:revision>
  <dc:subject/>
  <dc:title/>
</cp:coreProperties>
</file>