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XXXXXX" sheetId="1" state="hidden" r:id="rId3"/>
    <sheet name="Summary" sheetId="2" state="visible" r:id="rId4"/>
    <sheet name="enginePTE" sheetId="3" state="visible" r:id="rId5"/>
    <sheet name="Load" sheetId="4" state="visible" r:id="rId6"/>
    <sheet name="Tanks" sheetId="5" state="visible" r:id="rId7"/>
    <sheet name="fug" sheetId="6" state="visible" r:id="rId8"/>
  </sheets>
  <definedNames>
    <definedName function="false" hidden="false" localSheetId="2" name="_xlnm.Print_Area" vbProcedure="false">enginePTE!$A$1:$N$49</definedName>
    <definedName function="false" hidden="false" localSheetId="5" name="_xlnm.Print_Area" vbProcedure="false">fug!$B$1:$I$27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<sst xmlns="http://schemas.openxmlformats.org/spreadsheetml/2006/main" count="263" uniqueCount="150">
  <si>
    <t xml:space="preserve">TRANSWESTERN PIPELINE COMPANY</t>
  </si>
  <si>
    <t xml:space="preserve">WT-2 COMPRESSOR STATION</t>
  </si>
  <si>
    <t xml:space="preserve">TNRCC ACCOUNT NO. WM-0037-C</t>
  </si>
  <si>
    <t xml:space="preserve">Title V Renewal</t>
  </si>
  <si>
    <t xml:space="preserve">Summary of Emissions</t>
  </si>
  <si>
    <t xml:space="preserve">Unit</t>
  </si>
  <si>
    <t xml:space="preserve">POTENTIAL TO EMIT</t>
  </si>
  <si>
    <t xml:space="preserve">ID</t>
  </si>
  <si>
    <t xml:space="preserve">SO2</t>
  </si>
  <si>
    <t xml:space="preserve">NOx</t>
  </si>
  <si>
    <t xml:space="preserve">CO</t>
  </si>
  <si>
    <t xml:space="preserve">VOC</t>
  </si>
  <si>
    <t xml:space="preserve">PM</t>
  </si>
  <si>
    <t xml:space="preserve">Formaldehyde</t>
  </si>
  <si>
    <t xml:space="preserve">Total HAP</t>
  </si>
  <si>
    <t xml:space="preserve">WT-2-201</t>
  </si>
  <si>
    <t xml:space="preserve">WT-2-202</t>
  </si>
  <si>
    <t xml:space="preserve">WT-2-203</t>
  </si>
  <si>
    <t xml:space="preserve">WT-2-221</t>
  </si>
  <si>
    <t xml:space="preserve">WT-2-222</t>
  </si>
  <si>
    <t xml:space="preserve">PL</t>
  </si>
  <si>
    <t xml:space="preserve">LO1</t>
  </si>
  <si>
    <t xml:space="preserve">LO2</t>
  </si>
  <si>
    <t xml:space="preserve">LO3</t>
  </si>
  <si>
    <t xml:space="preserve">EC1</t>
  </si>
  <si>
    <t xml:space="preserve">EC2</t>
  </si>
  <si>
    <t xml:space="preserve">EC3</t>
  </si>
  <si>
    <t xml:space="preserve">OWW</t>
  </si>
  <si>
    <t xml:space="preserve">DF</t>
  </si>
  <si>
    <t xml:space="preserve">WT-2-FUG</t>
  </si>
  <si>
    <t xml:space="preserve">LOAD</t>
  </si>
  <si>
    <t xml:space="preserve">TOTAL</t>
  </si>
  <si>
    <t xml:space="preserve">Note:</t>
  </si>
  <si>
    <t xml:space="preserve">1. Tank emissions include breathing and working losses only.</t>
  </si>
  <si>
    <t xml:space="preserve"> </t>
  </si>
  <si>
    <t xml:space="preserve">NATURAL GAS FIRED PIPELINE COMPRESSOR ENGINES</t>
  </si>
  <si>
    <t xml:space="preserve">ANNUAL EMISSIONS</t>
  </si>
  <si>
    <t xml:space="preserve">UNIT</t>
  </si>
  <si>
    <t xml:space="preserve">Fuel </t>
  </si>
  <si>
    <t xml:space="preserve">RATED</t>
  </si>
  <si>
    <t xml:space="preserve">EMISSION FACTORS (lbs/MMBtu)  (2) (3) (4)</t>
  </si>
  <si>
    <t xml:space="preserve">ANNUAL EMISSIONS (TONS/YR)</t>
  </si>
  <si>
    <t xml:space="preserve">I.D.</t>
  </si>
  <si>
    <t xml:space="preserve">ANNUAL</t>
  </si>
  <si>
    <t xml:space="preserve">Consumption</t>
  </si>
  <si>
    <t xml:space="preserve">HORSE</t>
  </si>
  <si>
    <t xml:space="preserve">(1)</t>
  </si>
  <si>
    <t xml:space="preserve">(2)</t>
  </si>
  <si>
    <t xml:space="preserve">(3)</t>
  </si>
  <si>
    <t xml:space="preserve">(EPN)</t>
  </si>
  <si>
    <t xml:space="preserve">HOURS</t>
  </si>
  <si>
    <t xml:space="preserve">(Btu/hp-hr)</t>
  </si>
  <si>
    <t xml:space="preserve">POWER</t>
  </si>
  <si>
    <t xml:space="preserve">NOX</t>
  </si>
  <si>
    <t xml:space="preserve">nm-VOC</t>
  </si>
  <si>
    <t xml:space="preserve">PM2.5</t>
  </si>
  <si>
    <t xml:space="preserve">HAP Emissions AP-42 Factors</t>
  </si>
  <si>
    <t xml:space="preserve">Pollutant</t>
  </si>
  <si>
    <t xml:space="preserve">4SRB</t>
  </si>
  <si>
    <t xml:space="preserve">4SLB</t>
  </si>
  <si>
    <t xml:space="preserve">2SLB</t>
  </si>
  <si>
    <t xml:space="preserve">Acetaldehyde</t>
  </si>
  <si>
    <t xml:space="preserve">Acrolein</t>
  </si>
  <si>
    <t xml:space="preserve">Benzene</t>
  </si>
  <si>
    <t xml:space="preserve">Methanol</t>
  </si>
  <si>
    <t xml:space="preserve">Ethylbenzene</t>
  </si>
  <si>
    <t xml:space="preserve">Toluene</t>
  </si>
  <si>
    <t xml:space="preserve">Xylenes</t>
  </si>
  <si>
    <t xml:space="preserve">POTENTIAL ANNUAL HAP EMISSIONS (tpy)</t>
  </si>
  <si>
    <t xml:space="preserve">MMBtu/hr</t>
  </si>
  <si>
    <t xml:space="preserve">Xylene</t>
  </si>
  <si>
    <t xml:space="preserve">-</t>
  </si>
  <si>
    <t xml:space="preserve">NOTES:</t>
  </si>
  <si>
    <t xml:space="preserve">(1) Analysis of natural gas shows virtually no sulfur.  AP-42 factor based on 2000 grains per MMscf.</t>
  </si>
  <si>
    <t xml:space="preserve">(2) Engines WT-2-201,WT-2-202, and WT-2-203 emission factors (lbs/MMBtu) are from AP-42 Table 3.2-1 for 2-cycle lean burn engines.</t>
  </si>
  <si>
    <t xml:space="preserve">(3) Engines WT-2-201, WT-2-202, and WT-2-203 are Cooper Bessemer 12V-250.  Engines WT-2-221 and WT-2-222 are 4 cycle rich burn Waukesha F3520GU.</t>
  </si>
  <si>
    <t xml:space="preserve">(4) Engines WT-2-221 and WT-2-222 emission factors (lb/MMBtu) from AP42 Table 3.2-3 dated 7/00 (4 cycle rich burn). </t>
  </si>
  <si>
    <t xml:space="preserve">(5) 100% of Total Outlet particulate is assumed to be PM2.5.</t>
  </si>
  <si>
    <t xml:space="preserve">Loading Emissions</t>
  </si>
  <si>
    <t xml:space="preserve">Mol</t>
  </si>
  <si>
    <t xml:space="preserve">AVE.</t>
  </si>
  <si>
    <t xml:space="preserve">AVG. VAPOR</t>
  </si>
  <si>
    <t xml:space="preserve">SAT.</t>
  </si>
  <si>
    <t xml:space="preserve">LOADING</t>
  </si>
  <si>
    <t xml:space="preserve">EPN:</t>
  </si>
  <si>
    <t xml:space="preserve">PRODUCT</t>
  </si>
  <si>
    <t xml:space="preserve">Wt</t>
  </si>
  <si>
    <t xml:space="preserve">TEMP.</t>
  </si>
  <si>
    <t xml:space="preserve">PRESSURE</t>
  </si>
  <si>
    <t xml:space="preserve">FACTOR</t>
  </si>
  <si>
    <t xml:space="preserve">THROUGHPUT</t>
  </si>
  <si>
    <t xml:space="preserve">EMISSIONS</t>
  </si>
  <si>
    <t xml:space="preserve">(lb/lb-mol)</t>
  </si>
  <si>
    <t xml:space="preserve">deg F</t>
  </si>
  <si>
    <t xml:space="preserve">psia</t>
  </si>
  <si>
    <t xml:space="preserve">gals/year</t>
  </si>
  <si>
    <t xml:space="preserve">tons/yr</t>
  </si>
  <si>
    <t xml:space="preserve">CONDENSATE</t>
  </si>
  <si>
    <t xml:space="preserve">(1) Annual throughput conservatively estimated. </t>
  </si>
  <si>
    <t xml:space="preserve">(2) Physical data estimated.</t>
  </si>
  <si>
    <t xml:space="preserve">Storage Tank Potential To Emit</t>
  </si>
  <si>
    <t xml:space="preserve">Annual</t>
  </si>
  <si>
    <t xml:space="preserve">Maximum </t>
  </si>
  <si>
    <t xml:space="preserve">Working </t>
  </si>
  <si>
    <t xml:space="preserve">Standing</t>
  </si>
  <si>
    <t xml:space="preserve">Max Hourly</t>
  </si>
  <si>
    <t xml:space="preserve">Capacity </t>
  </si>
  <si>
    <t xml:space="preserve">Throughput</t>
  </si>
  <si>
    <t xml:space="preserve">Fill Rate</t>
  </si>
  <si>
    <t xml:space="preserve">Losses</t>
  </si>
  <si>
    <t xml:space="preserve">Emissions </t>
  </si>
  <si>
    <t xml:space="preserve">Emissions</t>
  </si>
  <si>
    <t xml:space="preserve">Tank ID</t>
  </si>
  <si>
    <t xml:space="preserve">Contents</t>
  </si>
  <si>
    <t xml:space="preserve">(gals)</t>
  </si>
  <si>
    <t xml:space="preserve">(gal/yr)</t>
  </si>
  <si>
    <t xml:space="preserve">(gals/hr)</t>
  </si>
  <si>
    <t xml:space="preserve">(lb/yr)</t>
  </si>
  <si>
    <t xml:space="preserve">(tpy)</t>
  </si>
  <si>
    <t xml:space="preserve">(lb/hr)</t>
  </si>
  <si>
    <t xml:space="preserve">Condensate</t>
  </si>
  <si>
    <t xml:space="preserve">Lube Oil</t>
  </si>
  <si>
    <t xml:space="preserve">Engine Coolant</t>
  </si>
  <si>
    <t xml:space="preserve">Oily Waste Water</t>
  </si>
  <si>
    <t xml:space="preserve">Diesel</t>
  </si>
  <si>
    <t xml:space="preserve">(1) Turnovers conservatively estimated at 1 per month. 2000 EIQ reported no condensate production.</t>
  </si>
  <si>
    <t xml:space="preserve">(2) Emissions from all tanks (except PL) are assumed to be insignificant due to the low vapor pressures of the contents and the low annual throughput.</t>
  </si>
  <si>
    <t xml:space="preserve">EPN: WT-2-FUG</t>
  </si>
  <si>
    <t xml:space="preserve">EMISSION</t>
  </si>
  <si>
    <t xml:space="preserve">PERCENT</t>
  </si>
  <si>
    <t xml:space="preserve">COMPONENT</t>
  </si>
  <si>
    <t xml:space="preserve">COUNT</t>
  </si>
  <si>
    <t xml:space="preserve">FACTORS *1</t>
  </si>
  <si>
    <t xml:space="preserve"> VOC *2</t>
  </si>
  <si>
    <t xml:space="preserve">MAXIMUM</t>
  </si>
  <si>
    <t xml:space="preserve">(lb/hr/comp)</t>
  </si>
  <si>
    <t xml:space="preserve">(tn/yr)</t>
  </si>
  <si>
    <t xml:space="preserve">(lb/day)</t>
  </si>
  <si>
    <t xml:space="preserve">VALVES:</t>
  </si>
  <si>
    <t xml:space="preserve">GAS/VAPOR</t>
  </si>
  <si>
    <t xml:space="preserve">LIGHT OIL</t>
  </si>
  <si>
    <t xml:space="preserve">PUMP SEALS:</t>
  </si>
  <si>
    <t xml:space="preserve">FLANGES:</t>
  </si>
  <si>
    <t xml:space="preserve">COMPRESSORS:</t>
  </si>
  <si>
    <t xml:space="preserve">OPEN ENDED LINES:</t>
  </si>
  <si>
    <t xml:space="preserve">RELIEF VALVES:</t>
  </si>
  <si>
    <t xml:space="preserve">SAMPLE CONNECTIONS:</t>
  </si>
  <si>
    <t xml:space="preserve">TOTAL VOC (59999):</t>
  </si>
  <si>
    <t xml:space="preserve">*1.  Average emission factors for oil and gas production operations.</t>
  </si>
  <si>
    <t xml:space="preserve">*2.  VOC Emissions do not include methane or ethane. Percent VOC for gas service conservatively estimated for pipeline quality natural gas.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</si>
</sst>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#,##0_);\(#,##0\)"/>
    <numFmt numFmtId="166" formatCode="0.00_)"/>
    <numFmt numFmtId="167" formatCode="0.00"/>
    <numFmt numFmtId="168" formatCode="0.000_)"/>
    <numFmt numFmtId="169" formatCode="0.0_)"/>
    <numFmt numFmtId="170" formatCode="0_)"/>
    <numFmt numFmtId="171" formatCode="0.000000_)"/>
    <numFmt numFmtId="172" formatCode="0.00000_)"/>
    <numFmt numFmtId="173" formatCode="0.0%"/>
    <numFmt numFmtId="174" formatCode="0.0000_)"/>
    <numFmt numFmtId="175" formatCode="_(* #,##0.00_);_(* \(#,##0.00\);_(* \-??_);_(@_)"/>
    <numFmt numFmtId="176" formatCode="_(* #,##0_);_(* \(#,##0\);_(* \-??_);_(@_)"/>
    <numFmt numFmtId="177" formatCode="0.00%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Small Fonts"/>
      <family val="0"/>
    </font>
    <font>
      <sz val="12"/>
      <name val="Arial"/>
      <family val="0"/>
    </font>
    <font>
      <b val="true"/>
      <sz val="12"/>
      <name val="Times New Roman"/>
      <family val="1"/>
    </font>
    <font>
      <sz val="12"/>
      <name val="Arial"/>
      <family val="2"/>
    </font>
    <font>
      <b val="true"/>
      <sz val="12"/>
      <name val="Arial"/>
      <family val="2"/>
    </font>
    <font>
      <sz val="12"/>
      <name val="Times New Roman"/>
      <family val="1"/>
    </font>
    <font>
      <sz val="10"/>
      <name val="Times New Roman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 val="true"/>
      <i val="true"/>
      <sz val="12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0"/>
    </font>
    <font>
      <sz val="12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double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 style="double"/>
      <top style="thin"/>
      <bottom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thin"/>
      <top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double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</cellStyleXfs>
  <cellXfs count="2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0" fillId="0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3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3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3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1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10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2" fillId="0" borderId="1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0" fontId="12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6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2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5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3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2" fillId="0" borderId="39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0" borderId="3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38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12" fillId="0" borderId="4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2" fillId="0" borderId="4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4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12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0" borderId="0" xfId="21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3" fillId="2" borderId="2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2" borderId="3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9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15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0" borderId="15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4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3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3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7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4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0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true">
      <alignment horizontal="fill" vertical="bottom" textRotation="0" wrapText="false" indent="0" shrinkToFit="false"/>
      <protection locked="true" hidden="false"/>
    </xf>
    <xf numFmtId="164" fontId="5" fillId="2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3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3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5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 dec" xfId="20"/>
    <cellStyle name="Normal_HASTINGS" xfId="21"/>
    <cellStyle name="PSChar" xfId="22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14"/>
    <col collapsed="false" customWidth="true" hidden="false" outlineLevel="0" max="4" min="3" style="0" width="9.56"/>
    <col collapsed="false" customWidth="true" hidden="false" outlineLevel="0" max="7" min="7" style="0" width="17.14"/>
    <col collapsed="false" customWidth="true" hidden="false" outlineLevel="0" max="8" min="8" style="0" width="12.14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5.75" hidden="false" customHeight="false" outlineLevel="0" collapsed="false">
      <c r="A4" s="3" t="s">
        <v>3</v>
      </c>
      <c r="B4" s="2"/>
      <c r="C4" s="2"/>
      <c r="D4" s="2"/>
      <c r="E4" s="2"/>
      <c r="F4" s="2"/>
      <c r="G4" s="2"/>
      <c r="H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" hidden="false" customHeight="false" outlineLevel="0" collapsed="false">
      <c r="A6" s="2" t="s">
        <v>4</v>
      </c>
      <c r="B6" s="2"/>
      <c r="C6" s="2"/>
      <c r="D6" s="2"/>
      <c r="E6" s="2"/>
      <c r="F6" s="2"/>
      <c r="G6" s="2"/>
      <c r="H6" s="2"/>
    </row>
    <row r="7" customFormat="false" ht="15.75" hidden="false" customHeight="false" outlineLevel="0" collapsed="false">
      <c r="A7" s="2"/>
      <c r="B7" s="2"/>
      <c r="C7" s="2"/>
      <c r="D7" s="2"/>
      <c r="E7" s="2"/>
      <c r="F7" s="2"/>
      <c r="G7" s="2"/>
      <c r="H7" s="2"/>
    </row>
    <row r="8" customFormat="false" ht="15.75" hidden="false" customHeight="false" outlineLevel="0" collapsed="false">
      <c r="A8" s="4" t="s">
        <v>5</v>
      </c>
      <c r="B8" s="5" t="s">
        <v>6</v>
      </c>
      <c r="C8" s="5"/>
      <c r="D8" s="5"/>
      <c r="E8" s="5"/>
      <c r="F8" s="5"/>
      <c r="G8" s="5"/>
      <c r="H8" s="5"/>
    </row>
    <row r="9" customFormat="false" ht="16.5" hidden="false" customHeight="false" outlineLevel="0" collapsed="false">
      <c r="A9" s="6" t="s">
        <v>7</v>
      </c>
      <c r="B9" s="7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9" t="s">
        <v>13</v>
      </c>
      <c r="H9" s="10" t="s">
        <v>14</v>
      </c>
    </row>
    <row r="10" customFormat="false" ht="15.75" hidden="false" customHeight="false" outlineLevel="0" collapsed="false">
      <c r="A10" s="11" t="s">
        <v>15</v>
      </c>
      <c r="B10" s="12" t="n">
        <f aca="false">+enginePTE!J13</f>
        <v>0.0772632</v>
      </c>
      <c r="C10" s="12" t="n">
        <f aca="false">+enginePTE!K13</f>
        <v>416.538</v>
      </c>
      <c r="D10" s="12" t="n">
        <f aca="false">+enginePTE!L13</f>
        <v>507.204</v>
      </c>
      <c r="E10" s="12" t="n">
        <f aca="false">+enginePTE!M13</f>
        <v>15.768</v>
      </c>
      <c r="F10" s="12" t="n">
        <f aca="false">+enginePTE!N13</f>
        <v>6.347934</v>
      </c>
      <c r="G10" s="13" t="n">
        <f aca="false">+enginePTE!G38</f>
        <v>7.25328</v>
      </c>
      <c r="H10" s="14" t="n">
        <f aca="false">+enginePTE!L38</f>
        <v>10.451556</v>
      </c>
    </row>
    <row r="11" customFormat="false" ht="15.75" hidden="false" customHeight="false" outlineLevel="0" collapsed="false">
      <c r="A11" s="15" t="s">
        <v>16</v>
      </c>
      <c r="B11" s="12" t="n">
        <f aca="false">+enginePTE!J14</f>
        <v>0.0772632</v>
      </c>
      <c r="C11" s="12" t="n">
        <f aca="false">+enginePTE!K14</f>
        <v>416.538</v>
      </c>
      <c r="D11" s="12" t="n">
        <f aca="false">+enginePTE!L14</f>
        <v>507.204</v>
      </c>
      <c r="E11" s="12" t="n">
        <f aca="false">+enginePTE!M14</f>
        <v>15.768</v>
      </c>
      <c r="F11" s="12" t="n">
        <f aca="false">+enginePTE!N14</f>
        <v>6.347934</v>
      </c>
      <c r="G11" s="13" t="n">
        <f aca="false">+enginePTE!G39</f>
        <v>7.25328</v>
      </c>
      <c r="H11" s="16" t="n">
        <f aca="false">+enginePTE!L39</f>
        <v>10.451556</v>
      </c>
    </row>
    <row r="12" customFormat="false" ht="15.75" hidden="false" customHeight="false" outlineLevel="0" collapsed="false">
      <c r="A12" s="15" t="s">
        <v>17</v>
      </c>
      <c r="B12" s="12" t="n">
        <f aca="false">+enginePTE!J15</f>
        <v>0.0772632</v>
      </c>
      <c r="C12" s="12" t="n">
        <f aca="false">+enginePTE!K15</f>
        <v>416.538</v>
      </c>
      <c r="D12" s="12" t="n">
        <f aca="false">+enginePTE!L15</f>
        <v>507.204</v>
      </c>
      <c r="E12" s="12" t="n">
        <f aca="false">+enginePTE!M15</f>
        <v>15.768</v>
      </c>
      <c r="F12" s="12" t="n">
        <f aca="false">+enginePTE!N15</f>
        <v>6.347934</v>
      </c>
      <c r="G12" s="13" t="n">
        <f aca="false">+enginePTE!G40</f>
        <v>7.25328</v>
      </c>
      <c r="H12" s="16" t="n">
        <f aca="false">+enginePTE!L40</f>
        <v>10.451556</v>
      </c>
    </row>
    <row r="13" customFormat="false" ht="15.75" hidden="false" customHeight="false" outlineLevel="0" collapsed="false">
      <c r="A13" s="15" t="s">
        <v>18</v>
      </c>
      <c r="B13" s="12" t="n">
        <f aca="false">+enginePTE!J16</f>
        <v>0.009078426</v>
      </c>
      <c r="C13" s="12" t="n">
        <f aca="false">+enginePTE!K16</f>
        <v>35.047665</v>
      </c>
      <c r="D13" s="12" t="n">
        <f aca="false">+enginePTE!L16</f>
        <v>54.192645</v>
      </c>
      <c r="E13" s="12" t="n">
        <f aca="false">+enginePTE!M16</f>
        <v>0.4570092</v>
      </c>
      <c r="F13" s="12" t="n">
        <f aca="false">+enginePTE!N16</f>
        <v>0.299680695</v>
      </c>
      <c r="G13" s="13" t="n">
        <f aca="false">+enginePTE!G41</f>
        <v>0.31650975</v>
      </c>
      <c r="H13" s="16" t="n">
        <f aca="false">+enginePTE!L41</f>
        <v>0.5002398</v>
      </c>
    </row>
    <row r="14" customFormat="false" ht="15.75" hidden="false" customHeight="false" outlineLevel="0" collapsed="false">
      <c r="A14" s="15" t="s">
        <v>19</v>
      </c>
      <c r="B14" s="12" t="n">
        <f aca="false">+enginePTE!J17</f>
        <v>0.009078426</v>
      </c>
      <c r="C14" s="12" t="n">
        <f aca="false">+enginePTE!K17</f>
        <v>35.047665</v>
      </c>
      <c r="D14" s="12" t="n">
        <f aca="false">+enginePTE!L17</f>
        <v>54.192645</v>
      </c>
      <c r="E14" s="12" t="n">
        <f aca="false">+enginePTE!M17</f>
        <v>0.4570092</v>
      </c>
      <c r="F14" s="12" t="n">
        <f aca="false">+enginePTE!N17</f>
        <v>0.299680695</v>
      </c>
      <c r="G14" s="13" t="n">
        <f aca="false">+enginePTE!G42</f>
        <v>0.31650975</v>
      </c>
      <c r="H14" s="16" t="n">
        <f aca="false">+enginePTE!L42</f>
        <v>0.5002398</v>
      </c>
    </row>
    <row r="15" customFormat="false" ht="15.75" hidden="false" customHeight="false" outlineLevel="0" collapsed="false">
      <c r="A15" s="17" t="s">
        <v>20</v>
      </c>
      <c r="B15" s="18" t="n">
        <v>0</v>
      </c>
      <c r="C15" s="19" t="n">
        <v>0</v>
      </c>
      <c r="D15" s="19" t="n">
        <v>0</v>
      </c>
      <c r="E15" s="19" t="n">
        <f aca="false">+Tanks!H11</f>
        <v>1.369</v>
      </c>
      <c r="F15" s="19" t="n">
        <v>0</v>
      </c>
      <c r="G15" s="20" t="n">
        <v>0</v>
      </c>
      <c r="H15" s="16" t="n">
        <v>0</v>
      </c>
    </row>
    <row r="16" customFormat="false" ht="15.75" hidden="false" customHeight="false" outlineLevel="0" collapsed="false">
      <c r="A16" s="17" t="s">
        <v>21</v>
      </c>
      <c r="B16" s="18" t="n">
        <v>0</v>
      </c>
      <c r="C16" s="19" t="n">
        <v>0</v>
      </c>
      <c r="D16" s="19" t="n">
        <v>0</v>
      </c>
      <c r="E16" s="19" t="n">
        <f aca="false">+Tanks!H12</f>
        <v>0</v>
      </c>
      <c r="F16" s="19" t="n">
        <v>0</v>
      </c>
      <c r="G16" s="20" t="n">
        <v>0</v>
      </c>
      <c r="H16" s="16" t="n">
        <v>0</v>
      </c>
    </row>
    <row r="17" customFormat="false" ht="15.75" hidden="false" customHeight="false" outlineLevel="0" collapsed="false">
      <c r="A17" s="17" t="s">
        <v>22</v>
      </c>
      <c r="B17" s="18" t="n">
        <v>0</v>
      </c>
      <c r="C17" s="19" t="n">
        <v>0</v>
      </c>
      <c r="D17" s="19" t="n">
        <v>0</v>
      </c>
      <c r="E17" s="19" t="n">
        <f aca="false">+Tanks!H13</f>
        <v>0</v>
      </c>
      <c r="F17" s="19" t="n">
        <v>0</v>
      </c>
      <c r="G17" s="20" t="n">
        <v>0</v>
      </c>
      <c r="H17" s="16" t="n">
        <v>0</v>
      </c>
    </row>
    <row r="18" customFormat="false" ht="15.75" hidden="false" customHeight="false" outlineLevel="0" collapsed="false">
      <c r="A18" s="17" t="s">
        <v>23</v>
      </c>
      <c r="B18" s="18" t="n">
        <v>0</v>
      </c>
      <c r="C18" s="19" t="n">
        <v>0</v>
      </c>
      <c r="D18" s="19" t="n">
        <v>0</v>
      </c>
      <c r="E18" s="19" t="n">
        <f aca="false">+Tanks!H14</f>
        <v>0</v>
      </c>
      <c r="F18" s="19" t="n">
        <v>0</v>
      </c>
      <c r="G18" s="20" t="n">
        <v>0</v>
      </c>
      <c r="H18" s="16" t="n">
        <v>0</v>
      </c>
    </row>
    <row r="19" customFormat="false" ht="15.75" hidden="false" customHeight="false" outlineLevel="0" collapsed="false">
      <c r="A19" s="17" t="s">
        <v>24</v>
      </c>
      <c r="B19" s="18" t="n">
        <v>0</v>
      </c>
      <c r="C19" s="19" t="n">
        <v>0</v>
      </c>
      <c r="D19" s="19" t="n">
        <v>0</v>
      </c>
      <c r="E19" s="19" t="n">
        <f aca="false">+Tanks!H15</f>
        <v>0</v>
      </c>
      <c r="F19" s="19" t="n">
        <v>0</v>
      </c>
      <c r="G19" s="20" t="n">
        <v>0</v>
      </c>
      <c r="H19" s="16" t="n">
        <v>0</v>
      </c>
    </row>
    <row r="20" customFormat="false" ht="15.75" hidden="false" customHeight="false" outlineLevel="0" collapsed="false">
      <c r="A20" s="17" t="s">
        <v>25</v>
      </c>
      <c r="B20" s="18" t="n">
        <v>0</v>
      </c>
      <c r="C20" s="19" t="n">
        <v>0</v>
      </c>
      <c r="D20" s="19" t="n">
        <v>0</v>
      </c>
      <c r="E20" s="19" t="n">
        <f aca="false">+Tanks!H16</f>
        <v>0</v>
      </c>
      <c r="F20" s="19" t="n">
        <v>0</v>
      </c>
      <c r="G20" s="20" t="n">
        <v>0</v>
      </c>
      <c r="H20" s="16" t="n">
        <v>0</v>
      </c>
    </row>
    <row r="21" customFormat="false" ht="15.75" hidden="false" customHeight="false" outlineLevel="0" collapsed="false">
      <c r="A21" s="17" t="s">
        <v>26</v>
      </c>
      <c r="B21" s="18" t="n">
        <v>0</v>
      </c>
      <c r="C21" s="19" t="n">
        <v>0</v>
      </c>
      <c r="D21" s="19" t="n">
        <v>0</v>
      </c>
      <c r="E21" s="19" t="n">
        <f aca="false">+Tanks!H17</f>
        <v>0</v>
      </c>
      <c r="F21" s="19" t="n">
        <v>0</v>
      </c>
      <c r="G21" s="20" t="n">
        <v>0</v>
      </c>
      <c r="H21" s="16" t="n">
        <v>0</v>
      </c>
    </row>
    <row r="22" customFormat="false" ht="15.75" hidden="false" customHeight="false" outlineLevel="0" collapsed="false">
      <c r="A22" s="17" t="s">
        <v>27</v>
      </c>
      <c r="B22" s="18" t="n">
        <v>0</v>
      </c>
      <c r="C22" s="19" t="n">
        <v>0</v>
      </c>
      <c r="D22" s="19" t="n">
        <v>0</v>
      </c>
      <c r="E22" s="19" t="n">
        <f aca="false">+Tanks!H18</f>
        <v>0</v>
      </c>
      <c r="F22" s="19" t="n">
        <v>0</v>
      </c>
      <c r="G22" s="20" t="n">
        <v>0</v>
      </c>
      <c r="H22" s="16" t="n">
        <v>0</v>
      </c>
    </row>
    <row r="23" customFormat="false" ht="15.75" hidden="false" customHeight="false" outlineLevel="0" collapsed="false">
      <c r="A23" s="17" t="s">
        <v>28</v>
      </c>
      <c r="B23" s="18" t="n">
        <v>0</v>
      </c>
      <c r="C23" s="19" t="n">
        <v>0</v>
      </c>
      <c r="D23" s="19" t="n">
        <v>0</v>
      </c>
      <c r="E23" s="19" t="n">
        <f aca="false">+Tanks!H19</f>
        <v>0</v>
      </c>
      <c r="F23" s="19" t="n">
        <v>0</v>
      </c>
      <c r="G23" s="20" t="n">
        <v>0</v>
      </c>
      <c r="H23" s="16" t="n">
        <v>0</v>
      </c>
    </row>
    <row r="24" customFormat="false" ht="15.75" hidden="false" customHeight="false" outlineLevel="0" collapsed="false">
      <c r="A24" s="17" t="s">
        <v>29</v>
      </c>
      <c r="B24" s="18" t="n">
        <v>0</v>
      </c>
      <c r="C24" s="19" t="n">
        <v>0</v>
      </c>
      <c r="D24" s="19" t="n">
        <v>0</v>
      </c>
      <c r="E24" s="19" t="n">
        <f aca="false">+fug!H25</f>
        <v>1.20754848</v>
      </c>
      <c r="F24" s="19" t="n">
        <v>0</v>
      </c>
      <c r="G24" s="20" t="n">
        <v>0</v>
      </c>
      <c r="H24" s="16" t="n">
        <v>0</v>
      </c>
    </row>
    <row r="25" customFormat="false" ht="16.5" hidden="false" customHeight="false" outlineLevel="0" collapsed="false">
      <c r="A25" s="21" t="s">
        <v>30</v>
      </c>
      <c r="B25" s="22" t="n">
        <v>0</v>
      </c>
      <c r="C25" s="23" t="n">
        <v>0</v>
      </c>
      <c r="D25" s="23" t="n">
        <v>0</v>
      </c>
      <c r="E25" s="23" t="n">
        <f aca="false">+Load!H12</f>
        <v>0.499701097496004</v>
      </c>
      <c r="F25" s="23" t="n">
        <v>0</v>
      </c>
      <c r="G25" s="24" t="n">
        <v>0</v>
      </c>
      <c r="H25" s="25" t="n">
        <v>0</v>
      </c>
    </row>
    <row r="26" customFormat="false" ht="16.5" hidden="false" customHeight="false" outlineLevel="0" collapsed="false">
      <c r="A26" s="26" t="s">
        <v>31</v>
      </c>
      <c r="B26" s="27" t="n">
        <f aca="false">SUM(B10:B25)</f>
        <v>0.249946452</v>
      </c>
      <c r="C26" s="28" t="n">
        <f aca="false">SUM(C10:C25)</f>
        <v>1319.70933</v>
      </c>
      <c r="D26" s="28" t="n">
        <f aca="false">SUM(D10:D25)</f>
        <v>1629.99729</v>
      </c>
      <c r="E26" s="28" t="n">
        <f aca="false">SUM(E10:E25)</f>
        <v>51.294267977496</v>
      </c>
      <c r="F26" s="28" t="n">
        <f aca="false">SUM(F10:F25)</f>
        <v>19.64316339</v>
      </c>
      <c r="G26" s="29" t="n">
        <f aca="false">SUM(G10:G25)</f>
        <v>22.3928595</v>
      </c>
      <c r="H26" s="30" t="n">
        <f aca="false">SUM(H10:H25)</f>
        <v>32.3551476</v>
      </c>
    </row>
    <row r="27" customFormat="false" ht="15" hidden="false" customHeight="false" outlineLevel="0" collapsed="false">
      <c r="A27" s="2" t="s">
        <v>32</v>
      </c>
      <c r="B27" s="2"/>
      <c r="C27" s="2"/>
      <c r="D27" s="2"/>
      <c r="E27" s="2"/>
      <c r="F27" s="2"/>
      <c r="G27" s="2"/>
      <c r="H27" s="2"/>
    </row>
    <row r="28" customFormat="false" ht="15.75" hidden="false" customHeight="false" outlineLevel="0" collapsed="false">
      <c r="A28" s="31" t="s">
        <v>33</v>
      </c>
      <c r="B28" s="31"/>
      <c r="C28" s="31"/>
      <c r="D28" s="31"/>
      <c r="E28" s="31"/>
      <c r="F28" s="31"/>
      <c r="G28" s="31"/>
      <c r="H28" s="31"/>
    </row>
  </sheetData>
  <mergeCells count="1">
    <mergeCell ref="B8:H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41"/>
    <col collapsed="false" customWidth="true" hidden="false" outlineLevel="0" max="2" min="2" style="0" width="12.14"/>
    <col collapsed="false" customWidth="true" hidden="false" outlineLevel="0" max="3" min="3" style="0" width="11.56"/>
    <col collapsed="false" customWidth="true" hidden="false" outlineLevel="0" max="4" min="4" style="0" width="15.28"/>
    <col collapsed="false" customWidth="true" hidden="false" outlineLevel="0" max="5" min="5" style="0" width="9.85"/>
    <col collapsed="false" customWidth="true" hidden="false" outlineLevel="0" max="6" min="6" style="0" width="9.99"/>
    <col collapsed="false" customWidth="true" hidden="false" outlineLevel="0" max="7" min="7" style="0" width="15.99"/>
    <col collapsed="false" customWidth="true" hidden="false" outlineLevel="0" max="8" min="8" style="0" width="10.85"/>
    <col collapsed="false" customWidth="true" hidden="false" outlineLevel="0" max="9" min="9" style="0" width="14.85"/>
    <col collapsed="false" customWidth="true" hidden="false" outlineLevel="0" max="10" min="10" style="0" width="9.41"/>
    <col collapsed="false" customWidth="true" hidden="false" outlineLevel="0" max="11" min="11" style="0" width="9.85"/>
    <col collapsed="false" customWidth="true" hidden="false" outlineLevel="0" max="12" min="12" style="0" width="11.99"/>
    <col collapsed="false" customWidth="true" hidden="false" outlineLevel="0" max="13" min="13" style="0" width="9.85"/>
    <col collapsed="false" customWidth="true" hidden="false" outlineLevel="0" max="15" min="14" style="0" width="9.28"/>
    <col collapsed="false" customWidth="true" hidden="false" outlineLevel="0" max="16" min="16" style="0" width="10.85"/>
    <col collapsed="false" customWidth="true" hidden="false" outlineLevel="0" max="17" min="17" style="0" width="9.7"/>
  </cols>
  <sheetData>
    <row r="1" customFormat="false" ht="15.75" hidden="false" customHeight="false" outlineLevel="0" collapsed="false">
      <c r="A1" s="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customFormat="false" ht="15.75" hidden="false" customHeight="false" outlineLevel="0" collapsed="false">
      <c r="A2" s="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customFormat="false" ht="15.75" hidden="false" customHeight="false" outlineLevel="0" collapsed="false">
      <c r="A3" s="1" t="s">
        <v>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customFormat="false" ht="15.75" hidden="false" customHeight="false" outlineLevel="0" collapsed="false">
      <c r="A4" s="3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3" t="s">
        <v>34</v>
      </c>
      <c r="N4" s="32"/>
      <c r="O4" s="32"/>
      <c r="P4" s="32"/>
      <c r="Q4" s="32"/>
    </row>
    <row r="5" customFormat="false" ht="12.75" hidden="false" customHeight="false" outlineLevel="0" collapsed="false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customFormat="false" ht="12.75" hidden="false" customHeight="false" outlineLevel="0" collapsed="false">
      <c r="A6" s="33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</row>
    <row r="7" customFormat="false" ht="12.75" hidden="false" customHeight="false" outlineLevel="0" collapsed="false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</row>
    <row r="8" customFormat="false" ht="12.75" hidden="false" customHeight="false" outlineLevel="0" collapsed="false">
      <c r="A8" s="33" t="s">
        <v>36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</row>
    <row r="9" customFormat="false" ht="12.75" hidden="false" customHeight="false" outlineLevel="0" collapsed="false">
      <c r="A9" s="34" t="s">
        <v>37</v>
      </c>
      <c r="B9" s="35" t="s">
        <v>31</v>
      </c>
      <c r="C9" s="36" t="s">
        <v>38</v>
      </c>
      <c r="D9" s="36" t="s">
        <v>39</v>
      </c>
      <c r="E9" s="37" t="s">
        <v>40</v>
      </c>
      <c r="F9" s="37"/>
      <c r="G9" s="37"/>
      <c r="H9" s="37"/>
      <c r="I9" s="37"/>
      <c r="J9" s="38" t="s">
        <v>41</v>
      </c>
      <c r="K9" s="38"/>
      <c r="L9" s="38"/>
      <c r="M9" s="38"/>
      <c r="N9" s="38"/>
      <c r="P9" s="39"/>
      <c r="Q9" s="32"/>
    </row>
    <row r="10" customFormat="false" ht="12.75" hidden="false" customHeight="false" outlineLevel="0" collapsed="false">
      <c r="A10" s="40" t="s">
        <v>42</v>
      </c>
      <c r="B10" s="41" t="s">
        <v>43</v>
      </c>
      <c r="C10" s="42" t="s">
        <v>44</v>
      </c>
      <c r="D10" s="43" t="s">
        <v>45</v>
      </c>
      <c r="E10" s="44" t="s">
        <v>46</v>
      </c>
      <c r="F10" s="45"/>
      <c r="G10" s="45"/>
      <c r="H10" s="46" t="s">
        <v>47</v>
      </c>
      <c r="I10" s="46" t="s">
        <v>48</v>
      </c>
      <c r="J10" s="47"/>
      <c r="K10" s="45"/>
      <c r="L10" s="45"/>
      <c r="M10" s="45"/>
      <c r="N10" s="48" t="s">
        <v>34</v>
      </c>
      <c r="P10" s="49"/>
      <c r="Q10" s="49"/>
    </row>
    <row r="11" customFormat="false" ht="13.5" hidden="false" customHeight="false" outlineLevel="0" collapsed="false">
      <c r="A11" s="50" t="s">
        <v>49</v>
      </c>
      <c r="B11" s="51" t="s">
        <v>50</v>
      </c>
      <c r="C11" s="52" t="s">
        <v>51</v>
      </c>
      <c r="D11" s="52" t="s">
        <v>52</v>
      </c>
      <c r="E11" s="51" t="s">
        <v>8</v>
      </c>
      <c r="F11" s="52" t="s">
        <v>53</v>
      </c>
      <c r="G11" s="52" t="s">
        <v>10</v>
      </c>
      <c r="H11" s="52" t="s">
        <v>54</v>
      </c>
      <c r="I11" s="52" t="s">
        <v>55</v>
      </c>
      <c r="J11" s="51" t="s">
        <v>8</v>
      </c>
      <c r="K11" s="52" t="s">
        <v>53</v>
      </c>
      <c r="L11" s="52" t="s">
        <v>10</v>
      </c>
      <c r="M11" s="52" t="s">
        <v>54</v>
      </c>
      <c r="N11" s="53" t="s">
        <v>55</v>
      </c>
      <c r="P11" s="49"/>
      <c r="Q11" s="49"/>
    </row>
    <row r="12" customFormat="false" ht="13.5" hidden="false" customHeight="false" outlineLevel="0" collapsed="false">
      <c r="A12" s="54"/>
      <c r="B12" s="55"/>
      <c r="C12" s="56"/>
      <c r="D12" s="32"/>
      <c r="E12" s="57" t="s">
        <v>34</v>
      </c>
      <c r="F12" s="58" t="s">
        <v>34</v>
      </c>
      <c r="G12" s="58" t="s">
        <v>34</v>
      </c>
      <c r="H12" s="59" t="s">
        <v>34</v>
      </c>
      <c r="I12" s="32"/>
      <c r="J12" s="60"/>
      <c r="K12" s="61"/>
      <c r="L12" s="61"/>
      <c r="M12" s="61"/>
      <c r="N12" s="62"/>
      <c r="P12" s="32"/>
      <c r="Q12" s="32"/>
    </row>
    <row r="13" customFormat="false" ht="12.75" hidden="false" customHeight="false" outlineLevel="0" collapsed="false">
      <c r="A13" s="63" t="s">
        <v>15</v>
      </c>
      <c r="B13" s="64" t="n">
        <v>8760</v>
      </c>
      <c r="C13" s="65" t="n">
        <v>7500</v>
      </c>
      <c r="D13" s="66" t="n">
        <v>4000</v>
      </c>
      <c r="E13" s="67" t="n">
        <v>0.000588</v>
      </c>
      <c r="F13" s="68" t="n">
        <v>3.17</v>
      </c>
      <c r="G13" s="69" t="n">
        <v>3.86</v>
      </c>
      <c r="H13" s="68" t="n">
        <v>0.12</v>
      </c>
      <c r="I13" s="70" t="n">
        <v>0.04831</v>
      </c>
      <c r="J13" s="71" t="n">
        <f aca="false">+E13*$C13*$D13*$B13/2000/1000000</f>
        <v>0.0772632</v>
      </c>
      <c r="K13" s="68" t="n">
        <f aca="false">+F13*$C13*$D13*$B13/2000/1000000</f>
        <v>416.538</v>
      </c>
      <c r="L13" s="68" t="n">
        <f aca="false">+G13*$C13*$D13*$B13/2000/1000000</f>
        <v>507.204</v>
      </c>
      <c r="M13" s="68" t="n">
        <f aca="false">+H13*$C13*$D13*$B13/2000/1000000</f>
        <v>15.768</v>
      </c>
      <c r="N13" s="72" t="n">
        <f aca="false">+I13*$C13*$D13*$B13/2000/1000000</f>
        <v>6.347934</v>
      </c>
      <c r="P13" s="61"/>
      <c r="Q13" s="73"/>
    </row>
    <row r="14" customFormat="false" ht="12.75" hidden="false" customHeight="false" outlineLevel="0" collapsed="false">
      <c r="A14" s="63" t="s">
        <v>16</v>
      </c>
      <c r="B14" s="64" t="n">
        <v>8760</v>
      </c>
      <c r="C14" s="65" t="n">
        <v>7500</v>
      </c>
      <c r="D14" s="66" t="n">
        <v>4000</v>
      </c>
      <c r="E14" s="67" t="n">
        <v>0.000588</v>
      </c>
      <c r="F14" s="68" t="n">
        <v>3.17</v>
      </c>
      <c r="G14" s="69" t="n">
        <v>3.86</v>
      </c>
      <c r="H14" s="68" t="n">
        <v>0.12</v>
      </c>
      <c r="I14" s="70" t="n">
        <v>0.04831</v>
      </c>
      <c r="J14" s="71" t="n">
        <f aca="false">+E14*$C14*$D14*$B14/2000/1000000</f>
        <v>0.0772632</v>
      </c>
      <c r="K14" s="68" t="n">
        <f aca="false">+F14*$C14*$D14*$B14/2000/1000000</f>
        <v>416.538</v>
      </c>
      <c r="L14" s="68" t="n">
        <f aca="false">+G14*$C14*$D14*$B14/2000/1000000</f>
        <v>507.204</v>
      </c>
      <c r="M14" s="68" t="n">
        <f aca="false">+H14*$C14*$D14*$B14/2000/1000000</f>
        <v>15.768</v>
      </c>
      <c r="N14" s="72" t="n">
        <f aca="false">+I14*$C14*$D14*$B14/2000/1000000</f>
        <v>6.347934</v>
      </c>
      <c r="P14" s="61"/>
      <c r="Q14" s="73"/>
    </row>
    <row r="15" customFormat="false" ht="12.75" hidden="false" customHeight="false" outlineLevel="0" collapsed="false">
      <c r="A15" s="63" t="s">
        <v>17</v>
      </c>
      <c r="B15" s="64" t="n">
        <v>8760</v>
      </c>
      <c r="C15" s="65" t="n">
        <v>7500</v>
      </c>
      <c r="D15" s="66" t="n">
        <v>4000</v>
      </c>
      <c r="E15" s="67" t="n">
        <v>0.000588</v>
      </c>
      <c r="F15" s="68" t="n">
        <v>3.17</v>
      </c>
      <c r="G15" s="69" t="n">
        <v>3.86</v>
      </c>
      <c r="H15" s="68" t="n">
        <v>0.12</v>
      </c>
      <c r="I15" s="70" t="n">
        <v>0.04831</v>
      </c>
      <c r="J15" s="71" t="n">
        <f aca="false">+E15*$C15*$D15*$B15/2000/1000000</f>
        <v>0.0772632</v>
      </c>
      <c r="K15" s="68" t="n">
        <f aca="false">+F15*$C15*$D15*$B15/2000/1000000</f>
        <v>416.538</v>
      </c>
      <c r="L15" s="68" t="n">
        <f aca="false">+G15*$C15*$D15*$B15/2000/1000000</f>
        <v>507.204</v>
      </c>
      <c r="M15" s="68" t="n">
        <f aca="false">+H15*$C15*$D15*$B15/2000/1000000</f>
        <v>15.768</v>
      </c>
      <c r="N15" s="72" t="n">
        <f aca="false">+I15*$C15*$D15*$B15/2000/1000000</f>
        <v>6.347934</v>
      </c>
      <c r="P15" s="61"/>
      <c r="Q15" s="73"/>
    </row>
    <row r="16" customFormat="false" ht="12.75" hidden="false" customHeight="false" outlineLevel="0" collapsed="false">
      <c r="A16" s="63" t="s">
        <v>18</v>
      </c>
      <c r="B16" s="64" t="n">
        <v>8760</v>
      </c>
      <c r="C16" s="65" t="n">
        <v>7500</v>
      </c>
      <c r="D16" s="66" t="n">
        <v>470</v>
      </c>
      <c r="E16" s="67" t="n">
        <v>0.000588</v>
      </c>
      <c r="F16" s="68" t="n">
        <v>2.27</v>
      </c>
      <c r="G16" s="68" t="n">
        <v>3.51</v>
      </c>
      <c r="H16" s="74" t="n">
        <v>0.0296</v>
      </c>
      <c r="I16" s="70" t="n">
        <v>0.01941</v>
      </c>
      <c r="J16" s="71" t="n">
        <f aca="false">+E16*$C16*$D16*$B16/2000/1000000</f>
        <v>0.009078426</v>
      </c>
      <c r="K16" s="68" t="n">
        <f aca="false">+F16*$C16*$D16*$B16/2000/1000000</f>
        <v>35.047665</v>
      </c>
      <c r="L16" s="68" t="n">
        <f aca="false">+G16*$C16*$D16*$B16/2000/1000000</f>
        <v>54.192645</v>
      </c>
      <c r="M16" s="68" t="n">
        <f aca="false">+H16*$C16*$D16*$B16/2000/1000000</f>
        <v>0.4570092</v>
      </c>
      <c r="N16" s="72" t="n">
        <f aca="false">+I16*$C16*$D16*$B16/2000/1000000</f>
        <v>0.299680695</v>
      </c>
      <c r="P16" s="61"/>
      <c r="Q16" s="73"/>
    </row>
    <row r="17" customFormat="false" ht="12.75" hidden="false" customHeight="false" outlineLevel="0" collapsed="false">
      <c r="A17" s="63" t="s">
        <v>19</v>
      </c>
      <c r="B17" s="64" t="n">
        <v>8760</v>
      </c>
      <c r="C17" s="65" t="n">
        <v>7500</v>
      </c>
      <c r="D17" s="66" t="n">
        <v>470</v>
      </c>
      <c r="E17" s="67" t="n">
        <v>0.000588</v>
      </c>
      <c r="F17" s="68" t="n">
        <v>2.27</v>
      </c>
      <c r="G17" s="68" t="n">
        <v>3.51</v>
      </c>
      <c r="H17" s="74" t="n">
        <v>0.0296</v>
      </c>
      <c r="I17" s="70" t="n">
        <v>0.01941</v>
      </c>
      <c r="J17" s="71" t="n">
        <f aca="false">+E17*$C17*$D17*$B17/2000/1000000</f>
        <v>0.009078426</v>
      </c>
      <c r="K17" s="68" t="n">
        <f aca="false">+F17*$C17*$D17*$B17/2000/1000000</f>
        <v>35.047665</v>
      </c>
      <c r="L17" s="68" t="n">
        <f aca="false">+G17*$C17*$D17*$B17/2000/1000000</f>
        <v>54.192645</v>
      </c>
      <c r="M17" s="68" t="n">
        <f aca="false">+H17*$C17*$D17*$B17/2000/1000000</f>
        <v>0.4570092</v>
      </c>
      <c r="N17" s="72" t="n">
        <f aca="false">+I17*$C17*$D17*$B17/2000/1000000</f>
        <v>0.299680695</v>
      </c>
      <c r="P17" s="61"/>
      <c r="Q17" s="73"/>
    </row>
    <row r="18" customFormat="false" ht="13.5" hidden="false" customHeight="false" outlineLevel="0" collapsed="false">
      <c r="A18" s="75"/>
      <c r="B18" s="76"/>
      <c r="C18" s="77"/>
      <c r="D18" s="77"/>
      <c r="E18" s="78"/>
      <c r="F18" s="79"/>
      <c r="G18" s="79"/>
      <c r="H18" s="79"/>
      <c r="I18" s="80"/>
      <c r="J18" s="78"/>
      <c r="K18" s="79"/>
      <c r="L18" s="79"/>
      <c r="M18" s="79"/>
      <c r="N18" s="81"/>
      <c r="P18" s="32"/>
      <c r="Q18" s="32"/>
    </row>
    <row r="19" customFormat="false" ht="13.5" hidden="false" customHeight="false" outlineLevel="0" collapsed="false">
      <c r="A19" s="82" t="s">
        <v>31</v>
      </c>
      <c r="B19" s="83"/>
      <c r="C19" s="83"/>
      <c r="D19" s="84"/>
      <c r="E19" s="85" t="s">
        <v>34</v>
      </c>
      <c r="F19" s="86" t="s">
        <v>34</v>
      </c>
      <c r="G19" s="86" t="s">
        <v>34</v>
      </c>
      <c r="H19" s="87" t="s">
        <v>34</v>
      </c>
      <c r="I19" s="88" t="s">
        <v>34</v>
      </c>
      <c r="J19" s="87" t="n">
        <f aca="false">SUM(J13:J17)</f>
        <v>0.249946452</v>
      </c>
      <c r="K19" s="87" t="n">
        <f aca="false">SUM(K13:K17)</f>
        <v>1319.70933</v>
      </c>
      <c r="L19" s="87" t="n">
        <f aca="false">SUM(L13:L17)</f>
        <v>1629.99729</v>
      </c>
      <c r="M19" s="87" t="n">
        <f aca="false">SUM(M13:M17)</f>
        <v>48.2180184</v>
      </c>
      <c r="N19" s="89" t="n">
        <f aca="false">SUM(N13:N17)</f>
        <v>19.64316339</v>
      </c>
      <c r="P19" s="90"/>
      <c r="Q19" s="56"/>
    </row>
    <row r="20" customFormat="false" ht="12.75" hidden="false" customHeight="false" outlineLevel="0" collapsed="false">
      <c r="A20" s="32"/>
      <c r="B20" s="32"/>
      <c r="C20" s="32"/>
      <c r="D20" s="32"/>
      <c r="E20" s="32"/>
      <c r="F20" s="32"/>
      <c r="G20" s="32"/>
      <c r="H20" s="61"/>
      <c r="I20" s="91"/>
      <c r="J20" s="91"/>
      <c r="K20" s="32"/>
      <c r="L20" s="32"/>
      <c r="M20" s="32"/>
      <c r="N20" s="32"/>
      <c r="O20" s="32"/>
      <c r="P20" s="32"/>
      <c r="Q20" s="32"/>
    </row>
    <row r="21" customFormat="false" ht="12.75" hidden="false" customHeight="false" outlineLevel="0" collapsed="false">
      <c r="A21" s="92" t="s">
        <v>56</v>
      </c>
      <c r="B21" s="93"/>
      <c r="C21" s="93"/>
      <c r="D21" s="94"/>
      <c r="E21" s="95"/>
      <c r="F21" s="96"/>
      <c r="G21" s="96"/>
      <c r="H21" s="96"/>
      <c r="I21" s="96"/>
      <c r="J21" s="96"/>
      <c r="K21" s="96"/>
      <c r="L21" s="96"/>
      <c r="M21" s="32"/>
      <c r="N21" s="32"/>
      <c r="O21" s="32"/>
      <c r="P21" s="32"/>
      <c r="Q21" s="32"/>
    </row>
    <row r="22" customFormat="false" ht="12.75" hidden="false" customHeight="false" outlineLevel="0" collapsed="false">
      <c r="A22" s="97"/>
      <c r="B22" s="98"/>
      <c r="C22" s="98"/>
      <c r="D22" s="99"/>
      <c r="E22" s="95"/>
      <c r="F22" s="96"/>
      <c r="G22" s="96"/>
      <c r="H22" s="96"/>
      <c r="I22" s="96"/>
      <c r="J22" s="96"/>
      <c r="K22" s="96"/>
      <c r="L22" s="96"/>
      <c r="M22" s="32"/>
      <c r="N22" s="32"/>
      <c r="O22" s="32"/>
      <c r="P22" s="32"/>
      <c r="Q22" s="32"/>
    </row>
    <row r="23" customFormat="false" ht="13.5" hidden="false" customHeight="false" outlineLevel="0" collapsed="false">
      <c r="A23" s="100" t="s">
        <v>57</v>
      </c>
      <c r="B23" s="101" t="s">
        <v>58</v>
      </c>
      <c r="C23" s="102" t="s">
        <v>59</v>
      </c>
      <c r="D23" s="103" t="s">
        <v>60</v>
      </c>
      <c r="F23" s="104"/>
      <c r="G23" s="104"/>
      <c r="H23" s="96"/>
      <c r="I23" s="96"/>
      <c r="J23" s="96"/>
      <c r="K23" s="96"/>
      <c r="L23" s="96"/>
      <c r="M23" s="32"/>
      <c r="N23" s="32"/>
      <c r="O23" s="32"/>
      <c r="P23" s="32"/>
      <c r="Q23" s="32"/>
    </row>
    <row r="24" customFormat="false" ht="12.75" hidden="false" customHeight="false" outlineLevel="0" collapsed="false">
      <c r="A24" s="105" t="s">
        <v>61</v>
      </c>
      <c r="B24" s="106" t="n">
        <v>0.00279</v>
      </c>
      <c r="C24" s="106" t="n">
        <v>0.00836</v>
      </c>
      <c r="D24" s="107" t="n">
        <v>0.00776</v>
      </c>
      <c r="F24" s="108"/>
      <c r="G24" s="108"/>
      <c r="H24" s="96"/>
      <c r="I24" s="96"/>
      <c r="J24" s="96"/>
      <c r="K24" s="96"/>
      <c r="L24" s="96"/>
      <c r="M24" s="32"/>
      <c r="N24" s="32"/>
      <c r="O24" s="32"/>
      <c r="P24" s="32"/>
      <c r="Q24" s="32"/>
    </row>
    <row r="25" customFormat="false" ht="12.75" hidden="false" customHeight="false" outlineLevel="0" collapsed="false">
      <c r="A25" s="105" t="s">
        <v>62</v>
      </c>
      <c r="B25" s="106" t="n">
        <v>0.00263</v>
      </c>
      <c r="C25" s="106" t="n">
        <v>0.00514</v>
      </c>
      <c r="D25" s="107" t="n">
        <v>0.00778</v>
      </c>
      <c r="F25" s="108"/>
      <c r="G25" s="108"/>
      <c r="H25" s="96"/>
      <c r="I25" s="96"/>
      <c r="J25" s="96"/>
      <c r="K25" s="96"/>
      <c r="L25" s="96"/>
      <c r="M25" s="32"/>
      <c r="N25" s="32"/>
      <c r="O25" s="32"/>
      <c r="P25" s="32"/>
      <c r="Q25" s="32"/>
    </row>
    <row r="26" customFormat="false" ht="12.75" hidden="false" customHeight="false" outlineLevel="0" collapsed="false">
      <c r="A26" s="105" t="s">
        <v>63</v>
      </c>
      <c r="B26" s="106" t="n">
        <v>0.00158</v>
      </c>
      <c r="C26" s="106" t="n">
        <v>0.00044</v>
      </c>
      <c r="D26" s="107" t="n">
        <v>0.00194</v>
      </c>
      <c r="F26" s="108"/>
      <c r="G26" s="108"/>
      <c r="H26" s="96"/>
      <c r="I26" s="96"/>
      <c r="J26" s="96"/>
      <c r="K26" s="96"/>
      <c r="L26" s="96"/>
      <c r="M26" s="32"/>
      <c r="N26" s="32"/>
      <c r="O26" s="32"/>
      <c r="P26" s="32"/>
      <c r="Q26" s="32"/>
    </row>
    <row r="27" customFormat="false" ht="12.75" hidden="false" customHeight="false" outlineLevel="0" collapsed="false">
      <c r="A27" s="105" t="s">
        <v>13</v>
      </c>
      <c r="B27" s="106" t="n">
        <v>0.0205</v>
      </c>
      <c r="C27" s="106" t="n">
        <v>0.0528</v>
      </c>
      <c r="D27" s="107" t="n">
        <v>0.0552</v>
      </c>
      <c r="F27" s="108"/>
      <c r="G27" s="108"/>
      <c r="H27" s="96"/>
      <c r="I27" s="96"/>
      <c r="J27" s="96"/>
      <c r="K27" s="96"/>
      <c r="L27" s="96"/>
      <c r="M27" s="32"/>
      <c r="N27" s="32"/>
      <c r="O27" s="32"/>
      <c r="P27" s="32"/>
      <c r="Q27" s="32"/>
    </row>
    <row r="28" customFormat="false" ht="12.75" hidden="false" customHeight="false" outlineLevel="0" collapsed="false">
      <c r="A28" s="105" t="s">
        <v>64</v>
      </c>
      <c r="B28" s="106" t="n">
        <v>0.00306</v>
      </c>
      <c r="C28" s="106" t="n">
        <v>0.0025</v>
      </c>
      <c r="D28" s="107" t="n">
        <v>0.00248</v>
      </c>
      <c r="F28" s="108"/>
      <c r="G28" s="108"/>
      <c r="H28" s="96"/>
      <c r="I28" s="96"/>
      <c r="J28" s="96"/>
      <c r="K28" s="96"/>
      <c r="L28" s="96"/>
      <c r="M28" s="32"/>
      <c r="N28" s="32"/>
      <c r="O28" s="32"/>
      <c r="P28" s="32"/>
      <c r="Q28" s="32"/>
    </row>
    <row r="29" customFormat="false" ht="12.75" hidden="false" customHeight="false" outlineLevel="0" collapsed="false">
      <c r="A29" s="105" t="s">
        <v>65</v>
      </c>
      <c r="B29" s="106"/>
      <c r="C29" s="106"/>
      <c r="D29" s="107"/>
      <c r="F29" s="108"/>
      <c r="G29" s="108"/>
      <c r="H29" s="96"/>
      <c r="I29" s="96"/>
      <c r="J29" s="96"/>
      <c r="K29" s="96"/>
      <c r="L29" s="96"/>
      <c r="M29" s="32"/>
      <c r="N29" s="32"/>
      <c r="O29" s="32"/>
      <c r="P29" s="32"/>
      <c r="Q29" s="32"/>
    </row>
    <row r="30" customFormat="false" ht="12.75" hidden="false" customHeight="false" outlineLevel="0" collapsed="false">
      <c r="A30" s="105" t="s">
        <v>66</v>
      </c>
      <c r="B30" s="106"/>
      <c r="C30" s="106"/>
      <c r="D30" s="107"/>
      <c r="F30" s="108"/>
      <c r="G30" s="108"/>
      <c r="H30" s="96"/>
      <c r="I30" s="96"/>
      <c r="J30" s="96"/>
      <c r="K30" s="96"/>
      <c r="L30" s="96"/>
      <c r="M30" s="32"/>
      <c r="N30" s="32"/>
      <c r="O30" s="32"/>
      <c r="P30" s="32"/>
      <c r="Q30" s="32"/>
    </row>
    <row r="31" customFormat="false" ht="12.75" hidden="false" customHeight="false" outlineLevel="0" collapsed="false">
      <c r="A31" s="109" t="s">
        <v>67</v>
      </c>
      <c r="B31" s="110"/>
      <c r="C31" s="110"/>
      <c r="D31" s="111"/>
      <c r="F31" s="108"/>
      <c r="G31" s="108"/>
      <c r="H31" s="96"/>
      <c r="I31" s="96"/>
      <c r="J31" s="96"/>
      <c r="K31" s="96"/>
      <c r="L31" s="96"/>
      <c r="M31" s="32"/>
      <c r="N31" s="32"/>
      <c r="O31" s="32"/>
      <c r="P31" s="32"/>
      <c r="Q31" s="32"/>
    </row>
    <row r="32" customFormat="false" ht="12.75" hidden="false" customHeight="false" outlineLevel="0" collapsed="false">
      <c r="A32" s="112" t="s">
        <v>14</v>
      </c>
      <c r="B32" s="110" t="n">
        <v>0.0324</v>
      </c>
      <c r="C32" s="110" t="n">
        <v>0.07203</v>
      </c>
      <c r="D32" s="110" t="n">
        <v>0.07954</v>
      </c>
      <c r="F32" s="113"/>
      <c r="G32" s="114"/>
      <c r="H32" s="96"/>
      <c r="I32" s="96"/>
      <c r="J32" s="96"/>
      <c r="K32" s="96"/>
      <c r="L32" s="96"/>
      <c r="M32" s="32"/>
      <c r="N32" s="32"/>
      <c r="O32" s="32"/>
      <c r="P32" s="32"/>
      <c r="Q32" s="32"/>
    </row>
    <row r="33" customFormat="false" ht="12.75" hidden="false" customHeight="false" outlineLevel="0" collapsed="false">
      <c r="A33" s="97"/>
      <c r="B33" s="98"/>
      <c r="C33" s="98"/>
      <c r="D33" s="99"/>
      <c r="E33" s="95"/>
      <c r="F33" s="96"/>
      <c r="G33" s="96"/>
      <c r="H33" s="96"/>
      <c r="I33" s="96"/>
      <c r="J33" s="96"/>
      <c r="K33" s="96"/>
      <c r="L33" s="96"/>
      <c r="M33" s="32"/>
      <c r="N33" s="32"/>
      <c r="O33" s="32"/>
      <c r="P33" s="32"/>
      <c r="Q33" s="32"/>
    </row>
    <row r="34" customFormat="false" ht="12.75" hidden="false" customHeight="false" outlineLevel="0" collapsed="false">
      <c r="A34" s="115" t="s">
        <v>68</v>
      </c>
      <c r="B34" s="115"/>
      <c r="C34" s="115"/>
      <c r="D34" s="96"/>
      <c r="E34" s="96"/>
      <c r="F34" s="96"/>
      <c r="G34" s="96"/>
      <c r="H34" s="96"/>
      <c r="I34" s="96"/>
      <c r="J34" s="96"/>
      <c r="K34" s="96"/>
      <c r="L34" s="96"/>
      <c r="M34" s="32"/>
      <c r="N34" s="32"/>
      <c r="O34" s="32"/>
      <c r="P34" s="32"/>
      <c r="Q34" s="32"/>
    </row>
    <row r="35" customFormat="false" ht="12.75" hidden="false" customHeight="false" outlineLevel="0" collapsed="false">
      <c r="A35" s="116" t="s">
        <v>37</v>
      </c>
      <c r="B35" s="117"/>
      <c r="C35" s="118"/>
      <c r="D35" s="118"/>
      <c r="E35" s="118"/>
      <c r="F35" s="118"/>
      <c r="G35" s="118"/>
      <c r="H35" s="118"/>
      <c r="I35" s="118"/>
      <c r="J35" s="118"/>
      <c r="K35" s="118"/>
      <c r="L35" s="119"/>
      <c r="M35" s="32"/>
      <c r="N35" s="32"/>
      <c r="O35" s="32"/>
      <c r="P35" s="32"/>
      <c r="Q35" s="32"/>
    </row>
    <row r="36" customFormat="false" ht="12.75" hidden="false" customHeight="false" outlineLevel="0" collapsed="false">
      <c r="A36" s="120" t="s">
        <v>42</v>
      </c>
      <c r="B36" s="121"/>
      <c r="C36" s="122"/>
      <c r="D36" s="123" t="s">
        <v>57</v>
      </c>
      <c r="E36" s="123"/>
      <c r="F36" s="123"/>
      <c r="G36" s="123"/>
      <c r="H36" s="123"/>
      <c r="I36" s="123"/>
      <c r="J36" s="123"/>
      <c r="K36" s="123"/>
      <c r="L36" s="123"/>
      <c r="M36" s="32"/>
      <c r="N36" s="32"/>
      <c r="O36" s="32"/>
      <c r="P36" s="32"/>
      <c r="Q36" s="32"/>
    </row>
    <row r="37" customFormat="false" ht="12.75" hidden="false" customHeight="false" outlineLevel="0" collapsed="false">
      <c r="A37" s="120"/>
      <c r="B37" s="124" t="s">
        <v>69</v>
      </c>
      <c r="C37" s="124"/>
      <c r="D37" s="124" t="s">
        <v>61</v>
      </c>
      <c r="E37" s="124" t="s">
        <v>62</v>
      </c>
      <c r="F37" s="124" t="s">
        <v>63</v>
      </c>
      <c r="G37" s="124" t="s">
        <v>13</v>
      </c>
      <c r="H37" s="124" t="s">
        <v>64</v>
      </c>
      <c r="I37" s="124" t="s">
        <v>65</v>
      </c>
      <c r="J37" s="124" t="s">
        <v>66</v>
      </c>
      <c r="K37" s="124" t="s">
        <v>70</v>
      </c>
      <c r="L37" s="124" t="s">
        <v>14</v>
      </c>
      <c r="M37" s="32"/>
      <c r="N37" s="32"/>
      <c r="O37" s="32"/>
      <c r="P37" s="32"/>
      <c r="Q37" s="32"/>
    </row>
    <row r="38" customFormat="false" ht="12.75" hidden="false" customHeight="false" outlineLevel="0" collapsed="false">
      <c r="A38" s="125" t="s">
        <v>15</v>
      </c>
      <c r="B38" s="126" t="n">
        <f aca="false">+C13*D13/1000000</f>
        <v>30</v>
      </c>
      <c r="C38" s="126"/>
      <c r="D38" s="126" t="n">
        <f aca="false">+B38*$D$24*8760/2000</f>
        <v>1.019664</v>
      </c>
      <c r="E38" s="126" t="n">
        <f aca="false">+B38*$D$25*4.38</f>
        <v>1.022292</v>
      </c>
      <c r="F38" s="126" t="n">
        <f aca="false">+B38*$D$26*4.38</f>
        <v>0.254916</v>
      </c>
      <c r="G38" s="126" t="n">
        <f aca="false">+B38*$D$27*4.38</f>
        <v>7.25328</v>
      </c>
      <c r="H38" s="127" t="n">
        <f aca="false">+B38*$D$28*4.38</f>
        <v>0.325872</v>
      </c>
      <c r="I38" s="128" t="s">
        <v>71</v>
      </c>
      <c r="J38" s="128" t="s">
        <v>71</v>
      </c>
      <c r="K38" s="128" t="s">
        <v>71</v>
      </c>
      <c r="L38" s="126" t="n">
        <f aca="false">+B38*$D$32*4.38</f>
        <v>10.451556</v>
      </c>
      <c r="M38" s="32"/>
      <c r="N38" s="32"/>
      <c r="O38" s="32"/>
      <c r="P38" s="32"/>
      <c r="Q38" s="32"/>
    </row>
    <row r="39" customFormat="false" ht="12.75" hidden="false" customHeight="false" outlineLevel="0" collapsed="false">
      <c r="A39" s="125" t="s">
        <v>16</v>
      </c>
      <c r="B39" s="126" t="n">
        <f aca="false">+C14*D14/1000000</f>
        <v>30</v>
      </c>
      <c r="C39" s="126"/>
      <c r="D39" s="126" t="n">
        <f aca="false">+B39*$D$24*8760/2000</f>
        <v>1.019664</v>
      </c>
      <c r="E39" s="126" t="n">
        <f aca="false">+B39*$D$25*4.38</f>
        <v>1.022292</v>
      </c>
      <c r="F39" s="126" t="n">
        <f aca="false">+B39*$D$26*4.38</f>
        <v>0.254916</v>
      </c>
      <c r="G39" s="126" t="n">
        <f aca="false">+B39*$D$27*4.38</f>
        <v>7.25328</v>
      </c>
      <c r="H39" s="127" t="n">
        <f aca="false">+B39*$D$28*4.38</f>
        <v>0.325872</v>
      </c>
      <c r="I39" s="128" t="s">
        <v>71</v>
      </c>
      <c r="J39" s="128" t="s">
        <v>71</v>
      </c>
      <c r="K39" s="128" t="s">
        <v>71</v>
      </c>
      <c r="L39" s="126" t="n">
        <f aca="false">+B39*$D$32*4.38</f>
        <v>10.451556</v>
      </c>
      <c r="M39" s="32"/>
      <c r="N39" s="32"/>
      <c r="O39" s="32"/>
      <c r="P39" s="32"/>
      <c r="Q39" s="32"/>
    </row>
    <row r="40" customFormat="false" ht="12.75" hidden="false" customHeight="false" outlineLevel="0" collapsed="false">
      <c r="A40" s="125" t="s">
        <v>17</v>
      </c>
      <c r="B40" s="126" t="n">
        <f aca="false">+C15*D15/1000000</f>
        <v>30</v>
      </c>
      <c r="C40" s="126"/>
      <c r="D40" s="126" t="n">
        <f aca="false">+B40*$D$24*8760/2000</f>
        <v>1.019664</v>
      </c>
      <c r="E40" s="126" t="n">
        <f aca="false">+B40*$D$25*4.38</f>
        <v>1.022292</v>
      </c>
      <c r="F40" s="126" t="n">
        <f aca="false">+B40*$D$26*4.38</f>
        <v>0.254916</v>
      </c>
      <c r="G40" s="126" t="n">
        <f aca="false">+B40*$D$27*4.38</f>
        <v>7.25328</v>
      </c>
      <c r="H40" s="127" t="n">
        <f aca="false">+B40*$D$28*4.38</f>
        <v>0.325872</v>
      </c>
      <c r="I40" s="128" t="s">
        <v>71</v>
      </c>
      <c r="J40" s="128" t="s">
        <v>71</v>
      </c>
      <c r="K40" s="128" t="s">
        <v>71</v>
      </c>
      <c r="L40" s="126" t="n">
        <f aca="false">+B40*$D$32*4.38</f>
        <v>10.451556</v>
      </c>
      <c r="M40" s="32"/>
      <c r="N40" s="32"/>
      <c r="O40" s="32"/>
      <c r="P40" s="32"/>
      <c r="Q40" s="32"/>
    </row>
    <row r="41" customFormat="false" ht="12.75" hidden="false" customHeight="false" outlineLevel="0" collapsed="false">
      <c r="A41" s="125" t="s">
        <v>18</v>
      </c>
      <c r="B41" s="126" t="n">
        <f aca="false">+C16*D16/1000000</f>
        <v>3.525</v>
      </c>
      <c r="C41" s="126"/>
      <c r="D41" s="126" t="n">
        <f aca="false">+B41*$B$24*8760/2000</f>
        <v>0.043076205</v>
      </c>
      <c r="E41" s="126" t="n">
        <f aca="false">+B41*$B$25*4.38</f>
        <v>0.040605885</v>
      </c>
      <c r="F41" s="126" t="n">
        <f aca="false">+B41*$B$26*4.38</f>
        <v>0.02439441</v>
      </c>
      <c r="G41" s="126" t="n">
        <f aca="false">+B41*$B$27*4.38</f>
        <v>0.31650975</v>
      </c>
      <c r="H41" s="127" t="n">
        <f aca="false">+B41*$B$28*4.38</f>
        <v>0.04724487</v>
      </c>
      <c r="I41" s="128" t="s">
        <v>71</v>
      </c>
      <c r="J41" s="128" t="s">
        <v>71</v>
      </c>
      <c r="K41" s="128" t="s">
        <v>71</v>
      </c>
      <c r="L41" s="126" t="n">
        <f aca="false">+B41*$B$32*4.38</f>
        <v>0.5002398</v>
      </c>
      <c r="M41" s="32"/>
      <c r="N41" s="32"/>
      <c r="O41" s="32"/>
      <c r="P41" s="32"/>
      <c r="Q41" s="32"/>
    </row>
    <row r="42" customFormat="false" ht="12.75" hidden="false" customHeight="false" outlineLevel="0" collapsed="false">
      <c r="A42" s="125" t="s">
        <v>19</v>
      </c>
      <c r="B42" s="126" t="n">
        <f aca="false">+C17*D17/1000000</f>
        <v>3.525</v>
      </c>
      <c r="C42" s="126"/>
      <c r="D42" s="126" t="n">
        <f aca="false">+B42*$B$24*8760/2000</f>
        <v>0.043076205</v>
      </c>
      <c r="E42" s="126" t="n">
        <f aca="false">+B42*$B$25*4.38</f>
        <v>0.040605885</v>
      </c>
      <c r="F42" s="126" t="n">
        <f aca="false">+B42*$B$26*4.38</f>
        <v>0.02439441</v>
      </c>
      <c r="G42" s="126" t="n">
        <f aca="false">+B42*$B$27*4.38</f>
        <v>0.31650975</v>
      </c>
      <c r="H42" s="127" t="n">
        <f aca="false">+B42*$B$28*4.38</f>
        <v>0.04724487</v>
      </c>
      <c r="I42" s="128" t="s">
        <v>71</v>
      </c>
      <c r="J42" s="128" t="s">
        <v>71</v>
      </c>
      <c r="K42" s="128" t="s">
        <v>71</v>
      </c>
      <c r="L42" s="126" t="n">
        <f aca="false">+B42*$B$32*4.38</f>
        <v>0.5002398</v>
      </c>
      <c r="M42" s="32"/>
      <c r="N42" s="32"/>
      <c r="O42" s="32"/>
      <c r="P42" s="32"/>
      <c r="Q42" s="32"/>
    </row>
    <row r="43" customFormat="false" ht="12.75" hidden="false" customHeight="false" outlineLevel="0" collapsed="false">
      <c r="A43" s="126" t="s">
        <v>31</v>
      </c>
      <c r="B43" s="129"/>
      <c r="C43" s="129"/>
      <c r="D43" s="130" t="n">
        <f aca="false">SUM(D38:D42)</f>
        <v>3.14514441</v>
      </c>
      <c r="E43" s="130" t="n">
        <f aca="false">SUM(E38:E42)</f>
        <v>3.14808777</v>
      </c>
      <c r="F43" s="130" t="n">
        <f aca="false">SUM(F38:F42)</f>
        <v>0.81353682</v>
      </c>
      <c r="G43" s="130" t="n">
        <f aca="false">SUM(G38:G42)</f>
        <v>22.3928595</v>
      </c>
      <c r="H43" s="130" t="n">
        <f aca="false">SUM(H38:H42)</f>
        <v>1.07210574</v>
      </c>
      <c r="I43" s="130" t="n">
        <f aca="false">SUM(I38:I42)</f>
        <v>0</v>
      </c>
      <c r="J43" s="130" t="n">
        <f aca="false">SUM(J38:J42)</f>
        <v>0</v>
      </c>
      <c r="K43" s="130" t="n">
        <f aca="false">SUM(K38:K42)</f>
        <v>0</v>
      </c>
      <c r="L43" s="130" t="n">
        <f aca="false">SUM(L38:L42)</f>
        <v>32.3551476</v>
      </c>
      <c r="M43" s="32"/>
      <c r="N43" s="32"/>
      <c r="O43" s="32"/>
      <c r="P43" s="32"/>
      <c r="Q43" s="32"/>
    </row>
    <row r="44" customFormat="false" ht="12.75" hidden="false" customHeight="false" outlineLevel="0" collapsed="false">
      <c r="A44" s="32"/>
      <c r="B44" s="32"/>
      <c r="C44" s="32"/>
      <c r="D44" s="32"/>
      <c r="E44" s="32"/>
      <c r="F44" s="32"/>
      <c r="G44" s="32"/>
      <c r="H44" s="61"/>
      <c r="I44" s="91"/>
      <c r="J44" s="91"/>
      <c r="K44" s="32"/>
      <c r="L44" s="32"/>
      <c r="M44" s="32"/>
      <c r="N44" s="32"/>
      <c r="O44" s="32"/>
      <c r="P44" s="32"/>
      <c r="Q44" s="32"/>
    </row>
    <row r="45" customFormat="false" ht="12.75" hidden="false" customHeight="false" outlineLevel="0" collapsed="false">
      <c r="A45" s="131" t="s">
        <v>72</v>
      </c>
      <c r="B45" s="32"/>
      <c r="C45" s="32"/>
      <c r="D45" s="32"/>
      <c r="E45" s="132"/>
      <c r="F45" s="133"/>
      <c r="G45" s="133"/>
      <c r="H45" s="32"/>
      <c r="I45" s="32"/>
      <c r="J45" s="32"/>
      <c r="K45" s="32"/>
      <c r="L45" s="61"/>
      <c r="M45" s="61"/>
      <c r="N45" s="61"/>
      <c r="O45" s="61"/>
      <c r="P45" s="32"/>
      <c r="Q45" s="32"/>
    </row>
    <row r="46" customFormat="false" ht="12.75" hidden="false" customHeight="false" outlineLevel="0" collapsed="false">
      <c r="A46" s="131" t="s">
        <v>73</v>
      </c>
      <c r="B46" s="32"/>
      <c r="C46" s="32"/>
      <c r="D46" s="32"/>
      <c r="E46" s="132"/>
      <c r="F46" s="133"/>
      <c r="G46" s="133"/>
      <c r="H46" s="32"/>
      <c r="I46" s="32"/>
      <c r="J46" s="32"/>
      <c r="K46" s="32"/>
      <c r="L46" s="68"/>
      <c r="M46" s="68"/>
      <c r="N46" s="61"/>
      <c r="O46" s="61"/>
      <c r="P46" s="32"/>
      <c r="Q46" s="32"/>
    </row>
    <row r="47" customFormat="false" ht="12.75" hidden="false" customHeight="false" outlineLevel="0" collapsed="false">
      <c r="A47" s="131" t="s">
        <v>74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68"/>
      <c r="M47" s="68"/>
      <c r="N47" s="32"/>
      <c r="O47" s="32"/>
      <c r="P47" s="32"/>
      <c r="Q47" s="32"/>
    </row>
    <row r="48" customFormat="false" ht="12.75" hidden="false" customHeight="false" outlineLevel="0" collapsed="false">
      <c r="A48" s="131" t="s">
        <v>75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68"/>
      <c r="M48" s="68"/>
      <c r="N48" s="32"/>
      <c r="O48" s="32"/>
      <c r="P48" s="32"/>
      <c r="Q48" s="32"/>
    </row>
    <row r="49" customFormat="false" ht="12.75" hidden="false" customHeight="false" outlineLevel="0" collapsed="false">
      <c r="A49" s="131" t="s">
        <v>76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134"/>
      <c r="M49" s="134"/>
      <c r="N49" s="32"/>
      <c r="O49" s="32"/>
      <c r="P49" s="32"/>
      <c r="Q49" s="32"/>
    </row>
    <row r="50" customFormat="false" ht="12.75" hidden="false" customHeight="false" outlineLevel="0" collapsed="false">
      <c r="A50" s="131" t="s">
        <v>77</v>
      </c>
      <c r="B50" s="135"/>
      <c r="C50" s="135"/>
      <c r="D50" s="32"/>
      <c r="E50" s="32"/>
      <c r="F50" s="32"/>
      <c r="G50" s="32"/>
      <c r="H50" s="32"/>
      <c r="I50" s="32"/>
      <c r="J50" s="32"/>
      <c r="K50" s="32"/>
      <c r="L50" s="134"/>
      <c r="M50" s="134"/>
      <c r="N50" s="32"/>
      <c r="O50" s="32"/>
      <c r="P50" s="32"/>
      <c r="Q50" s="32"/>
    </row>
    <row r="51" customFormat="false" ht="12.75" hidden="false" customHeight="false" outlineLevel="0" collapsed="false">
      <c r="A51" s="131"/>
      <c r="B51" s="135"/>
      <c r="C51" s="135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</row>
    <row r="52" customFormat="false" ht="12.75" hidden="false" customHeight="false" outlineLevel="0" collapsed="false">
      <c r="A52" s="131"/>
      <c r="B52" s="135"/>
      <c r="C52" s="135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</row>
    <row r="53" customFormat="false" ht="12.75" hidden="false" customHeight="false" outlineLevel="0" collapsed="false">
      <c r="A53" s="131"/>
      <c r="B53" s="135"/>
      <c r="C53" s="135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</row>
  </sheetData>
  <mergeCells count="3">
    <mergeCell ref="E9:I9"/>
    <mergeCell ref="J9:N9"/>
    <mergeCell ref="D36:L3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7.28"/>
    <col collapsed="false" customWidth="true" hidden="false" outlineLevel="0" max="3" min="3" style="0" width="10.99"/>
    <col collapsed="false" customWidth="true" hidden="false" outlineLevel="0" max="4" min="4" style="0" width="8.14"/>
    <col collapsed="false" customWidth="true" hidden="false" outlineLevel="0" max="5" min="5" style="0" width="15.41"/>
    <col collapsed="false" customWidth="true" hidden="false" outlineLevel="0" max="6" min="6" style="0" width="10.56"/>
    <col collapsed="false" customWidth="true" hidden="false" outlineLevel="0" max="7" min="7" style="0" width="16.84"/>
    <col collapsed="false" customWidth="true" hidden="false" outlineLevel="0" max="8" min="8" style="0" width="13.7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</row>
    <row r="2" customFormat="false" ht="15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</row>
    <row r="3" customFormat="false" ht="15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</row>
    <row r="4" customFormat="false" ht="15.75" hidden="false" customHeight="false" outlineLevel="0" collapsed="false">
      <c r="A4" s="3" t="s">
        <v>3</v>
      </c>
      <c r="B4" s="2"/>
      <c r="C4" s="2"/>
      <c r="D4" s="2"/>
      <c r="E4" s="2"/>
      <c r="F4" s="2"/>
      <c r="G4" s="2"/>
      <c r="H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</row>
    <row r="6" customFormat="false" ht="15.75" hidden="false" customHeight="false" outlineLevel="0" collapsed="false">
      <c r="A6" s="136" t="s">
        <v>78</v>
      </c>
      <c r="B6" s="2"/>
      <c r="C6" s="2"/>
      <c r="D6" s="2"/>
      <c r="E6" s="2"/>
      <c r="F6" s="137"/>
      <c r="G6" s="2"/>
      <c r="H6" s="2"/>
    </row>
    <row r="7" customFormat="false" ht="15" hidden="false" customHeight="false" outlineLevel="0" collapsed="false">
      <c r="A7" s="2"/>
      <c r="B7" s="2"/>
      <c r="C7" s="2"/>
      <c r="D7" s="2"/>
      <c r="E7" s="2"/>
      <c r="F7" s="137"/>
      <c r="G7" s="2"/>
      <c r="H7" s="2"/>
    </row>
    <row r="8" customFormat="false" ht="15" hidden="false" customHeight="false" outlineLevel="0" collapsed="false">
      <c r="A8" s="138"/>
      <c r="B8" s="139"/>
      <c r="C8" s="140" t="s">
        <v>79</v>
      </c>
      <c r="D8" s="140" t="s">
        <v>80</v>
      </c>
      <c r="E8" s="140" t="s">
        <v>81</v>
      </c>
      <c r="F8" s="140" t="s">
        <v>82</v>
      </c>
      <c r="G8" s="140" t="s">
        <v>43</v>
      </c>
      <c r="H8" s="141" t="s">
        <v>83</v>
      </c>
    </row>
    <row r="9" customFormat="false" ht="15" hidden="false" customHeight="false" outlineLevel="0" collapsed="false">
      <c r="A9" s="142" t="s">
        <v>84</v>
      </c>
      <c r="B9" s="143" t="s">
        <v>85</v>
      </c>
      <c r="C9" s="144" t="s">
        <v>86</v>
      </c>
      <c r="D9" s="144" t="s">
        <v>87</v>
      </c>
      <c r="E9" s="144" t="s">
        <v>88</v>
      </c>
      <c r="F9" s="144" t="s">
        <v>89</v>
      </c>
      <c r="G9" s="144" t="s">
        <v>90</v>
      </c>
      <c r="H9" s="145" t="s">
        <v>91</v>
      </c>
    </row>
    <row r="10" customFormat="false" ht="15" hidden="false" customHeight="false" outlineLevel="0" collapsed="false">
      <c r="A10" s="146"/>
      <c r="B10" s="147"/>
      <c r="C10" s="148" t="s">
        <v>92</v>
      </c>
      <c r="D10" s="148" t="s">
        <v>93</v>
      </c>
      <c r="E10" s="148" t="s">
        <v>94</v>
      </c>
      <c r="F10" s="148"/>
      <c r="G10" s="148" t="s">
        <v>95</v>
      </c>
      <c r="H10" s="149" t="s">
        <v>96</v>
      </c>
    </row>
    <row r="11" customFormat="false" ht="15" hidden="false" customHeight="false" outlineLevel="0" collapsed="false">
      <c r="A11" s="150"/>
      <c r="B11" s="150"/>
      <c r="C11" s="2"/>
      <c r="D11" s="2"/>
      <c r="E11" s="2"/>
      <c r="F11" s="2"/>
      <c r="G11" s="2"/>
      <c r="H11" s="151"/>
    </row>
    <row r="12" customFormat="false" ht="15" hidden="false" customHeight="false" outlineLevel="0" collapsed="false">
      <c r="A12" s="152" t="s">
        <v>30</v>
      </c>
      <c r="B12" s="152" t="s">
        <v>97</v>
      </c>
      <c r="C12" s="153" t="n">
        <v>68</v>
      </c>
      <c r="D12" s="154" t="n">
        <v>65.56</v>
      </c>
      <c r="E12" s="155" t="n">
        <v>4.1</v>
      </c>
      <c r="F12" s="156" t="n">
        <v>0.6</v>
      </c>
      <c r="G12" s="157" t="n">
        <v>252000</v>
      </c>
      <c r="H12" s="158" t="n">
        <f aca="false">(12.46*E12*F12*C12/(D12+460))*(G12/1000)/2000</f>
        <v>0.499701097496004</v>
      </c>
    </row>
    <row r="13" customFormat="false" ht="15" hidden="false" customHeight="false" outlineLevel="0" collapsed="false">
      <c r="A13" s="159"/>
      <c r="B13" s="159"/>
      <c r="C13" s="160"/>
      <c r="D13" s="160"/>
      <c r="E13" s="160"/>
      <c r="F13" s="160"/>
      <c r="G13" s="160"/>
      <c r="H13" s="161"/>
    </row>
    <row r="14" customFormat="false" ht="15" hidden="false" customHeight="false" outlineLevel="0" collapsed="false">
      <c r="A14" s="2"/>
      <c r="B14" s="2"/>
      <c r="C14" s="2"/>
      <c r="D14" s="2"/>
      <c r="E14" s="2"/>
      <c r="F14" s="2"/>
      <c r="G14" s="2"/>
      <c r="H14" s="2"/>
    </row>
    <row r="15" customFormat="false" ht="15" hidden="false" customHeight="false" outlineLevel="0" collapsed="false">
      <c r="A15" s="162" t="s">
        <v>32</v>
      </c>
      <c r="B15" s="2"/>
      <c r="C15" s="2"/>
      <c r="D15" s="2"/>
      <c r="E15" s="2"/>
      <c r="F15" s="2"/>
      <c r="G15" s="2"/>
      <c r="H15" s="2"/>
    </row>
    <row r="16" customFormat="false" ht="15.75" hidden="false" customHeight="false" outlineLevel="0" collapsed="false">
      <c r="A16" s="163" t="s">
        <v>98</v>
      </c>
      <c r="B16" s="31"/>
      <c r="C16" s="31"/>
      <c r="D16" s="31"/>
      <c r="E16" s="31"/>
      <c r="F16" s="31"/>
      <c r="G16" s="31"/>
      <c r="H16" s="31"/>
    </row>
    <row r="17" customFormat="false" ht="15.75" hidden="false" customHeight="false" outlineLevel="0" collapsed="false">
      <c r="A17" s="163" t="s">
        <v>99</v>
      </c>
      <c r="B17" s="31"/>
      <c r="C17" s="31"/>
      <c r="D17" s="31"/>
      <c r="E17" s="31"/>
      <c r="F17" s="31"/>
      <c r="G17" s="31"/>
      <c r="H17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: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1"/>
    <col collapsed="false" customWidth="true" hidden="false" outlineLevel="0" max="2" min="2" style="0" width="19.7"/>
    <col collapsed="false" customWidth="true" hidden="false" outlineLevel="0" max="3" min="3" style="0" width="12.85"/>
    <col collapsed="false" customWidth="true" hidden="false" outlineLevel="0" max="4" min="4" style="0" width="14.28"/>
    <col collapsed="false" customWidth="true" hidden="false" outlineLevel="0" max="5" min="5" style="0" width="11.42"/>
    <col collapsed="false" customWidth="true" hidden="false" outlineLevel="0" max="7" min="6" style="0" width="10.13"/>
    <col collapsed="false" customWidth="true" hidden="false" outlineLevel="0" max="8" min="8" style="0" width="12.28"/>
    <col collapsed="false" customWidth="true" hidden="false" outlineLevel="0" max="9" min="9" style="0" width="12.14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.75" hidden="false" customHeight="fals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5.75" hidden="false" customHeight="false" outlineLevel="0" collapsed="false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customFormat="false" ht="15.75" hidden="false" customHeight="false" outlineLevel="0" collapsed="false">
      <c r="A4" s="3" t="s">
        <v>3</v>
      </c>
      <c r="B4" s="2"/>
      <c r="C4" s="2"/>
      <c r="D4" s="2"/>
      <c r="E4" s="2"/>
      <c r="F4" s="2"/>
      <c r="G4" s="2"/>
      <c r="H4" s="2"/>
      <c r="I4" s="2"/>
      <c r="J4" s="2"/>
    </row>
    <row r="5" customFormat="false" ht="1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</row>
    <row r="6" customFormat="false" ht="15.75" hidden="false" customHeight="false" outlineLevel="0" collapsed="false">
      <c r="A6" s="136" t="s">
        <v>100</v>
      </c>
      <c r="B6" s="2"/>
      <c r="C6" s="2"/>
      <c r="D6" s="2"/>
      <c r="E6" s="2"/>
      <c r="F6" s="2"/>
      <c r="G6" s="2"/>
      <c r="H6" s="2"/>
      <c r="I6" s="2"/>
      <c r="J6" s="2"/>
    </row>
    <row r="7" customFormat="false" ht="15" hidden="false" customHeight="false" outlineLevel="0" collapsed="false">
      <c r="A7" s="164"/>
      <c r="B7" s="2"/>
      <c r="C7" s="2"/>
      <c r="D7" s="2"/>
      <c r="E7" s="2"/>
      <c r="F7" s="2"/>
      <c r="G7" s="2"/>
      <c r="H7" s="2"/>
      <c r="I7" s="2"/>
      <c r="J7" s="2"/>
    </row>
    <row r="8" customFormat="false" ht="15" hidden="false" customHeight="false" outlineLevel="0" collapsed="false">
      <c r="A8" s="165"/>
      <c r="B8" s="166"/>
      <c r="C8" s="167"/>
      <c r="D8" s="167" t="s">
        <v>101</v>
      </c>
      <c r="E8" s="167" t="s">
        <v>102</v>
      </c>
      <c r="F8" s="167" t="s">
        <v>103</v>
      </c>
      <c r="G8" s="167" t="s">
        <v>104</v>
      </c>
      <c r="H8" s="167" t="s">
        <v>101</v>
      </c>
      <c r="I8" s="167" t="s">
        <v>105</v>
      </c>
      <c r="J8" s="2"/>
    </row>
    <row r="9" customFormat="false" ht="15" hidden="false" customHeight="false" outlineLevel="0" collapsed="false">
      <c r="A9" s="168"/>
      <c r="B9" s="151"/>
      <c r="C9" s="169" t="s">
        <v>106</v>
      </c>
      <c r="D9" s="169" t="s">
        <v>107</v>
      </c>
      <c r="E9" s="169" t="s">
        <v>108</v>
      </c>
      <c r="F9" s="169" t="s">
        <v>109</v>
      </c>
      <c r="G9" s="169" t="s">
        <v>109</v>
      </c>
      <c r="H9" s="169" t="s">
        <v>110</v>
      </c>
      <c r="I9" s="169" t="s">
        <v>111</v>
      </c>
      <c r="J9" s="2"/>
    </row>
    <row r="10" customFormat="false" ht="15.75" hidden="false" customHeight="false" outlineLevel="0" collapsed="false">
      <c r="A10" s="170" t="s">
        <v>112</v>
      </c>
      <c r="B10" s="171" t="s">
        <v>113</v>
      </c>
      <c r="C10" s="172" t="s">
        <v>114</v>
      </c>
      <c r="D10" s="172" t="s">
        <v>115</v>
      </c>
      <c r="E10" s="172" t="s">
        <v>116</v>
      </c>
      <c r="F10" s="172" t="s">
        <v>117</v>
      </c>
      <c r="G10" s="172" t="s">
        <v>117</v>
      </c>
      <c r="H10" s="172" t="s">
        <v>118</v>
      </c>
      <c r="I10" s="172" t="s">
        <v>119</v>
      </c>
      <c r="J10" s="2"/>
    </row>
    <row r="11" customFormat="false" ht="15.75" hidden="false" customHeight="false" outlineLevel="0" collapsed="false">
      <c r="A11" s="168" t="s">
        <v>20</v>
      </c>
      <c r="B11" s="151" t="s">
        <v>120</v>
      </c>
      <c r="C11" s="173" t="n">
        <v>21000</v>
      </c>
      <c r="D11" s="173" t="n">
        <f aca="false">+C11*12</f>
        <v>252000</v>
      </c>
      <c r="E11" s="174" t="n">
        <v>4200</v>
      </c>
      <c r="F11" s="175" t="n">
        <v>1184</v>
      </c>
      <c r="G11" s="175" t="n">
        <v>1554</v>
      </c>
      <c r="H11" s="176" t="n">
        <f aca="false">(F11+G11)/2000</f>
        <v>1.369</v>
      </c>
      <c r="I11" s="175" t="n">
        <f aca="false">+((F11*E11)/D11)+G11/8760</f>
        <v>19.9107305936073</v>
      </c>
      <c r="J11" s="2"/>
    </row>
    <row r="12" customFormat="false" ht="15" hidden="false" customHeight="false" outlineLevel="0" collapsed="false">
      <c r="A12" s="168" t="s">
        <v>21</v>
      </c>
      <c r="B12" s="151" t="s">
        <v>121</v>
      </c>
      <c r="C12" s="173" t="n">
        <v>2730</v>
      </c>
      <c r="D12" s="173" t="n">
        <f aca="false">+C12*12</f>
        <v>32760</v>
      </c>
      <c r="E12" s="174" t="n">
        <v>4200</v>
      </c>
      <c r="F12" s="175" t="n">
        <v>0</v>
      </c>
      <c r="G12" s="175" t="n">
        <v>0</v>
      </c>
      <c r="H12" s="175" t="n">
        <f aca="false">(F12+G12)/2000</f>
        <v>0</v>
      </c>
      <c r="I12" s="175" t="n">
        <f aca="false">+((F12*E12)/D12)+G12/8760</f>
        <v>0</v>
      </c>
      <c r="J12" s="2"/>
    </row>
    <row r="13" customFormat="false" ht="15" hidden="false" customHeight="false" outlineLevel="0" collapsed="false">
      <c r="A13" s="168" t="s">
        <v>22</v>
      </c>
      <c r="B13" s="151" t="s">
        <v>121</v>
      </c>
      <c r="C13" s="173" t="n">
        <v>8820</v>
      </c>
      <c r="D13" s="173" t="n">
        <f aca="false">+C13*12</f>
        <v>105840</v>
      </c>
      <c r="E13" s="174" t="n">
        <v>4200</v>
      </c>
      <c r="F13" s="175" t="n">
        <v>0</v>
      </c>
      <c r="G13" s="175" t="n">
        <v>0</v>
      </c>
      <c r="H13" s="175" t="n">
        <f aca="false">(F13+G13)/2000</f>
        <v>0</v>
      </c>
      <c r="I13" s="175" t="n">
        <f aca="false">+((F13*E13)/D13)+G13/8760</f>
        <v>0</v>
      </c>
      <c r="J13" s="2"/>
    </row>
    <row r="14" customFormat="false" ht="15" hidden="false" customHeight="false" outlineLevel="0" collapsed="false">
      <c r="A14" s="168" t="s">
        <v>23</v>
      </c>
      <c r="B14" s="151" t="s">
        <v>121</v>
      </c>
      <c r="C14" s="173" t="n">
        <v>8820</v>
      </c>
      <c r="D14" s="173" t="n">
        <f aca="false">+C14*12</f>
        <v>105840</v>
      </c>
      <c r="E14" s="174" t="n">
        <v>4200</v>
      </c>
      <c r="F14" s="175" t="n">
        <v>0</v>
      </c>
      <c r="G14" s="175" t="n">
        <v>0</v>
      </c>
      <c r="H14" s="175" t="n">
        <v>0</v>
      </c>
      <c r="I14" s="175" t="n">
        <f aca="false">+((F14*E14)/D14)+G14/8760</f>
        <v>0</v>
      </c>
      <c r="J14" s="2"/>
    </row>
    <row r="15" customFormat="false" ht="15" hidden="false" customHeight="false" outlineLevel="0" collapsed="false">
      <c r="A15" s="168" t="s">
        <v>24</v>
      </c>
      <c r="B15" s="151" t="s">
        <v>122</v>
      </c>
      <c r="C15" s="173" t="n">
        <v>2100</v>
      </c>
      <c r="D15" s="173" t="n">
        <f aca="false">+C15*12</f>
        <v>25200</v>
      </c>
      <c r="E15" s="174" t="n">
        <v>4200</v>
      </c>
      <c r="F15" s="175" t="n">
        <v>0</v>
      </c>
      <c r="G15" s="175" t="n">
        <v>0</v>
      </c>
      <c r="H15" s="175" t="n">
        <f aca="false">(F15+G15)/2000</f>
        <v>0</v>
      </c>
      <c r="I15" s="175" t="n">
        <f aca="false">+((F15*E15)/D15)+G15/8760</f>
        <v>0</v>
      </c>
      <c r="J15" s="2"/>
    </row>
    <row r="16" customFormat="false" ht="15" hidden="false" customHeight="false" outlineLevel="0" collapsed="false">
      <c r="A16" s="168" t="s">
        <v>25</v>
      </c>
      <c r="B16" s="151" t="s">
        <v>122</v>
      </c>
      <c r="C16" s="173" t="n">
        <v>2730</v>
      </c>
      <c r="D16" s="173" t="n">
        <f aca="false">+C16*12</f>
        <v>32760</v>
      </c>
      <c r="E16" s="174" t="n">
        <v>4200</v>
      </c>
      <c r="F16" s="175" t="n">
        <v>0</v>
      </c>
      <c r="G16" s="175" t="n">
        <v>0</v>
      </c>
      <c r="H16" s="175" t="n">
        <f aca="false">(F16+G16)/2000</f>
        <v>0</v>
      </c>
      <c r="I16" s="175" t="n">
        <f aca="false">+((F16*E16)/D16)+G16/8760</f>
        <v>0</v>
      </c>
      <c r="J16" s="2"/>
    </row>
    <row r="17" customFormat="false" ht="15" hidden="false" customHeight="false" outlineLevel="0" collapsed="false">
      <c r="A17" s="168" t="s">
        <v>26</v>
      </c>
      <c r="B17" s="151" t="s">
        <v>122</v>
      </c>
      <c r="C17" s="173" t="n">
        <v>2730</v>
      </c>
      <c r="D17" s="173" t="n">
        <f aca="false">+C17*12</f>
        <v>32760</v>
      </c>
      <c r="E17" s="174" t="n">
        <v>4200</v>
      </c>
      <c r="F17" s="175" t="n">
        <v>0</v>
      </c>
      <c r="G17" s="175" t="n">
        <v>0</v>
      </c>
      <c r="H17" s="175" t="n">
        <f aca="false">(F17+G17)/2000</f>
        <v>0</v>
      </c>
      <c r="I17" s="175" t="n">
        <f aca="false">+((F17*E17)/D17)+G17/8760</f>
        <v>0</v>
      </c>
      <c r="J17" s="2"/>
    </row>
    <row r="18" customFormat="false" ht="15" hidden="false" customHeight="false" outlineLevel="0" collapsed="false">
      <c r="A18" s="168" t="s">
        <v>27</v>
      </c>
      <c r="B18" s="151" t="s">
        <v>123</v>
      </c>
      <c r="C18" s="173" t="n">
        <v>8820</v>
      </c>
      <c r="D18" s="173" t="n">
        <f aca="false">+C18*12</f>
        <v>105840</v>
      </c>
      <c r="E18" s="174" t="n">
        <v>4200</v>
      </c>
      <c r="F18" s="175" t="n">
        <v>0</v>
      </c>
      <c r="G18" s="175" t="n">
        <v>0</v>
      </c>
      <c r="H18" s="175" t="n">
        <f aca="false">(F18+G18)/2000</f>
        <v>0</v>
      </c>
      <c r="I18" s="175" t="n">
        <f aca="false">+((F18*E18)/D18)+G18/8760</f>
        <v>0</v>
      </c>
      <c r="J18" s="2"/>
    </row>
    <row r="19" customFormat="false" ht="15" hidden="false" customHeight="false" outlineLevel="0" collapsed="false">
      <c r="A19" s="177" t="s">
        <v>28</v>
      </c>
      <c r="B19" s="161" t="s">
        <v>124</v>
      </c>
      <c r="C19" s="178" t="n">
        <v>500</v>
      </c>
      <c r="D19" s="178" t="n">
        <f aca="false">+C19*12</f>
        <v>6000</v>
      </c>
      <c r="E19" s="179" t="n">
        <v>4200</v>
      </c>
      <c r="F19" s="180" t="n">
        <v>0</v>
      </c>
      <c r="G19" s="180" t="n">
        <v>0</v>
      </c>
      <c r="H19" s="180" t="n">
        <f aca="false">(F19+G19)/2000</f>
        <v>0</v>
      </c>
      <c r="I19" s="180" t="n">
        <f aca="false">+((F19*E19)/D19)+G19/8760</f>
        <v>0</v>
      </c>
      <c r="J19" s="2"/>
    </row>
    <row r="20" customFormat="false" ht="15" hidden="false" customHeight="false" outlineLevel="0" collapsed="false">
      <c r="A20" s="177" t="s">
        <v>31</v>
      </c>
      <c r="B20" s="161"/>
      <c r="C20" s="181"/>
      <c r="D20" s="182"/>
      <c r="E20" s="181"/>
      <c r="F20" s="183" t="n">
        <f aca="false">SUM(F11:F19)</f>
        <v>1184</v>
      </c>
      <c r="G20" s="183" t="n">
        <f aca="false">SUM(G11:G19)</f>
        <v>1554</v>
      </c>
      <c r="H20" s="183" t="n">
        <f aca="false">SUM(H11:H19)</f>
        <v>1.369</v>
      </c>
      <c r="I20" s="183" t="n">
        <f aca="false">SUM(I11:I19)</f>
        <v>19.9107305936073</v>
      </c>
      <c r="J20" s="2"/>
    </row>
    <row r="21" customFormat="false" ht="15" hidden="false" customHeight="false" outlineLevel="0" collapsed="false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customFormat="false" ht="15" hidden="false" customHeight="false" outlineLevel="0" collapsed="false">
      <c r="A22" s="162" t="s">
        <v>32</v>
      </c>
      <c r="B22" s="2"/>
      <c r="C22" s="2"/>
      <c r="D22" s="2"/>
      <c r="E22" s="2"/>
      <c r="F22" s="2"/>
      <c r="G22" s="2"/>
      <c r="H22" s="2"/>
      <c r="I22" s="2"/>
      <c r="J22" s="2"/>
    </row>
    <row r="23" customFormat="false" ht="15" hidden="false" customHeight="false" outlineLevel="0" collapsed="false">
      <c r="A23" s="162" t="s">
        <v>125</v>
      </c>
      <c r="B23" s="2"/>
      <c r="C23" s="2"/>
      <c r="D23" s="2"/>
      <c r="E23" s="2"/>
      <c r="F23" s="2"/>
      <c r="G23" s="2"/>
      <c r="H23" s="2"/>
      <c r="I23" s="2"/>
      <c r="J23" s="2"/>
    </row>
    <row r="24" customFormat="false" ht="15" hidden="false" customHeight="false" outlineLevel="0" collapsed="false">
      <c r="A24" s="162" t="s">
        <v>126</v>
      </c>
      <c r="B24" s="2"/>
      <c r="C24" s="2"/>
      <c r="D24" s="2"/>
      <c r="E24" s="2"/>
      <c r="F24" s="2"/>
      <c r="G24" s="2"/>
      <c r="H24" s="2"/>
      <c r="I24" s="2"/>
      <c r="J24" s="2"/>
    </row>
    <row r="25" customFormat="false" ht="15" hidden="false" customHeight="false" outlineLevel="0" collapsed="false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customFormat="false" ht="15.75" hidden="false" customHeight="false" outlineLevel="0" collapsed="false">
      <c r="A26" s="31"/>
      <c r="B26" s="31"/>
      <c r="C26" s="31"/>
      <c r="D26" s="31"/>
      <c r="E26" s="31"/>
      <c r="F26" s="31"/>
      <c r="G26" s="31"/>
      <c r="H26" s="31"/>
      <c r="I26" s="31"/>
      <c r="J26" s="3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4" activeCellId="0" sqref="C4"/>
    </sheetView>
  </sheetViews>
  <sheetFormatPr defaultColWidth="10.7070312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2" min="2" style="0" width="26.56"/>
    <col collapsed="false" customWidth="true" hidden="false" outlineLevel="0" max="3" min="3" style="0" width="18.28"/>
    <col collapsed="false" customWidth="true" hidden="false" outlineLevel="0" max="4" min="4" style="0" width="16.28"/>
    <col collapsed="false" customWidth="true" hidden="false" outlineLevel="0" max="6" min="6" style="0" width="15.13"/>
    <col collapsed="false" customWidth="true" hidden="false" outlineLevel="0" max="7" min="7" style="0" width="13.7"/>
    <col collapsed="false" customWidth="true" hidden="false" outlineLevel="0" max="8" min="8" style="0" width="13.85"/>
    <col collapsed="false" customWidth="true" hidden="false" outlineLevel="0" max="9" min="9" style="0" width="11.85"/>
  </cols>
  <sheetData>
    <row r="1" customFormat="false" ht="15.75" hidden="false" customHeight="false" outlineLevel="0" collapsed="false">
      <c r="A1" s="184"/>
      <c r="B1" s="1" t="s">
        <v>0</v>
      </c>
    </row>
    <row r="2" customFormat="false" ht="15.75" hidden="false" customHeight="false" outlineLevel="0" collapsed="false">
      <c r="B2" s="1" t="s">
        <v>1</v>
      </c>
    </row>
    <row r="3" customFormat="false" ht="15.75" hidden="false" customHeight="false" outlineLevel="0" collapsed="false">
      <c r="B3" s="1" t="s">
        <v>2</v>
      </c>
    </row>
    <row r="4" customFormat="false" ht="15.75" hidden="false" customHeight="false" outlineLevel="0" collapsed="false">
      <c r="B4" s="3" t="s">
        <v>3</v>
      </c>
    </row>
    <row r="5" customFormat="false" ht="19.5" hidden="false" customHeight="false" outlineLevel="0" collapsed="false">
      <c r="B5" s="185"/>
    </row>
    <row r="6" customFormat="false" ht="15" hidden="false" customHeight="false" outlineLevel="0" collapsed="false">
      <c r="B6" s="186" t="s">
        <v>127</v>
      </c>
      <c r="C6" s="187"/>
      <c r="D6" s="187"/>
      <c r="E6" s="187"/>
      <c r="F6" s="187"/>
      <c r="G6" s="187"/>
      <c r="H6" s="187"/>
      <c r="I6" s="187"/>
    </row>
    <row r="7" customFormat="false" ht="15" hidden="false" customHeight="false" outlineLevel="0" collapsed="false">
      <c r="B7" s="188"/>
      <c r="C7" s="189"/>
      <c r="D7" s="190" t="s">
        <v>128</v>
      </c>
      <c r="E7" s="189"/>
      <c r="F7" s="190" t="s">
        <v>129</v>
      </c>
      <c r="G7" s="191" t="s">
        <v>71</v>
      </c>
      <c r="H7" s="190" t="s">
        <v>91</v>
      </c>
      <c r="I7" s="192" t="s">
        <v>71</v>
      </c>
    </row>
    <row r="8" customFormat="false" ht="15" hidden="false" customHeight="false" outlineLevel="0" collapsed="false">
      <c r="B8" s="193" t="s">
        <v>130</v>
      </c>
      <c r="C8" s="194" t="s">
        <v>131</v>
      </c>
      <c r="D8" s="194" t="s">
        <v>132</v>
      </c>
      <c r="E8" s="194" t="s">
        <v>50</v>
      </c>
      <c r="F8" s="194" t="s">
        <v>133</v>
      </c>
      <c r="G8" s="193" t="s">
        <v>43</v>
      </c>
      <c r="H8" s="194" t="s">
        <v>43</v>
      </c>
      <c r="I8" s="195" t="s">
        <v>134</v>
      </c>
    </row>
    <row r="9" customFormat="false" ht="15" hidden="false" customHeight="false" outlineLevel="0" collapsed="false">
      <c r="B9" s="196"/>
      <c r="C9" s="197"/>
      <c r="D9" s="198" t="s">
        <v>135</v>
      </c>
      <c r="E9" s="197"/>
      <c r="F9" s="197"/>
      <c r="G9" s="199" t="s">
        <v>117</v>
      </c>
      <c r="H9" s="198" t="s">
        <v>136</v>
      </c>
      <c r="I9" s="200" t="s">
        <v>137</v>
      </c>
    </row>
    <row r="10" customFormat="false" ht="15.75" hidden="false" customHeight="false" outlineLevel="0" collapsed="false">
      <c r="B10" s="201" t="s">
        <v>138</v>
      </c>
      <c r="C10" s="202" t="s">
        <v>34</v>
      </c>
      <c r="D10" s="187"/>
      <c r="E10" s="187"/>
      <c r="F10" s="202" t="s">
        <v>34</v>
      </c>
      <c r="G10" s="203"/>
      <c r="H10" s="187"/>
      <c r="I10" s="204"/>
    </row>
    <row r="11" customFormat="false" ht="15" hidden="false" customHeight="false" outlineLevel="0" collapsed="false">
      <c r="B11" s="205" t="s">
        <v>139</v>
      </c>
      <c r="C11" s="206" t="n">
        <v>196</v>
      </c>
      <c r="D11" s="207" t="n">
        <v>0.00992</v>
      </c>
      <c r="E11" s="206" t="n">
        <v>8760</v>
      </c>
      <c r="F11" s="208" t="n">
        <v>0.1</v>
      </c>
      <c r="G11" s="209" t="n">
        <f aca="false">(C11*D11*E11*F11)</f>
        <v>1703.22432</v>
      </c>
      <c r="H11" s="210" t="n">
        <f aca="false">G11/2000</f>
        <v>0.85161216</v>
      </c>
      <c r="I11" s="211" t="n">
        <f aca="false">G11/365</f>
        <v>4.666368</v>
      </c>
    </row>
    <row r="12" customFormat="false" ht="15" hidden="false" customHeight="false" outlineLevel="0" collapsed="false">
      <c r="B12" s="205" t="s">
        <v>140</v>
      </c>
      <c r="C12" s="187"/>
      <c r="D12" s="207" t="n">
        <v>0.0055</v>
      </c>
      <c r="E12" s="187"/>
      <c r="F12" s="212" t="n">
        <v>1</v>
      </c>
      <c r="G12" s="203"/>
      <c r="H12" s="187"/>
      <c r="I12" s="213"/>
    </row>
    <row r="13" customFormat="false" ht="15.75" hidden="false" customHeight="false" outlineLevel="0" collapsed="false">
      <c r="B13" s="201" t="s">
        <v>141</v>
      </c>
      <c r="C13" s="187"/>
      <c r="D13" s="207"/>
      <c r="E13" s="187"/>
      <c r="F13" s="214" t="s">
        <v>34</v>
      </c>
      <c r="G13" s="203"/>
      <c r="H13" s="187"/>
      <c r="I13" s="213"/>
    </row>
    <row r="14" customFormat="false" ht="15" hidden="false" customHeight="false" outlineLevel="0" collapsed="false">
      <c r="B14" s="205" t="s">
        <v>140</v>
      </c>
      <c r="C14" s="187"/>
      <c r="D14" s="207" t="n">
        <v>0.00529</v>
      </c>
      <c r="E14" s="187"/>
      <c r="F14" s="212" t="n">
        <v>1</v>
      </c>
      <c r="G14" s="203"/>
      <c r="H14" s="187"/>
      <c r="I14" s="213"/>
    </row>
    <row r="15" customFormat="false" ht="15.75" hidden="false" customHeight="false" outlineLevel="0" collapsed="false">
      <c r="B15" s="201" t="s">
        <v>142</v>
      </c>
      <c r="C15" s="187"/>
      <c r="D15" s="207"/>
      <c r="E15" s="187"/>
      <c r="F15" s="187"/>
      <c r="G15" s="203"/>
      <c r="H15" s="187"/>
      <c r="I15" s="213"/>
    </row>
    <row r="16" customFormat="false" ht="15" hidden="false" customHeight="false" outlineLevel="0" collapsed="false">
      <c r="B16" s="205" t="s">
        <v>139</v>
      </c>
      <c r="C16" s="206" t="n">
        <v>584</v>
      </c>
      <c r="D16" s="207" t="n">
        <v>0.00086</v>
      </c>
      <c r="E16" s="206" t="n">
        <v>8760</v>
      </c>
      <c r="F16" s="208" t="n">
        <v>0.1</v>
      </c>
      <c r="G16" s="209" t="n">
        <f aca="false">(C16*D16*E16*F16)</f>
        <v>439.96224</v>
      </c>
      <c r="H16" s="210" t="n">
        <f aca="false">G16/2000</f>
        <v>0.21998112</v>
      </c>
      <c r="I16" s="211" t="n">
        <f aca="false">G16/365</f>
        <v>1.205376</v>
      </c>
    </row>
    <row r="17" customFormat="false" ht="15" hidden="false" customHeight="false" outlineLevel="0" collapsed="false">
      <c r="B17" s="205" t="s">
        <v>140</v>
      </c>
      <c r="C17" s="187"/>
      <c r="D17" s="207" t="n">
        <v>0.000242</v>
      </c>
      <c r="E17" s="187"/>
      <c r="F17" s="212" t="n">
        <v>1</v>
      </c>
      <c r="G17" s="209"/>
      <c r="H17" s="210"/>
      <c r="I17" s="211"/>
    </row>
    <row r="18" customFormat="false" ht="15.75" hidden="false" customHeight="false" outlineLevel="0" collapsed="false">
      <c r="B18" s="201" t="s">
        <v>143</v>
      </c>
      <c r="C18" s="206"/>
      <c r="D18" s="207"/>
      <c r="E18" s="215"/>
      <c r="F18" s="208"/>
      <c r="G18" s="209"/>
      <c r="H18" s="210"/>
      <c r="I18" s="211"/>
    </row>
    <row r="19" customFormat="false" ht="15.75" hidden="false" customHeight="false" outlineLevel="0" collapsed="false">
      <c r="B19" s="216" t="s">
        <v>15</v>
      </c>
      <c r="C19" s="206" t="n">
        <v>1</v>
      </c>
      <c r="D19" s="207" t="n">
        <v>0.0194</v>
      </c>
      <c r="E19" s="215" t="n">
        <v>8760</v>
      </c>
      <c r="F19" s="208" t="n">
        <v>0.1</v>
      </c>
      <c r="G19" s="209" t="n">
        <f aca="false">(C19*D19*E19*F19)</f>
        <v>16.9944</v>
      </c>
      <c r="H19" s="210" t="n">
        <f aca="false">G19/2000</f>
        <v>0.0084972</v>
      </c>
      <c r="I19" s="211" t="n">
        <f aca="false">G19/365</f>
        <v>0.04656</v>
      </c>
    </row>
    <row r="20" customFormat="false" ht="15.75" hidden="false" customHeight="false" outlineLevel="0" collapsed="false">
      <c r="B20" s="216" t="s">
        <v>16</v>
      </c>
      <c r="C20" s="206" t="n">
        <v>1</v>
      </c>
      <c r="D20" s="207" t="n">
        <v>0.0194</v>
      </c>
      <c r="E20" s="215" t="n">
        <v>8760</v>
      </c>
      <c r="F20" s="208" t="n">
        <v>0.1</v>
      </c>
      <c r="G20" s="209" t="n">
        <f aca="false">(C20*D20*E20*F20)</f>
        <v>16.9944</v>
      </c>
      <c r="H20" s="210" t="n">
        <f aca="false">G20/2000</f>
        <v>0.0084972</v>
      </c>
      <c r="I20" s="211" t="n">
        <f aca="false">G20/365</f>
        <v>0.04656</v>
      </c>
    </row>
    <row r="21" customFormat="false" ht="15.75" hidden="false" customHeight="false" outlineLevel="0" collapsed="false">
      <c r="B21" s="216" t="s">
        <v>17</v>
      </c>
      <c r="C21" s="206" t="n">
        <v>1</v>
      </c>
      <c r="D21" s="207" t="n">
        <v>0.0194</v>
      </c>
      <c r="E21" s="215" t="n">
        <v>8760</v>
      </c>
      <c r="F21" s="208" t="n">
        <v>0.1</v>
      </c>
      <c r="G21" s="209" t="n">
        <f aca="false">(C21*D21*E21*F21)</f>
        <v>16.9944</v>
      </c>
      <c r="H21" s="210" t="n">
        <f aca="false">G21/2000</f>
        <v>0.0084972</v>
      </c>
      <c r="I21" s="211" t="n">
        <f aca="false">G21/365</f>
        <v>0.04656</v>
      </c>
    </row>
    <row r="22" customFormat="false" ht="15.75" hidden="false" customHeight="false" outlineLevel="0" collapsed="false">
      <c r="B22" s="201" t="s">
        <v>144</v>
      </c>
      <c r="C22" s="187"/>
      <c r="D22" s="207" t="n">
        <v>0.00441</v>
      </c>
      <c r="E22" s="187"/>
      <c r="F22" s="212" t="n">
        <v>1</v>
      </c>
      <c r="G22" s="209"/>
      <c r="H22" s="210"/>
      <c r="I22" s="211"/>
    </row>
    <row r="23" customFormat="false" ht="15.75" hidden="false" customHeight="false" outlineLevel="0" collapsed="false">
      <c r="B23" s="201" t="s">
        <v>145</v>
      </c>
      <c r="C23" s="206" t="n">
        <v>13</v>
      </c>
      <c r="D23" s="207" t="n">
        <v>0.0194</v>
      </c>
      <c r="E23" s="206" t="n">
        <v>8760</v>
      </c>
      <c r="F23" s="208" t="n">
        <v>0.1</v>
      </c>
      <c r="G23" s="209" t="n">
        <f aca="false">(C23*D23*E23*F23)</f>
        <v>220.9272</v>
      </c>
      <c r="H23" s="210" t="n">
        <f aca="false">G23/2000</f>
        <v>0.1104636</v>
      </c>
      <c r="I23" s="211" t="n">
        <f aca="false">G23/365</f>
        <v>0.60528</v>
      </c>
    </row>
    <row r="24" customFormat="false" ht="15.75" hidden="false" customHeight="false" outlineLevel="0" collapsed="false">
      <c r="B24" s="217" t="s">
        <v>146</v>
      </c>
      <c r="C24" s="218"/>
      <c r="D24" s="219" t="n">
        <v>0.00044</v>
      </c>
      <c r="E24" s="218"/>
      <c r="F24" s="220" t="n">
        <v>1</v>
      </c>
      <c r="G24" s="221"/>
      <c r="H24" s="222"/>
      <c r="I24" s="223"/>
    </row>
    <row r="25" customFormat="false" ht="15.75" hidden="false" customHeight="false" outlineLevel="0" collapsed="false">
      <c r="B25" s="224" t="s">
        <v>34</v>
      </c>
      <c r="C25" s="202" t="s">
        <v>34</v>
      </c>
      <c r="D25" s="202" t="s">
        <v>34</v>
      </c>
      <c r="E25" s="225" t="s">
        <v>147</v>
      </c>
      <c r="F25" s="187"/>
      <c r="G25" s="187"/>
      <c r="H25" s="226" t="n">
        <f aca="false">SUM(H11:H24)</f>
        <v>1.20754848</v>
      </c>
      <c r="I25" s="226" t="n">
        <f aca="false">SUM(I11:I24)</f>
        <v>6.616704</v>
      </c>
    </row>
    <row r="26" customFormat="false" ht="15.75" hidden="false" customHeight="false" outlineLevel="0" collapsed="false">
      <c r="B26" s="227" t="s">
        <v>148</v>
      </c>
      <c r="C26" s="187"/>
      <c r="D26" s="187"/>
      <c r="E26" s="187"/>
      <c r="F26" s="187"/>
      <c r="G26" s="187"/>
      <c r="H26" s="187"/>
      <c r="I26" s="187"/>
    </row>
    <row r="27" customFormat="false" ht="15.75" hidden="false" customHeight="false" outlineLevel="0" collapsed="false">
      <c r="B27" s="227" t="s">
        <v>149</v>
      </c>
      <c r="C27" s="187"/>
      <c r="D27" s="187"/>
      <c r="E27" s="187"/>
      <c r="F27" s="187"/>
      <c r="G27" s="187"/>
      <c r="H27" s="187"/>
      <c r="I27" s="187"/>
    </row>
    <row r="28" customFormat="false" ht="15.75" hidden="false" customHeight="false" outlineLevel="0" collapsed="false">
      <c r="B28" s="227"/>
      <c r="C28" s="187"/>
      <c r="D28" s="187"/>
      <c r="E28" s="187"/>
      <c r="F28" s="187"/>
      <c r="G28" s="187"/>
      <c r="H28" s="187"/>
      <c r="I28" s="187"/>
    </row>
    <row r="29" customFormat="false" ht="15" hidden="false" customHeight="false" outlineLevel="0" collapsed="false">
      <c r="B29" s="187"/>
      <c r="C29" s="187"/>
      <c r="D29" s="187"/>
      <c r="E29" s="187"/>
      <c r="F29" s="187"/>
      <c r="G29" s="187"/>
      <c r="H29" s="187"/>
      <c r="I29" s="187"/>
    </row>
  </sheetData>
  <printOptions headings="false" gridLines="false" gridLinesSet="true" horizontalCentered="false" verticalCentered="false"/>
  <pageMargins left="0.747916666666667" right="0.747916666666667" top="0.74027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1999-01-19T13:04:42Z</dcterms:created>
  <dc:creator>Greg haunschild</dc:creator>
  <dc:description/>
  <dc:language>en-US</dc:language>
  <cp:lastModifiedBy>Jon Fields</cp:lastModifiedBy>
  <cp:lastPrinted>2001-11-05T10:46:15Z</cp:lastPrinted>
  <dcterms:modified xsi:type="dcterms:W3CDTF">2001-11-05T10:48:02Z</dcterms:modified>
  <cp:revision>0</cp:revision>
  <dc:subject/>
  <dc:title/>
</cp:coreProperties>
</file>